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SU\JSG 2022\Physiology\LI-6800\LRC\"/>
    </mc:Choice>
  </mc:AlternateContent>
  <xr:revisionPtr revIDLastSave="0" documentId="13_ncr:1_{E6E4F098-D4D4-4E54-815B-84211E9E65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152" i="1" l="1"/>
  <c r="AO152" i="1"/>
  <c r="AM152" i="1"/>
  <c r="AL152" i="1"/>
  <c r="AJ152" i="1" s="1"/>
  <c r="L152" i="1" s="1"/>
  <c r="K152" i="1" s="1"/>
  <c r="AB152" i="1"/>
  <c r="AA152" i="1"/>
  <c r="S152" i="1"/>
  <c r="AP151" i="1"/>
  <c r="AO151" i="1"/>
  <c r="AM151" i="1"/>
  <c r="AL151" i="1"/>
  <c r="AJ151" i="1" s="1"/>
  <c r="AB151" i="1"/>
  <c r="AA151" i="1"/>
  <c r="S151" i="1"/>
  <c r="AP150" i="1"/>
  <c r="AO150" i="1"/>
  <c r="AM150" i="1"/>
  <c r="AL150" i="1"/>
  <c r="AJ150" i="1" s="1"/>
  <c r="N150" i="1" s="1"/>
  <c r="AB150" i="1"/>
  <c r="AA150" i="1"/>
  <c r="S150" i="1"/>
  <c r="AP149" i="1"/>
  <c r="AO149" i="1"/>
  <c r="AM149" i="1"/>
  <c r="AL149" i="1"/>
  <c r="AJ149" i="1" s="1"/>
  <c r="AB149" i="1"/>
  <c r="AA149" i="1"/>
  <c r="S149" i="1"/>
  <c r="AP148" i="1"/>
  <c r="AO148" i="1"/>
  <c r="AM148" i="1"/>
  <c r="AL148" i="1"/>
  <c r="AJ148" i="1" s="1"/>
  <c r="N148" i="1" s="1"/>
  <c r="AB148" i="1"/>
  <c r="AA148" i="1"/>
  <c r="S148" i="1"/>
  <c r="AP147" i="1"/>
  <c r="AO147" i="1"/>
  <c r="AM147" i="1"/>
  <c r="AL147" i="1"/>
  <c r="AJ147" i="1" s="1"/>
  <c r="AB147" i="1"/>
  <c r="AA147" i="1"/>
  <c r="S147" i="1"/>
  <c r="AP146" i="1"/>
  <c r="AO146" i="1"/>
  <c r="AM146" i="1"/>
  <c r="AL146" i="1"/>
  <c r="AJ146" i="1" s="1"/>
  <c r="N146" i="1" s="1"/>
  <c r="AB146" i="1"/>
  <c r="AA146" i="1"/>
  <c r="S146" i="1"/>
  <c r="L146" i="1"/>
  <c r="K146" i="1" s="1"/>
  <c r="AP145" i="1"/>
  <c r="AO145" i="1"/>
  <c r="AM145" i="1"/>
  <c r="AL145" i="1"/>
  <c r="AJ145" i="1" s="1"/>
  <c r="N145" i="1" s="1"/>
  <c r="AB145" i="1"/>
  <c r="AA145" i="1"/>
  <c r="S145" i="1"/>
  <c r="AP144" i="1"/>
  <c r="AO144" i="1"/>
  <c r="AM144" i="1"/>
  <c r="AL144" i="1"/>
  <c r="AJ144" i="1" s="1"/>
  <c r="AB144" i="1"/>
  <c r="AA144" i="1"/>
  <c r="S144" i="1"/>
  <c r="AP143" i="1"/>
  <c r="AO143" i="1"/>
  <c r="AM143" i="1"/>
  <c r="AL143" i="1"/>
  <c r="AJ143" i="1" s="1"/>
  <c r="AB143" i="1"/>
  <c r="AA143" i="1"/>
  <c r="S143" i="1"/>
  <c r="AP142" i="1"/>
  <c r="AO142" i="1"/>
  <c r="AM142" i="1"/>
  <c r="AL142" i="1"/>
  <c r="AJ142" i="1" s="1"/>
  <c r="N142" i="1" s="1"/>
  <c r="AB142" i="1"/>
  <c r="AA142" i="1"/>
  <c r="S142" i="1"/>
  <c r="L142" i="1"/>
  <c r="K142" i="1" s="1"/>
  <c r="AP141" i="1"/>
  <c r="AO141" i="1"/>
  <c r="AM141" i="1"/>
  <c r="AL141" i="1"/>
  <c r="AJ141" i="1" s="1"/>
  <c r="AB141" i="1"/>
  <c r="AA141" i="1"/>
  <c r="S141" i="1"/>
  <c r="AP140" i="1"/>
  <c r="AO140" i="1"/>
  <c r="AM140" i="1"/>
  <c r="AL140" i="1"/>
  <c r="AJ140" i="1" s="1"/>
  <c r="N140" i="1" s="1"/>
  <c r="AB140" i="1"/>
  <c r="AA140" i="1"/>
  <c r="S140" i="1"/>
  <c r="M140" i="1"/>
  <c r="AP139" i="1"/>
  <c r="AO139" i="1"/>
  <c r="AM139" i="1"/>
  <c r="AL139" i="1"/>
  <c r="AJ139" i="1" s="1"/>
  <c r="AB139" i="1"/>
  <c r="AA139" i="1"/>
  <c r="S139" i="1"/>
  <c r="AP138" i="1"/>
  <c r="AO138" i="1"/>
  <c r="AM138" i="1"/>
  <c r="AL138" i="1"/>
  <c r="AJ138" i="1" s="1"/>
  <c r="AK138" i="1" s="1"/>
  <c r="AB138" i="1"/>
  <c r="AA138" i="1"/>
  <c r="S138" i="1"/>
  <c r="Q138" i="1"/>
  <c r="AP137" i="1"/>
  <c r="AO137" i="1"/>
  <c r="AM137" i="1"/>
  <c r="AL137" i="1"/>
  <c r="AJ137" i="1" s="1"/>
  <c r="L137" i="1" s="1"/>
  <c r="K137" i="1" s="1"/>
  <c r="AB137" i="1"/>
  <c r="AA137" i="1"/>
  <c r="S137" i="1"/>
  <c r="AP136" i="1"/>
  <c r="AO136" i="1"/>
  <c r="AM136" i="1"/>
  <c r="AL136" i="1"/>
  <c r="AJ136" i="1" s="1"/>
  <c r="AB136" i="1"/>
  <c r="AA136" i="1"/>
  <c r="S136" i="1"/>
  <c r="N136" i="1"/>
  <c r="AP135" i="1"/>
  <c r="AO135" i="1"/>
  <c r="AM135" i="1"/>
  <c r="AL135" i="1"/>
  <c r="AJ135" i="1" s="1"/>
  <c r="N135" i="1" s="1"/>
  <c r="AB135" i="1"/>
  <c r="AA135" i="1"/>
  <c r="S135" i="1"/>
  <c r="AP134" i="1"/>
  <c r="AO134" i="1"/>
  <c r="AM134" i="1"/>
  <c r="AL134" i="1"/>
  <c r="AJ134" i="1" s="1"/>
  <c r="AB134" i="1"/>
  <c r="AA134" i="1"/>
  <c r="S134" i="1"/>
  <c r="AP133" i="1"/>
  <c r="AO133" i="1"/>
  <c r="AM133" i="1"/>
  <c r="AL133" i="1"/>
  <c r="AJ133" i="1" s="1"/>
  <c r="M133" i="1" s="1"/>
  <c r="AB133" i="1"/>
  <c r="AA133" i="1"/>
  <c r="S133" i="1"/>
  <c r="AP132" i="1"/>
  <c r="AO132" i="1"/>
  <c r="AM132" i="1"/>
  <c r="AL132" i="1"/>
  <c r="AJ132" i="1" s="1"/>
  <c r="AB132" i="1"/>
  <c r="AA132" i="1"/>
  <c r="S132" i="1"/>
  <c r="AP131" i="1"/>
  <c r="AO131" i="1"/>
  <c r="AM131" i="1"/>
  <c r="AL131" i="1"/>
  <c r="AJ131" i="1" s="1"/>
  <c r="M131" i="1" s="1"/>
  <c r="AB131" i="1"/>
  <c r="AA131" i="1"/>
  <c r="S131" i="1"/>
  <c r="Q131" i="1"/>
  <c r="AP130" i="1"/>
  <c r="AO130" i="1"/>
  <c r="AM130" i="1"/>
  <c r="AL130" i="1"/>
  <c r="AJ130" i="1" s="1"/>
  <c r="AB130" i="1"/>
  <c r="AA130" i="1"/>
  <c r="S130" i="1"/>
  <c r="AP129" i="1"/>
  <c r="AO129" i="1"/>
  <c r="AM129" i="1"/>
  <c r="AL129" i="1"/>
  <c r="AJ129" i="1" s="1"/>
  <c r="M129" i="1" s="1"/>
  <c r="AB129" i="1"/>
  <c r="AA129" i="1"/>
  <c r="S129" i="1"/>
  <c r="Q129" i="1"/>
  <c r="AP128" i="1"/>
  <c r="AO128" i="1"/>
  <c r="AM128" i="1"/>
  <c r="AL128" i="1"/>
  <c r="AJ128" i="1" s="1"/>
  <c r="AB128" i="1"/>
  <c r="AA128" i="1"/>
  <c r="S128" i="1"/>
  <c r="AP127" i="1"/>
  <c r="AO127" i="1"/>
  <c r="AM127" i="1"/>
  <c r="AL127" i="1"/>
  <c r="AJ127" i="1" s="1"/>
  <c r="M127" i="1" s="1"/>
  <c r="AB127" i="1"/>
  <c r="AA127" i="1"/>
  <c r="S127" i="1"/>
  <c r="AP126" i="1"/>
  <c r="AO126" i="1"/>
  <c r="AM126" i="1"/>
  <c r="AL126" i="1"/>
  <c r="AJ126" i="1" s="1"/>
  <c r="Q126" i="1" s="1"/>
  <c r="AB126" i="1"/>
  <c r="AA126" i="1"/>
  <c r="S126" i="1"/>
  <c r="AP125" i="1"/>
  <c r="AO125" i="1"/>
  <c r="AM125" i="1"/>
  <c r="AL125" i="1"/>
  <c r="AJ125" i="1" s="1"/>
  <c r="N125" i="1" s="1"/>
  <c r="AB125" i="1"/>
  <c r="AA125" i="1"/>
  <c r="S125" i="1"/>
  <c r="AP124" i="1"/>
  <c r="AO124" i="1"/>
  <c r="AM124" i="1"/>
  <c r="AL124" i="1"/>
  <c r="AJ124" i="1" s="1"/>
  <c r="Q124" i="1" s="1"/>
  <c r="AB124" i="1"/>
  <c r="AA124" i="1"/>
  <c r="S124" i="1"/>
  <c r="AP123" i="1"/>
  <c r="AO123" i="1"/>
  <c r="AM123" i="1"/>
  <c r="AL123" i="1"/>
  <c r="AJ123" i="1" s="1"/>
  <c r="Q123" i="1" s="1"/>
  <c r="AB123" i="1"/>
  <c r="AA123" i="1"/>
  <c r="S123" i="1"/>
  <c r="AP122" i="1"/>
  <c r="AO122" i="1"/>
  <c r="AM122" i="1"/>
  <c r="AL122" i="1"/>
  <c r="AJ122" i="1" s="1"/>
  <c r="AB122" i="1"/>
  <c r="AA122" i="1"/>
  <c r="S122" i="1"/>
  <c r="AP121" i="1"/>
  <c r="AO121" i="1"/>
  <c r="AM121" i="1"/>
  <c r="AL121" i="1"/>
  <c r="AJ121" i="1" s="1"/>
  <c r="AB121" i="1"/>
  <c r="AA121" i="1"/>
  <c r="S121" i="1"/>
  <c r="AP120" i="1"/>
  <c r="AO120" i="1"/>
  <c r="AM120" i="1"/>
  <c r="AL120" i="1"/>
  <c r="AJ120" i="1" s="1"/>
  <c r="AB120" i="1"/>
  <c r="AA120" i="1"/>
  <c r="S120" i="1"/>
  <c r="AP119" i="1"/>
  <c r="AO119" i="1"/>
  <c r="AM119" i="1"/>
  <c r="AL119" i="1"/>
  <c r="AJ119" i="1" s="1"/>
  <c r="AB119" i="1"/>
  <c r="AA119" i="1"/>
  <c r="S119" i="1"/>
  <c r="AP118" i="1"/>
  <c r="AO118" i="1"/>
  <c r="AM118" i="1"/>
  <c r="AL118" i="1"/>
  <c r="AJ118" i="1" s="1"/>
  <c r="AB118" i="1"/>
  <c r="AA118" i="1"/>
  <c r="S118" i="1"/>
  <c r="AP117" i="1"/>
  <c r="AO117" i="1"/>
  <c r="AM117" i="1"/>
  <c r="AL117" i="1"/>
  <c r="AJ117" i="1" s="1"/>
  <c r="AB117" i="1"/>
  <c r="AA117" i="1"/>
  <c r="S117" i="1"/>
  <c r="AP116" i="1"/>
  <c r="AO116" i="1"/>
  <c r="AM116" i="1"/>
  <c r="AL116" i="1"/>
  <c r="AJ116" i="1" s="1"/>
  <c r="AB116" i="1"/>
  <c r="AA116" i="1"/>
  <c r="S116" i="1"/>
  <c r="AP115" i="1"/>
  <c r="AO115" i="1"/>
  <c r="AM115" i="1"/>
  <c r="AL115" i="1"/>
  <c r="AJ115" i="1" s="1"/>
  <c r="AB115" i="1"/>
  <c r="AA115" i="1"/>
  <c r="S115" i="1"/>
  <c r="N115" i="1"/>
  <c r="AP114" i="1"/>
  <c r="AO114" i="1"/>
  <c r="AM114" i="1"/>
  <c r="AL114" i="1"/>
  <c r="AJ114" i="1" s="1"/>
  <c r="L114" i="1" s="1"/>
  <c r="K114" i="1" s="1"/>
  <c r="AB114" i="1"/>
  <c r="AA114" i="1"/>
  <c r="S114" i="1"/>
  <c r="M114" i="1"/>
  <c r="AP113" i="1"/>
  <c r="AO113" i="1"/>
  <c r="AM113" i="1"/>
  <c r="AL113" i="1"/>
  <c r="AJ113" i="1" s="1"/>
  <c r="AB113" i="1"/>
  <c r="AA113" i="1"/>
  <c r="S113" i="1"/>
  <c r="AP112" i="1"/>
  <c r="AO112" i="1"/>
  <c r="AM112" i="1"/>
  <c r="AL112" i="1"/>
  <c r="AJ112" i="1" s="1"/>
  <c r="N112" i="1" s="1"/>
  <c r="AB112" i="1"/>
  <c r="AA112" i="1"/>
  <c r="S112" i="1"/>
  <c r="AP111" i="1"/>
  <c r="AO111" i="1"/>
  <c r="AM111" i="1"/>
  <c r="AL111" i="1"/>
  <c r="AJ111" i="1" s="1"/>
  <c r="AB111" i="1"/>
  <c r="AA111" i="1"/>
  <c r="S111" i="1"/>
  <c r="AP110" i="1"/>
  <c r="AO110" i="1"/>
  <c r="AM110" i="1"/>
  <c r="AL110" i="1"/>
  <c r="AJ110" i="1" s="1"/>
  <c r="N110" i="1" s="1"/>
  <c r="AB110" i="1"/>
  <c r="AA110" i="1"/>
  <c r="S110" i="1"/>
  <c r="AP109" i="1"/>
  <c r="AO109" i="1"/>
  <c r="AM109" i="1"/>
  <c r="AL109" i="1"/>
  <c r="AJ109" i="1" s="1"/>
  <c r="AB109" i="1"/>
  <c r="AA109" i="1"/>
  <c r="S109" i="1"/>
  <c r="AP108" i="1"/>
  <c r="AO108" i="1"/>
  <c r="AM108" i="1"/>
  <c r="AL108" i="1"/>
  <c r="AJ108" i="1" s="1"/>
  <c r="AB108" i="1"/>
  <c r="AA108" i="1"/>
  <c r="S108" i="1"/>
  <c r="AP107" i="1"/>
  <c r="AO107" i="1"/>
  <c r="AM107" i="1"/>
  <c r="AL107" i="1"/>
  <c r="AJ107" i="1" s="1"/>
  <c r="AB107" i="1"/>
  <c r="AA107" i="1"/>
  <c r="S107" i="1"/>
  <c r="AP106" i="1"/>
  <c r="AO106" i="1"/>
  <c r="AM106" i="1"/>
  <c r="AL106" i="1"/>
  <c r="AJ106" i="1" s="1"/>
  <c r="AB106" i="1"/>
  <c r="Z106" i="1" s="1"/>
  <c r="AA106" i="1"/>
  <c r="S106" i="1"/>
  <c r="AP105" i="1"/>
  <c r="AO105" i="1"/>
  <c r="AN105" i="1" s="1"/>
  <c r="AM105" i="1"/>
  <c r="AL105" i="1"/>
  <c r="AJ105" i="1" s="1"/>
  <c r="AB105" i="1"/>
  <c r="AA105" i="1"/>
  <c r="S105" i="1"/>
  <c r="AP104" i="1"/>
  <c r="AO104" i="1"/>
  <c r="AM104" i="1"/>
  <c r="AL104" i="1"/>
  <c r="AJ104" i="1" s="1"/>
  <c r="AB104" i="1"/>
  <c r="AA104" i="1"/>
  <c r="S104" i="1"/>
  <c r="AP103" i="1"/>
  <c r="AO103" i="1"/>
  <c r="AM103" i="1"/>
  <c r="AL103" i="1"/>
  <c r="AJ103" i="1" s="1"/>
  <c r="AB103" i="1"/>
  <c r="AA103" i="1"/>
  <c r="S103" i="1"/>
  <c r="AP102" i="1"/>
  <c r="AO102" i="1"/>
  <c r="AM102" i="1"/>
  <c r="AL102" i="1"/>
  <c r="AJ102" i="1" s="1"/>
  <c r="AB102" i="1"/>
  <c r="AA102" i="1"/>
  <c r="S102" i="1"/>
  <c r="AP101" i="1"/>
  <c r="AO101" i="1"/>
  <c r="AM101" i="1"/>
  <c r="AL101" i="1"/>
  <c r="AJ101" i="1" s="1"/>
  <c r="AB101" i="1"/>
  <c r="AA101" i="1"/>
  <c r="S101" i="1"/>
  <c r="AP100" i="1"/>
  <c r="AO100" i="1"/>
  <c r="AM100" i="1"/>
  <c r="AL100" i="1"/>
  <c r="AJ100" i="1" s="1"/>
  <c r="AB100" i="1"/>
  <c r="AA100" i="1"/>
  <c r="S100" i="1"/>
  <c r="AP99" i="1"/>
  <c r="AO99" i="1"/>
  <c r="AM99" i="1"/>
  <c r="AL99" i="1"/>
  <c r="AJ99" i="1" s="1"/>
  <c r="N99" i="1" s="1"/>
  <c r="AB99" i="1"/>
  <c r="AA99" i="1"/>
  <c r="S99" i="1"/>
  <c r="AP98" i="1"/>
  <c r="AO98" i="1"/>
  <c r="AM98" i="1"/>
  <c r="AL98" i="1"/>
  <c r="AJ98" i="1" s="1"/>
  <c r="AB98" i="1"/>
  <c r="AA98" i="1"/>
  <c r="S98" i="1"/>
  <c r="AP97" i="1"/>
  <c r="AO97" i="1"/>
  <c r="AM97" i="1"/>
  <c r="AL97" i="1"/>
  <c r="AJ97" i="1" s="1"/>
  <c r="AB97" i="1"/>
  <c r="AA97" i="1"/>
  <c r="S97" i="1"/>
  <c r="M97" i="1"/>
  <c r="AP96" i="1"/>
  <c r="AO96" i="1"/>
  <c r="AM96" i="1"/>
  <c r="AL96" i="1"/>
  <c r="AJ96" i="1" s="1"/>
  <c r="AB96" i="1"/>
  <c r="AA96" i="1"/>
  <c r="S96" i="1"/>
  <c r="AP95" i="1"/>
  <c r="AO95" i="1"/>
  <c r="AM95" i="1"/>
  <c r="AL95" i="1"/>
  <c r="AJ95" i="1" s="1"/>
  <c r="AB95" i="1"/>
  <c r="AA95" i="1"/>
  <c r="S95" i="1"/>
  <c r="N95" i="1"/>
  <c r="AP94" i="1"/>
  <c r="AO94" i="1"/>
  <c r="AM94" i="1"/>
  <c r="AL94" i="1"/>
  <c r="AJ94" i="1" s="1"/>
  <c r="AB94" i="1"/>
  <c r="AA94" i="1"/>
  <c r="S94" i="1"/>
  <c r="AP93" i="1"/>
  <c r="AO93" i="1"/>
  <c r="AM93" i="1"/>
  <c r="AL93" i="1"/>
  <c r="AJ93" i="1" s="1"/>
  <c r="AB93" i="1"/>
  <c r="AA93" i="1"/>
  <c r="S93" i="1"/>
  <c r="AP92" i="1"/>
  <c r="AO92" i="1"/>
  <c r="AM92" i="1"/>
  <c r="AL92" i="1"/>
  <c r="AJ92" i="1" s="1"/>
  <c r="AB92" i="1"/>
  <c r="AA92" i="1"/>
  <c r="S92" i="1"/>
  <c r="AP91" i="1"/>
  <c r="AO91" i="1"/>
  <c r="AM91" i="1"/>
  <c r="AL91" i="1"/>
  <c r="AJ91" i="1" s="1"/>
  <c r="M91" i="1" s="1"/>
  <c r="AB91" i="1"/>
  <c r="AA91" i="1"/>
  <c r="S91" i="1"/>
  <c r="AP90" i="1"/>
  <c r="AO90" i="1"/>
  <c r="AM90" i="1"/>
  <c r="AL90" i="1"/>
  <c r="AJ90" i="1" s="1"/>
  <c r="AB90" i="1"/>
  <c r="AA90" i="1"/>
  <c r="S90" i="1"/>
  <c r="AP89" i="1"/>
  <c r="AO89" i="1"/>
  <c r="AM89" i="1"/>
  <c r="AL89" i="1"/>
  <c r="AJ89" i="1" s="1"/>
  <c r="N89" i="1" s="1"/>
  <c r="AB89" i="1"/>
  <c r="AA89" i="1"/>
  <c r="S89" i="1"/>
  <c r="AP88" i="1"/>
  <c r="AO88" i="1"/>
  <c r="AM88" i="1"/>
  <c r="AL88" i="1"/>
  <c r="AJ88" i="1" s="1"/>
  <c r="AB88" i="1"/>
  <c r="AA88" i="1"/>
  <c r="S88" i="1"/>
  <c r="AP87" i="1"/>
  <c r="AO87" i="1"/>
  <c r="AM87" i="1"/>
  <c r="AL87" i="1"/>
  <c r="AJ87" i="1" s="1"/>
  <c r="Q87" i="1" s="1"/>
  <c r="AB87" i="1"/>
  <c r="AA87" i="1"/>
  <c r="S87" i="1"/>
  <c r="AP86" i="1"/>
  <c r="AO86" i="1"/>
  <c r="AM86" i="1"/>
  <c r="AL86" i="1"/>
  <c r="AJ86" i="1" s="1"/>
  <c r="Q86" i="1" s="1"/>
  <c r="AB86" i="1"/>
  <c r="AA86" i="1"/>
  <c r="S86" i="1"/>
  <c r="M86" i="1"/>
  <c r="AP85" i="1"/>
  <c r="AO85" i="1"/>
  <c r="AM85" i="1"/>
  <c r="AL85" i="1"/>
  <c r="AJ85" i="1" s="1"/>
  <c r="AB85" i="1"/>
  <c r="AA85" i="1"/>
  <c r="Z85" i="1" s="1"/>
  <c r="S85" i="1"/>
  <c r="M85" i="1"/>
  <c r="AP84" i="1"/>
  <c r="AO84" i="1"/>
  <c r="AM84" i="1"/>
  <c r="AL84" i="1"/>
  <c r="AJ84" i="1" s="1"/>
  <c r="AK84" i="1" s="1"/>
  <c r="AB84" i="1"/>
  <c r="AA84" i="1"/>
  <c r="S84" i="1"/>
  <c r="M84" i="1"/>
  <c r="AP83" i="1"/>
  <c r="AO83" i="1"/>
  <c r="AM83" i="1"/>
  <c r="AL83" i="1"/>
  <c r="AJ83" i="1" s="1"/>
  <c r="N83" i="1" s="1"/>
  <c r="AB83" i="1"/>
  <c r="AA83" i="1"/>
  <c r="S83" i="1"/>
  <c r="AP82" i="1"/>
  <c r="AO82" i="1"/>
  <c r="AM82" i="1"/>
  <c r="AL82" i="1"/>
  <c r="AJ82" i="1" s="1"/>
  <c r="AB82" i="1"/>
  <c r="AA82" i="1"/>
  <c r="S82" i="1"/>
  <c r="AP81" i="1"/>
  <c r="AO81" i="1"/>
  <c r="AM81" i="1"/>
  <c r="AL81" i="1"/>
  <c r="AJ81" i="1" s="1"/>
  <c r="AB81" i="1"/>
  <c r="AA81" i="1"/>
  <c r="S81" i="1"/>
  <c r="AP80" i="1"/>
  <c r="AO80" i="1"/>
  <c r="AM80" i="1"/>
  <c r="AL80" i="1"/>
  <c r="AJ80" i="1" s="1"/>
  <c r="AB80" i="1"/>
  <c r="AA80" i="1"/>
  <c r="S80" i="1"/>
  <c r="AP79" i="1"/>
  <c r="AO79" i="1"/>
  <c r="AM79" i="1"/>
  <c r="AL79" i="1"/>
  <c r="AJ79" i="1" s="1"/>
  <c r="AB79" i="1"/>
  <c r="AA79" i="1"/>
  <c r="S79" i="1"/>
  <c r="AP78" i="1"/>
  <c r="AO78" i="1"/>
  <c r="AM78" i="1"/>
  <c r="AL78" i="1"/>
  <c r="AJ78" i="1" s="1"/>
  <c r="AB78" i="1"/>
  <c r="AA78" i="1"/>
  <c r="S78" i="1"/>
  <c r="AP77" i="1"/>
  <c r="AO77" i="1"/>
  <c r="AM77" i="1"/>
  <c r="AL77" i="1"/>
  <c r="AJ77" i="1" s="1"/>
  <c r="M77" i="1" s="1"/>
  <c r="AB77" i="1"/>
  <c r="AA77" i="1"/>
  <c r="S77" i="1"/>
  <c r="AP76" i="1"/>
  <c r="AO76" i="1"/>
  <c r="AM76" i="1"/>
  <c r="AL76" i="1"/>
  <c r="AJ76" i="1" s="1"/>
  <c r="AB76" i="1"/>
  <c r="AA76" i="1"/>
  <c r="S76" i="1"/>
  <c r="AP75" i="1"/>
  <c r="AO75" i="1"/>
  <c r="AM75" i="1"/>
  <c r="AL75" i="1"/>
  <c r="AJ75" i="1" s="1"/>
  <c r="AB75" i="1"/>
  <c r="AA75" i="1"/>
  <c r="S75" i="1"/>
  <c r="N75" i="1"/>
  <c r="AP74" i="1"/>
  <c r="AO74" i="1"/>
  <c r="AM74" i="1"/>
  <c r="AL74" i="1"/>
  <c r="AJ74" i="1" s="1"/>
  <c r="AB74" i="1"/>
  <c r="AA74" i="1"/>
  <c r="S74" i="1"/>
  <c r="AP73" i="1"/>
  <c r="AO73" i="1"/>
  <c r="AM73" i="1"/>
  <c r="AL73" i="1"/>
  <c r="AJ73" i="1" s="1"/>
  <c r="Q73" i="1" s="1"/>
  <c r="AB73" i="1"/>
  <c r="AA73" i="1"/>
  <c r="S73" i="1"/>
  <c r="AP72" i="1"/>
  <c r="AO72" i="1"/>
  <c r="AM72" i="1"/>
  <c r="AL72" i="1"/>
  <c r="AJ72" i="1" s="1"/>
  <c r="AB72" i="1"/>
  <c r="AA72" i="1"/>
  <c r="S72" i="1"/>
  <c r="AP71" i="1"/>
  <c r="AO71" i="1"/>
  <c r="AM71" i="1"/>
  <c r="AL71" i="1"/>
  <c r="AJ71" i="1" s="1"/>
  <c r="AB71" i="1"/>
  <c r="AA71" i="1"/>
  <c r="S71" i="1"/>
  <c r="AP70" i="1"/>
  <c r="AO70" i="1"/>
  <c r="AM70" i="1"/>
  <c r="AL70" i="1"/>
  <c r="AJ70" i="1" s="1"/>
  <c r="AB70" i="1"/>
  <c r="AA70" i="1"/>
  <c r="S70" i="1"/>
  <c r="AP69" i="1"/>
  <c r="AO69" i="1"/>
  <c r="AM69" i="1"/>
  <c r="AL69" i="1"/>
  <c r="AJ69" i="1" s="1"/>
  <c r="AB69" i="1"/>
  <c r="AA69" i="1"/>
  <c r="S69" i="1"/>
  <c r="AP68" i="1"/>
  <c r="AO68" i="1"/>
  <c r="AM68" i="1"/>
  <c r="AL68" i="1"/>
  <c r="AJ68" i="1" s="1"/>
  <c r="AB68" i="1"/>
  <c r="AA68" i="1"/>
  <c r="S68" i="1"/>
  <c r="AP67" i="1"/>
  <c r="AO67" i="1"/>
  <c r="AM67" i="1"/>
  <c r="AL67" i="1"/>
  <c r="AJ67" i="1" s="1"/>
  <c r="AB67" i="1"/>
  <c r="AA67" i="1"/>
  <c r="S67" i="1"/>
  <c r="AP66" i="1"/>
  <c r="AO66" i="1"/>
  <c r="AM66" i="1"/>
  <c r="AL66" i="1"/>
  <c r="AJ66" i="1" s="1"/>
  <c r="AB66" i="1"/>
  <c r="AA66" i="1"/>
  <c r="S66" i="1"/>
  <c r="AP65" i="1"/>
  <c r="AO65" i="1"/>
  <c r="AM65" i="1"/>
  <c r="AL65" i="1"/>
  <c r="AJ65" i="1" s="1"/>
  <c r="AB65" i="1"/>
  <c r="AA65" i="1"/>
  <c r="S65" i="1"/>
  <c r="AP64" i="1"/>
  <c r="AO64" i="1"/>
  <c r="AM64" i="1"/>
  <c r="AL64" i="1"/>
  <c r="AJ64" i="1" s="1"/>
  <c r="AB64" i="1"/>
  <c r="AA64" i="1"/>
  <c r="S64" i="1"/>
  <c r="AP63" i="1"/>
  <c r="AO63" i="1"/>
  <c r="AM63" i="1"/>
  <c r="AL63" i="1"/>
  <c r="AJ63" i="1" s="1"/>
  <c r="AB63" i="1"/>
  <c r="AA63" i="1"/>
  <c r="S63" i="1"/>
  <c r="AP62" i="1"/>
  <c r="AO62" i="1"/>
  <c r="AM62" i="1"/>
  <c r="AL62" i="1"/>
  <c r="AJ62" i="1" s="1"/>
  <c r="AB62" i="1"/>
  <c r="AA62" i="1"/>
  <c r="S62" i="1"/>
  <c r="AP61" i="1"/>
  <c r="AO61" i="1"/>
  <c r="AM61" i="1"/>
  <c r="AL61" i="1"/>
  <c r="AJ61" i="1" s="1"/>
  <c r="M61" i="1" s="1"/>
  <c r="AB61" i="1"/>
  <c r="AA61" i="1"/>
  <c r="S61" i="1"/>
  <c r="AP60" i="1"/>
  <c r="AO60" i="1"/>
  <c r="AM60" i="1"/>
  <c r="AN60" i="1" s="1"/>
  <c r="AL60" i="1"/>
  <c r="AJ60" i="1" s="1"/>
  <c r="AB60" i="1"/>
  <c r="AA60" i="1"/>
  <c r="S60" i="1"/>
  <c r="AP59" i="1"/>
  <c r="AO59" i="1"/>
  <c r="AM59" i="1"/>
  <c r="AL59" i="1"/>
  <c r="AJ59" i="1" s="1"/>
  <c r="Q59" i="1" s="1"/>
  <c r="AB59" i="1"/>
  <c r="AA59" i="1"/>
  <c r="S59" i="1"/>
  <c r="AP58" i="1"/>
  <c r="AO58" i="1"/>
  <c r="AM58" i="1"/>
  <c r="AL58" i="1"/>
  <c r="AJ58" i="1" s="1"/>
  <c r="AK58" i="1" s="1"/>
  <c r="AB58" i="1"/>
  <c r="AA58" i="1"/>
  <c r="S58" i="1"/>
  <c r="AP57" i="1"/>
  <c r="AO57" i="1"/>
  <c r="AM57" i="1"/>
  <c r="AL57" i="1"/>
  <c r="AJ57" i="1" s="1"/>
  <c r="AK57" i="1" s="1"/>
  <c r="AB57" i="1"/>
  <c r="AA57" i="1"/>
  <c r="S57" i="1"/>
  <c r="AP56" i="1"/>
  <c r="AO56" i="1"/>
  <c r="AM56" i="1"/>
  <c r="AL56" i="1"/>
  <c r="AJ56" i="1" s="1"/>
  <c r="AK56" i="1" s="1"/>
  <c r="AB56" i="1"/>
  <c r="AA56" i="1"/>
  <c r="S56" i="1"/>
  <c r="AP55" i="1"/>
  <c r="AO55" i="1"/>
  <c r="AM55" i="1"/>
  <c r="AL55" i="1"/>
  <c r="AJ55" i="1" s="1"/>
  <c r="AB55" i="1"/>
  <c r="AA55" i="1"/>
  <c r="S55" i="1"/>
  <c r="AP54" i="1"/>
  <c r="AO54" i="1"/>
  <c r="AM54" i="1"/>
  <c r="AL54" i="1"/>
  <c r="AJ54" i="1" s="1"/>
  <c r="AB54" i="1"/>
  <c r="AA54" i="1"/>
  <c r="S54" i="1"/>
  <c r="AP53" i="1"/>
  <c r="AO53" i="1"/>
  <c r="AM53" i="1"/>
  <c r="AL53" i="1"/>
  <c r="AJ53" i="1" s="1"/>
  <c r="AB53" i="1"/>
  <c r="AA53" i="1"/>
  <c r="S53" i="1"/>
  <c r="AP52" i="1"/>
  <c r="AO52" i="1"/>
  <c r="AM52" i="1"/>
  <c r="AL52" i="1"/>
  <c r="AJ52" i="1" s="1"/>
  <c r="AB52" i="1"/>
  <c r="AA52" i="1"/>
  <c r="S52" i="1"/>
  <c r="AP51" i="1"/>
  <c r="AO51" i="1"/>
  <c r="AM51" i="1"/>
  <c r="AL51" i="1"/>
  <c r="AJ51" i="1" s="1"/>
  <c r="AB51" i="1"/>
  <c r="AA51" i="1"/>
  <c r="S51" i="1"/>
  <c r="AP50" i="1"/>
  <c r="AO50" i="1"/>
  <c r="AM50" i="1"/>
  <c r="AL50" i="1"/>
  <c r="AJ50" i="1" s="1"/>
  <c r="AB50" i="1"/>
  <c r="AA50" i="1"/>
  <c r="S50" i="1"/>
  <c r="AP49" i="1"/>
  <c r="AO49" i="1"/>
  <c r="AM49" i="1"/>
  <c r="AL49" i="1"/>
  <c r="AJ49" i="1" s="1"/>
  <c r="AB49" i="1"/>
  <c r="AA49" i="1"/>
  <c r="S49" i="1"/>
  <c r="AP48" i="1"/>
  <c r="AO48" i="1"/>
  <c r="AM48" i="1"/>
  <c r="AL48" i="1"/>
  <c r="AJ48" i="1" s="1"/>
  <c r="AB48" i="1"/>
  <c r="AA48" i="1"/>
  <c r="S48" i="1"/>
  <c r="AP47" i="1"/>
  <c r="AO47" i="1"/>
  <c r="AM47" i="1"/>
  <c r="AL47" i="1"/>
  <c r="AJ47" i="1" s="1"/>
  <c r="AB47" i="1"/>
  <c r="AA47" i="1"/>
  <c r="S47" i="1"/>
  <c r="AP46" i="1"/>
  <c r="AO46" i="1"/>
  <c r="AM46" i="1"/>
  <c r="AL46" i="1"/>
  <c r="AJ46" i="1" s="1"/>
  <c r="AB46" i="1"/>
  <c r="AA46" i="1"/>
  <c r="S46" i="1"/>
  <c r="AP45" i="1"/>
  <c r="AO45" i="1"/>
  <c r="AM45" i="1"/>
  <c r="AL45" i="1"/>
  <c r="AJ45" i="1" s="1"/>
  <c r="AB45" i="1"/>
  <c r="AA45" i="1"/>
  <c r="S45" i="1"/>
  <c r="AP44" i="1"/>
  <c r="AO44" i="1"/>
  <c r="AM44" i="1"/>
  <c r="AL44" i="1"/>
  <c r="AJ44" i="1" s="1"/>
  <c r="AB44" i="1"/>
  <c r="AA44" i="1"/>
  <c r="S44" i="1"/>
  <c r="AP43" i="1"/>
  <c r="AO43" i="1"/>
  <c r="AM43" i="1"/>
  <c r="AL43" i="1"/>
  <c r="AJ43" i="1" s="1"/>
  <c r="AB43" i="1"/>
  <c r="AA43" i="1"/>
  <c r="S43" i="1"/>
  <c r="AP42" i="1"/>
  <c r="AO42" i="1"/>
  <c r="AM42" i="1"/>
  <c r="AL42" i="1"/>
  <c r="AJ42" i="1" s="1"/>
  <c r="AB42" i="1"/>
  <c r="AA42" i="1"/>
  <c r="S42" i="1"/>
  <c r="AP41" i="1"/>
  <c r="AO41" i="1"/>
  <c r="AM41" i="1"/>
  <c r="AL41" i="1"/>
  <c r="AJ41" i="1" s="1"/>
  <c r="AB41" i="1"/>
  <c r="AA41" i="1"/>
  <c r="S41" i="1"/>
  <c r="AP40" i="1"/>
  <c r="AO40" i="1"/>
  <c r="AM40" i="1"/>
  <c r="AL40" i="1"/>
  <c r="AJ40" i="1" s="1"/>
  <c r="AB40" i="1"/>
  <c r="AA40" i="1"/>
  <c r="S40" i="1"/>
  <c r="AP39" i="1"/>
  <c r="AO39" i="1"/>
  <c r="AM39" i="1"/>
  <c r="AL39" i="1"/>
  <c r="AJ39" i="1" s="1"/>
  <c r="AB39" i="1"/>
  <c r="AA39" i="1"/>
  <c r="S39" i="1"/>
  <c r="AP38" i="1"/>
  <c r="AO38" i="1"/>
  <c r="AM38" i="1"/>
  <c r="AL38" i="1"/>
  <c r="AJ38" i="1" s="1"/>
  <c r="AB38" i="1"/>
  <c r="AA38" i="1"/>
  <c r="S38" i="1"/>
  <c r="AP37" i="1"/>
  <c r="AO37" i="1"/>
  <c r="AM37" i="1"/>
  <c r="AL37" i="1"/>
  <c r="AJ37" i="1" s="1"/>
  <c r="AB37" i="1"/>
  <c r="AA37" i="1"/>
  <c r="S37" i="1"/>
  <c r="AP36" i="1"/>
  <c r="AO36" i="1"/>
  <c r="AM36" i="1"/>
  <c r="AL36" i="1"/>
  <c r="AJ36" i="1" s="1"/>
  <c r="AB36" i="1"/>
  <c r="AA36" i="1"/>
  <c r="S36" i="1"/>
  <c r="AP35" i="1"/>
  <c r="AO35" i="1"/>
  <c r="AM35" i="1"/>
  <c r="AL35" i="1"/>
  <c r="AJ35" i="1" s="1"/>
  <c r="AB35" i="1"/>
  <c r="AA35" i="1"/>
  <c r="S35" i="1"/>
  <c r="AP34" i="1"/>
  <c r="AO34" i="1"/>
  <c r="AM34" i="1"/>
  <c r="AL34" i="1"/>
  <c r="AJ34" i="1" s="1"/>
  <c r="AB34" i="1"/>
  <c r="AA34" i="1"/>
  <c r="S34" i="1"/>
  <c r="AP33" i="1"/>
  <c r="AO33" i="1"/>
  <c r="AM33" i="1"/>
  <c r="AL33" i="1"/>
  <c r="AJ33" i="1" s="1"/>
  <c r="M33" i="1" s="1"/>
  <c r="AB33" i="1"/>
  <c r="AA33" i="1"/>
  <c r="S33" i="1"/>
  <c r="Q33" i="1"/>
  <c r="AP32" i="1"/>
  <c r="AO32" i="1"/>
  <c r="AM32" i="1"/>
  <c r="AL32" i="1"/>
  <c r="AJ32" i="1" s="1"/>
  <c r="AB32" i="1"/>
  <c r="AA32" i="1"/>
  <c r="Z32" i="1" s="1"/>
  <c r="S32" i="1"/>
  <c r="AP31" i="1"/>
  <c r="AO31" i="1"/>
  <c r="AM31" i="1"/>
  <c r="AL31" i="1"/>
  <c r="AJ31" i="1" s="1"/>
  <c r="M31" i="1" s="1"/>
  <c r="AB31" i="1"/>
  <c r="AA31" i="1"/>
  <c r="S31" i="1"/>
  <c r="AP30" i="1"/>
  <c r="AO30" i="1"/>
  <c r="AM30" i="1"/>
  <c r="AL30" i="1"/>
  <c r="AJ30" i="1" s="1"/>
  <c r="AB30" i="1"/>
  <c r="AA30" i="1"/>
  <c r="S30" i="1"/>
  <c r="AP29" i="1"/>
  <c r="AO29" i="1"/>
  <c r="AM29" i="1"/>
  <c r="AL29" i="1"/>
  <c r="AJ29" i="1" s="1"/>
  <c r="AK29" i="1" s="1"/>
  <c r="AB29" i="1"/>
  <c r="AA29" i="1"/>
  <c r="S29" i="1"/>
  <c r="Q29" i="1"/>
  <c r="AP28" i="1"/>
  <c r="AO28" i="1"/>
  <c r="AM28" i="1"/>
  <c r="AL28" i="1"/>
  <c r="AJ28" i="1" s="1"/>
  <c r="AB28" i="1"/>
  <c r="AA28" i="1"/>
  <c r="S28" i="1"/>
  <c r="AP27" i="1"/>
  <c r="AO27" i="1"/>
  <c r="AM27" i="1"/>
  <c r="AL27" i="1"/>
  <c r="AJ27" i="1" s="1"/>
  <c r="AB27" i="1"/>
  <c r="AA27" i="1"/>
  <c r="S27" i="1"/>
  <c r="AP26" i="1"/>
  <c r="AO26" i="1"/>
  <c r="AM26" i="1"/>
  <c r="AL26" i="1"/>
  <c r="AJ26" i="1" s="1"/>
  <c r="L26" i="1" s="1"/>
  <c r="K26" i="1" s="1"/>
  <c r="AB26" i="1"/>
  <c r="AA26" i="1"/>
  <c r="S26" i="1"/>
  <c r="AP25" i="1"/>
  <c r="AO25" i="1"/>
  <c r="AM25" i="1"/>
  <c r="AL25" i="1"/>
  <c r="AJ25" i="1" s="1"/>
  <c r="AB25" i="1"/>
  <c r="AA25" i="1"/>
  <c r="S25" i="1"/>
  <c r="AP24" i="1"/>
  <c r="AO24" i="1"/>
  <c r="AM24" i="1"/>
  <c r="AL24" i="1"/>
  <c r="AJ24" i="1" s="1"/>
  <c r="AB24" i="1"/>
  <c r="AA24" i="1"/>
  <c r="S24" i="1"/>
  <c r="AP23" i="1"/>
  <c r="AO23" i="1"/>
  <c r="AM23" i="1"/>
  <c r="AL23" i="1"/>
  <c r="AJ23" i="1" s="1"/>
  <c r="AB23" i="1"/>
  <c r="AA23" i="1"/>
  <c r="S23" i="1"/>
  <c r="AP22" i="1"/>
  <c r="AO22" i="1"/>
  <c r="AM22" i="1"/>
  <c r="AL22" i="1"/>
  <c r="AJ22" i="1" s="1"/>
  <c r="AB22" i="1"/>
  <c r="AA22" i="1"/>
  <c r="S22" i="1"/>
  <c r="AP21" i="1"/>
  <c r="AO21" i="1"/>
  <c r="AM21" i="1"/>
  <c r="AL21" i="1"/>
  <c r="AJ21" i="1" s="1"/>
  <c r="AB21" i="1"/>
  <c r="AA21" i="1"/>
  <c r="S21" i="1"/>
  <c r="AP20" i="1"/>
  <c r="AO20" i="1"/>
  <c r="AM20" i="1"/>
  <c r="AL20" i="1"/>
  <c r="AJ20" i="1" s="1"/>
  <c r="AB20" i="1"/>
  <c r="AA20" i="1"/>
  <c r="S20" i="1"/>
  <c r="AP19" i="1"/>
  <c r="AO19" i="1"/>
  <c r="AM19" i="1"/>
  <c r="AL19" i="1"/>
  <c r="AJ19" i="1" s="1"/>
  <c r="AB19" i="1"/>
  <c r="AA19" i="1"/>
  <c r="S19" i="1"/>
  <c r="AP18" i="1"/>
  <c r="AO18" i="1"/>
  <c r="AM18" i="1"/>
  <c r="AL18" i="1"/>
  <c r="AJ18" i="1" s="1"/>
  <c r="L18" i="1" s="1"/>
  <c r="K18" i="1" s="1"/>
  <c r="AB18" i="1"/>
  <c r="AA18" i="1"/>
  <c r="S18" i="1"/>
  <c r="AP17" i="1"/>
  <c r="AO17" i="1"/>
  <c r="AM17" i="1"/>
  <c r="AL17" i="1"/>
  <c r="AJ17" i="1" s="1"/>
  <c r="AB17" i="1"/>
  <c r="AA17" i="1"/>
  <c r="S17" i="1"/>
  <c r="Z139" i="1" l="1"/>
  <c r="Z57" i="1"/>
  <c r="V132" i="1"/>
  <c r="Z109" i="1"/>
  <c r="AN22" i="1"/>
  <c r="Z23" i="1"/>
  <c r="AN40" i="1"/>
  <c r="AN44" i="1"/>
  <c r="Z45" i="1"/>
  <c r="AN52" i="1"/>
  <c r="AN130" i="1"/>
  <c r="Z138" i="1"/>
  <c r="V130" i="1"/>
  <c r="Z143" i="1"/>
  <c r="V151" i="1"/>
  <c r="Q127" i="1"/>
  <c r="L135" i="1"/>
  <c r="K135" i="1" s="1"/>
  <c r="Q125" i="1"/>
  <c r="Z107" i="1"/>
  <c r="V124" i="1"/>
  <c r="Z126" i="1"/>
  <c r="Z127" i="1"/>
  <c r="V128" i="1"/>
  <c r="Z121" i="1"/>
  <c r="V141" i="1"/>
  <c r="Z147" i="1"/>
  <c r="AN147" i="1"/>
  <c r="AN107" i="1"/>
  <c r="Z113" i="1"/>
  <c r="Z114" i="1"/>
  <c r="AN139" i="1"/>
  <c r="AN63" i="1"/>
  <c r="Z64" i="1"/>
  <c r="AN67" i="1"/>
  <c r="Z68" i="1"/>
  <c r="AN71" i="1"/>
  <c r="Z72" i="1"/>
  <c r="V79" i="1"/>
  <c r="V81" i="1"/>
  <c r="V83" i="1"/>
  <c r="V99" i="1"/>
  <c r="AN106" i="1"/>
  <c r="Z111" i="1"/>
  <c r="V111" i="1"/>
  <c r="V113" i="1"/>
  <c r="V119" i="1"/>
  <c r="V121" i="1"/>
  <c r="V123" i="1"/>
  <c r="Z132" i="1"/>
  <c r="AN132" i="1"/>
  <c r="V134" i="1"/>
  <c r="L138" i="1"/>
  <c r="K138" i="1" s="1"/>
  <c r="AD138" i="1" s="1"/>
  <c r="AN45" i="1"/>
  <c r="Z46" i="1"/>
  <c r="AN53" i="1"/>
  <c r="Z54" i="1"/>
  <c r="AN80" i="1"/>
  <c r="Z81" i="1"/>
  <c r="AN100" i="1"/>
  <c r="AN109" i="1"/>
  <c r="Z110" i="1"/>
  <c r="Z128" i="1"/>
  <c r="Z130" i="1"/>
  <c r="L140" i="1"/>
  <c r="K140" i="1" s="1"/>
  <c r="AD140" i="1" s="1"/>
  <c r="AN152" i="1"/>
  <c r="Q133" i="1"/>
  <c r="Z18" i="1"/>
  <c r="AN21" i="1"/>
  <c r="Z22" i="1"/>
  <c r="Z31" i="1"/>
  <c r="Z83" i="1"/>
  <c r="Z86" i="1"/>
  <c r="V101" i="1"/>
  <c r="V105" i="1"/>
  <c r="AN113" i="1"/>
  <c r="AN119" i="1"/>
  <c r="Z124" i="1"/>
  <c r="Z125" i="1"/>
  <c r="Z134" i="1"/>
  <c r="Z141" i="1"/>
  <c r="V145" i="1"/>
  <c r="M151" i="1"/>
  <c r="Q151" i="1"/>
  <c r="Q61" i="1"/>
  <c r="AN103" i="1"/>
  <c r="V103" i="1"/>
  <c r="AN117" i="1"/>
  <c r="AN120" i="1"/>
  <c r="V143" i="1"/>
  <c r="Z149" i="1"/>
  <c r="AN151" i="1"/>
  <c r="Z104" i="1"/>
  <c r="Z119" i="1"/>
  <c r="AN124" i="1"/>
  <c r="AN143" i="1"/>
  <c r="Z17" i="1"/>
  <c r="AN24" i="1"/>
  <c r="Z25" i="1"/>
  <c r="Z47" i="1"/>
  <c r="Z51" i="1"/>
  <c r="AN54" i="1"/>
  <c r="Z55" i="1"/>
  <c r="Z73" i="1"/>
  <c r="AN78" i="1"/>
  <c r="Z87" i="1"/>
  <c r="AN92" i="1"/>
  <c r="Z93" i="1"/>
  <c r="AN98" i="1"/>
  <c r="AN101" i="1"/>
  <c r="AN104" i="1"/>
  <c r="V117" i="1"/>
  <c r="V138" i="1"/>
  <c r="V139" i="1"/>
  <c r="V152" i="1"/>
  <c r="N47" i="1"/>
  <c r="Q47" i="1"/>
  <c r="N55" i="1"/>
  <c r="Q55" i="1"/>
  <c r="L24" i="1"/>
  <c r="K24" i="1" s="1"/>
  <c r="AD24" i="1" s="1"/>
  <c r="N24" i="1"/>
  <c r="Q24" i="1"/>
  <c r="N32" i="1"/>
  <c r="Q32" i="1"/>
  <c r="M49" i="1"/>
  <c r="Q49" i="1"/>
  <c r="N49" i="1"/>
  <c r="L143" i="1"/>
  <c r="K143" i="1" s="1"/>
  <c r="AD143" i="1" s="1"/>
  <c r="AK143" i="1"/>
  <c r="AN19" i="1"/>
  <c r="Z20" i="1"/>
  <c r="AN23" i="1"/>
  <c r="AN27" i="1"/>
  <c r="Z28" i="1"/>
  <c r="Z29" i="1"/>
  <c r="AN35" i="1"/>
  <c r="Z36" i="1"/>
  <c r="AN39" i="1"/>
  <c r="Z40" i="1"/>
  <c r="AN43" i="1"/>
  <c r="Z44" i="1"/>
  <c r="Z53" i="1"/>
  <c r="Z59" i="1"/>
  <c r="AN61" i="1"/>
  <c r="Z62" i="1"/>
  <c r="AN65" i="1"/>
  <c r="Z66" i="1"/>
  <c r="AN69" i="1"/>
  <c r="Z70" i="1"/>
  <c r="Z79" i="1"/>
  <c r="Z101" i="1"/>
  <c r="Z103" i="1"/>
  <c r="AN141" i="1"/>
  <c r="Q142" i="1"/>
  <c r="AK142" i="1"/>
  <c r="Z145" i="1"/>
  <c r="AN145" i="1"/>
  <c r="Q148" i="1"/>
  <c r="AK148" i="1"/>
  <c r="N151" i="1"/>
  <c r="Z26" i="1"/>
  <c r="AN34" i="1"/>
  <c r="Z35" i="1"/>
  <c r="AN38" i="1"/>
  <c r="Z39" i="1"/>
  <c r="AN42" i="1"/>
  <c r="Z43" i="1"/>
  <c r="AN46" i="1"/>
  <c r="AN48" i="1"/>
  <c r="AN51" i="1"/>
  <c r="Z52" i="1"/>
  <c r="Z58" i="1"/>
  <c r="N61" i="1"/>
  <c r="AN74" i="1"/>
  <c r="AN75" i="1"/>
  <c r="Z76" i="1"/>
  <c r="Z77" i="1"/>
  <c r="AN82" i="1"/>
  <c r="AN88" i="1"/>
  <c r="AN89" i="1"/>
  <c r="Z90" i="1"/>
  <c r="Z91" i="1"/>
  <c r="AN94" i="1"/>
  <c r="AN95" i="1"/>
  <c r="Z96" i="1"/>
  <c r="Z97" i="1"/>
  <c r="Z99" i="1"/>
  <c r="V115" i="1"/>
  <c r="Z116" i="1"/>
  <c r="AN134" i="1"/>
  <c r="Z136" i="1"/>
  <c r="L125" i="1"/>
  <c r="K125" i="1" s="1"/>
  <c r="AD125" i="1" s="1"/>
  <c r="L148" i="1"/>
  <c r="K148" i="1" s="1"/>
  <c r="AD148" i="1" s="1"/>
  <c r="AN149" i="1"/>
  <c r="Z30" i="1"/>
  <c r="Z33" i="1"/>
  <c r="AN36" i="1"/>
  <c r="Z37" i="1"/>
  <c r="Z41" i="1"/>
  <c r="AN49" i="1"/>
  <c r="Z50" i="1"/>
  <c r="AN81" i="1"/>
  <c r="Z82" i="1"/>
  <c r="AN102" i="1"/>
  <c r="Z105" i="1"/>
  <c r="AN118" i="1"/>
  <c r="AN121" i="1"/>
  <c r="Z122" i="1"/>
  <c r="AN123" i="1"/>
  <c r="Q140" i="1"/>
  <c r="AK140" i="1"/>
  <c r="M142" i="1"/>
  <c r="V147" i="1"/>
  <c r="M148" i="1"/>
  <c r="Z151" i="1"/>
  <c r="L22" i="1"/>
  <c r="K22" i="1" s="1"/>
  <c r="AD22" i="1" s="1"/>
  <c r="AK22" i="1"/>
  <c r="N22" i="1"/>
  <c r="Q22" i="1"/>
  <c r="M22" i="1"/>
  <c r="AK51" i="1"/>
  <c r="L51" i="1"/>
  <c r="K51" i="1" s="1"/>
  <c r="AD51" i="1" s="1"/>
  <c r="M51" i="1"/>
  <c r="Q51" i="1"/>
  <c r="N51" i="1"/>
  <c r="Q45" i="1"/>
  <c r="M45" i="1"/>
  <c r="AK45" i="1"/>
  <c r="N45" i="1"/>
  <c r="L45" i="1"/>
  <c r="K45" i="1" s="1"/>
  <c r="AD45" i="1" s="1"/>
  <c r="L20" i="1"/>
  <c r="K20" i="1" s="1"/>
  <c r="AD20" i="1" s="1"/>
  <c r="Q20" i="1"/>
  <c r="N20" i="1"/>
  <c r="M20" i="1"/>
  <c r="AK20" i="1"/>
  <c r="L28" i="1"/>
  <c r="K28" i="1" s="1"/>
  <c r="AD28" i="1" s="1"/>
  <c r="Q28" i="1"/>
  <c r="M28" i="1"/>
  <c r="AK28" i="1"/>
  <c r="N28" i="1"/>
  <c r="Q53" i="1"/>
  <c r="N53" i="1"/>
  <c r="M53" i="1"/>
  <c r="AK53" i="1"/>
  <c r="L53" i="1"/>
  <c r="K53" i="1" s="1"/>
  <c r="AD53" i="1" s="1"/>
  <c r="Q26" i="1"/>
  <c r="Q31" i="1"/>
  <c r="L79" i="1"/>
  <c r="K79" i="1" s="1"/>
  <c r="AK79" i="1"/>
  <c r="M79" i="1"/>
  <c r="Q79" i="1"/>
  <c r="N87" i="1"/>
  <c r="M87" i="1"/>
  <c r="AK87" i="1"/>
  <c r="L87" i="1"/>
  <c r="K87" i="1" s="1"/>
  <c r="M89" i="1"/>
  <c r="AK89" i="1"/>
  <c r="L89" i="1"/>
  <c r="K89" i="1" s="1"/>
  <c r="AD89" i="1" s="1"/>
  <c r="Q89" i="1"/>
  <c r="M95" i="1"/>
  <c r="AK95" i="1"/>
  <c r="L95" i="1"/>
  <c r="K95" i="1" s="1"/>
  <c r="AD95" i="1" s="1"/>
  <c r="Q95" i="1"/>
  <c r="Q119" i="1"/>
  <c r="N119" i="1"/>
  <c r="L128" i="1"/>
  <c r="K128" i="1" s="1"/>
  <c r="W128" i="1" s="1"/>
  <c r="X128" i="1" s="1"/>
  <c r="Y128" i="1" s="1"/>
  <c r="AC128" i="1" s="1"/>
  <c r="AK128" i="1"/>
  <c r="M128" i="1"/>
  <c r="Q128" i="1"/>
  <c r="AK18" i="1"/>
  <c r="AK32" i="1"/>
  <c r="AK47" i="1"/>
  <c r="L107" i="1"/>
  <c r="K107" i="1" s="1"/>
  <c r="AD107" i="1" s="1"/>
  <c r="N107" i="1"/>
  <c r="Q117" i="1"/>
  <c r="N117" i="1"/>
  <c r="L141" i="1"/>
  <c r="K141" i="1" s="1"/>
  <c r="AD141" i="1" s="1"/>
  <c r="AK141" i="1"/>
  <c r="N141" i="1"/>
  <c r="L147" i="1"/>
  <c r="K147" i="1" s="1"/>
  <c r="N147" i="1"/>
  <c r="AK147" i="1"/>
  <c r="M18" i="1"/>
  <c r="AN20" i="1"/>
  <c r="Z21" i="1"/>
  <c r="AK24" i="1"/>
  <c r="M26" i="1"/>
  <c r="AN28" i="1"/>
  <c r="L29" i="1"/>
  <c r="K29" i="1" s="1"/>
  <c r="AD29" i="1" s="1"/>
  <c r="M32" i="1"/>
  <c r="M47" i="1"/>
  <c r="L49" i="1"/>
  <c r="K49" i="1" s="1"/>
  <c r="AD49" i="1" s="1"/>
  <c r="AK49" i="1"/>
  <c r="M55" i="1"/>
  <c r="L61" i="1"/>
  <c r="K61" i="1" s="1"/>
  <c r="AK61" i="1"/>
  <c r="L81" i="1"/>
  <c r="K81" i="1" s="1"/>
  <c r="AD81" i="1" s="1"/>
  <c r="N81" i="1"/>
  <c r="AK81" i="1"/>
  <c r="L101" i="1"/>
  <c r="K101" i="1" s="1"/>
  <c r="AD101" i="1" s="1"/>
  <c r="N101" i="1"/>
  <c r="AK101" i="1"/>
  <c r="L103" i="1"/>
  <c r="K103" i="1" s="1"/>
  <c r="W103" i="1" s="1"/>
  <c r="X103" i="1" s="1"/>
  <c r="AK103" i="1"/>
  <c r="N103" i="1"/>
  <c r="V107" i="1"/>
  <c r="L111" i="1"/>
  <c r="K111" i="1" s="1"/>
  <c r="AD111" i="1" s="1"/>
  <c r="Q111" i="1"/>
  <c r="N111" i="1"/>
  <c r="AK111" i="1"/>
  <c r="M111" i="1"/>
  <c r="AK113" i="1"/>
  <c r="N113" i="1"/>
  <c r="Q115" i="1"/>
  <c r="AK115" i="1"/>
  <c r="L126" i="1"/>
  <c r="K126" i="1" s="1"/>
  <c r="AD126" i="1" s="1"/>
  <c r="N126" i="1"/>
  <c r="M126" i="1"/>
  <c r="AK126" i="1"/>
  <c r="L132" i="1"/>
  <c r="K132" i="1" s="1"/>
  <c r="AD132" i="1" s="1"/>
  <c r="AK132" i="1"/>
  <c r="N132" i="1"/>
  <c r="N144" i="1"/>
  <c r="AK144" i="1"/>
  <c r="Q144" i="1"/>
  <c r="M144" i="1"/>
  <c r="L144" i="1"/>
  <c r="K144" i="1" s="1"/>
  <c r="L145" i="1"/>
  <c r="K145" i="1" s="1"/>
  <c r="AD145" i="1" s="1"/>
  <c r="AK145" i="1"/>
  <c r="Q18" i="1"/>
  <c r="AK77" i="1"/>
  <c r="L77" i="1"/>
  <c r="K77" i="1" s="1"/>
  <c r="AD77" i="1" s="1"/>
  <c r="Q77" i="1"/>
  <c r="N77" i="1"/>
  <c r="V136" i="1"/>
  <c r="AN136" i="1"/>
  <c r="W138" i="1"/>
  <c r="X138" i="1" s="1"/>
  <c r="Y138" i="1" s="1"/>
  <c r="AC138" i="1" s="1"/>
  <c r="L149" i="1"/>
  <c r="K149" i="1" s="1"/>
  <c r="AD149" i="1" s="1"/>
  <c r="AK149" i="1"/>
  <c r="N149" i="1"/>
  <c r="AK26" i="1"/>
  <c r="L32" i="1"/>
  <c r="K32" i="1" s="1"/>
  <c r="AD32" i="1" s="1"/>
  <c r="L47" i="1"/>
  <c r="K47" i="1" s="1"/>
  <c r="AD47" i="1" s="1"/>
  <c r="L55" i="1"/>
  <c r="K55" i="1" s="1"/>
  <c r="AK55" i="1"/>
  <c r="N73" i="1"/>
  <c r="M73" i="1"/>
  <c r="AK73" i="1"/>
  <c r="L73" i="1"/>
  <c r="K73" i="1" s="1"/>
  <c r="AD73" i="1" s="1"/>
  <c r="M75" i="1"/>
  <c r="AK75" i="1"/>
  <c r="L75" i="1"/>
  <c r="K75" i="1" s="1"/>
  <c r="AD75" i="1" s="1"/>
  <c r="Q75" i="1"/>
  <c r="L105" i="1"/>
  <c r="K105" i="1" s="1"/>
  <c r="N105" i="1"/>
  <c r="AK105" i="1"/>
  <c r="L109" i="1"/>
  <c r="K109" i="1" s="1"/>
  <c r="AD109" i="1" s="1"/>
  <c r="Q109" i="1"/>
  <c r="N109" i="1"/>
  <c r="M109" i="1"/>
  <c r="N124" i="1"/>
  <c r="AK124" i="1"/>
  <c r="M124" i="1"/>
  <c r="L124" i="1"/>
  <c r="K124" i="1" s="1"/>
  <c r="L130" i="1"/>
  <c r="K130" i="1" s="1"/>
  <c r="W130" i="1" s="1"/>
  <c r="X130" i="1" s="1"/>
  <c r="AE130" i="1" s="1"/>
  <c r="AK130" i="1"/>
  <c r="N130" i="1"/>
  <c r="AN17" i="1"/>
  <c r="N18" i="1"/>
  <c r="AN18" i="1"/>
  <c r="Z19" i="1"/>
  <c r="M24" i="1"/>
  <c r="Z24" i="1"/>
  <c r="AN25" i="1"/>
  <c r="N26" i="1"/>
  <c r="AN26" i="1"/>
  <c r="Z27" i="1"/>
  <c r="M29" i="1"/>
  <c r="Z34" i="1"/>
  <c r="AN37" i="1"/>
  <c r="Z38" i="1"/>
  <c r="AN41" i="1"/>
  <c r="Z42" i="1"/>
  <c r="AN47" i="1"/>
  <c r="Z48" i="1"/>
  <c r="Z49" i="1"/>
  <c r="AN50" i="1"/>
  <c r="AN55" i="1"/>
  <c r="Z56" i="1"/>
  <c r="AN59" i="1"/>
  <c r="Z60" i="1"/>
  <c r="Z61" i="1"/>
  <c r="N79" i="1"/>
  <c r="AK83" i="1"/>
  <c r="M83" i="1"/>
  <c r="L83" i="1"/>
  <c r="K83" i="1" s="1"/>
  <c r="Q83" i="1"/>
  <c r="AK85" i="1"/>
  <c r="L85" i="1"/>
  <c r="K85" i="1" s="1"/>
  <c r="AD85" i="1" s="1"/>
  <c r="Q85" i="1"/>
  <c r="N85" i="1"/>
  <c r="AK91" i="1"/>
  <c r="L91" i="1"/>
  <c r="K91" i="1" s="1"/>
  <c r="Q91" i="1"/>
  <c r="N91" i="1"/>
  <c r="AK97" i="1"/>
  <c r="L97" i="1"/>
  <c r="K97" i="1" s="1"/>
  <c r="AD97" i="1" s="1"/>
  <c r="Q97" i="1"/>
  <c r="N97" i="1"/>
  <c r="L99" i="1"/>
  <c r="K99" i="1" s="1"/>
  <c r="AD99" i="1" s="1"/>
  <c r="AK99" i="1"/>
  <c r="M99" i="1"/>
  <c r="Q99" i="1"/>
  <c r="Q121" i="1"/>
  <c r="N121" i="1"/>
  <c r="N123" i="1"/>
  <c r="N128" i="1"/>
  <c r="L134" i="1"/>
  <c r="K134" i="1" s="1"/>
  <c r="AD134" i="1" s="1"/>
  <c r="AK134" i="1"/>
  <c r="N134" i="1"/>
  <c r="M136" i="1"/>
  <c r="Q136" i="1"/>
  <c r="AN64" i="1"/>
  <c r="Z65" i="1"/>
  <c r="AN68" i="1"/>
  <c r="Z69" i="1"/>
  <c r="AN72" i="1"/>
  <c r="AN77" i="1"/>
  <c r="Z78" i="1"/>
  <c r="AN79" i="1"/>
  <c r="Z80" i="1"/>
  <c r="AN83" i="1"/>
  <c r="Q84" i="1"/>
  <c r="AN91" i="1"/>
  <c r="Z92" i="1"/>
  <c r="AN97" i="1"/>
  <c r="Z98" i="1"/>
  <c r="AN99" i="1"/>
  <c r="Z100" i="1"/>
  <c r="AN108" i="1"/>
  <c r="V109" i="1"/>
  <c r="W109" i="1" s="1"/>
  <c r="X109" i="1" s="1"/>
  <c r="T109" i="1" s="1"/>
  <c r="R109" i="1" s="1"/>
  <c r="U109" i="1" s="1"/>
  <c r="AN115" i="1"/>
  <c r="Z117" i="1"/>
  <c r="Z118" i="1"/>
  <c r="AN122" i="1"/>
  <c r="M125" i="1"/>
  <c r="M135" i="1"/>
  <c r="M138" i="1"/>
  <c r="N143" i="1"/>
  <c r="M146" i="1"/>
  <c r="V149" i="1"/>
  <c r="M150" i="1"/>
  <c r="Q135" i="1"/>
  <c r="AK135" i="1"/>
  <c r="N138" i="1"/>
  <c r="Q146" i="1"/>
  <c r="AK146" i="1"/>
  <c r="Q150" i="1"/>
  <c r="AK150" i="1"/>
  <c r="AN62" i="1"/>
  <c r="Z63" i="1"/>
  <c r="AN66" i="1"/>
  <c r="Z67" i="1"/>
  <c r="AN70" i="1"/>
  <c r="Z71" i="1"/>
  <c r="AN73" i="1"/>
  <c r="Z74" i="1"/>
  <c r="Z75" i="1"/>
  <c r="AN76" i="1"/>
  <c r="Z84" i="1"/>
  <c r="AN87" i="1"/>
  <c r="Z88" i="1"/>
  <c r="Z89" i="1"/>
  <c r="AN90" i="1"/>
  <c r="AN93" i="1"/>
  <c r="Z94" i="1"/>
  <c r="Z95" i="1"/>
  <c r="AN96" i="1"/>
  <c r="Z102" i="1"/>
  <c r="Z108" i="1"/>
  <c r="AN111" i="1"/>
  <c r="Z112" i="1"/>
  <c r="Z115" i="1"/>
  <c r="AN116" i="1"/>
  <c r="Z120" i="1"/>
  <c r="Z123" i="1"/>
  <c r="Z129" i="1"/>
  <c r="Z131" i="1"/>
  <c r="Z133" i="1"/>
  <c r="L150" i="1"/>
  <c r="K150" i="1" s="1"/>
  <c r="AD150" i="1" s="1"/>
  <c r="L27" i="1"/>
  <c r="K27" i="1" s="1"/>
  <c r="AK27" i="1"/>
  <c r="N27" i="1"/>
  <c r="Q27" i="1"/>
  <c r="M27" i="1"/>
  <c r="L19" i="1"/>
  <c r="K19" i="1" s="1"/>
  <c r="AK19" i="1"/>
  <c r="N19" i="1"/>
  <c r="M19" i="1"/>
  <c r="Q19" i="1"/>
  <c r="L17" i="1"/>
  <c r="K17" i="1" s="1"/>
  <c r="N17" i="1"/>
  <c r="Q17" i="1"/>
  <c r="M17" i="1"/>
  <c r="AK17" i="1"/>
  <c r="L25" i="1"/>
  <c r="K25" i="1" s="1"/>
  <c r="AK25" i="1"/>
  <c r="N25" i="1"/>
  <c r="Q25" i="1"/>
  <c r="M25" i="1"/>
  <c r="L23" i="1"/>
  <c r="K23" i="1" s="1"/>
  <c r="AK23" i="1"/>
  <c r="N23" i="1"/>
  <c r="Q23" i="1"/>
  <c r="M23" i="1"/>
  <c r="AD18" i="1"/>
  <c r="L21" i="1"/>
  <c r="K21" i="1" s="1"/>
  <c r="AK21" i="1"/>
  <c r="N21" i="1"/>
  <c r="Q21" i="1"/>
  <c r="M21" i="1"/>
  <c r="AD26" i="1"/>
  <c r="N30" i="1"/>
  <c r="L30" i="1"/>
  <c r="K30" i="1" s="1"/>
  <c r="AN33" i="1"/>
  <c r="V33" i="1"/>
  <c r="AK34" i="1"/>
  <c r="N34" i="1"/>
  <c r="Q34" i="1"/>
  <c r="M34" i="1"/>
  <c r="L34" i="1"/>
  <c r="K34" i="1" s="1"/>
  <c r="AK38" i="1"/>
  <c r="N38" i="1"/>
  <c r="Q38" i="1"/>
  <c r="M38" i="1"/>
  <c r="L38" i="1"/>
  <c r="K38" i="1" s="1"/>
  <c r="AK42" i="1"/>
  <c r="N42" i="1"/>
  <c r="Q42" i="1"/>
  <c r="M42" i="1"/>
  <c r="L42" i="1"/>
  <c r="K42" i="1" s="1"/>
  <c r="AK48" i="1"/>
  <c r="N48" i="1"/>
  <c r="Q48" i="1"/>
  <c r="M48" i="1"/>
  <c r="L48" i="1"/>
  <c r="K48" i="1" s="1"/>
  <c r="V17" i="1"/>
  <c r="V19" i="1"/>
  <c r="V21" i="1"/>
  <c r="V23" i="1"/>
  <c r="V25" i="1"/>
  <c r="V27" i="1"/>
  <c r="N29" i="1"/>
  <c r="Q30" i="1"/>
  <c r="AN30" i="1"/>
  <c r="V30" i="1"/>
  <c r="L31" i="1"/>
  <c r="K31" i="1" s="1"/>
  <c r="AK31" i="1"/>
  <c r="N31" i="1"/>
  <c r="Q37" i="1"/>
  <c r="M37" i="1"/>
  <c r="L37" i="1"/>
  <c r="K37" i="1" s="1"/>
  <c r="AK37" i="1"/>
  <c r="N37" i="1"/>
  <c r="Q41" i="1"/>
  <c r="M41" i="1"/>
  <c r="L41" i="1"/>
  <c r="K41" i="1" s="1"/>
  <c r="AK41" i="1"/>
  <c r="N41" i="1"/>
  <c r="AK50" i="1"/>
  <c r="N50" i="1"/>
  <c r="Q50" i="1"/>
  <c r="M50" i="1"/>
  <c r="L50" i="1"/>
  <c r="K50" i="1" s="1"/>
  <c r="AN31" i="1"/>
  <c r="V31" i="1"/>
  <c r="AK36" i="1"/>
  <c r="N36" i="1"/>
  <c r="Q36" i="1"/>
  <c r="M36" i="1"/>
  <c r="L36" i="1"/>
  <c r="K36" i="1" s="1"/>
  <c r="AK40" i="1"/>
  <c r="N40" i="1"/>
  <c r="Q40" i="1"/>
  <c r="M40" i="1"/>
  <c r="L40" i="1"/>
  <c r="K40" i="1" s="1"/>
  <c r="AK44" i="1"/>
  <c r="N44" i="1"/>
  <c r="Q44" i="1"/>
  <c r="M44" i="1"/>
  <c r="L44" i="1"/>
  <c r="K44" i="1" s="1"/>
  <c r="AK52" i="1"/>
  <c r="N52" i="1"/>
  <c r="Q52" i="1"/>
  <c r="M52" i="1"/>
  <c r="L52" i="1"/>
  <c r="K52" i="1" s="1"/>
  <c r="V18" i="1"/>
  <c r="V20" i="1"/>
  <c r="V22" i="1"/>
  <c r="V24" i="1"/>
  <c r="V26" i="1"/>
  <c r="V28" i="1"/>
  <c r="AN29" i="1"/>
  <c r="V29" i="1"/>
  <c r="M30" i="1"/>
  <c r="AK30" i="1"/>
  <c r="AN32" i="1"/>
  <c r="L33" i="1"/>
  <c r="K33" i="1" s="1"/>
  <c r="AK33" i="1"/>
  <c r="N33" i="1"/>
  <c r="Q35" i="1"/>
  <c r="M35" i="1"/>
  <c r="L35" i="1"/>
  <c r="K35" i="1" s="1"/>
  <c r="AK35" i="1"/>
  <c r="N35" i="1"/>
  <c r="Q39" i="1"/>
  <c r="M39" i="1"/>
  <c r="L39" i="1"/>
  <c r="K39" i="1" s="1"/>
  <c r="AK39" i="1"/>
  <c r="N39" i="1"/>
  <c r="Q43" i="1"/>
  <c r="M43" i="1"/>
  <c r="L43" i="1"/>
  <c r="K43" i="1" s="1"/>
  <c r="AK43" i="1"/>
  <c r="N43" i="1"/>
  <c r="AK46" i="1"/>
  <c r="N46" i="1"/>
  <c r="Q46" i="1"/>
  <c r="M46" i="1"/>
  <c r="L46" i="1"/>
  <c r="K46" i="1" s="1"/>
  <c r="AK54" i="1"/>
  <c r="N54" i="1"/>
  <c r="Q54" i="1"/>
  <c r="M54" i="1"/>
  <c r="L54" i="1"/>
  <c r="K54" i="1" s="1"/>
  <c r="V35" i="1"/>
  <c r="V37" i="1"/>
  <c r="V39" i="1"/>
  <c r="V41" i="1"/>
  <c r="V43" i="1"/>
  <c r="V45" i="1"/>
  <c r="V47" i="1"/>
  <c r="V49" i="1"/>
  <c r="V51" i="1"/>
  <c r="V53" i="1"/>
  <c r="V55" i="1"/>
  <c r="AD55" i="1"/>
  <c r="M56" i="1"/>
  <c r="Q57" i="1"/>
  <c r="AN57" i="1"/>
  <c r="V57" i="1"/>
  <c r="M58" i="1"/>
  <c r="N60" i="1"/>
  <c r="Q60" i="1"/>
  <c r="M60" i="1"/>
  <c r="L60" i="1"/>
  <c r="K60" i="1" s="1"/>
  <c r="AK60" i="1"/>
  <c r="L63" i="1"/>
  <c r="K63" i="1" s="1"/>
  <c r="AK63" i="1"/>
  <c r="N63" i="1"/>
  <c r="Q63" i="1"/>
  <c r="M63" i="1"/>
  <c r="L67" i="1"/>
  <c r="K67" i="1" s="1"/>
  <c r="AK67" i="1"/>
  <c r="N67" i="1"/>
  <c r="Q67" i="1"/>
  <c r="M67" i="1"/>
  <c r="L71" i="1"/>
  <c r="K71" i="1" s="1"/>
  <c r="AK71" i="1"/>
  <c r="N71" i="1"/>
  <c r="Q71" i="1"/>
  <c r="M71" i="1"/>
  <c r="N74" i="1"/>
  <c r="Q74" i="1"/>
  <c r="M74" i="1"/>
  <c r="L74" i="1"/>
  <c r="K74" i="1" s="1"/>
  <c r="AK74" i="1"/>
  <c r="N82" i="1"/>
  <c r="Q82" i="1"/>
  <c r="M82" i="1"/>
  <c r="L82" i="1"/>
  <c r="K82" i="1" s="1"/>
  <c r="AK82" i="1"/>
  <c r="N56" i="1"/>
  <c r="L56" i="1"/>
  <c r="K56" i="1" s="1"/>
  <c r="N58" i="1"/>
  <c r="L58" i="1"/>
  <c r="K58" i="1" s="1"/>
  <c r="L59" i="1"/>
  <c r="K59" i="1" s="1"/>
  <c r="AK59" i="1"/>
  <c r="N59" i="1"/>
  <c r="N62" i="1"/>
  <c r="Q62" i="1"/>
  <c r="M62" i="1"/>
  <c r="L62" i="1"/>
  <c r="K62" i="1" s="1"/>
  <c r="AK62" i="1"/>
  <c r="N66" i="1"/>
  <c r="Q66" i="1"/>
  <c r="M66" i="1"/>
  <c r="L66" i="1"/>
  <c r="K66" i="1" s="1"/>
  <c r="AK66" i="1"/>
  <c r="N70" i="1"/>
  <c r="Q70" i="1"/>
  <c r="M70" i="1"/>
  <c r="L70" i="1"/>
  <c r="K70" i="1" s="1"/>
  <c r="AK70" i="1"/>
  <c r="N76" i="1"/>
  <c r="Q76" i="1"/>
  <c r="M76" i="1"/>
  <c r="L76" i="1"/>
  <c r="K76" i="1" s="1"/>
  <c r="AK76" i="1"/>
  <c r="AD79" i="1"/>
  <c r="V32" i="1"/>
  <c r="V34" i="1"/>
  <c r="V36" i="1"/>
  <c r="V38" i="1"/>
  <c r="V40" i="1"/>
  <c r="V42" i="1"/>
  <c r="V44" i="1"/>
  <c r="V46" i="1"/>
  <c r="V48" i="1"/>
  <c r="V50" i="1"/>
  <c r="V52" i="1"/>
  <c r="V54" i="1"/>
  <c r="Q56" i="1"/>
  <c r="AN56" i="1"/>
  <c r="V56" i="1"/>
  <c r="M57" i="1"/>
  <c r="Q58" i="1"/>
  <c r="AN58" i="1"/>
  <c r="V58" i="1"/>
  <c r="M59" i="1"/>
  <c r="L65" i="1"/>
  <c r="K65" i="1" s="1"/>
  <c r="AK65" i="1"/>
  <c r="N65" i="1"/>
  <c r="Q65" i="1"/>
  <c r="M65" i="1"/>
  <c r="L69" i="1"/>
  <c r="K69" i="1" s="1"/>
  <c r="AK69" i="1"/>
  <c r="N69" i="1"/>
  <c r="Q69" i="1"/>
  <c r="M69" i="1"/>
  <c r="N78" i="1"/>
  <c r="Q78" i="1"/>
  <c r="M78" i="1"/>
  <c r="L78" i="1"/>
  <c r="K78" i="1" s="1"/>
  <c r="AK78" i="1"/>
  <c r="N80" i="1"/>
  <c r="Q80" i="1"/>
  <c r="M80" i="1"/>
  <c r="L80" i="1"/>
  <c r="K80" i="1" s="1"/>
  <c r="AK80" i="1"/>
  <c r="L57" i="1"/>
  <c r="K57" i="1" s="1"/>
  <c r="N57" i="1"/>
  <c r="N64" i="1"/>
  <c r="Q64" i="1"/>
  <c r="M64" i="1"/>
  <c r="L64" i="1"/>
  <c r="K64" i="1" s="1"/>
  <c r="AK64" i="1"/>
  <c r="N68" i="1"/>
  <c r="Q68" i="1"/>
  <c r="M68" i="1"/>
  <c r="L68" i="1"/>
  <c r="K68" i="1" s="1"/>
  <c r="AK68" i="1"/>
  <c r="N72" i="1"/>
  <c r="Q72" i="1"/>
  <c r="M72" i="1"/>
  <c r="L72" i="1"/>
  <c r="K72" i="1" s="1"/>
  <c r="AK72" i="1"/>
  <c r="M81" i="1"/>
  <c r="Q81" i="1"/>
  <c r="N84" i="1"/>
  <c r="L84" i="1"/>
  <c r="K84" i="1" s="1"/>
  <c r="N88" i="1"/>
  <c r="Q88" i="1"/>
  <c r="M88" i="1"/>
  <c r="L88" i="1"/>
  <c r="K88" i="1" s="1"/>
  <c r="AK88" i="1"/>
  <c r="N94" i="1"/>
  <c r="Q94" i="1"/>
  <c r="M94" i="1"/>
  <c r="L94" i="1"/>
  <c r="K94" i="1" s="1"/>
  <c r="AK94" i="1"/>
  <c r="N102" i="1"/>
  <c r="Q102" i="1"/>
  <c r="M102" i="1"/>
  <c r="L102" i="1"/>
  <c r="K102" i="1" s="1"/>
  <c r="AK102" i="1"/>
  <c r="N106" i="1"/>
  <c r="Q106" i="1"/>
  <c r="M106" i="1"/>
  <c r="L106" i="1"/>
  <c r="K106" i="1" s="1"/>
  <c r="AK106" i="1"/>
  <c r="V59" i="1"/>
  <c r="V61" i="1"/>
  <c r="AD61" i="1"/>
  <c r="V63" i="1"/>
  <c r="V65" i="1"/>
  <c r="V67" i="1"/>
  <c r="V69" i="1"/>
  <c r="V71" i="1"/>
  <c r="V73" i="1"/>
  <c r="V75" i="1"/>
  <c r="V77" i="1"/>
  <c r="AN84" i="1"/>
  <c r="V84" i="1"/>
  <c r="N90" i="1"/>
  <c r="Q90" i="1"/>
  <c r="M90" i="1"/>
  <c r="L90" i="1"/>
  <c r="K90" i="1" s="1"/>
  <c r="AK90" i="1"/>
  <c r="L93" i="1"/>
  <c r="K93" i="1" s="1"/>
  <c r="AK93" i="1"/>
  <c r="N93" i="1"/>
  <c r="Q93" i="1"/>
  <c r="M93" i="1"/>
  <c r="N96" i="1"/>
  <c r="Q96" i="1"/>
  <c r="M96" i="1"/>
  <c r="L96" i="1"/>
  <c r="K96" i="1" s="1"/>
  <c r="AK96" i="1"/>
  <c r="AD103" i="1"/>
  <c r="AN85" i="1"/>
  <c r="V85" i="1"/>
  <c r="N86" i="1"/>
  <c r="L86" i="1"/>
  <c r="K86" i="1" s="1"/>
  <c r="AK86" i="1"/>
  <c r="AD87" i="1"/>
  <c r="N92" i="1"/>
  <c r="Q92" i="1"/>
  <c r="M92" i="1"/>
  <c r="L92" i="1"/>
  <c r="K92" i="1" s="1"/>
  <c r="AK92" i="1"/>
  <c r="N98" i="1"/>
  <c r="Q98" i="1"/>
  <c r="M98" i="1"/>
  <c r="L98" i="1"/>
  <c r="K98" i="1" s="1"/>
  <c r="AK98" i="1"/>
  <c r="N100" i="1"/>
  <c r="Q100" i="1"/>
  <c r="M100" i="1"/>
  <c r="L100" i="1"/>
  <c r="K100" i="1" s="1"/>
  <c r="AK100" i="1"/>
  <c r="N104" i="1"/>
  <c r="Q104" i="1"/>
  <c r="M104" i="1"/>
  <c r="L104" i="1"/>
  <c r="K104" i="1" s="1"/>
  <c r="AK104" i="1"/>
  <c r="V60" i="1"/>
  <c r="V62" i="1"/>
  <c r="V64" i="1"/>
  <c r="V66" i="1"/>
  <c r="V68" i="1"/>
  <c r="V70" i="1"/>
  <c r="V72" i="1"/>
  <c r="V74" i="1"/>
  <c r="V76" i="1"/>
  <c r="V78" i="1"/>
  <c r="V80" i="1"/>
  <c r="V82" i="1"/>
  <c r="AN86" i="1"/>
  <c r="V86" i="1"/>
  <c r="N108" i="1"/>
  <c r="Q108" i="1"/>
  <c r="M108" i="1"/>
  <c r="L108" i="1"/>
  <c r="K108" i="1" s="1"/>
  <c r="AK108" i="1"/>
  <c r="AD114" i="1"/>
  <c r="M101" i="1"/>
  <c r="Q101" i="1"/>
  <c r="M103" i="1"/>
  <c r="Q103" i="1"/>
  <c r="M105" i="1"/>
  <c r="Q105" i="1"/>
  <c r="M107" i="1"/>
  <c r="Q107" i="1"/>
  <c r="AK109" i="1"/>
  <c r="M110" i="1"/>
  <c r="AK110" i="1"/>
  <c r="M112" i="1"/>
  <c r="AK112" i="1"/>
  <c r="L120" i="1"/>
  <c r="K120" i="1" s="1"/>
  <c r="AK120" i="1"/>
  <c r="N120" i="1"/>
  <c r="Q120" i="1"/>
  <c r="M120" i="1"/>
  <c r="V87" i="1"/>
  <c r="V89" i="1"/>
  <c r="V91" i="1"/>
  <c r="AD91" i="1"/>
  <c r="V93" i="1"/>
  <c r="V95" i="1"/>
  <c r="V97" i="1"/>
  <c r="Q113" i="1"/>
  <c r="M113" i="1"/>
  <c r="L113" i="1"/>
  <c r="K113" i="1" s="1"/>
  <c r="AK114" i="1"/>
  <c r="N114" i="1"/>
  <c r="L116" i="1"/>
  <c r="K116" i="1" s="1"/>
  <c r="AK116" i="1"/>
  <c r="N116" i="1"/>
  <c r="Q116" i="1"/>
  <c r="M116" i="1"/>
  <c r="W132" i="1"/>
  <c r="X132" i="1" s="1"/>
  <c r="AE132" i="1" s="1"/>
  <c r="AK107" i="1"/>
  <c r="AN110" i="1"/>
  <c r="V110" i="1"/>
  <c r="AN112" i="1"/>
  <c r="V112" i="1"/>
  <c r="AN114" i="1"/>
  <c r="V114" i="1"/>
  <c r="L118" i="1"/>
  <c r="K118" i="1" s="1"/>
  <c r="AK118" i="1"/>
  <c r="N118" i="1"/>
  <c r="Q118" i="1"/>
  <c r="M118" i="1"/>
  <c r="AD137" i="1"/>
  <c r="V88" i="1"/>
  <c r="V90" i="1"/>
  <c r="V92" i="1"/>
  <c r="V94" i="1"/>
  <c r="V96" i="1"/>
  <c r="V98" i="1"/>
  <c r="V100" i="1"/>
  <c r="V102" i="1"/>
  <c r="V104" i="1"/>
  <c r="V106" i="1"/>
  <c r="V108" i="1"/>
  <c r="L110" i="1"/>
  <c r="K110" i="1" s="1"/>
  <c r="Q110" i="1"/>
  <c r="L112" i="1"/>
  <c r="K112" i="1" s="1"/>
  <c r="Q112" i="1"/>
  <c r="Q114" i="1"/>
  <c r="L122" i="1"/>
  <c r="K122" i="1" s="1"/>
  <c r="AK122" i="1"/>
  <c r="N122" i="1"/>
  <c r="Q122" i="1"/>
  <c r="M122" i="1"/>
  <c r="AK117" i="1"/>
  <c r="AK119" i="1"/>
  <c r="AK121" i="1"/>
  <c r="AK123" i="1"/>
  <c r="AN127" i="1"/>
  <c r="V127" i="1"/>
  <c r="AD135" i="1"/>
  <c r="AF138" i="1"/>
  <c r="L115" i="1"/>
  <c r="K115" i="1" s="1"/>
  <c r="V116" i="1"/>
  <c r="L117" i="1"/>
  <c r="K117" i="1" s="1"/>
  <c r="V118" i="1"/>
  <c r="L119" i="1"/>
  <c r="K119" i="1" s="1"/>
  <c r="W119" i="1" s="1"/>
  <c r="X119" i="1" s="1"/>
  <c r="V120" i="1"/>
  <c r="L121" i="1"/>
  <c r="K121" i="1" s="1"/>
  <c r="V122" i="1"/>
  <c r="L123" i="1"/>
  <c r="K123" i="1" s="1"/>
  <c r="AK125" i="1"/>
  <c r="AN128" i="1"/>
  <c r="N129" i="1"/>
  <c r="L129" i="1"/>
  <c r="K129" i="1" s="1"/>
  <c r="AK129" i="1"/>
  <c r="N131" i="1"/>
  <c r="L131" i="1"/>
  <c r="K131" i="1" s="1"/>
  <c r="AK131" i="1"/>
  <c r="N133" i="1"/>
  <c r="L133" i="1"/>
  <c r="K133" i="1" s="1"/>
  <c r="AK133" i="1"/>
  <c r="M115" i="1"/>
  <c r="M117" i="1"/>
  <c r="M119" i="1"/>
  <c r="M121" i="1"/>
  <c r="M123" i="1"/>
  <c r="AN129" i="1"/>
  <c r="V129" i="1"/>
  <c r="AN131" i="1"/>
  <c r="V131" i="1"/>
  <c r="AN133" i="1"/>
  <c r="V133" i="1"/>
  <c r="Q137" i="1"/>
  <c r="M137" i="1"/>
  <c r="N137" i="1"/>
  <c r="AK137" i="1"/>
  <c r="AN125" i="1"/>
  <c r="V125" i="1"/>
  <c r="AN126" i="1"/>
  <c r="N127" i="1"/>
  <c r="L127" i="1"/>
  <c r="K127" i="1" s="1"/>
  <c r="AK127" i="1"/>
  <c r="M130" i="1"/>
  <c r="Q130" i="1"/>
  <c r="M132" i="1"/>
  <c r="Q132" i="1"/>
  <c r="M134" i="1"/>
  <c r="Q134" i="1"/>
  <c r="Z135" i="1"/>
  <c r="AN135" i="1"/>
  <c r="V135" i="1"/>
  <c r="AD144" i="1"/>
  <c r="V126" i="1"/>
  <c r="Z137" i="1"/>
  <c r="AD142" i="1"/>
  <c r="L139" i="1"/>
  <c r="K139" i="1" s="1"/>
  <c r="W139" i="1" s="1"/>
  <c r="X139" i="1" s="1"/>
  <c r="Q139" i="1"/>
  <c r="M139" i="1"/>
  <c r="AK136" i="1"/>
  <c r="L136" i="1"/>
  <c r="K136" i="1" s="1"/>
  <c r="W136" i="1" s="1"/>
  <c r="X136" i="1" s="1"/>
  <c r="AN137" i="1"/>
  <c r="N139" i="1"/>
  <c r="AK139" i="1"/>
  <c r="AD146" i="1"/>
  <c r="AD147" i="1"/>
  <c r="W152" i="1"/>
  <c r="X152" i="1" s="1"/>
  <c r="AD152" i="1"/>
  <c r="V137" i="1"/>
  <c r="AN138" i="1"/>
  <c r="Z140" i="1"/>
  <c r="AN140" i="1"/>
  <c r="V140" i="1"/>
  <c r="M141" i="1"/>
  <c r="Z142" i="1"/>
  <c r="AN142" i="1"/>
  <c r="V142" i="1"/>
  <c r="M143" i="1"/>
  <c r="Z144" i="1"/>
  <c r="AN144" i="1"/>
  <c r="V144" i="1"/>
  <c r="M145" i="1"/>
  <c r="Z146" i="1"/>
  <c r="AN146" i="1"/>
  <c r="V146" i="1"/>
  <c r="M147" i="1"/>
  <c r="Z148" i="1"/>
  <c r="AN148" i="1"/>
  <c r="V148" i="1"/>
  <c r="M149" i="1"/>
  <c r="Z150" i="1"/>
  <c r="AN150" i="1"/>
  <c r="V150" i="1"/>
  <c r="AK152" i="1"/>
  <c r="N152" i="1"/>
  <c r="Q152" i="1"/>
  <c r="M152" i="1"/>
  <c r="Z152" i="1"/>
  <c r="Q141" i="1"/>
  <c r="Q143" i="1"/>
  <c r="Q145" i="1"/>
  <c r="Q147" i="1"/>
  <c r="Q149" i="1"/>
  <c r="L151" i="1"/>
  <c r="K151" i="1" s="1"/>
  <c r="AK151" i="1"/>
  <c r="W105" i="1" l="1"/>
  <c r="X105" i="1" s="1"/>
  <c r="AE105" i="1" s="1"/>
  <c r="W111" i="1"/>
  <c r="X111" i="1" s="1"/>
  <c r="W79" i="1"/>
  <c r="X79" i="1" s="1"/>
  <c r="AE79" i="1" s="1"/>
  <c r="AE138" i="1"/>
  <c r="W83" i="1"/>
  <c r="X83" i="1" s="1"/>
  <c r="T83" i="1" s="1"/>
  <c r="R83" i="1" s="1"/>
  <c r="U83" i="1" s="1"/>
  <c r="O83" i="1" s="1"/>
  <c r="P83" i="1" s="1"/>
  <c r="W124" i="1"/>
  <c r="X124" i="1" s="1"/>
  <c r="AF124" i="1" s="1"/>
  <c r="W123" i="1"/>
  <c r="X123" i="1" s="1"/>
  <c r="W107" i="1"/>
  <c r="X107" i="1" s="1"/>
  <c r="Y107" i="1" s="1"/>
  <c r="AC107" i="1" s="1"/>
  <c r="W101" i="1"/>
  <c r="X101" i="1" s="1"/>
  <c r="T101" i="1" s="1"/>
  <c r="R101" i="1" s="1"/>
  <c r="U101" i="1" s="1"/>
  <c r="W141" i="1"/>
  <c r="X141" i="1" s="1"/>
  <c r="AE141" i="1" s="1"/>
  <c r="W113" i="1"/>
  <c r="X113" i="1" s="1"/>
  <c r="AE113" i="1" s="1"/>
  <c r="AE107" i="1"/>
  <c r="W145" i="1"/>
  <c r="X145" i="1" s="1"/>
  <c r="T145" i="1" s="1"/>
  <c r="R145" i="1" s="1"/>
  <c r="U145" i="1" s="1"/>
  <c r="O145" i="1" s="1"/>
  <c r="P145" i="1" s="1"/>
  <c r="T132" i="1"/>
  <c r="R132" i="1" s="1"/>
  <c r="U132" i="1" s="1"/>
  <c r="O132" i="1" s="1"/>
  <c r="P132" i="1" s="1"/>
  <c r="AD124" i="1"/>
  <c r="AD83" i="1"/>
  <c r="W143" i="1"/>
  <c r="X143" i="1" s="1"/>
  <c r="T143" i="1" s="1"/>
  <c r="R143" i="1" s="1"/>
  <c r="U143" i="1" s="1"/>
  <c r="O143" i="1" s="1"/>
  <c r="P143" i="1" s="1"/>
  <c r="W121" i="1"/>
  <c r="X121" i="1" s="1"/>
  <c r="AE121" i="1" s="1"/>
  <c r="W117" i="1"/>
  <c r="X117" i="1" s="1"/>
  <c r="T130" i="1"/>
  <c r="R130" i="1" s="1"/>
  <c r="U130" i="1" s="1"/>
  <c r="O130" i="1" s="1"/>
  <c r="P130" i="1" s="1"/>
  <c r="W81" i="1"/>
  <c r="X81" i="1" s="1"/>
  <c r="W147" i="1"/>
  <c r="X147" i="1" s="1"/>
  <c r="AE147" i="1" s="1"/>
  <c r="T138" i="1"/>
  <c r="R138" i="1" s="1"/>
  <c r="U138" i="1" s="1"/>
  <c r="O138" i="1" s="1"/>
  <c r="P138" i="1" s="1"/>
  <c r="AD130" i="1"/>
  <c r="AF128" i="1"/>
  <c r="AD105" i="1"/>
  <c r="W99" i="1"/>
  <c r="X99" i="1" s="1"/>
  <c r="AE128" i="1"/>
  <c r="T128" i="1"/>
  <c r="R128" i="1" s="1"/>
  <c r="U128" i="1" s="1"/>
  <c r="O128" i="1" s="1"/>
  <c r="P128" i="1" s="1"/>
  <c r="W134" i="1"/>
  <c r="X134" i="1" s="1"/>
  <c r="W149" i="1"/>
  <c r="X149" i="1" s="1"/>
  <c r="AE149" i="1" s="1"/>
  <c r="AD128" i="1"/>
  <c r="O109" i="1"/>
  <c r="P109" i="1" s="1"/>
  <c r="AG138" i="1"/>
  <c r="O101" i="1"/>
  <c r="P101" i="1" s="1"/>
  <c r="AF139" i="1"/>
  <c r="Y139" i="1"/>
  <c r="AC139" i="1" s="1"/>
  <c r="AE139" i="1"/>
  <c r="AF136" i="1"/>
  <c r="Y136" i="1"/>
  <c r="AC136" i="1" s="1"/>
  <c r="AE136" i="1"/>
  <c r="AD151" i="1"/>
  <c r="Y152" i="1"/>
  <c r="AC152" i="1" s="1"/>
  <c r="AF152" i="1"/>
  <c r="W150" i="1"/>
  <c r="X150" i="1" s="1"/>
  <c r="W148" i="1"/>
  <c r="X148" i="1" s="1"/>
  <c r="W146" i="1"/>
  <c r="X146" i="1" s="1"/>
  <c r="Y123" i="1"/>
  <c r="AC123" i="1" s="1"/>
  <c r="AF123" i="1"/>
  <c r="AE152" i="1"/>
  <c r="W142" i="1"/>
  <c r="X142" i="1" s="1"/>
  <c r="W129" i="1"/>
  <c r="X129" i="1" s="1"/>
  <c r="T129" i="1" s="1"/>
  <c r="R129" i="1" s="1"/>
  <c r="U129" i="1" s="1"/>
  <c r="O129" i="1" s="1"/>
  <c r="P129" i="1" s="1"/>
  <c r="W120" i="1"/>
  <c r="X120" i="1" s="1"/>
  <c r="T120" i="1" s="1"/>
  <c r="R120" i="1" s="1"/>
  <c r="U120" i="1" s="1"/>
  <c r="O120" i="1" s="1"/>
  <c r="P120" i="1" s="1"/>
  <c r="W116" i="1"/>
  <c r="X116" i="1" s="1"/>
  <c r="T116" i="1" s="1"/>
  <c r="R116" i="1" s="1"/>
  <c r="U116" i="1" s="1"/>
  <c r="O116" i="1" s="1"/>
  <c r="P116" i="1" s="1"/>
  <c r="Y117" i="1"/>
  <c r="AC117" i="1" s="1"/>
  <c r="AF117" i="1"/>
  <c r="AD112" i="1"/>
  <c r="W106" i="1"/>
  <c r="X106" i="1" s="1"/>
  <c r="W98" i="1"/>
  <c r="X98" i="1" s="1"/>
  <c r="T98" i="1" s="1"/>
  <c r="R98" i="1" s="1"/>
  <c r="U98" i="1" s="1"/>
  <c r="O98" i="1" s="1"/>
  <c r="P98" i="1" s="1"/>
  <c r="W90" i="1"/>
  <c r="X90" i="1" s="1"/>
  <c r="T90" i="1" s="1"/>
  <c r="R90" i="1" s="1"/>
  <c r="U90" i="1" s="1"/>
  <c r="O90" i="1" s="1"/>
  <c r="P90" i="1" s="1"/>
  <c r="W112" i="1"/>
  <c r="X112" i="1" s="1"/>
  <c r="AD116" i="1"/>
  <c r="T113" i="1"/>
  <c r="R113" i="1" s="1"/>
  <c r="U113" i="1" s="1"/>
  <c r="O113" i="1" s="1"/>
  <c r="P113" i="1" s="1"/>
  <c r="AD113" i="1"/>
  <c r="W95" i="1"/>
  <c r="X95" i="1" s="1"/>
  <c r="AE123" i="1"/>
  <c r="AF105" i="1"/>
  <c r="Y105" i="1"/>
  <c r="AC105" i="1" s="1"/>
  <c r="W76" i="1"/>
  <c r="X76" i="1" s="1"/>
  <c r="W68" i="1"/>
  <c r="X68" i="1" s="1"/>
  <c r="T68" i="1" s="1"/>
  <c r="R68" i="1" s="1"/>
  <c r="U68" i="1" s="1"/>
  <c r="O68" i="1" s="1"/>
  <c r="P68" i="1" s="1"/>
  <c r="W60" i="1"/>
  <c r="X60" i="1" s="1"/>
  <c r="T60" i="1" s="1"/>
  <c r="R60" i="1" s="1"/>
  <c r="U60" i="1" s="1"/>
  <c r="O60" i="1" s="1"/>
  <c r="P60" i="1" s="1"/>
  <c r="AD100" i="1"/>
  <c r="AF103" i="1"/>
  <c r="Y103" i="1"/>
  <c r="AC103" i="1" s="1"/>
  <c r="AD93" i="1"/>
  <c r="W67" i="1"/>
  <c r="X67" i="1" s="1"/>
  <c r="T67" i="1" s="1"/>
  <c r="R67" i="1" s="1"/>
  <c r="U67" i="1" s="1"/>
  <c r="O67" i="1" s="1"/>
  <c r="P67" i="1" s="1"/>
  <c r="W61" i="1"/>
  <c r="X61" i="1" s="1"/>
  <c r="AD102" i="1"/>
  <c r="AD84" i="1"/>
  <c r="AD72" i="1"/>
  <c r="AD64" i="1"/>
  <c r="AD65" i="1"/>
  <c r="W50" i="1"/>
  <c r="X50" i="1" s="1"/>
  <c r="T50" i="1" s="1"/>
  <c r="R50" i="1" s="1"/>
  <c r="U50" i="1" s="1"/>
  <c r="O50" i="1" s="1"/>
  <c r="P50" i="1" s="1"/>
  <c r="W42" i="1"/>
  <c r="X42" i="1" s="1"/>
  <c r="W34" i="1"/>
  <c r="X34" i="1" s="1"/>
  <c r="T34" i="1" s="1"/>
  <c r="R34" i="1" s="1"/>
  <c r="U34" i="1" s="1"/>
  <c r="O34" i="1" s="1"/>
  <c r="P34" i="1" s="1"/>
  <c r="AD82" i="1"/>
  <c r="AD60" i="1"/>
  <c r="W53" i="1"/>
  <c r="X53" i="1" s="1"/>
  <c r="W49" i="1"/>
  <c r="X49" i="1" s="1"/>
  <c r="W45" i="1"/>
  <c r="X45" i="1" s="1"/>
  <c r="W37" i="1"/>
  <c r="X37" i="1" s="1"/>
  <c r="AD54" i="1"/>
  <c r="AD46" i="1"/>
  <c r="W22" i="1"/>
  <c r="X22" i="1" s="1"/>
  <c r="AD52" i="1"/>
  <c r="AD44" i="1"/>
  <c r="AD36" i="1"/>
  <c r="W23" i="1"/>
  <c r="X23" i="1" s="1"/>
  <c r="AD48" i="1"/>
  <c r="AD42" i="1"/>
  <c r="AD34" i="1"/>
  <c r="AD30" i="1"/>
  <c r="AF145" i="1"/>
  <c r="Y145" i="1"/>
  <c r="AC145" i="1" s="1"/>
  <c r="W140" i="1"/>
  <c r="X140" i="1" s="1"/>
  <c r="T136" i="1"/>
  <c r="R136" i="1" s="1"/>
  <c r="U136" i="1" s="1"/>
  <c r="O136" i="1" s="1"/>
  <c r="P136" i="1" s="1"/>
  <c r="AD136" i="1"/>
  <c r="T139" i="1"/>
  <c r="R139" i="1" s="1"/>
  <c r="U139" i="1" s="1"/>
  <c r="O139" i="1" s="1"/>
  <c r="P139" i="1" s="1"/>
  <c r="AD139" i="1"/>
  <c r="W131" i="1"/>
  <c r="X131" i="1" s="1"/>
  <c r="T131" i="1" s="1"/>
  <c r="R131" i="1" s="1"/>
  <c r="U131" i="1" s="1"/>
  <c r="O131" i="1" s="1"/>
  <c r="P131" i="1" s="1"/>
  <c r="AD123" i="1"/>
  <c r="T123" i="1"/>
  <c r="R123" i="1" s="1"/>
  <c r="U123" i="1" s="1"/>
  <c r="O123" i="1" s="1"/>
  <c r="P123" i="1" s="1"/>
  <c r="AD119" i="1"/>
  <c r="T119" i="1"/>
  <c r="R119" i="1" s="1"/>
  <c r="U119" i="1" s="1"/>
  <c r="O119" i="1" s="1"/>
  <c r="P119" i="1" s="1"/>
  <c r="AD115" i="1"/>
  <c r="W115" i="1"/>
  <c r="X115" i="1" s="1"/>
  <c r="T115" i="1" s="1"/>
  <c r="R115" i="1" s="1"/>
  <c r="U115" i="1" s="1"/>
  <c r="O115" i="1" s="1"/>
  <c r="P115" i="1" s="1"/>
  <c r="AD122" i="1"/>
  <c r="W104" i="1"/>
  <c r="X104" i="1" s="1"/>
  <c r="T104" i="1" s="1"/>
  <c r="R104" i="1" s="1"/>
  <c r="U104" i="1" s="1"/>
  <c r="O104" i="1" s="1"/>
  <c r="P104" i="1" s="1"/>
  <c r="W96" i="1"/>
  <c r="X96" i="1" s="1"/>
  <c r="W88" i="1"/>
  <c r="X88" i="1" s="1"/>
  <c r="T88" i="1" s="1"/>
  <c r="R88" i="1" s="1"/>
  <c r="U88" i="1" s="1"/>
  <c r="O88" i="1" s="1"/>
  <c r="P88" i="1" s="1"/>
  <c r="W114" i="1"/>
  <c r="X114" i="1" s="1"/>
  <c r="AF109" i="1"/>
  <c r="Y109" i="1"/>
  <c r="AC109" i="1" s="1"/>
  <c r="AE109" i="1"/>
  <c r="W93" i="1"/>
  <c r="X93" i="1" s="1"/>
  <c r="W89" i="1"/>
  <c r="X89" i="1" s="1"/>
  <c r="T105" i="1"/>
  <c r="R105" i="1" s="1"/>
  <c r="U105" i="1" s="1"/>
  <c r="O105" i="1" s="1"/>
  <c r="P105" i="1" s="1"/>
  <c r="AF101" i="1"/>
  <c r="Y101" i="1"/>
  <c r="AC101" i="1" s="1"/>
  <c r="W82" i="1"/>
  <c r="X82" i="1" s="1"/>
  <c r="W74" i="1"/>
  <c r="X74" i="1" s="1"/>
  <c r="W66" i="1"/>
  <c r="X66" i="1" s="1"/>
  <c r="T66" i="1" s="1"/>
  <c r="R66" i="1" s="1"/>
  <c r="U66" i="1" s="1"/>
  <c r="O66" i="1" s="1"/>
  <c r="P66" i="1" s="1"/>
  <c r="W85" i="1"/>
  <c r="X85" i="1" s="1"/>
  <c r="T103" i="1"/>
  <c r="R103" i="1" s="1"/>
  <c r="U103" i="1" s="1"/>
  <c r="O103" i="1" s="1"/>
  <c r="P103" i="1" s="1"/>
  <c r="AF99" i="1"/>
  <c r="Y99" i="1"/>
  <c r="AC99" i="1" s="1"/>
  <c r="W84" i="1"/>
  <c r="X84" i="1" s="1"/>
  <c r="T84" i="1" s="1"/>
  <c r="R84" i="1" s="1"/>
  <c r="U84" i="1" s="1"/>
  <c r="O84" i="1" s="1"/>
  <c r="P84" i="1" s="1"/>
  <c r="W77" i="1"/>
  <c r="X77" i="1" s="1"/>
  <c r="W73" i="1"/>
  <c r="X73" i="1" s="1"/>
  <c r="W65" i="1"/>
  <c r="X65" i="1" s="1"/>
  <c r="T65" i="1" s="1"/>
  <c r="R65" i="1" s="1"/>
  <c r="U65" i="1" s="1"/>
  <c r="O65" i="1" s="1"/>
  <c r="P65" i="1" s="1"/>
  <c r="W59" i="1"/>
  <c r="X59" i="1" s="1"/>
  <c r="AD88" i="1"/>
  <c r="AF81" i="1"/>
  <c r="Y81" i="1"/>
  <c r="AC81" i="1" s="1"/>
  <c r="AD57" i="1"/>
  <c r="AD80" i="1"/>
  <c r="W48" i="1"/>
  <c r="X48" i="1" s="1"/>
  <c r="T48" i="1" s="1"/>
  <c r="R48" i="1" s="1"/>
  <c r="U48" i="1" s="1"/>
  <c r="O48" i="1" s="1"/>
  <c r="P48" i="1" s="1"/>
  <c r="W40" i="1"/>
  <c r="X40" i="1" s="1"/>
  <c r="W32" i="1"/>
  <c r="X32" i="1" s="1"/>
  <c r="AD66" i="1"/>
  <c r="AD58" i="1"/>
  <c r="AD71" i="1"/>
  <c r="AD63" i="1"/>
  <c r="W57" i="1"/>
  <c r="X57" i="1" s="1"/>
  <c r="T57" i="1" s="1"/>
  <c r="R57" i="1" s="1"/>
  <c r="U57" i="1" s="1"/>
  <c r="O57" i="1" s="1"/>
  <c r="P57" i="1" s="1"/>
  <c r="W43" i="1"/>
  <c r="X43" i="1" s="1"/>
  <c r="W35" i="1"/>
  <c r="X35" i="1" s="1"/>
  <c r="T35" i="1" s="1"/>
  <c r="R35" i="1" s="1"/>
  <c r="U35" i="1" s="1"/>
  <c r="O35" i="1" s="1"/>
  <c r="P35" i="1" s="1"/>
  <c r="AD43" i="1"/>
  <c r="AD35" i="1"/>
  <c r="W28" i="1"/>
  <c r="X28" i="1" s="1"/>
  <c r="W20" i="1"/>
  <c r="X20" i="1" s="1"/>
  <c r="W31" i="1"/>
  <c r="X31" i="1" s="1"/>
  <c r="AD50" i="1"/>
  <c r="T37" i="1"/>
  <c r="R37" i="1" s="1"/>
  <c r="U37" i="1" s="1"/>
  <c r="O37" i="1" s="1"/>
  <c r="P37" i="1" s="1"/>
  <c r="AD37" i="1"/>
  <c r="T31" i="1"/>
  <c r="R31" i="1" s="1"/>
  <c r="U31" i="1" s="1"/>
  <c r="O31" i="1" s="1"/>
  <c r="P31" i="1" s="1"/>
  <c r="AD31" i="1"/>
  <c r="W21" i="1"/>
  <c r="X21" i="1" s="1"/>
  <c r="W33" i="1"/>
  <c r="X33" i="1" s="1"/>
  <c r="AD25" i="1"/>
  <c r="AD104" i="1"/>
  <c r="AD98" i="1"/>
  <c r="AD92" i="1"/>
  <c r="AE103" i="1"/>
  <c r="T99" i="1"/>
  <c r="R99" i="1" s="1"/>
  <c r="U99" i="1" s="1"/>
  <c r="O99" i="1" s="1"/>
  <c r="P99" i="1" s="1"/>
  <c r="AD96" i="1"/>
  <c r="W71" i="1"/>
  <c r="X71" i="1" s="1"/>
  <c r="T71" i="1" s="1"/>
  <c r="R71" i="1" s="1"/>
  <c r="U71" i="1" s="1"/>
  <c r="O71" i="1" s="1"/>
  <c r="P71" i="1" s="1"/>
  <c r="W63" i="1"/>
  <c r="X63" i="1" s="1"/>
  <c r="AD106" i="1"/>
  <c r="T106" i="1"/>
  <c r="R106" i="1" s="1"/>
  <c r="U106" i="1" s="1"/>
  <c r="O106" i="1" s="1"/>
  <c r="P106" i="1" s="1"/>
  <c r="T81" i="1"/>
  <c r="R81" i="1" s="1"/>
  <c r="U81" i="1" s="1"/>
  <c r="O81" i="1" s="1"/>
  <c r="P81" i="1" s="1"/>
  <c r="AD68" i="1"/>
  <c r="AD69" i="1"/>
  <c r="W54" i="1"/>
  <c r="X54" i="1" s="1"/>
  <c r="W46" i="1"/>
  <c r="X46" i="1" s="1"/>
  <c r="W38" i="1"/>
  <c r="X38" i="1" s="1"/>
  <c r="AF79" i="1"/>
  <c r="AG79" i="1" s="1"/>
  <c r="Y79" i="1"/>
  <c r="AC79" i="1" s="1"/>
  <c r="W55" i="1"/>
  <c r="X55" i="1" s="1"/>
  <c r="W51" i="1"/>
  <c r="X51" i="1" s="1"/>
  <c r="W47" i="1"/>
  <c r="X47" i="1" s="1"/>
  <c r="W41" i="1"/>
  <c r="X41" i="1" s="1"/>
  <c r="AD33" i="1"/>
  <c r="W29" i="1"/>
  <c r="X29" i="1" s="1"/>
  <c r="W26" i="1"/>
  <c r="X26" i="1" s="1"/>
  <c r="W18" i="1"/>
  <c r="X18" i="1" s="1"/>
  <c r="AD40" i="1"/>
  <c r="W30" i="1"/>
  <c r="X30" i="1" s="1"/>
  <c r="W27" i="1"/>
  <c r="X27" i="1" s="1"/>
  <c r="T27" i="1" s="1"/>
  <c r="R27" i="1" s="1"/>
  <c r="U27" i="1" s="1"/>
  <c r="O27" i="1" s="1"/>
  <c r="P27" i="1" s="1"/>
  <c r="W19" i="1"/>
  <c r="X19" i="1" s="1"/>
  <c r="T19" i="1" s="1"/>
  <c r="R19" i="1" s="1"/>
  <c r="U19" i="1" s="1"/>
  <c r="O19" i="1" s="1"/>
  <c r="P19" i="1" s="1"/>
  <c r="AD38" i="1"/>
  <c r="T38" i="1"/>
  <c r="R38" i="1" s="1"/>
  <c r="U38" i="1" s="1"/>
  <c r="O38" i="1" s="1"/>
  <c r="P38" i="1" s="1"/>
  <c r="AD23" i="1"/>
  <c r="AD17" i="1"/>
  <c r="AF143" i="1"/>
  <c r="Y143" i="1"/>
  <c r="AC143" i="1" s="1"/>
  <c r="W137" i="1"/>
  <c r="X137" i="1" s="1"/>
  <c r="AE143" i="1"/>
  <c r="W135" i="1"/>
  <c r="X135" i="1" s="1"/>
  <c r="W125" i="1"/>
  <c r="X125" i="1" s="1"/>
  <c r="W133" i="1"/>
  <c r="X133" i="1" s="1"/>
  <c r="W122" i="1"/>
  <c r="X122" i="1" s="1"/>
  <c r="T122" i="1" s="1"/>
  <c r="R122" i="1" s="1"/>
  <c r="U122" i="1" s="1"/>
  <c r="O122" i="1" s="1"/>
  <c r="P122" i="1" s="1"/>
  <c r="W118" i="1"/>
  <c r="X118" i="1" s="1"/>
  <c r="T118" i="1" s="1"/>
  <c r="R118" i="1" s="1"/>
  <c r="U118" i="1" s="1"/>
  <c r="O118" i="1" s="1"/>
  <c r="P118" i="1" s="1"/>
  <c r="W127" i="1"/>
  <c r="X127" i="1" s="1"/>
  <c r="T127" i="1" s="1"/>
  <c r="R127" i="1" s="1"/>
  <c r="U127" i="1" s="1"/>
  <c r="O127" i="1" s="1"/>
  <c r="P127" i="1" s="1"/>
  <c r="Y119" i="1"/>
  <c r="AC119" i="1" s="1"/>
  <c r="AF119" i="1"/>
  <c r="AE119" i="1"/>
  <c r="Y113" i="1"/>
  <c r="AC113" i="1" s="1"/>
  <c r="AF113" i="1"/>
  <c r="AD110" i="1"/>
  <c r="W102" i="1"/>
  <c r="X102" i="1" s="1"/>
  <c r="W94" i="1"/>
  <c r="X94" i="1" s="1"/>
  <c r="T94" i="1" s="1"/>
  <c r="R94" i="1" s="1"/>
  <c r="U94" i="1" s="1"/>
  <c r="O94" i="1" s="1"/>
  <c r="P94" i="1" s="1"/>
  <c r="AD118" i="1"/>
  <c r="AF111" i="1"/>
  <c r="Y111" i="1"/>
  <c r="AC111" i="1" s="1"/>
  <c r="AE111" i="1"/>
  <c r="W97" i="1"/>
  <c r="X97" i="1" s="1"/>
  <c r="W87" i="1"/>
  <c r="X87" i="1" s="1"/>
  <c r="AD120" i="1"/>
  <c r="W80" i="1"/>
  <c r="X80" i="1" s="1"/>
  <c r="W72" i="1"/>
  <c r="X72" i="1" s="1"/>
  <c r="W64" i="1"/>
  <c r="X64" i="1" s="1"/>
  <c r="W144" i="1"/>
  <c r="X144" i="1" s="1"/>
  <c r="T152" i="1"/>
  <c r="R152" i="1" s="1"/>
  <c r="U152" i="1" s="1"/>
  <c r="O152" i="1" s="1"/>
  <c r="P152" i="1" s="1"/>
  <c r="W151" i="1"/>
  <c r="X151" i="1" s="1"/>
  <c r="T151" i="1" s="1"/>
  <c r="R151" i="1" s="1"/>
  <c r="U151" i="1" s="1"/>
  <c r="O151" i="1" s="1"/>
  <c r="P151" i="1" s="1"/>
  <c r="W126" i="1"/>
  <c r="X126" i="1" s="1"/>
  <c r="AE145" i="1"/>
  <c r="AD127" i="1"/>
  <c r="AD133" i="1"/>
  <c r="AD131" i="1"/>
  <c r="AD129" i="1"/>
  <c r="AD121" i="1"/>
  <c r="AD117" i="1"/>
  <c r="T117" i="1"/>
  <c r="R117" i="1" s="1"/>
  <c r="U117" i="1" s="1"/>
  <c r="O117" i="1" s="1"/>
  <c r="P117" i="1" s="1"/>
  <c r="W108" i="1"/>
  <c r="X108" i="1" s="1"/>
  <c r="W100" i="1"/>
  <c r="X100" i="1" s="1"/>
  <c r="T100" i="1" s="1"/>
  <c r="R100" i="1" s="1"/>
  <c r="U100" i="1" s="1"/>
  <c r="O100" i="1" s="1"/>
  <c r="P100" i="1" s="1"/>
  <c r="W92" i="1"/>
  <c r="X92" i="1" s="1"/>
  <c r="AE117" i="1"/>
  <c r="W110" i="1"/>
  <c r="X110" i="1" s="1"/>
  <c r="AF134" i="1"/>
  <c r="Y134" i="1"/>
  <c r="AC134" i="1" s="1"/>
  <c r="AF132" i="1"/>
  <c r="AG132" i="1" s="1"/>
  <c r="Y132" i="1"/>
  <c r="AC132" i="1" s="1"/>
  <c r="AF130" i="1"/>
  <c r="Y130" i="1"/>
  <c r="AC130" i="1" s="1"/>
  <c r="T111" i="1"/>
  <c r="R111" i="1" s="1"/>
  <c r="U111" i="1" s="1"/>
  <c r="O111" i="1" s="1"/>
  <c r="P111" i="1" s="1"/>
  <c r="W91" i="1"/>
  <c r="X91" i="1" s="1"/>
  <c r="AD108" i="1"/>
  <c r="AE101" i="1"/>
  <c r="W86" i="1"/>
  <c r="X86" i="1" s="1"/>
  <c r="W78" i="1"/>
  <c r="X78" i="1" s="1"/>
  <c r="T78" i="1" s="1"/>
  <c r="R78" i="1" s="1"/>
  <c r="U78" i="1" s="1"/>
  <c r="O78" i="1" s="1"/>
  <c r="P78" i="1" s="1"/>
  <c r="W70" i="1"/>
  <c r="X70" i="1" s="1"/>
  <c r="T70" i="1" s="1"/>
  <c r="R70" i="1" s="1"/>
  <c r="U70" i="1" s="1"/>
  <c r="O70" i="1" s="1"/>
  <c r="P70" i="1" s="1"/>
  <c r="W62" i="1"/>
  <c r="X62" i="1" s="1"/>
  <c r="AD86" i="1"/>
  <c r="AF83" i="1"/>
  <c r="Y83" i="1"/>
  <c r="AC83" i="1" s="1"/>
  <c r="AE99" i="1"/>
  <c r="AD90" i="1"/>
  <c r="W75" i="1"/>
  <c r="X75" i="1" s="1"/>
  <c r="W69" i="1"/>
  <c r="X69" i="1" s="1"/>
  <c r="T69" i="1" s="1"/>
  <c r="R69" i="1" s="1"/>
  <c r="U69" i="1" s="1"/>
  <c r="O69" i="1" s="1"/>
  <c r="P69" i="1" s="1"/>
  <c r="AD94" i="1"/>
  <c r="AE81" i="1"/>
  <c r="AD78" i="1"/>
  <c r="W58" i="1"/>
  <c r="X58" i="1" s="1"/>
  <c r="T58" i="1" s="1"/>
  <c r="R58" i="1" s="1"/>
  <c r="U58" i="1" s="1"/>
  <c r="O58" i="1" s="1"/>
  <c r="P58" i="1" s="1"/>
  <c r="W56" i="1"/>
  <c r="X56" i="1" s="1"/>
  <c r="W52" i="1"/>
  <c r="X52" i="1" s="1"/>
  <c r="T52" i="1" s="1"/>
  <c r="R52" i="1" s="1"/>
  <c r="U52" i="1" s="1"/>
  <c r="O52" i="1" s="1"/>
  <c r="P52" i="1" s="1"/>
  <c r="W44" i="1"/>
  <c r="X44" i="1" s="1"/>
  <c r="W36" i="1"/>
  <c r="X36" i="1" s="1"/>
  <c r="AE83" i="1"/>
  <c r="T79" i="1"/>
  <c r="R79" i="1" s="1"/>
  <c r="U79" i="1" s="1"/>
  <c r="O79" i="1" s="1"/>
  <c r="P79" i="1" s="1"/>
  <c r="AD76" i="1"/>
  <c r="T76" i="1"/>
  <c r="R76" i="1" s="1"/>
  <c r="U76" i="1" s="1"/>
  <c r="O76" i="1" s="1"/>
  <c r="P76" i="1" s="1"/>
  <c r="AD70" i="1"/>
  <c r="AD62" i="1"/>
  <c r="AD59" i="1"/>
  <c r="AD56" i="1"/>
  <c r="AD74" i="1"/>
  <c r="AD67" i="1"/>
  <c r="W39" i="1"/>
  <c r="X39" i="1" s="1"/>
  <c r="T39" i="1" s="1"/>
  <c r="R39" i="1" s="1"/>
  <c r="U39" i="1" s="1"/>
  <c r="O39" i="1" s="1"/>
  <c r="P39" i="1" s="1"/>
  <c r="AD39" i="1"/>
  <c r="W24" i="1"/>
  <c r="X24" i="1" s="1"/>
  <c r="T41" i="1"/>
  <c r="R41" i="1" s="1"/>
  <c r="U41" i="1" s="1"/>
  <c r="O41" i="1" s="1"/>
  <c r="P41" i="1" s="1"/>
  <c r="AD41" i="1"/>
  <c r="W25" i="1"/>
  <c r="X25" i="1" s="1"/>
  <c r="T25" i="1" s="1"/>
  <c r="R25" i="1" s="1"/>
  <c r="U25" i="1" s="1"/>
  <c r="O25" i="1" s="1"/>
  <c r="P25" i="1" s="1"/>
  <c r="W17" i="1"/>
  <c r="X17" i="1" s="1"/>
  <c r="T21" i="1"/>
  <c r="R21" i="1" s="1"/>
  <c r="U21" i="1" s="1"/>
  <c r="O21" i="1" s="1"/>
  <c r="P21" i="1" s="1"/>
  <c r="AD21" i="1"/>
  <c r="AD19" i="1"/>
  <c r="AD27" i="1"/>
  <c r="AF107" i="1" l="1"/>
  <c r="AG107" i="1" s="1"/>
  <c r="AE124" i="1"/>
  <c r="Y141" i="1"/>
  <c r="AC141" i="1" s="1"/>
  <c r="Y124" i="1"/>
  <c r="AC124" i="1" s="1"/>
  <c r="T107" i="1"/>
  <c r="R107" i="1" s="1"/>
  <c r="U107" i="1" s="1"/>
  <c r="O107" i="1" s="1"/>
  <c r="P107" i="1" s="1"/>
  <c r="AF141" i="1"/>
  <c r="AG141" i="1" s="1"/>
  <c r="T124" i="1"/>
  <c r="R124" i="1" s="1"/>
  <c r="U124" i="1" s="1"/>
  <c r="O124" i="1" s="1"/>
  <c r="P124" i="1" s="1"/>
  <c r="T141" i="1"/>
  <c r="R141" i="1" s="1"/>
  <c r="U141" i="1" s="1"/>
  <c r="O141" i="1" s="1"/>
  <c r="P141" i="1" s="1"/>
  <c r="T121" i="1"/>
  <c r="R121" i="1" s="1"/>
  <c r="U121" i="1" s="1"/>
  <c r="O121" i="1" s="1"/>
  <c r="P121" i="1" s="1"/>
  <c r="T147" i="1"/>
  <c r="R147" i="1" s="1"/>
  <c r="U147" i="1" s="1"/>
  <c r="O147" i="1" s="1"/>
  <c r="P147" i="1" s="1"/>
  <c r="AF121" i="1"/>
  <c r="Y147" i="1"/>
  <c r="AC147" i="1" s="1"/>
  <c r="Y121" i="1"/>
  <c r="AC121" i="1" s="1"/>
  <c r="AF147" i="1"/>
  <c r="AG147" i="1" s="1"/>
  <c r="AG113" i="1"/>
  <c r="AG105" i="1"/>
  <c r="AG128" i="1"/>
  <c r="Y149" i="1"/>
  <c r="AC149" i="1" s="1"/>
  <c r="AG130" i="1"/>
  <c r="AE134" i="1"/>
  <c r="AG134" i="1" s="1"/>
  <c r="T134" i="1"/>
  <c r="R134" i="1" s="1"/>
  <c r="U134" i="1" s="1"/>
  <c r="O134" i="1" s="1"/>
  <c r="P134" i="1" s="1"/>
  <c r="T149" i="1"/>
  <c r="R149" i="1" s="1"/>
  <c r="U149" i="1" s="1"/>
  <c r="O149" i="1" s="1"/>
  <c r="P149" i="1" s="1"/>
  <c r="AF149" i="1"/>
  <c r="AG149" i="1" s="1"/>
  <c r="AG136" i="1"/>
  <c r="AG81" i="1"/>
  <c r="AG103" i="1"/>
  <c r="AF17" i="1"/>
  <c r="Y17" i="1"/>
  <c r="AC17" i="1" s="1"/>
  <c r="AE17" i="1"/>
  <c r="Y36" i="1"/>
  <c r="AC36" i="1" s="1"/>
  <c r="AF36" i="1"/>
  <c r="AE36" i="1"/>
  <c r="AF133" i="1"/>
  <c r="Y133" i="1"/>
  <c r="AC133" i="1" s="1"/>
  <c r="AE133" i="1"/>
  <c r="Y18" i="1"/>
  <c r="AC18" i="1" s="1"/>
  <c r="AF18" i="1"/>
  <c r="AE18" i="1"/>
  <c r="T18" i="1"/>
  <c r="R18" i="1" s="1"/>
  <c r="U18" i="1" s="1"/>
  <c r="O18" i="1" s="1"/>
  <c r="P18" i="1" s="1"/>
  <c r="Y51" i="1"/>
  <c r="AC51" i="1" s="1"/>
  <c r="AF51" i="1"/>
  <c r="AE51" i="1"/>
  <c r="T51" i="1"/>
  <c r="R51" i="1" s="1"/>
  <c r="U51" i="1" s="1"/>
  <c r="O51" i="1" s="1"/>
  <c r="P51" i="1" s="1"/>
  <c r="AF63" i="1"/>
  <c r="Y63" i="1"/>
  <c r="AC63" i="1" s="1"/>
  <c r="AE63" i="1"/>
  <c r="Y40" i="1"/>
  <c r="AC40" i="1" s="1"/>
  <c r="AF40" i="1"/>
  <c r="AE40" i="1"/>
  <c r="AF85" i="1"/>
  <c r="Y85" i="1"/>
  <c r="AC85" i="1" s="1"/>
  <c r="T85" i="1"/>
  <c r="R85" i="1" s="1"/>
  <c r="U85" i="1" s="1"/>
  <c r="O85" i="1" s="1"/>
  <c r="P85" i="1" s="1"/>
  <c r="AE85" i="1"/>
  <c r="AF89" i="1"/>
  <c r="Y89" i="1"/>
  <c r="AC89" i="1" s="1"/>
  <c r="T89" i="1"/>
  <c r="R89" i="1" s="1"/>
  <c r="U89" i="1" s="1"/>
  <c r="O89" i="1" s="1"/>
  <c r="P89" i="1" s="1"/>
  <c r="AE89" i="1"/>
  <c r="Y96" i="1"/>
  <c r="AC96" i="1" s="1"/>
  <c r="AF96" i="1"/>
  <c r="AE96" i="1"/>
  <c r="AF23" i="1"/>
  <c r="Y23" i="1"/>
  <c r="AC23" i="1" s="1"/>
  <c r="AE23" i="1"/>
  <c r="AF67" i="1"/>
  <c r="Y67" i="1"/>
  <c r="AC67" i="1" s="1"/>
  <c r="AE67" i="1"/>
  <c r="Y150" i="1"/>
  <c r="AC150" i="1" s="1"/>
  <c r="AF150" i="1"/>
  <c r="AE150" i="1"/>
  <c r="T150" i="1"/>
  <c r="R150" i="1" s="1"/>
  <c r="U150" i="1" s="1"/>
  <c r="O150" i="1" s="1"/>
  <c r="P150" i="1" s="1"/>
  <c r="AF56" i="1"/>
  <c r="Y56" i="1"/>
  <c r="AC56" i="1" s="1"/>
  <c r="AE56" i="1"/>
  <c r="AF75" i="1"/>
  <c r="Y75" i="1"/>
  <c r="AC75" i="1" s="1"/>
  <c r="AE75" i="1"/>
  <c r="T75" i="1"/>
  <c r="R75" i="1" s="1"/>
  <c r="U75" i="1" s="1"/>
  <c r="O75" i="1" s="1"/>
  <c r="P75" i="1" s="1"/>
  <c r="Y62" i="1"/>
  <c r="AC62" i="1" s="1"/>
  <c r="AF62" i="1"/>
  <c r="AE62" i="1"/>
  <c r="Y78" i="1"/>
  <c r="AC78" i="1" s="1"/>
  <c r="AF78" i="1"/>
  <c r="AE78" i="1"/>
  <c r="AF91" i="1"/>
  <c r="Y91" i="1"/>
  <c r="AC91" i="1" s="1"/>
  <c r="AE91" i="1"/>
  <c r="T91" i="1"/>
  <c r="R91" i="1" s="1"/>
  <c r="U91" i="1" s="1"/>
  <c r="O91" i="1" s="1"/>
  <c r="P91" i="1" s="1"/>
  <c r="AF110" i="1"/>
  <c r="AE110" i="1"/>
  <c r="Y110" i="1"/>
  <c r="AC110" i="1" s="1"/>
  <c r="Y64" i="1"/>
  <c r="AC64" i="1" s="1"/>
  <c r="AF64" i="1"/>
  <c r="AE64" i="1"/>
  <c r="Y80" i="1"/>
  <c r="AC80" i="1" s="1"/>
  <c r="AF80" i="1"/>
  <c r="AE80" i="1"/>
  <c r="AG143" i="1"/>
  <c r="T23" i="1"/>
  <c r="R23" i="1" s="1"/>
  <c r="U23" i="1" s="1"/>
  <c r="O23" i="1" s="1"/>
  <c r="P23" i="1" s="1"/>
  <c r="AF19" i="1"/>
  <c r="Y19" i="1"/>
  <c r="AC19" i="1" s="1"/>
  <c r="AE19" i="1"/>
  <c r="AF29" i="1"/>
  <c r="Y29" i="1"/>
  <c r="AC29" i="1" s="1"/>
  <c r="AE29" i="1"/>
  <c r="T29" i="1"/>
  <c r="R29" i="1" s="1"/>
  <c r="U29" i="1" s="1"/>
  <c r="O29" i="1" s="1"/>
  <c r="P29" i="1" s="1"/>
  <c r="Y46" i="1"/>
  <c r="AC46" i="1" s="1"/>
  <c r="AF46" i="1"/>
  <c r="AE46" i="1"/>
  <c r="Y28" i="1"/>
  <c r="AC28" i="1" s="1"/>
  <c r="AF28" i="1"/>
  <c r="T28" i="1"/>
  <c r="R28" i="1" s="1"/>
  <c r="U28" i="1" s="1"/>
  <c r="O28" i="1" s="1"/>
  <c r="P28" i="1" s="1"/>
  <c r="AE28" i="1"/>
  <c r="Y43" i="1"/>
  <c r="AC43" i="1" s="1"/>
  <c r="AF43" i="1"/>
  <c r="AE43" i="1"/>
  <c r="Y32" i="1"/>
  <c r="AC32" i="1" s="1"/>
  <c r="AF32" i="1"/>
  <c r="T32" i="1"/>
  <c r="R32" i="1" s="1"/>
  <c r="U32" i="1" s="1"/>
  <c r="O32" i="1" s="1"/>
  <c r="P32" i="1" s="1"/>
  <c r="AE32" i="1"/>
  <c r="AG101" i="1"/>
  <c r="AF114" i="1"/>
  <c r="Y114" i="1"/>
  <c r="AC114" i="1" s="1"/>
  <c r="AE114" i="1"/>
  <c r="T114" i="1"/>
  <c r="R114" i="1" s="1"/>
  <c r="U114" i="1" s="1"/>
  <c r="O114" i="1" s="1"/>
  <c r="P114" i="1" s="1"/>
  <c r="T36" i="1"/>
  <c r="R36" i="1" s="1"/>
  <c r="U36" i="1" s="1"/>
  <c r="O36" i="1" s="1"/>
  <c r="P36" i="1" s="1"/>
  <c r="T46" i="1"/>
  <c r="R46" i="1" s="1"/>
  <c r="U46" i="1" s="1"/>
  <c r="O46" i="1" s="1"/>
  <c r="P46" i="1" s="1"/>
  <c r="Y37" i="1"/>
  <c r="AC37" i="1" s="1"/>
  <c r="AF37" i="1"/>
  <c r="AE37" i="1"/>
  <c r="Y49" i="1"/>
  <c r="AC49" i="1" s="1"/>
  <c r="AF49" i="1"/>
  <c r="T49" i="1"/>
  <c r="R49" i="1" s="1"/>
  <c r="U49" i="1" s="1"/>
  <c r="O49" i="1" s="1"/>
  <c r="P49" i="1" s="1"/>
  <c r="AE49" i="1"/>
  <c r="T64" i="1"/>
  <c r="R64" i="1" s="1"/>
  <c r="U64" i="1" s="1"/>
  <c r="O64" i="1" s="1"/>
  <c r="P64" i="1" s="1"/>
  <c r="Y68" i="1"/>
  <c r="AC68" i="1" s="1"/>
  <c r="AF68" i="1"/>
  <c r="AE68" i="1"/>
  <c r="AF95" i="1"/>
  <c r="Y95" i="1"/>
  <c r="AC95" i="1" s="1"/>
  <c r="AE95" i="1"/>
  <c r="T95" i="1"/>
  <c r="R95" i="1" s="1"/>
  <c r="U95" i="1" s="1"/>
  <c r="O95" i="1" s="1"/>
  <c r="P95" i="1" s="1"/>
  <c r="Y90" i="1"/>
  <c r="AC90" i="1" s="1"/>
  <c r="AF90" i="1"/>
  <c r="AE90" i="1"/>
  <c r="Y106" i="1"/>
  <c r="AC106" i="1" s="1"/>
  <c r="AF106" i="1"/>
  <c r="AE106" i="1"/>
  <c r="AG117" i="1"/>
  <c r="AF129" i="1"/>
  <c r="Y129" i="1"/>
  <c r="AC129" i="1" s="1"/>
  <c r="AE129" i="1"/>
  <c r="Y52" i="1"/>
  <c r="AC52" i="1" s="1"/>
  <c r="AF52" i="1"/>
  <c r="AE52" i="1"/>
  <c r="AF86" i="1"/>
  <c r="Y86" i="1"/>
  <c r="AC86" i="1" s="1"/>
  <c r="AE86" i="1"/>
  <c r="Y92" i="1"/>
  <c r="AC92" i="1" s="1"/>
  <c r="AF92" i="1"/>
  <c r="AE92" i="1"/>
  <c r="Y108" i="1"/>
  <c r="AC108" i="1" s="1"/>
  <c r="AF108" i="1"/>
  <c r="AE108" i="1"/>
  <c r="AF97" i="1"/>
  <c r="Y97" i="1"/>
  <c r="AC97" i="1" s="1"/>
  <c r="AE97" i="1"/>
  <c r="T97" i="1"/>
  <c r="R97" i="1" s="1"/>
  <c r="U97" i="1" s="1"/>
  <c r="O97" i="1" s="1"/>
  <c r="P97" i="1" s="1"/>
  <c r="AF118" i="1"/>
  <c r="Y118" i="1"/>
  <c r="AC118" i="1" s="1"/>
  <c r="AE118" i="1"/>
  <c r="AF33" i="1"/>
  <c r="Y33" i="1"/>
  <c r="AC33" i="1" s="1"/>
  <c r="AE33" i="1"/>
  <c r="AF59" i="1"/>
  <c r="Y59" i="1"/>
  <c r="AC59" i="1" s="1"/>
  <c r="AE59" i="1"/>
  <c r="Y74" i="1"/>
  <c r="AC74" i="1" s="1"/>
  <c r="AF74" i="1"/>
  <c r="AE74" i="1"/>
  <c r="Y146" i="1"/>
  <c r="AC146" i="1" s="1"/>
  <c r="AF146" i="1"/>
  <c r="T146" i="1"/>
  <c r="R146" i="1" s="1"/>
  <c r="U146" i="1" s="1"/>
  <c r="O146" i="1" s="1"/>
  <c r="P146" i="1" s="1"/>
  <c r="AE146" i="1"/>
  <c r="Y39" i="1"/>
  <c r="AC39" i="1" s="1"/>
  <c r="AF39" i="1"/>
  <c r="AE39" i="1"/>
  <c r="T74" i="1"/>
  <c r="R74" i="1" s="1"/>
  <c r="U74" i="1" s="1"/>
  <c r="O74" i="1" s="1"/>
  <c r="P74" i="1" s="1"/>
  <c r="AG83" i="1"/>
  <c r="T108" i="1"/>
  <c r="R108" i="1" s="1"/>
  <c r="U108" i="1" s="1"/>
  <c r="O108" i="1" s="1"/>
  <c r="P108" i="1" s="1"/>
  <c r="T133" i="1"/>
  <c r="R133" i="1" s="1"/>
  <c r="U133" i="1" s="1"/>
  <c r="O133" i="1" s="1"/>
  <c r="P133" i="1" s="1"/>
  <c r="AF87" i="1"/>
  <c r="Y87" i="1"/>
  <c r="AC87" i="1" s="1"/>
  <c r="AE87" i="1"/>
  <c r="T87" i="1"/>
  <c r="R87" i="1" s="1"/>
  <c r="U87" i="1" s="1"/>
  <c r="O87" i="1" s="1"/>
  <c r="P87" i="1" s="1"/>
  <c r="Y94" i="1"/>
  <c r="AC94" i="1" s="1"/>
  <c r="AF94" i="1"/>
  <c r="AE94" i="1"/>
  <c r="T110" i="1"/>
  <c r="R110" i="1" s="1"/>
  <c r="U110" i="1" s="1"/>
  <c r="O110" i="1" s="1"/>
  <c r="P110" i="1" s="1"/>
  <c r="AF127" i="1"/>
  <c r="Y127" i="1"/>
  <c r="AC127" i="1" s="1"/>
  <c r="AE127" i="1"/>
  <c r="AF122" i="1"/>
  <c r="Y122" i="1"/>
  <c r="AC122" i="1" s="1"/>
  <c r="AE122" i="1"/>
  <c r="AF125" i="1"/>
  <c r="Y125" i="1"/>
  <c r="AC125" i="1" s="1"/>
  <c r="T125" i="1"/>
  <c r="R125" i="1" s="1"/>
  <c r="U125" i="1" s="1"/>
  <c r="O125" i="1" s="1"/>
  <c r="P125" i="1" s="1"/>
  <c r="AE125" i="1"/>
  <c r="Y137" i="1"/>
  <c r="AC137" i="1" s="1"/>
  <c r="AF137" i="1"/>
  <c r="T137" i="1"/>
  <c r="R137" i="1" s="1"/>
  <c r="U137" i="1" s="1"/>
  <c r="O137" i="1" s="1"/>
  <c r="P137" i="1" s="1"/>
  <c r="AE137" i="1"/>
  <c r="T40" i="1"/>
  <c r="R40" i="1" s="1"/>
  <c r="U40" i="1" s="1"/>
  <c r="O40" i="1" s="1"/>
  <c r="P40" i="1" s="1"/>
  <c r="Y26" i="1"/>
  <c r="AC26" i="1" s="1"/>
  <c r="AF26" i="1"/>
  <c r="AE26" i="1"/>
  <c r="T26" i="1"/>
  <c r="R26" i="1" s="1"/>
  <c r="U26" i="1" s="1"/>
  <c r="O26" i="1" s="1"/>
  <c r="P26" i="1" s="1"/>
  <c r="Y47" i="1"/>
  <c r="AC47" i="1" s="1"/>
  <c r="AF47" i="1"/>
  <c r="T47" i="1"/>
  <c r="R47" i="1" s="1"/>
  <c r="U47" i="1" s="1"/>
  <c r="O47" i="1" s="1"/>
  <c r="P47" i="1" s="1"/>
  <c r="AE47" i="1"/>
  <c r="Y55" i="1"/>
  <c r="AC55" i="1" s="1"/>
  <c r="AF55" i="1"/>
  <c r="T55" i="1"/>
  <c r="R55" i="1" s="1"/>
  <c r="U55" i="1" s="1"/>
  <c r="O55" i="1" s="1"/>
  <c r="P55" i="1" s="1"/>
  <c r="AE55" i="1"/>
  <c r="AF71" i="1"/>
  <c r="Y71" i="1"/>
  <c r="AC71" i="1" s="1"/>
  <c r="AE71" i="1"/>
  <c r="AF21" i="1"/>
  <c r="Y21" i="1"/>
  <c r="AC21" i="1" s="1"/>
  <c r="AE21" i="1"/>
  <c r="AF31" i="1"/>
  <c r="Y31" i="1"/>
  <c r="AC31" i="1" s="1"/>
  <c r="AE31" i="1"/>
  <c r="T43" i="1"/>
  <c r="R43" i="1" s="1"/>
  <c r="U43" i="1" s="1"/>
  <c r="O43" i="1" s="1"/>
  <c r="P43" i="1" s="1"/>
  <c r="T63" i="1"/>
  <c r="R63" i="1" s="1"/>
  <c r="U63" i="1" s="1"/>
  <c r="O63" i="1" s="1"/>
  <c r="P63" i="1" s="1"/>
  <c r="Y48" i="1"/>
  <c r="AC48" i="1" s="1"/>
  <c r="AF48" i="1"/>
  <c r="AE48" i="1"/>
  <c r="AF65" i="1"/>
  <c r="Y65" i="1"/>
  <c r="AC65" i="1" s="1"/>
  <c r="AE65" i="1"/>
  <c r="AF77" i="1"/>
  <c r="Y77" i="1"/>
  <c r="AC77" i="1" s="1"/>
  <c r="AE77" i="1"/>
  <c r="T77" i="1"/>
  <c r="R77" i="1" s="1"/>
  <c r="U77" i="1" s="1"/>
  <c r="O77" i="1" s="1"/>
  <c r="P77" i="1" s="1"/>
  <c r="AG99" i="1"/>
  <c r="Y66" i="1"/>
  <c r="AC66" i="1" s="1"/>
  <c r="AF66" i="1"/>
  <c r="AE66" i="1"/>
  <c r="Y82" i="1"/>
  <c r="AC82" i="1" s="1"/>
  <c r="AF82" i="1"/>
  <c r="AE82" i="1"/>
  <c r="AF93" i="1"/>
  <c r="Y93" i="1"/>
  <c r="AC93" i="1" s="1"/>
  <c r="AE93" i="1"/>
  <c r="Y88" i="1"/>
  <c r="AC88" i="1" s="1"/>
  <c r="AF88" i="1"/>
  <c r="AE88" i="1"/>
  <c r="Y104" i="1"/>
  <c r="AC104" i="1" s="1"/>
  <c r="AF104" i="1"/>
  <c r="AE104" i="1"/>
  <c r="Y115" i="1"/>
  <c r="AC115" i="1" s="1"/>
  <c r="AF115" i="1"/>
  <c r="AE115" i="1"/>
  <c r="AF131" i="1"/>
  <c r="Y131" i="1"/>
  <c r="AC131" i="1" s="1"/>
  <c r="AE131" i="1"/>
  <c r="AG145" i="1"/>
  <c r="Y34" i="1"/>
  <c r="AC34" i="1" s="1"/>
  <c r="AF34" i="1"/>
  <c r="AE34" i="1"/>
  <c r="Y50" i="1"/>
  <c r="AC50" i="1" s="1"/>
  <c r="AF50" i="1"/>
  <c r="AE50" i="1"/>
  <c r="AF61" i="1"/>
  <c r="Y61" i="1"/>
  <c r="AC61" i="1" s="1"/>
  <c r="AE61" i="1"/>
  <c r="T61" i="1"/>
  <c r="R61" i="1" s="1"/>
  <c r="U61" i="1" s="1"/>
  <c r="O61" i="1" s="1"/>
  <c r="P61" i="1" s="1"/>
  <c r="T93" i="1"/>
  <c r="R93" i="1" s="1"/>
  <c r="U93" i="1" s="1"/>
  <c r="O93" i="1" s="1"/>
  <c r="P93" i="1" s="1"/>
  <c r="AF116" i="1"/>
  <c r="Y116" i="1"/>
  <c r="AC116" i="1" s="1"/>
  <c r="AE116" i="1"/>
  <c r="AG123" i="1"/>
  <c r="Y148" i="1"/>
  <c r="AC148" i="1" s="1"/>
  <c r="AF148" i="1"/>
  <c r="AE148" i="1"/>
  <c r="T148" i="1"/>
  <c r="R148" i="1" s="1"/>
  <c r="U148" i="1" s="1"/>
  <c r="O148" i="1" s="1"/>
  <c r="P148" i="1" s="1"/>
  <c r="AG152" i="1"/>
  <c r="Y102" i="1"/>
  <c r="AC102" i="1" s="1"/>
  <c r="AF102" i="1"/>
  <c r="AE102" i="1"/>
  <c r="AF30" i="1"/>
  <c r="Y30" i="1"/>
  <c r="AC30" i="1" s="1"/>
  <c r="AE30" i="1"/>
  <c r="Y41" i="1"/>
  <c r="AC41" i="1" s="1"/>
  <c r="AF41" i="1"/>
  <c r="AE41" i="1"/>
  <c r="AF57" i="1"/>
  <c r="Y57" i="1"/>
  <c r="AC57" i="1" s="1"/>
  <c r="AE57" i="1"/>
  <c r="AF73" i="1"/>
  <c r="Y73" i="1"/>
  <c r="AC73" i="1" s="1"/>
  <c r="AE73" i="1"/>
  <c r="T73" i="1"/>
  <c r="R73" i="1" s="1"/>
  <c r="U73" i="1" s="1"/>
  <c r="O73" i="1" s="1"/>
  <c r="P73" i="1" s="1"/>
  <c r="Y42" i="1"/>
  <c r="AC42" i="1" s="1"/>
  <c r="AF42" i="1"/>
  <c r="AE42" i="1"/>
  <c r="AF120" i="1"/>
  <c r="Y120" i="1"/>
  <c r="AC120" i="1" s="1"/>
  <c r="AE120" i="1"/>
  <c r="Y24" i="1"/>
  <c r="AC24" i="1" s="1"/>
  <c r="AF24" i="1"/>
  <c r="AE24" i="1"/>
  <c r="T24" i="1"/>
  <c r="R24" i="1" s="1"/>
  <c r="U24" i="1" s="1"/>
  <c r="O24" i="1" s="1"/>
  <c r="P24" i="1" s="1"/>
  <c r="AF25" i="1"/>
  <c r="Y25" i="1"/>
  <c r="AC25" i="1" s="1"/>
  <c r="AE25" i="1"/>
  <c r="T59" i="1"/>
  <c r="R59" i="1" s="1"/>
  <c r="U59" i="1" s="1"/>
  <c r="O59" i="1" s="1"/>
  <c r="P59" i="1" s="1"/>
  <c r="Y44" i="1"/>
  <c r="AC44" i="1" s="1"/>
  <c r="AF44" i="1"/>
  <c r="AE44" i="1"/>
  <c r="Y100" i="1"/>
  <c r="AC100" i="1" s="1"/>
  <c r="AF100" i="1"/>
  <c r="AE100" i="1"/>
  <c r="T56" i="1"/>
  <c r="R56" i="1" s="1"/>
  <c r="U56" i="1" s="1"/>
  <c r="O56" i="1" s="1"/>
  <c r="P56" i="1" s="1"/>
  <c r="T62" i="1"/>
  <c r="R62" i="1" s="1"/>
  <c r="U62" i="1" s="1"/>
  <c r="O62" i="1" s="1"/>
  <c r="P62" i="1" s="1"/>
  <c r="AF58" i="1"/>
  <c r="Y58" i="1"/>
  <c r="AC58" i="1" s="1"/>
  <c r="AE58" i="1"/>
  <c r="AF69" i="1"/>
  <c r="Y69" i="1"/>
  <c r="AC69" i="1" s="1"/>
  <c r="AE69" i="1"/>
  <c r="T86" i="1"/>
  <c r="R86" i="1" s="1"/>
  <c r="U86" i="1" s="1"/>
  <c r="O86" i="1" s="1"/>
  <c r="P86" i="1" s="1"/>
  <c r="Y70" i="1"/>
  <c r="AC70" i="1" s="1"/>
  <c r="AF70" i="1"/>
  <c r="AE70" i="1"/>
  <c r="AF126" i="1"/>
  <c r="Y126" i="1"/>
  <c r="AC126" i="1" s="1"/>
  <c r="AE126" i="1"/>
  <c r="T126" i="1"/>
  <c r="R126" i="1" s="1"/>
  <c r="U126" i="1" s="1"/>
  <c r="O126" i="1" s="1"/>
  <c r="P126" i="1" s="1"/>
  <c r="AF151" i="1"/>
  <c r="Y151" i="1"/>
  <c r="AC151" i="1" s="1"/>
  <c r="AE151" i="1"/>
  <c r="Y144" i="1"/>
  <c r="AC144" i="1" s="1"/>
  <c r="AF144" i="1"/>
  <c r="AE144" i="1"/>
  <c r="T144" i="1"/>
  <c r="R144" i="1" s="1"/>
  <c r="U144" i="1" s="1"/>
  <c r="O144" i="1" s="1"/>
  <c r="P144" i="1" s="1"/>
  <c r="Y72" i="1"/>
  <c r="AC72" i="1" s="1"/>
  <c r="AF72" i="1"/>
  <c r="AE72" i="1"/>
  <c r="AG111" i="1"/>
  <c r="AG119" i="1"/>
  <c r="Y135" i="1"/>
  <c r="AC135" i="1" s="1"/>
  <c r="AF135" i="1"/>
  <c r="AE135" i="1"/>
  <c r="T135" i="1"/>
  <c r="R135" i="1" s="1"/>
  <c r="U135" i="1" s="1"/>
  <c r="O135" i="1" s="1"/>
  <c r="P135" i="1" s="1"/>
  <c r="T17" i="1"/>
  <c r="R17" i="1" s="1"/>
  <c r="U17" i="1" s="1"/>
  <c r="O17" i="1" s="1"/>
  <c r="P17" i="1" s="1"/>
  <c r="AF27" i="1"/>
  <c r="Y27" i="1"/>
  <c r="AC27" i="1" s="1"/>
  <c r="AE27" i="1"/>
  <c r="T33" i="1"/>
  <c r="R33" i="1" s="1"/>
  <c r="U33" i="1" s="1"/>
  <c r="O33" i="1" s="1"/>
  <c r="P33" i="1" s="1"/>
  <c r="Y38" i="1"/>
  <c r="AC38" i="1" s="1"/>
  <c r="AF38" i="1"/>
  <c r="AE38" i="1"/>
  <c r="Y54" i="1"/>
  <c r="AC54" i="1" s="1"/>
  <c r="AF54" i="1"/>
  <c r="AE54" i="1"/>
  <c r="T96" i="1"/>
  <c r="R96" i="1" s="1"/>
  <c r="U96" i="1" s="1"/>
  <c r="O96" i="1" s="1"/>
  <c r="P96" i="1" s="1"/>
  <c r="T92" i="1"/>
  <c r="R92" i="1" s="1"/>
  <c r="U92" i="1" s="1"/>
  <c r="O92" i="1" s="1"/>
  <c r="P92" i="1" s="1"/>
  <c r="Y20" i="1"/>
  <c r="AC20" i="1" s="1"/>
  <c r="AF20" i="1"/>
  <c r="T20" i="1"/>
  <c r="R20" i="1" s="1"/>
  <c r="U20" i="1" s="1"/>
  <c r="O20" i="1" s="1"/>
  <c r="P20" i="1" s="1"/>
  <c r="AE20" i="1"/>
  <c r="Y35" i="1"/>
  <c r="AC35" i="1" s="1"/>
  <c r="AF35" i="1"/>
  <c r="AE35" i="1"/>
  <c r="T80" i="1"/>
  <c r="R80" i="1" s="1"/>
  <c r="U80" i="1" s="1"/>
  <c r="O80" i="1" s="1"/>
  <c r="P80" i="1" s="1"/>
  <c r="AF84" i="1"/>
  <c r="Y84" i="1"/>
  <c r="AC84" i="1" s="1"/>
  <c r="AE84" i="1"/>
  <c r="AG109" i="1"/>
  <c r="Y140" i="1"/>
  <c r="AC140" i="1" s="1"/>
  <c r="AF140" i="1"/>
  <c r="T140" i="1"/>
  <c r="R140" i="1" s="1"/>
  <c r="U140" i="1" s="1"/>
  <c r="O140" i="1" s="1"/>
  <c r="P140" i="1" s="1"/>
  <c r="AE140" i="1"/>
  <c r="T30" i="1"/>
  <c r="R30" i="1" s="1"/>
  <c r="U30" i="1" s="1"/>
  <c r="O30" i="1" s="1"/>
  <c r="P30" i="1" s="1"/>
  <c r="T42" i="1"/>
  <c r="R42" i="1" s="1"/>
  <c r="U42" i="1" s="1"/>
  <c r="O42" i="1" s="1"/>
  <c r="P42" i="1" s="1"/>
  <c r="T44" i="1"/>
  <c r="R44" i="1" s="1"/>
  <c r="U44" i="1" s="1"/>
  <c r="O44" i="1" s="1"/>
  <c r="P44" i="1" s="1"/>
  <c r="Y22" i="1"/>
  <c r="AC22" i="1" s="1"/>
  <c r="AF22" i="1"/>
  <c r="T22" i="1"/>
  <c r="R22" i="1" s="1"/>
  <c r="U22" i="1" s="1"/>
  <c r="O22" i="1" s="1"/>
  <c r="P22" i="1" s="1"/>
  <c r="AE22" i="1"/>
  <c r="T54" i="1"/>
  <c r="R54" i="1" s="1"/>
  <c r="U54" i="1" s="1"/>
  <c r="O54" i="1" s="1"/>
  <c r="P54" i="1" s="1"/>
  <c r="Y45" i="1"/>
  <c r="AC45" i="1" s="1"/>
  <c r="AF45" i="1"/>
  <c r="T45" i="1"/>
  <c r="R45" i="1" s="1"/>
  <c r="U45" i="1" s="1"/>
  <c r="O45" i="1" s="1"/>
  <c r="P45" i="1" s="1"/>
  <c r="AE45" i="1"/>
  <c r="Y53" i="1"/>
  <c r="AC53" i="1" s="1"/>
  <c r="AF53" i="1"/>
  <c r="T53" i="1"/>
  <c r="R53" i="1" s="1"/>
  <c r="U53" i="1" s="1"/>
  <c r="O53" i="1" s="1"/>
  <c r="P53" i="1" s="1"/>
  <c r="AE53" i="1"/>
  <c r="T82" i="1"/>
  <c r="R82" i="1" s="1"/>
  <c r="U82" i="1" s="1"/>
  <c r="O82" i="1" s="1"/>
  <c r="P82" i="1" s="1"/>
  <c r="T72" i="1"/>
  <c r="R72" i="1" s="1"/>
  <c r="U72" i="1" s="1"/>
  <c r="O72" i="1" s="1"/>
  <c r="P72" i="1" s="1"/>
  <c r="T102" i="1"/>
  <c r="R102" i="1" s="1"/>
  <c r="U102" i="1" s="1"/>
  <c r="O102" i="1" s="1"/>
  <c r="P102" i="1" s="1"/>
  <c r="Y60" i="1"/>
  <c r="AC60" i="1" s="1"/>
  <c r="AF60" i="1"/>
  <c r="AE60" i="1"/>
  <c r="Y76" i="1"/>
  <c r="AC76" i="1" s="1"/>
  <c r="AF76" i="1"/>
  <c r="AE76" i="1"/>
  <c r="AF112" i="1"/>
  <c r="AE112" i="1"/>
  <c r="Y112" i="1"/>
  <c r="AC112" i="1" s="1"/>
  <c r="Y98" i="1"/>
  <c r="AC98" i="1" s="1"/>
  <c r="AF98" i="1"/>
  <c r="AE98" i="1"/>
  <c r="T112" i="1"/>
  <c r="R112" i="1" s="1"/>
  <c r="U112" i="1" s="1"/>
  <c r="O112" i="1" s="1"/>
  <c r="P112" i="1" s="1"/>
  <c r="AG121" i="1"/>
  <c r="AG124" i="1"/>
  <c r="Y142" i="1"/>
  <c r="AC142" i="1" s="1"/>
  <c r="AF142" i="1"/>
  <c r="T142" i="1"/>
  <c r="R142" i="1" s="1"/>
  <c r="U142" i="1" s="1"/>
  <c r="O142" i="1" s="1"/>
  <c r="P142" i="1" s="1"/>
  <c r="AE142" i="1"/>
  <c r="AG139" i="1"/>
  <c r="AG70" i="1" l="1"/>
  <c r="AG68" i="1"/>
  <c r="AG150" i="1"/>
  <c r="AG22" i="1"/>
  <c r="AG84" i="1"/>
  <c r="AG27" i="1"/>
  <c r="AG69" i="1"/>
  <c r="AG57" i="1"/>
  <c r="AG77" i="1"/>
  <c r="AG55" i="1"/>
  <c r="AG47" i="1"/>
  <c r="AG127" i="1"/>
  <c r="AG87" i="1"/>
  <c r="AG33" i="1"/>
  <c r="AG49" i="1"/>
  <c r="AG19" i="1"/>
  <c r="AG56" i="1"/>
  <c r="AG100" i="1"/>
  <c r="AG64" i="1"/>
  <c r="AG86" i="1"/>
  <c r="AG60" i="1"/>
  <c r="AG26" i="1"/>
  <c r="AG151" i="1"/>
  <c r="AG126" i="1"/>
  <c r="AG73" i="1"/>
  <c r="AG131" i="1"/>
  <c r="AG93" i="1"/>
  <c r="AG71" i="1"/>
  <c r="AG137" i="1"/>
  <c r="AG122" i="1"/>
  <c r="AG59" i="1"/>
  <c r="AG95" i="1"/>
  <c r="AG28" i="1"/>
  <c r="AG29" i="1"/>
  <c r="AG89" i="1"/>
  <c r="AG85" i="1"/>
  <c r="AG54" i="1"/>
  <c r="AG135" i="1"/>
  <c r="AG34" i="1"/>
  <c r="AG142" i="1"/>
  <c r="AG38" i="1"/>
  <c r="AG115" i="1"/>
  <c r="AG82" i="1"/>
  <c r="AG37" i="1"/>
  <c r="AG110" i="1"/>
  <c r="AG67" i="1"/>
  <c r="AG40" i="1"/>
  <c r="AG72" i="1"/>
  <c r="AG144" i="1"/>
  <c r="AG148" i="1"/>
  <c r="AG50" i="1"/>
  <c r="AG88" i="1"/>
  <c r="AG48" i="1"/>
  <c r="AG74" i="1"/>
  <c r="AG108" i="1"/>
  <c r="AG106" i="1"/>
  <c r="AG43" i="1"/>
  <c r="AG78" i="1"/>
  <c r="AG75" i="1"/>
  <c r="AG133" i="1"/>
  <c r="AG76" i="1"/>
  <c r="AG98" i="1"/>
  <c r="AG112" i="1"/>
  <c r="AG35" i="1"/>
  <c r="AG94" i="1"/>
  <c r="AG44" i="1"/>
  <c r="AG24" i="1"/>
  <c r="AG120" i="1"/>
  <c r="AG41" i="1"/>
  <c r="AG30" i="1"/>
  <c r="AG116" i="1"/>
  <c r="AG104" i="1"/>
  <c r="AG66" i="1"/>
  <c r="AG21" i="1"/>
  <c r="AG125" i="1"/>
  <c r="AG39" i="1"/>
  <c r="AG146" i="1"/>
  <c r="AG52" i="1"/>
  <c r="AG129" i="1"/>
  <c r="AG114" i="1"/>
  <c r="AG32" i="1"/>
  <c r="AG23" i="1"/>
  <c r="AG51" i="1"/>
  <c r="AG18" i="1"/>
  <c r="AG53" i="1"/>
  <c r="AG45" i="1"/>
  <c r="AG140" i="1"/>
  <c r="AG20" i="1"/>
  <c r="AG58" i="1"/>
  <c r="AG25" i="1"/>
  <c r="AG61" i="1"/>
  <c r="AG65" i="1"/>
  <c r="AG31" i="1"/>
  <c r="AG118" i="1"/>
  <c r="AG97" i="1"/>
  <c r="AG91" i="1"/>
  <c r="AG63" i="1"/>
  <c r="AG42" i="1"/>
  <c r="AG102" i="1"/>
  <c r="AG92" i="1"/>
  <c r="AG90" i="1"/>
  <c r="AG46" i="1"/>
  <c r="AG80" i="1"/>
  <c r="AG62" i="1"/>
  <c r="AG96" i="1"/>
  <c r="AG36" i="1"/>
  <c r="AG17" i="1"/>
</calcChain>
</file>

<file path=xl/sharedStrings.xml><?xml version="1.0" encoding="utf-8"?>
<sst xmlns="http://schemas.openxmlformats.org/spreadsheetml/2006/main" count="2436" uniqueCount="648">
  <si>
    <t>File opened</t>
  </si>
  <si>
    <t>2022-06-02 10:28:00</t>
  </si>
  <si>
    <t>Console s/n</t>
  </si>
  <si>
    <t>68C-022620</t>
  </si>
  <si>
    <t>Console ver</t>
  </si>
  <si>
    <t>Bluestem v.2.0.04</t>
  </si>
  <si>
    <t>Scripts ver</t>
  </si>
  <si>
    <t>2021.08  2.0.04, Aug 2021</t>
  </si>
  <si>
    <t>Head s/n</t>
  </si>
  <si>
    <t>68H-422610</t>
  </si>
  <si>
    <t>Head ver</t>
  </si>
  <si>
    <t>1.4.7</t>
  </si>
  <si>
    <t>Head cal</t>
  </si>
  <si>
    <t>{"oxygen": "21", "co2azero": "0.956879", "co2aspan1": "0.999976", "co2aspan2": "-0.0281778", "co2aspan2a": "0.291716", "co2aspan2b": "0.289311", "co2aspanconc1": "2491", "co2aspanconc2": "303.6", "co2bzero": "0.887018", "co2bspan1": "0.999922", "co2bspan2": "-0.0284838", "co2bspan2a": "0.295406", "co2bspan2b": "0.292897", "co2bspanconc1": "2491", "co2bspanconc2": "303.6", "h2oazero": "1.10485", "h2oaspan1": "1.01043", "h2oaspan2": "0", "h2oaspan2a": "0.0714665", "h2oaspan2b": "0.0722118", "h2oaspanconc1": "12.28", "h2oaspanconc2": "0", "h2obzero": "1.0837", "h2obspan1": "0.997499", "h2obspan2": "0", "h2obspan2a": "0.0728508", "h2obspan2b": "0.0726686", "h2obspanconc1": "12.28", "h2obspanconc2": "0", "tazero": "0.00463867", "tbzero": "0.12225", "flowmeterzero": "0.985692", "flowazero": "0.30292", "flowbzero": "0.30501", "chamberpressurezero": "2.64692", "ssa_ref": "31867.6", "ssb_ref": "26250.6"}</t>
  </si>
  <si>
    <t>CO2 rangematch</t>
  </si>
  <si>
    <t>Mon Mar 21 11:13</t>
  </si>
  <si>
    <t>H2O rangematch</t>
  </si>
  <si>
    <t>Mon Mar 21 08:51</t>
  </si>
  <si>
    <t>Chamber type</t>
  </si>
  <si>
    <t>6800-12A</t>
  </si>
  <si>
    <t>Chamber s/n</t>
  </si>
  <si>
    <t>CHM-11202</t>
  </si>
  <si>
    <t>Chamber rev</t>
  </si>
  <si>
    <t>0</t>
  </si>
  <si>
    <t>Chamber cal</t>
  </si>
  <si>
    <t>8.33</t>
  </si>
  <si>
    <t>HeadLS type</t>
  </si>
  <si>
    <t>6800-02</t>
  </si>
  <si>
    <t>HeadLS s/n</t>
  </si>
  <si>
    <t>411619</t>
  </si>
  <si>
    <t>HeadLS f</t>
  </si>
  <si>
    <t>0.0502 0.0917</t>
  </si>
  <si>
    <t>HeadLS u0</t>
  </si>
  <si>
    <t>552 1399</t>
  </si>
  <si>
    <t>10:28:00</t>
  </si>
  <si>
    <t>Stability Definition:	ΔCO2 (Meas2): Slp&lt;0.1 Per=20	ΔH2O (Meas2): Slp&lt;0.1 Per=20</t>
  </si>
  <si>
    <t>10:28:05</t>
  </si>
  <si>
    <t>n1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</si>
  <si>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</si>
  <si>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</si>
  <si>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</si>
  <si>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</si>
  <si>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</si>
  <si>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</si>
  <si>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</si>
  <si>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</si>
  <si>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3x3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</si>
  <si>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</si>
  <si>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</si>
  <si>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</si>
  <si>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</si>
  <si>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</si>
  <si>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</si>
  <si>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</si>
  <si>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</si>
  <si>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</si>
  <si>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</si>
  <si>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</si>
  <si>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</si>
  <si>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</si>
  <si>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</si>
  <si>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</si>
  <si>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</si>
  <si>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</si>
  <si>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</si>
  <si>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</si>
  <si>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</si>
  <si>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</si>
  <si>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</si>
  <si>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</si>
  <si>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</si>
  <si>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</si>
  <si>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</si>
  <si>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</si>
  <si>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</si>
  <si>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</si>
  <si>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</si>
  <si>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</si>
  <si>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</si>
  <si>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</si>
  <si>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</si>
  <si>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</si>
  <si>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</si>
  <si>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</si>
  <si>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</si>
  <si>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</si>
  <si>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</si>
  <si>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</si>
  <si>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</si>
  <si>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</si>
  <si>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</si>
  <si>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1.12227 72.9898 363.742 614.596 855.016 1068.4 1212.35 1304.07</t>
  </si>
  <si>
    <t>Fs_true</t>
  </si>
  <si>
    <t>0.0132169 100.478 402.329 604.394 801.48 1003.6 1200.89 1402.86</t>
  </si>
  <si>
    <t>leak_wt</t>
  </si>
  <si>
    <t>SysObs</t>
  </si>
  <si>
    <t>GasEx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</si>
  <si>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</si>
  <si>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</si>
  <si>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</si>
  <si>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</si>
  <si>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</si>
  <si>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</si>
  <si>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</si>
  <si>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</si>
  <si>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</si>
  <si>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</si>
  <si>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</si>
  <si>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</si>
  <si>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</si>
  <si>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</si>
  <si>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</si>
  <si>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</si>
  <si>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</si>
  <si>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</si>
  <si>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</si>
  <si>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</si>
  <si>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</si>
  <si>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</si>
  <si>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</si>
  <si>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</si>
  <si>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</si>
  <si>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</si>
  <si>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</si>
  <si>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</si>
  <si>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</si>
  <si>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</si>
  <si>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</si>
  <si>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</si>
  <si>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</si>
  <si>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</si>
  <si>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</si>
  <si>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</si>
  <si>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</si>
  <si>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</si>
  <si>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</si>
  <si>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</si>
  <si>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</si>
  <si>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</si>
  <si>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</si>
  <si>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</si>
  <si>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</si>
  <si>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</si>
  <si>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</si>
  <si>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</si>
  <si>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</si>
  <si>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</si>
  <si>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</si>
  <si>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</si>
  <si>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</si>
  <si>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</si>
  <si>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</si>
  <si>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</si>
  <si>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</si>
  <si>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</si>
  <si>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</si>
  <si>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</si>
  <si>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</si>
  <si>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</si>
  <si>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</si>
  <si>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</si>
  <si>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</si>
  <si>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</si>
  <si>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</si>
  <si>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</si>
  <si>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</si>
  <si>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</si>
  <si>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</si>
  <si>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</si>
  <si>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</si>
  <si>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</si>
  <si>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</si>
  <si>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</si>
  <si>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</si>
  <si>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</si>
  <si>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</si>
  <si>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</si>
  <si>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</si>
  <si>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</si>
  <si>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</si>
  <si>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</si>
  <si>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</si>
  <si>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</si>
  <si>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</si>
  <si>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</si>
  <si>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</si>
  <si>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</si>
  <si>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</si>
  <si>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</si>
  <si>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</si>
  <si>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</si>
  <si>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</si>
  <si>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</si>
  <si>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</si>
  <si>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</si>
  <si>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</si>
  <si>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</si>
  <si>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</si>
  <si>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</si>
  <si>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</si>
  <si>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</si>
  <si>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</si>
  <si>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</si>
  <si>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</si>
  <si>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</si>
  <si>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</si>
  <si>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</si>
  <si>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</si>
  <si>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</si>
  <si>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</si>
  <si>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</si>
  <si>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</si>
  <si>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</si>
  <si>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</si>
  <si>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</si>
  <si>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</si>
  <si>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</si>
  <si>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</si>
  <si>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</si>
  <si>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</si>
  <si>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</si>
  <si>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</si>
  <si>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</si>
  <si>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</si>
  <si>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</si>
  <si>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</si>
  <si>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</si>
  <si>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</si>
  <si>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</si>
  <si>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</si>
  <si>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</si>
  <si>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</si>
  <si>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</si>
  <si>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</si>
  <si>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</si>
  <si>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</si>
  <si>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</si>
  <si>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</si>
  <si>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</si>
  <si>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</si>
  <si>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</si>
  <si>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</si>
  <si>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</si>
  <si>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</si>
  <si>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</si>
  <si>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</si>
  <si>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</si>
  <si>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</si>
  <si>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</si>
  <si>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</si>
  <si>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</si>
  <si>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</si>
  <si>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</si>
  <si>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</si>
  <si>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</si>
  <si>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</si>
  <si>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</si>
  <si>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</si>
  <si>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</si>
  <si>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</si>
  <si>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</si>
  <si>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</si>
  <si>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</si>
  <si>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</si>
  <si>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</si>
  <si>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</si>
  <si>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</si>
  <si>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</si>
  <si>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</si>
  <si>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</si>
  <si>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</si>
  <si>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</si>
  <si>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</si>
  <si>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</si>
  <si>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</si>
  <si>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</si>
  <si>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</si>
  <si>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</si>
  <si>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</si>
  <si>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</si>
  <si>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</si>
  <si>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</si>
  <si>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</si>
  <si>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</si>
  <si>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</si>
  <si>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</si>
  <si>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</si>
  <si>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</si>
  <si>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</si>
  <si>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</si>
  <si>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</si>
  <si>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</si>
  <si>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</si>
  <si>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</si>
  <si>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</si>
  <si>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</si>
  <si>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</si>
  <si>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</si>
  <si>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</si>
  <si>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</si>
  <si>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</si>
  <si>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</si>
  <si>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</si>
  <si>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</si>
  <si>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</si>
  <si>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</si>
  <si>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</si>
  <si>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</si>
  <si>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</si>
  <si>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</si>
  <si>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</si>
  <si>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</si>
  <si>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</si>
  <si>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</si>
  <si>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</si>
  <si>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</si>
  <si>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</si>
  <si>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</si>
  <si>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</si>
  <si>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</si>
  <si>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</si>
  <si>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</si>
  <si>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</si>
  <si>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</si>
  <si>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</si>
  <si>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</si>
  <si>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</si>
  <si>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</si>
  <si>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</si>
  <si>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20220602 10:28:22</t>
  </si>
  <si>
    <t>10:28:22</t>
  </si>
  <si>
    <t>0: Broadleaf</t>
  </si>
  <si>
    <t>10:29:02</t>
  </si>
  <si>
    <t>0/2</t>
  </si>
  <si>
    <t>11111111</t>
  </si>
  <si>
    <t>oooooooo</t>
  </si>
  <si>
    <t>on</t>
  </si>
  <si>
    <t>20220602 10:34:11</t>
  </si>
  <si>
    <t>10:34:11</t>
  </si>
  <si>
    <t>10:34:30</t>
  </si>
  <si>
    <t>1/2</t>
  </si>
  <si>
    <t>20220602 10:37:04</t>
  </si>
  <si>
    <t>10:37:04</t>
  </si>
  <si>
    <t>2/2</t>
  </si>
  <si>
    <t>20220602 10:38:06</t>
  </si>
  <si>
    <t>10:38:06</t>
  </si>
  <si>
    <t>20220602 10:39:16</t>
  </si>
  <si>
    <t>10:39:16</t>
  </si>
  <si>
    <t>20220602 10:40:30</t>
  </si>
  <si>
    <t>10:40:30</t>
  </si>
  <si>
    <t>20220602 10:41:43</t>
  </si>
  <si>
    <t>10:41:43</t>
  </si>
  <si>
    <t>20220602 10:42:45</t>
  </si>
  <si>
    <t>10:42:45</t>
  </si>
  <si>
    <t>20220602 10:43:48</t>
  </si>
  <si>
    <t>10:43:48</t>
  </si>
  <si>
    <t>20220602 10:44:51</t>
  </si>
  <si>
    <t>10:44:51</t>
  </si>
  <si>
    <t>20220602 10:45:58</t>
  </si>
  <si>
    <t>10:45:58</t>
  </si>
  <si>
    <t>20220602 10:47:07</t>
  </si>
  <si>
    <t>10:47:07</t>
  </si>
  <si>
    <t>20220602 10:50:02</t>
  </si>
  <si>
    <t>10:50:02</t>
  </si>
  <si>
    <t>10:51:24</t>
  </si>
  <si>
    <t>n2</t>
  </si>
  <si>
    <t>20220602 10:53:15</t>
  </si>
  <si>
    <t>10:53:15</t>
  </si>
  <si>
    <t>10:52:56</t>
  </si>
  <si>
    <t>20220602 10:54:42</t>
  </si>
  <si>
    <t>10:54:42</t>
  </si>
  <si>
    <t>20220602 10:55:46</t>
  </si>
  <si>
    <t>10:55:46</t>
  </si>
  <si>
    <t>20220602 10:56:52</t>
  </si>
  <si>
    <t>10:56:52</t>
  </si>
  <si>
    <t>20220602 10:57:53</t>
  </si>
  <si>
    <t>10:57:53</t>
  </si>
  <si>
    <t>20220602 10:58:53</t>
  </si>
  <si>
    <t>10:58:53</t>
  </si>
  <si>
    <t>20220602 11:00:00</t>
  </si>
  <si>
    <t>11:00:00</t>
  </si>
  <si>
    <t>20220602 11:01:04</t>
  </si>
  <si>
    <t>11:01:04</t>
  </si>
  <si>
    <t>20220602 11:02:05</t>
  </si>
  <si>
    <t>11:02:05</t>
  </si>
  <si>
    <t>20220602 11:03:06</t>
  </si>
  <si>
    <t>11:03:06</t>
  </si>
  <si>
    <t>20220602 11:04:36</t>
  </si>
  <si>
    <t>11:04:36</t>
  </si>
  <si>
    <t>20220602 11:10:10</t>
  </si>
  <si>
    <t>11:10:10</t>
  </si>
  <si>
    <t>11:09:58</t>
  </si>
  <si>
    <t>20220602 11:10:17</t>
  </si>
  <si>
    <t>11:10:17</t>
  </si>
  <si>
    <t>20220602 11:17:23</t>
  </si>
  <si>
    <t>11:17:23</t>
  </si>
  <si>
    <t>11:15:34</t>
  </si>
  <si>
    <t>20220602 11:18:36</t>
  </si>
  <si>
    <t>11:18:36</t>
  </si>
  <si>
    <t>20220602 11:19:39</t>
  </si>
  <si>
    <t>11:19:39</t>
  </si>
  <si>
    <t>20220602 11:21:00</t>
  </si>
  <si>
    <t>11:21:00</t>
  </si>
  <si>
    <t>20220602 11:22:30</t>
  </si>
  <si>
    <t>11:22:30</t>
  </si>
  <si>
    <t>20220602 11:24:00</t>
  </si>
  <si>
    <t>11:24:00</t>
  </si>
  <si>
    <t>20220602 11:25:20</t>
  </si>
  <si>
    <t>11:25:20</t>
  </si>
  <si>
    <t>20220602 11:26:47</t>
  </si>
  <si>
    <t>11:26:47</t>
  </si>
  <si>
    <t>20220602 11:27:56</t>
  </si>
  <si>
    <t>11:27:56</t>
  </si>
  <si>
    <t>20220602 11:28:57</t>
  </si>
  <si>
    <t>11:28:57</t>
  </si>
  <si>
    <t>20220602 11:30:19</t>
  </si>
  <si>
    <t>11:30:19</t>
  </si>
  <si>
    <t>11:32:35</t>
  </si>
  <si>
    <t>n4</t>
  </si>
  <si>
    <t>20220602 11:36:16</t>
  </si>
  <si>
    <t>11:36:16</t>
  </si>
  <si>
    <t>11:34:48</t>
  </si>
  <si>
    <t>20220602 11:37:42</t>
  </si>
  <si>
    <t>11:37:42</t>
  </si>
  <si>
    <t>20220602 11:38:42</t>
  </si>
  <si>
    <t>11:38:42</t>
  </si>
  <si>
    <t>20220602 11:39:58</t>
  </si>
  <si>
    <t>11:39:58</t>
  </si>
  <si>
    <t>20220602 11:41:08</t>
  </si>
  <si>
    <t>11:41:08</t>
  </si>
  <si>
    <t>20220602 11:42:10</t>
  </si>
  <si>
    <t>11:42:10</t>
  </si>
  <si>
    <t>20220602 11:43:16</t>
  </si>
  <si>
    <t>11:43:16</t>
  </si>
  <si>
    <t>20220602 11:44:37</t>
  </si>
  <si>
    <t>11:44:37</t>
  </si>
  <si>
    <t>20220602 11:45:52</t>
  </si>
  <si>
    <t>11:45:52</t>
  </si>
  <si>
    <t>20220602 11:46:54</t>
  </si>
  <si>
    <t>11:46:54</t>
  </si>
  <si>
    <t>20220602 11:48:15</t>
  </si>
  <si>
    <t>11:48:15</t>
  </si>
  <si>
    <t>11:52:29</t>
  </si>
  <si>
    <t>c1</t>
  </si>
  <si>
    <t>20220602 11:56:16</t>
  </si>
  <si>
    <t>11:56:16</t>
  </si>
  <si>
    <t>11:54:57</t>
  </si>
  <si>
    <t>20220602 11:57:17</t>
  </si>
  <si>
    <t>11:57:17</t>
  </si>
  <si>
    <t>20220602 11:58:17</t>
  </si>
  <si>
    <t>11:58:17</t>
  </si>
  <si>
    <t>20220602 11:59:18</t>
  </si>
  <si>
    <t>11:59:18</t>
  </si>
  <si>
    <t>20220602 12:00:29</t>
  </si>
  <si>
    <t>12:00:29</t>
  </si>
  <si>
    <t>20220602 12:01:34</t>
  </si>
  <si>
    <t>12:01:34</t>
  </si>
  <si>
    <t>20220602 12:02:34</t>
  </si>
  <si>
    <t>12:02:34</t>
  </si>
  <si>
    <t>20220602 12:03:52</t>
  </si>
  <si>
    <t>12:03:52</t>
  </si>
  <si>
    <t>20220602 12:05:09</t>
  </si>
  <si>
    <t>12:05:09</t>
  </si>
  <si>
    <t>20220602 12:06:39</t>
  </si>
  <si>
    <t>12:06:39</t>
  </si>
  <si>
    <t>20220602 12:08:01</t>
  </si>
  <si>
    <t>12:08:01</t>
  </si>
  <si>
    <t>12:10:53</t>
  </si>
  <si>
    <t>c2</t>
  </si>
  <si>
    <t>20220602 12:14:26</t>
  </si>
  <si>
    <t>12:14:26</t>
  </si>
  <si>
    <t>12:12:33</t>
  </si>
  <si>
    <t>20220602 12:15:51</t>
  </si>
  <si>
    <t>12:15:51</t>
  </si>
  <si>
    <t>20220602 12:17:02</t>
  </si>
  <si>
    <t>12:17:02</t>
  </si>
  <si>
    <t>20220602 12:18:03</t>
  </si>
  <si>
    <t>12:18:03</t>
  </si>
  <si>
    <t>20220602 12:19:03</t>
  </si>
  <si>
    <t>12:19:03</t>
  </si>
  <si>
    <t>20220602 12:20:25</t>
  </si>
  <si>
    <t>12:20:25</t>
  </si>
  <si>
    <t>20220602 12:21:48</t>
  </si>
  <si>
    <t>12:21:48</t>
  </si>
  <si>
    <t>20220602 12:22:53</t>
  </si>
  <si>
    <t>12:22:53</t>
  </si>
  <si>
    <t>20220602 12:23:55</t>
  </si>
  <si>
    <t>12:23:55</t>
  </si>
  <si>
    <t>20220602 12:25:26</t>
  </si>
  <si>
    <t>12:25:26</t>
  </si>
  <si>
    <t>20220602 12:26:56</t>
  </si>
  <si>
    <t>12:26:56</t>
  </si>
  <si>
    <t>12:30:50</t>
  </si>
  <si>
    <t>c3</t>
  </si>
  <si>
    <t>20220602 12:35:08</t>
  </si>
  <si>
    <t>12:35:08</t>
  </si>
  <si>
    <t>12:32:45</t>
  </si>
  <si>
    <t>20220602 12:36:38</t>
  </si>
  <si>
    <t>12:36:38</t>
  </si>
  <si>
    <t>20220602 12:38:09</t>
  </si>
  <si>
    <t>12:38:09</t>
  </si>
  <si>
    <t>20220602 12:39:09</t>
  </si>
  <si>
    <t>12:39:09</t>
  </si>
  <si>
    <t>20220602 12:40:10</t>
  </si>
  <si>
    <t>12:40:10</t>
  </si>
  <si>
    <t>20220602 12:41:40</t>
  </si>
  <si>
    <t>12:41:40</t>
  </si>
  <si>
    <t>20220602 12:42:41</t>
  </si>
  <si>
    <t>12:42:41</t>
  </si>
  <si>
    <t>20220602 12:44:11</t>
  </si>
  <si>
    <t>12:44:11</t>
  </si>
  <si>
    <t>20220602 12:45:14</t>
  </si>
  <si>
    <t>12:45:14</t>
  </si>
  <si>
    <t>20220602 12:46:45</t>
  </si>
  <si>
    <t>12:46:45</t>
  </si>
  <si>
    <t>20220602 12:48:15</t>
  </si>
  <si>
    <t>12:48:15</t>
  </si>
  <si>
    <t>12:50:22</t>
  </si>
  <si>
    <t>c4</t>
  </si>
  <si>
    <t>20220602 12:54:11</t>
  </si>
  <si>
    <t>12:54:11</t>
  </si>
  <si>
    <t>12:52:10</t>
  </si>
  <si>
    <t>20220602 12:55:41</t>
  </si>
  <si>
    <t>12:55:41</t>
  </si>
  <si>
    <t>20220602 12:57:12</t>
  </si>
  <si>
    <t>12:57:12</t>
  </si>
  <si>
    <t>20220602 12:58:42</t>
  </si>
  <si>
    <t>12:58:42</t>
  </si>
  <si>
    <t>20220602 12:59:43</t>
  </si>
  <si>
    <t>12:59:43</t>
  </si>
  <si>
    <t>20220602 13:00:44</t>
  </si>
  <si>
    <t>13:00:44</t>
  </si>
  <si>
    <t>20220602 13:01:44</t>
  </si>
  <si>
    <t>13:01:44</t>
  </si>
  <si>
    <t>20220602 13:02:54</t>
  </si>
  <si>
    <t>13:02:54</t>
  </si>
  <si>
    <t>20220602 13:03:57</t>
  </si>
  <si>
    <t>13:03:57</t>
  </si>
  <si>
    <t>20220602 13:05:24</t>
  </si>
  <si>
    <t>13:05:24</t>
  </si>
  <si>
    <t>20220602 13:06:55</t>
  </si>
  <si>
    <t>13:06:55</t>
  </si>
  <si>
    <t>13:21:58</t>
  </si>
  <si>
    <t>s1</t>
  </si>
  <si>
    <t>20220602 13:24:23</t>
  </si>
  <si>
    <t>13:24:23</t>
  </si>
  <si>
    <t>13:22:44</t>
  </si>
  <si>
    <t>20220602 13:25:41</t>
  </si>
  <si>
    <t>13:25:41</t>
  </si>
  <si>
    <t>20220602 13:27:04</t>
  </si>
  <si>
    <t>13:27:04</t>
  </si>
  <si>
    <t>20220602 13:28:04</t>
  </si>
  <si>
    <t>13:28:04</t>
  </si>
  <si>
    <t>20220602 13:29:30</t>
  </si>
  <si>
    <t>13:29:30</t>
  </si>
  <si>
    <t>20220602 13:30:44</t>
  </si>
  <si>
    <t>13:30:44</t>
  </si>
  <si>
    <t>20220602 13:31:44</t>
  </si>
  <si>
    <t>13:31:44</t>
  </si>
  <si>
    <t>20220602 13:33:03</t>
  </si>
  <si>
    <t>13:33:03</t>
  </si>
  <si>
    <t>20220602 13:34:34</t>
  </si>
  <si>
    <t>13:34:34</t>
  </si>
  <si>
    <t>20220602 13:35:38</t>
  </si>
  <si>
    <t>13:35:38</t>
  </si>
  <si>
    <t>20220602 13:37:08</t>
  </si>
  <si>
    <t>13:37:08</t>
  </si>
  <si>
    <t>13:43:37</t>
  </si>
  <si>
    <t>s2</t>
  </si>
  <si>
    <t>20220602 13:47:51</t>
  </si>
  <si>
    <t>13:47:51</t>
  </si>
  <si>
    <t>13:45:40</t>
  </si>
  <si>
    <t>20220602 13:49:21</t>
  </si>
  <si>
    <t>13:49:21</t>
  </si>
  <si>
    <t>20220602 13:50:52</t>
  </si>
  <si>
    <t>13:50:52</t>
  </si>
  <si>
    <t>20220602 13:52:03</t>
  </si>
  <si>
    <t>13:52:03</t>
  </si>
  <si>
    <t>20220602 13:53:33</t>
  </si>
  <si>
    <t>13:53:33</t>
  </si>
  <si>
    <t>20220602 13:55:04</t>
  </si>
  <si>
    <t>13:55:04</t>
  </si>
  <si>
    <t>20220602 13:56:12</t>
  </si>
  <si>
    <t>13:56:12</t>
  </si>
  <si>
    <t>20220602 13:57:23</t>
  </si>
  <si>
    <t>13:57:23</t>
  </si>
  <si>
    <t>20220602 13:58:23</t>
  </si>
  <si>
    <t>13:58:23</t>
  </si>
  <si>
    <t>20220602 13:59:24</t>
  </si>
  <si>
    <t>13:59:24</t>
  </si>
  <si>
    <t>20220602 14:00:55</t>
  </si>
  <si>
    <t>14:00:55</t>
  </si>
  <si>
    <t>14:06:19</t>
  </si>
  <si>
    <t>s3</t>
  </si>
  <si>
    <t>20220602 14:10:05</t>
  </si>
  <si>
    <t>14:10:05</t>
  </si>
  <si>
    <t>14:08:28</t>
  </si>
  <si>
    <t>20220602 14:11:15</t>
  </si>
  <si>
    <t>14:11:15</t>
  </si>
  <si>
    <t>20220602 14:12:16</t>
  </si>
  <si>
    <t>14:12:16</t>
  </si>
  <si>
    <t>20220602 14:13:16</t>
  </si>
  <si>
    <t>14:13:16</t>
  </si>
  <si>
    <t>20220602 14:14:23</t>
  </si>
  <si>
    <t>14:14:23</t>
  </si>
  <si>
    <t>20220602 14:15:43</t>
  </si>
  <si>
    <t>14:15:43</t>
  </si>
  <si>
    <t>20220602 14:16:53</t>
  </si>
  <si>
    <t>14:16:53</t>
  </si>
  <si>
    <t>20220602 14:17:53</t>
  </si>
  <si>
    <t>14:17:53</t>
  </si>
  <si>
    <t>20220602 14:19:01</t>
  </si>
  <si>
    <t>14:19:01</t>
  </si>
  <si>
    <t>20220602 14:20:02</t>
  </si>
  <si>
    <t>14:20:02</t>
  </si>
  <si>
    <t>20220602 14:21:15</t>
  </si>
  <si>
    <t>14:21:15</t>
  </si>
  <si>
    <t>20220602 14:27:39</t>
  </si>
  <si>
    <t>14:27:39</t>
  </si>
  <si>
    <t>14:25:56</t>
  </si>
  <si>
    <t>20220602 14:28:45</t>
  </si>
  <si>
    <t>14:28:45</t>
  </si>
  <si>
    <t>20220602 14:29:55</t>
  </si>
  <si>
    <t>14:29:55</t>
  </si>
  <si>
    <t>20220602 14:31:25</t>
  </si>
  <si>
    <t>14:31:25</t>
  </si>
  <si>
    <t>20220602 14:32:56</t>
  </si>
  <si>
    <t>14:32:56</t>
  </si>
  <si>
    <t>20220602 14:34:08</t>
  </si>
  <si>
    <t>14:34:08</t>
  </si>
  <si>
    <t>20220602 14:35:13</t>
  </si>
  <si>
    <t>14:35:13</t>
  </si>
  <si>
    <t>20220602 14:36:37</t>
  </si>
  <si>
    <t>14:36:37</t>
  </si>
  <si>
    <t>20220602 14:37:57</t>
  </si>
  <si>
    <t>14:37:57</t>
  </si>
  <si>
    <t>20220602 14:39:28</t>
  </si>
  <si>
    <t>14:39:28</t>
  </si>
  <si>
    <t>20220602 14:40:38</t>
  </si>
  <si>
    <t>14:40:38</t>
  </si>
  <si>
    <t>Plot</t>
  </si>
  <si>
    <t>Transect</t>
  </si>
  <si>
    <t>ID</t>
  </si>
  <si>
    <t>n3</t>
  </si>
  <si>
    <t>s4</t>
  </si>
  <si>
    <t>north</t>
  </si>
  <si>
    <t>central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</si>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</sst>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S152"/>
  <sheetViews>
    <sheetView tabSelected="1" workbookViewId="0">
      <selection activeCell="J28" sqref="J28"/>
    </sheetView>
  </sheetViews>
  <sheetFormatPr defaultRowHeight="15" x14ac:dyDescent="0.25"/>
  <sheetData>
    <row r="2" spans="1:201" x14ac:dyDescent="0.25">
      <c r="D2" t="s">
        <v>38</v>
      </c>
      <c r="E2" t="s">
        <v>39</v>
      </c>
      <c r="F2" t="s">
        <v>41</v>
      </c>
    </row>
    <row r="3" spans="1:201" x14ac:dyDescent="0.25">
      <c r="E3" t="s">
        <v>40</v>
      </c>
      <c r="F3" t="s">
        <v>42</v>
      </c>
    </row>
    <row r="4" spans="1:201" x14ac:dyDescent="0.25">
      <c r="D4" t="s">
        <v>43</v>
      </c>
      <c r="E4" t="s">
        <v>44</v>
      </c>
      <c r="F4" t="s">
        <v>45</v>
      </c>
      <c r="G4" t="s">
        <v>47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</row>
    <row r="5" spans="1:201" x14ac:dyDescent="0.25">
      <c r="E5" t="s">
        <v>19</v>
      </c>
      <c r="F5" t="s">
        <v>46</v>
      </c>
      <c r="G5">
        <v>0.57899999999999996</v>
      </c>
      <c r="H5">
        <v>0.32106390000000001</v>
      </c>
      <c r="I5">
        <v>-1.109987E-3</v>
      </c>
      <c r="J5">
        <v>5.1068160000000001E-3</v>
      </c>
      <c r="K5">
        <v>-3.2836879999999999E-3</v>
      </c>
      <c r="L5">
        <v>2</v>
      </c>
      <c r="M5">
        <v>9</v>
      </c>
      <c r="N5">
        <v>96.7</v>
      </c>
    </row>
    <row r="6" spans="1:201" x14ac:dyDescent="0.25">
      <c r="D6" t="s">
        <v>55</v>
      </c>
      <c r="E6" t="s">
        <v>56</v>
      </c>
      <c r="F6" t="s">
        <v>57</v>
      </c>
      <c r="G6" t="s">
        <v>58</v>
      </c>
      <c r="H6" t="s">
        <v>59</v>
      </c>
    </row>
    <row r="7" spans="1:201" x14ac:dyDescent="0.25">
      <c r="E7">
        <v>0</v>
      </c>
      <c r="F7">
        <v>1</v>
      </c>
      <c r="G7">
        <v>0</v>
      </c>
      <c r="H7">
        <v>0</v>
      </c>
    </row>
    <row r="8" spans="1:201" x14ac:dyDescent="0.25">
      <c r="D8" t="s">
        <v>60</v>
      </c>
      <c r="E8" t="s">
        <v>61</v>
      </c>
      <c r="F8" t="s">
        <v>63</v>
      </c>
      <c r="G8" t="s">
        <v>65</v>
      </c>
      <c r="H8" t="s">
        <v>66</v>
      </c>
      <c r="I8" t="s">
        <v>67</v>
      </c>
      <c r="J8" t="s">
        <v>68</v>
      </c>
      <c r="K8" t="s">
        <v>69</v>
      </c>
      <c r="L8" t="s">
        <v>70</v>
      </c>
      <c r="M8" t="s">
        <v>71</v>
      </c>
      <c r="N8" t="s">
        <v>72</v>
      </c>
      <c r="O8" t="s">
        <v>73</v>
      </c>
      <c r="P8" t="s">
        <v>74</v>
      </c>
      <c r="Q8" t="s">
        <v>75</v>
      </c>
      <c r="R8" t="s">
        <v>76</v>
      </c>
      <c r="S8" t="s">
        <v>77</v>
      </c>
      <c r="T8" t="s">
        <v>78</v>
      </c>
    </row>
    <row r="9" spans="1:201" x14ac:dyDescent="0.25">
      <c r="E9" t="s">
        <v>62</v>
      </c>
      <c r="F9" t="s">
        <v>64</v>
      </c>
      <c r="G9">
        <v>0.8</v>
      </c>
      <c r="H9">
        <v>0.84</v>
      </c>
      <c r="I9">
        <v>0.7</v>
      </c>
      <c r="J9">
        <v>0.87</v>
      </c>
      <c r="K9">
        <v>0.75</v>
      </c>
      <c r="L9">
        <v>0.84</v>
      </c>
      <c r="M9">
        <v>0.87</v>
      </c>
      <c r="N9">
        <v>0.19109999999999999</v>
      </c>
      <c r="O9">
        <v>0.1512</v>
      </c>
      <c r="P9">
        <v>0.161</v>
      </c>
      <c r="Q9">
        <v>0.22620000000000001</v>
      </c>
      <c r="R9">
        <v>0.1575</v>
      </c>
      <c r="S9">
        <v>0.15959999999999999</v>
      </c>
      <c r="T9">
        <v>0.2175</v>
      </c>
    </row>
    <row r="10" spans="1:201" x14ac:dyDescent="0.25">
      <c r="D10" t="s">
        <v>79</v>
      </c>
      <c r="E10" t="s">
        <v>80</v>
      </c>
      <c r="F10" t="s">
        <v>81</v>
      </c>
      <c r="G10" t="s">
        <v>82</v>
      </c>
      <c r="H10" t="s">
        <v>83</v>
      </c>
      <c r="I10" t="s">
        <v>84</v>
      </c>
    </row>
    <row r="11" spans="1:201" x14ac:dyDescent="0.25">
      <c r="E11">
        <v>0</v>
      </c>
      <c r="F11">
        <v>0</v>
      </c>
      <c r="G11">
        <v>1</v>
      </c>
      <c r="H11">
        <v>0</v>
      </c>
      <c r="I11">
        <v>0</v>
      </c>
    </row>
    <row r="12" spans="1:201" x14ac:dyDescent="0.25">
      <c r="D12" t="s">
        <v>85</v>
      </c>
      <c r="E12" t="s">
        <v>86</v>
      </c>
      <c r="F12" t="s">
        <v>87</v>
      </c>
      <c r="G12" t="s">
        <v>88</v>
      </c>
      <c r="H12" t="s">
        <v>89</v>
      </c>
      <c r="I12" t="s">
        <v>90</v>
      </c>
      <c r="J12" t="s">
        <v>92</v>
      </c>
      <c r="K12" t="s">
        <v>94</v>
      </c>
    </row>
    <row r="13" spans="1:201" x14ac:dyDescent="0.25">
      <c r="E13">
        <v>-6276</v>
      </c>
      <c r="F13">
        <v>6.6</v>
      </c>
      <c r="G13">
        <v>1.7090000000000001E-5</v>
      </c>
      <c r="H13">
        <v>3.11</v>
      </c>
      <c r="I13" t="s">
        <v>91</v>
      </c>
      <c r="J13" t="s">
        <v>93</v>
      </c>
      <c r="K13">
        <v>0</v>
      </c>
    </row>
    <row r="14" spans="1:201" x14ac:dyDescent="0.25">
      <c r="D14" t="s">
        <v>95</v>
      </c>
      <c r="E14" t="s">
        <v>95</v>
      </c>
      <c r="F14" t="s">
        <v>95</v>
      </c>
      <c r="G14" t="s">
        <v>95</v>
      </c>
      <c r="H14" t="s">
        <v>95</v>
      </c>
      <c r="I14" t="s">
        <v>95</v>
      </c>
      <c r="J14" t="s">
        <v>96</v>
      </c>
      <c r="K14" t="s">
        <v>96</v>
      </c>
      <c r="L14" t="s">
        <v>96</v>
      </c>
      <c r="M14" t="s">
        <v>96</v>
      </c>
      <c r="N14" t="s">
        <v>96</v>
      </c>
      <c r="O14" t="s">
        <v>96</v>
      </c>
      <c r="P14" t="s">
        <v>96</v>
      </c>
      <c r="Q14" t="s">
        <v>96</v>
      </c>
      <c r="R14" t="s">
        <v>96</v>
      </c>
      <c r="S14" t="s">
        <v>96</v>
      </c>
      <c r="T14" t="s">
        <v>96</v>
      </c>
      <c r="U14" t="s">
        <v>96</v>
      </c>
      <c r="V14" t="s">
        <v>96</v>
      </c>
      <c r="W14" t="s">
        <v>96</v>
      </c>
      <c r="X14" t="s">
        <v>96</v>
      </c>
      <c r="Y14" t="s">
        <v>96</v>
      </c>
      <c r="Z14" t="s">
        <v>96</v>
      </c>
      <c r="AA14" t="s">
        <v>96</v>
      </c>
      <c r="AB14" t="s">
        <v>96</v>
      </c>
      <c r="AC14" t="s">
        <v>96</v>
      </c>
      <c r="AD14" t="s">
        <v>96</v>
      </c>
      <c r="AE14" t="s">
        <v>96</v>
      </c>
      <c r="AF14" t="s">
        <v>96</v>
      </c>
      <c r="AG14" t="s">
        <v>96</v>
      </c>
      <c r="AH14" t="s">
        <v>97</v>
      </c>
      <c r="AI14" t="s">
        <v>97</v>
      </c>
      <c r="AJ14" t="s">
        <v>97</v>
      </c>
      <c r="AK14" t="s">
        <v>97</v>
      </c>
      <c r="AL14" t="s">
        <v>97</v>
      </c>
      <c r="AM14" t="s">
        <v>98</v>
      </c>
      <c r="AN14" t="s">
        <v>98</v>
      </c>
      <c r="AO14" t="s">
        <v>98</v>
      </c>
      <c r="AP14" t="s">
        <v>98</v>
      </c>
      <c r="AQ14" t="s">
        <v>99</v>
      </c>
      <c r="AR14" t="s">
        <v>99</v>
      </c>
      <c r="AS14" t="s">
        <v>99</v>
      </c>
      <c r="AT14" t="s">
        <v>99</v>
      </c>
      <c r="AU14" t="s">
        <v>100</v>
      </c>
      <c r="AV14" t="s">
        <v>100</v>
      </c>
      <c r="AW14" t="s">
        <v>100</v>
      </c>
      <c r="AX14" t="s">
        <v>100</v>
      </c>
      <c r="AY14" t="s">
        <v>100</v>
      </c>
      <c r="AZ14" t="s">
        <v>100</v>
      </c>
      <c r="BA14" t="s">
        <v>100</v>
      </c>
      <c r="BB14" t="s">
        <v>100</v>
      </c>
      <c r="BC14" t="s">
        <v>100</v>
      </c>
      <c r="BD14" t="s">
        <v>100</v>
      </c>
      <c r="BE14" t="s">
        <v>100</v>
      </c>
      <c r="BF14" t="s">
        <v>100</v>
      </c>
      <c r="BG14" t="s">
        <v>100</v>
      </c>
      <c r="BH14" t="s">
        <v>100</v>
      </c>
      <c r="BI14" t="s">
        <v>100</v>
      </c>
      <c r="BJ14" t="s">
        <v>100</v>
      </c>
      <c r="BK14" t="s">
        <v>100</v>
      </c>
      <c r="BL14" t="s">
        <v>100</v>
      </c>
      <c r="BM14" t="s">
        <v>101</v>
      </c>
      <c r="BN14" t="s">
        <v>101</v>
      </c>
      <c r="BO14" t="s">
        <v>101</v>
      </c>
      <c r="BP14" t="s">
        <v>101</v>
      </c>
      <c r="BQ14" t="s">
        <v>101</v>
      </c>
      <c r="BR14" t="s">
        <v>101</v>
      </c>
      <c r="BS14" t="s">
        <v>101</v>
      </c>
      <c r="BT14" t="s">
        <v>101</v>
      </c>
      <c r="BU14" t="s">
        <v>101</v>
      </c>
      <c r="BV14" t="s">
        <v>101</v>
      </c>
      <c r="BW14" t="s">
        <v>102</v>
      </c>
      <c r="BX14" t="s">
        <v>102</v>
      </c>
      <c r="BY14" t="s">
        <v>102</v>
      </c>
      <c r="BZ14" t="s">
        <v>102</v>
      </c>
      <c r="CA14" t="s">
        <v>102</v>
      </c>
      <c r="CB14" t="s">
        <v>103</v>
      </c>
      <c r="CC14" t="s">
        <v>103</v>
      </c>
      <c r="CD14" t="s">
        <v>103</v>
      </c>
      <c r="CE14" t="s">
        <v>103</v>
      </c>
      <c r="CF14" t="s">
        <v>103</v>
      </c>
      <c r="CG14" t="s">
        <v>103</v>
      </c>
      <c r="CH14" t="s">
        <v>103</v>
      </c>
      <c r="CI14" t="s">
        <v>103</v>
      </c>
      <c r="CJ14" t="s">
        <v>103</v>
      </c>
      <c r="CK14" t="s">
        <v>103</v>
      </c>
      <c r="CL14" t="s">
        <v>103</v>
      </c>
      <c r="CM14" t="s">
        <v>103</v>
      </c>
      <c r="CN14" t="s">
        <v>103</v>
      </c>
      <c r="CO14" t="s">
        <v>104</v>
      </c>
      <c r="CP14" t="s">
        <v>104</v>
      </c>
      <c r="CQ14" t="s">
        <v>104</v>
      </c>
      <c r="CR14" t="s">
        <v>104</v>
      </c>
      <c r="CS14" t="s">
        <v>104</v>
      </c>
      <c r="CT14" t="s">
        <v>104</v>
      </c>
      <c r="CU14" t="s">
        <v>104</v>
      </c>
      <c r="CV14" t="s">
        <v>104</v>
      </c>
      <c r="CW14" t="s">
        <v>104</v>
      </c>
      <c r="CX14" t="s">
        <v>104</v>
      </c>
      <c r="CY14" t="s">
        <v>104</v>
      </c>
      <c r="CZ14" t="s">
        <v>105</v>
      </c>
      <c r="DA14" t="s">
        <v>105</v>
      </c>
      <c r="DB14" t="s">
        <v>105</v>
      </c>
      <c r="DC14" t="s">
        <v>105</v>
      </c>
      <c r="DD14" t="s">
        <v>105</v>
      </c>
      <c r="DE14" t="s">
        <v>105</v>
      </c>
      <c r="DF14" t="s">
        <v>105</v>
      </c>
      <c r="DG14" t="s">
        <v>105</v>
      </c>
      <c r="DH14" t="s">
        <v>105</v>
      </c>
      <c r="DI14" t="s">
        <v>105</v>
      </c>
      <c r="DJ14" t="s">
        <v>105</v>
      </c>
      <c r="DK14" t="s">
        <v>105</v>
      </c>
      <c r="DL14" t="s">
        <v>105</v>
      </c>
      <c r="DM14" t="s">
        <v>105</v>
      </c>
      <c r="DN14" t="s">
        <v>105</v>
      </c>
      <c r="DO14" t="s">
        <v>105</v>
      </c>
      <c r="DP14" t="s">
        <v>105</v>
      </c>
      <c r="DQ14" t="s">
        <v>105</v>
      </c>
      <c r="DR14" t="s">
        <v>106</v>
      </c>
      <c r="DS14" t="s">
        <v>106</v>
      </c>
      <c r="DT14" t="s">
        <v>106</v>
      </c>
      <c r="DU14" t="s">
        <v>106</v>
      </c>
      <c r="DV14" t="s">
        <v>106</v>
      </c>
      <c r="DW14" t="s">
        <v>106</v>
      </c>
      <c r="DX14" t="s">
        <v>106</v>
      </c>
      <c r="DY14" t="s">
        <v>106</v>
      </c>
      <c r="DZ14" t="s">
        <v>106</v>
      </c>
      <c r="EA14" t="s">
        <v>106</v>
      </c>
      <c r="EB14" t="s">
        <v>106</v>
      </c>
      <c r="EC14" t="s">
        <v>106</v>
      </c>
      <c r="ED14" t="s">
        <v>106</v>
      </c>
      <c r="EE14" t="s">
        <v>106</v>
      </c>
      <c r="EF14" t="s">
        <v>106</v>
      </c>
      <c r="EG14" t="s">
        <v>106</v>
      </c>
      <c r="EH14" t="s">
        <v>106</v>
      </c>
      <c r="EI14" t="s">
        <v>106</v>
      </c>
      <c r="EJ14" t="s">
        <v>106</v>
      </c>
      <c r="EK14" t="s">
        <v>107</v>
      </c>
      <c r="EL14" t="s">
        <v>107</v>
      </c>
      <c r="EM14" t="s">
        <v>107</v>
      </c>
      <c r="EN14" t="s">
        <v>107</v>
      </c>
      <c r="EO14" t="s">
        <v>107</v>
      </c>
      <c r="EP14" t="s">
        <v>107</v>
      </c>
      <c r="EQ14" t="s">
        <v>107</v>
      </c>
      <c r="ER14" t="s">
        <v>107</v>
      </c>
      <c r="ES14" t="s">
        <v>107</v>
      </c>
      <c r="ET14" t="s">
        <v>107</v>
      </c>
      <c r="EU14" t="s">
        <v>107</v>
      </c>
      <c r="EV14" t="s">
        <v>107</v>
      </c>
      <c r="EW14" t="s">
        <v>107</v>
      </c>
      <c r="EX14" t="s">
        <v>107</v>
      </c>
      <c r="EY14" t="s">
        <v>107</v>
      </c>
      <c r="EZ14" t="s">
        <v>107</v>
      </c>
      <c r="FA14" t="s">
        <v>107</v>
      </c>
      <c r="FB14" t="s">
        <v>107</v>
      </c>
      <c r="FC14" t="s">
        <v>107</v>
      </c>
      <c r="FD14" t="s">
        <v>108</v>
      </c>
      <c r="FE14" t="s">
        <v>108</v>
      </c>
      <c r="FF14" t="s">
        <v>108</v>
      </c>
      <c r="FG14" t="s">
        <v>108</v>
      </c>
      <c r="FH14" t="s">
        <v>108</v>
      </c>
      <c r="FI14" t="s">
        <v>108</v>
      </c>
      <c r="FJ14" t="s">
        <v>108</v>
      </c>
      <c r="FK14" t="s">
        <v>108</v>
      </c>
      <c r="FL14" t="s">
        <v>108</v>
      </c>
      <c r="FM14" t="s">
        <v>108</v>
      </c>
      <c r="FN14" t="s">
        <v>108</v>
      </c>
      <c r="FO14" t="s">
        <v>108</v>
      </c>
      <c r="FP14" t="s">
        <v>108</v>
      </c>
      <c r="FQ14" t="s">
        <v>108</v>
      </c>
      <c r="FR14" t="s">
        <v>108</v>
      </c>
      <c r="FS14" t="s">
        <v>108</v>
      </c>
      <c r="FT14" t="s">
        <v>108</v>
      </c>
      <c r="FU14" t="s">
        <v>108</v>
      </c>
      <c r="FV14" t="s">
        <v>109</v>
      </c>
      <c r="FW14" t="s">
        <v>109</v>
      </c>
      <c r="FX14" t="s">
        <v>109</v>
      </c>
      <c r="FY14" t="s">
        <v>109</v>
      </c>
      <c r="FZ14" t="s">
        <v>109</v>
      </c>
      <c r="GA14" t="s">
        <v>109</v>
      </c>
      <c r="GB14" t="s">
        <v>109</v>
      </c>
      <c r="GC14" t="s">
        <v>109</v>
      </c>
      <c r="GD14" t="s">
        <v>110</v>
      </c>
      <c r="GE14" t="s">
        <v>110</v>
      </c>
      <c r="GF14" t="s">
        <v>110</v>
      </c>
      <c r="GG14" t="s">
        <v>110</v>
      </c>
      <c r="GH14" t="s">
        <v>110</v>
      </c>
      <c r="GI14" t="s">
        <v>110</v>
      </c>
      <c r="GJ14" t="s">
        <v>110</v>
      </c>
      <c r="GK14" t="s">
        <v>110</v>
      </c>
      <c r="GL14" t="s">
        <v>110</v>
      </c>
      <c r="GM14" t="s">
        <v>110</v>
      </c>
      <c r="GN14" t="s">
        <v>110</v>
      </c>
      <c r="GO14" t="s">
        <v>110</v>
      </c>
      <c r="GP14" t="s">
        <v>110</v>
      </c>
      <c r="GQ14" t="s">
        <v>110</v>
      </c>
      <c r="GR14" t="s">
        <v>110</v>
      </c>
      <c r="GS14" t="s">
        <v>110</v>
      </c>
    </row>
    <row r="15" spans="1:201" x14ac:dyDescent="0.25">
      <c r="A15" t="s">
        <v>642</v>
      </c>
      <c r="B15" t="s">
        <v>641</v>
      </c>
      <c r="C15" t="s">
        <v>640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97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117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112</v>
      </c>
      <c r="CC15" t="s">
        <v>115</v>
      </c>
      <c r="CD15" t="s">
        <v>185</v>
      </c>
      <c r="CE15" t="s">
        <v>186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192</v>
      </c>
      <c r="CL15" t="s">
        <v>193</v>
      </c>
      <c r="CM15" t="s">
        <v>194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279</v>
      </c>
      <c r="FU15" t="s">
        <v>280</v>
      </c>
      <c r="FV15" t="s">
        <v>281</v>
      </c>
      <c r="FW15" t="s">
        <v>282</v>
      </c>
      <c r="FX15" t="s">
        <v>283</v>
      </c>
      <c r="FY15" t="s">
        <v>284</v>
      </c>
      <c r="FZ15" t="s">
        <v>285</v>
      </c>
      <c r="GA15" t="s">
        <v>286</v>
      </c>
      <c r="GB15" t="s">
        <v>287</v>
      </c>
      <c r="GC15" t="s">
        <v>288</v>
      </c>
      <c r="GD15" t="s">
        <v>289</v>
      </c>
      <c r="GE15" t="s">
        <v>290</v>
      </c>
      <c r="GF15" t="s">
        <v>291</v>
      </c>
      <c r="GG15" t="s">
        <v>292</v>
      </c>
      <c r="GH15" t="s">
        <v>293</v>
      </c>
      <c r="GI15" t="s">
        <v>294</v>
      </c>
      <c r="GJ15" t="s">
        <v>295</v>
      </c>
      <c r="GK15" t="s">
        <v>296</v>
      </c>
      <c r="GL15" t="s">
        <v>297</v>
      </c>
      <c r="GM15" t="s">
        <v>298</v>
      </c>
      <c r="GN15" t="s">
        <v>299</v>
      </c>
      <c r="GO15" t="s">
        <v>300</v>
      </c>
      <c r="GP15" t="s">
        <v>301</v>
      </c>
      <c r="GQ15" t="s">
        <v>302</v>
      </c>
      <c r="GR15" t="s">
        <v>303</v>
      </c>
      <c r="GS15" t="s">
        <v>304</v>
      </c>
    </row>
    <row r="16" spans="1:201" x14ac:dyDescent="0.25">
      <c r="E16" t="s">
        <v>305</v>
      </c>
      <c r="F16" t="s">
        <v>305</v>
      </c>
      <c r="I16" t="s">
        <v>305</v>
      </c>
      <c r="J16" t="s">
        <v>305</v>
      </c>
      <c r="K16" t="s">
        <v>306</v>
      </c>
      <c r="L16" t="s">
        <v>307</v>
      </c>
      <c r="M16" t="s">
        <v>308</v>
      </c>
      <c r="N16" t="s">
        <v>309</v>
      </c>
      <c r="O16" t="s">
        <v>309</v>
      </c>
      <c r="P16" t="s">
        <v>160</v>
      </c>
      <c r="Q16" t="s">
        <v>160</v>
      </c>
      <c r="R16" t="s">
        <v>306</v>
      </c>
      <c r="S16" t="s">
        <v>306</v>
      </c>
      <c r="T16" t="s">
        <v>306</v>
      </c>
      <c r="U16" t="s">
        <v>306</v>
      </c>
      <c r="V16" t="s">
        <v>310</v>
      </c>
      <c r="W16" t="s">
        <v>311</v>
      </c>
      <c r="X16" t="s">
        <v>311</v>
      </c>
      <c r="Y16" t="s">
        <v>312</v>
      </c>
      <c r="Z16" t="s">
        <v>313</v>
      </c>
      <c r="AA16" t="s">
        <v>312</v>
      </c>
      <c r="AB16" t="s">
        <v>312</v>
      </c>
      <c r="AC16" t="s">
        <v>312</v>
      </c>
      <c r="AD16" t="s">
        <v>310</v>
      </c>
      <c r="AE16" t="s">
        <v>310</v>
      </c>
      <c r="AF16" t="s">
        <v>310</v>
      </c>
      <c r="AG16" t="s">
        <v>310</v>
      </c>
      <c r="AH16" t="s">
        <v>314</v>
      </c>
      <c r="AI16" t="s">
        <v>313</v>
      </c>
      <c r="AK16" t="s">
        <v>313</v>
      </c>
      <c r="AL16" t="s">
        <v>314</v>
      </c>
      <c r="AM16" t="s">
        <v>308</v>
      </c>
      <c r="AN16" t="s">
        <v>308</v>
      </c>
      <c r="AP16" t="s">
        <v>315</v>
      </c>
      <c r="AQ16" t="s">
        <v>316</v>
      </c>
      <c r="AT16" t="s">
        <v>306</v>
      </c>
      <c r="AU16" t="s">
        <v>305</v>
      </c>
      <c r="AV16" t="s">
        <v>309</v>
      </c>
      <c r="AW16" t="s">
        <v>309</v>
      </c>
      <c r="AX16" t="s">
        <v>317</v>
      </c>
      <c r="AY16" t="s">
        <v>317</v>
      </c>
      <c r="AZ16" t="s">
        <v>309</v>
      </c>
      <c r="BA16" t="s">
        <v>317</v>
      </c>
      <c r="BB16" t="s">
        <v>314</v>
      </c>
      <c r="BC16" t="s">
        <v>312</v>
      </c>
      <c r="BD16" t="s">
        <v>312</v>
      </c>
      <c r="BE16" t="s">
        <v>311</v>
      </c>
      <c r="BF16" t="s">
        <v>311</v>
      </c>
      <c r="BG16" t="s">
        <v>311</v>
      </c>
      <c r="BH16" t="s">
        <v>311</v>
      </c>
      <c r="BI16" t="s">
        <v>311</v>
      </c>
      <c r="BJ16" t="s">
        <v>318</v>
      </c>
      <c r="BK16" t="s">
        <v>308</v>
      </c>
      <c r="BL16" t="s">
        <v>308</v>
      </c>
      <c r="BM16" t="s">
        <v>309</v>
      </c>
      <c r="BN16" t="s">
        <v>309</v>
      </c>
      <c r="BO16" t="s">
        <v>309</v>
      </c>
      <c r="BP16" t="s">
        <v>317</v>
      </c>
      <c r="BQ16" t="s">
        <v>309</v>
      </c>
      <c r="BR16" t="s">
        <v>317</v>
      </c>
      <c r="BS16" t="s">
        <v>312</v>
      </c>
      <c r="BT16" t="s">
        <v>312</v>
      </c>
      <c r="BU16" t="s">
        <v>311</v>
      </c>
      <c r="BV16" t="s">
        <v>311</v>
      </c>
      <c r="BW16" t="s">
        <v>308</v>
      </c>
      <c r="BZ16" t="s">
        <v>311</v>
      </c>
      <c r="CB16" t="s">
        <v>319</v>
      </c>
      <c r="CD16" t="s">
        <v>305</v>
      </c>
      <c r="CE16" t="s">
        <v>305</v>
      </c>
      <c r="CG16" t="s">
        <v>320</v>
      </c>
      <c r="CH16" t="s">
        <v>321</v>
      </c>
      <c r="CI16" t="s">
        <v>320</v>
      </c>
      <c r="CJ16" t="s">
        <v>321</v>
      </c>
      <c r="CK16" t="s">
        <v>320</v>
      </c>
      <c r="CL16" t="s">
        <v>321</v>
      </c>
      <c r="CM16" t="s">
        <v>313</v>
      </c>
      <c r="CN16" t="s">
        <v>313</v>
      </c>
      <c r="CO16" t="s">
        <v>309</v>
      </c>
      <c r="CP16" t="s">
        <v>322</v>
      </c>
      <c r="CQ16" t="s">
        <v>309</v>
      </c>
      <c r="CS16" t="s">
        <v>317</v>
      </c>
      <c r="CT16" t="s">
        <v>323</v>
      </c>
      <c r="CU16" t="s">
        <v>317</v>
      </c>
      <c r="CZ16" t="s">
        <v>324</v>
      </c>
      <c r="DA16" t="s">
        <v>324</v>
      </c>
      <c r="DN16" t="s">
        <v>324</v>
      </c>
      <c r="DO16" t="s">
        <v>324</v>
      </c>
      <c r="DP16" t="s">
        <v>325</v>
      </c>
      <c r="DQ16" t="s">
        <v>325</v>
      </c>
      <c r="DR16" t="s">
        <v>311</v>
      </c>
      <c r="DS16" t="s">
        <v>311</v>
      </c>
      <c r="DT16" t="s">
        <v>313</v>
      </c>
      <c r="DU16" t="s">
        <v>311</v>
      </c>
      <c r="DV16" t="s">
        <v>317</v>
      </c>
      <c r="DW16" t="s">
        <v>313</v>
      </c>
      <c r="DX16" t="s">
        <v>313</v>
      </c>
      <c r="DZ16" t="s">
        <v>324</v>
      </c>
      <c r="EA16" t="s">
        <v>324</v>
      </c>
      <c r="EB16" t="s">
        <v>324</v>
      </c>
      <c r="EC16" t="s">
        <v>324</v>
      </c>
      <c r="ED16" t="s">
        <v>324</v>
      </c>
      <c r="EE16" t="s">
        <v>324</v>
      </c>
      <c r="EF16" t="s">
        <v>324</v>
      </c>
      <c r="EG16" t="s">
        <v>326</v>
      </c>
      <c r="EH16" t="s">
        <v>326</v>
      </c>
      <c r="EI16" t="s">
        <v>326</v>
      </c>
      <c r="EJ16" t="s">
        <v>327</v>
      </c>
      <c r="EK16" t="s">
        <v>324</v>
      </c>
      <c r="EL16" t="s">
        <v>324</v>
      </c>
      <c r="EM16" t="s">
        <v>324</v>
      </c>
      <c r="EN16" t="s">
        <v>324</v>
      </c>
      <c r="EO16" t="s">
        <v>324</v>
      </c>
      <c r="EP16" t="s">
        <v>324</v>
      </c>
      <c r="EQ16" t="s">
        <v>324</v>
      </c>
      <c r="ER16" t="s">
        <v>324</v>
      </c>
      <c r="ES16" t="s">
        <v>324</v>
      </c>
      <c r="ET16" t="s">
        <v>324</v>
      </c>
      <c r="EU16" t="s">
        <v>324</v>
      </c>
      <c r="EV16" t="s">
        <v>324</v>
      </c>
      <c r="FC16" t="s">
        <v>324</v>
      </c>
      <c r="FD16" t="s">
        <v>313</v>
      </c>
      <c r="FE16" t="s">
        <v>313</v>
      </c>
      <c r="FF16" t="s">
        <v>320</v>
      </c>
      <c r="FG16" t="s">
        <v>321</v>
      </c>
      <c r="FH16" t="s">
        <v>321</v>
      </c>
      <c r="FL16" t="s">
        <v>321</v>
      </c>
      <c r="FP16" t="s">
        <v>309</v>
      </c>
      <c r="FQ16" t="s">
        <v>309</v>
      </c>
      <c r="FR16" t="s">
        <v>317</v>
      </c>
      <c r="FS16" t="s">
        <v>317</v>
      </c>
      <c r="FT16" t="s">
        <v>328</v>
      </c>
      <c r="FU16" t="s">
        <v>328</v>
      </c>
      <c r="FV16" t="s">
        <v>324</v>
      </c>
      <c r="FW16" t="s">
        <v>324</v>
      </c>
      <c r="FX16" t="s">
        <v>324</v>
      </c>
      <c r="FY16" t="s">
        <v>324</v>
      </c>
      <c r="FZ16" t="s">
        <v>324</v>
      </c>
      <c r="GA16" t="s">
        <v>324</v>
      </c>
      <c r="GB16" t="s">
        <v>311</v>
      </c>
      <c r="GC16" t="s">
        <v>324</v>
      </c>
      <c r="GE16" t="s">
        <v>314</v>
      </c>
      <c r="GF16" t="s">
        <v>314</v>
      </c>
      <c r="GG16" t="s">
        <v>311</v>
      </c>
      <c r="GH16" t="s">
        <v>311</v>
      </c>
      <c r="GI16" t="s">
        <v>311</v>
      </c>
      <c r="GJ16" t="s">
        <v>311</v>
      </c>
      <c r="GK16" t="s">
        <v>311</v>
      </c>
      <c r="GL16" t="s">
        <v>313</v>
      </c>
      <c r="GM16" t="s">
        <v>313</v>
      </c>
      <c r="GN16" t="s">
        <v>313</v>
      </c>
      <c r="GO16" t="s">
        <v>311</v>
      </c>
      <c r="GP16" t="s">
        <v>309</v>
      </c>
      <c r="GQ16" t="s">
        <v>317</v>
      </c>
      <c r="GR16" t="s">
        <v>313</v>
      </c>
      <c r="GS16" t="s">
        <v>313</v>
      </c>
    </row>
    <row r="17" spans="1:201" x14ac:dyDescent="0.25">
      <c r="A17" t="s">
        <v>37</v>
      </c>
      <c r="B17" t="s">
        <v>645</v>
      </c>
      <c r="C17">
        <v>1</v>
      </c>
      <c r="D17">
        <v>1</v>
      </c>
      <c r="E17">
        <v>1654187302</v>
      </c>
      <c r="F17">
        <v>0</v>
      </c>
      <c r="G17" t="s">
        <v>329</v>
      </c>
      <c r="H17" t="s">
        <v>330</v>
      </c>
      <c r="I17">
        <v>15</v>
      </c>
      <c r="J17">
        <v>1654187294</v>
      </c>
      <c r="K17">
        <f t="shared" ref="K17:K48" si="0">(L17)/1000</f>
        <v>-1.0527224048877562E-3</v>
      </c>
      <c r="L17">
        <f t="shared" ref="L17:L48" si="1">1000*BB17*AJ17*(AX17-AY17)/(100*AQ17*(1000-AJ17*AX17))</f>
        <v>-1.0527224048877561</v>
      </c>
      <c r="M17">
        <f t="shared" ref="M17:M48" si="2">BB17*AJ17*(AW17-AV17*(1000-AJ17*AY17)/(1000-AJ17*AX17))/(100*AQ17)</f>
        <v>1.0154745331911446</v>
      </c>
      <c r="N17">
        <f t="shared" ref="N17:N48" si="3">AV17 - IF(AJ17&gt;1, M17*AQ17*100/(AL17*BJ17), 0)</f>
        <v>420.21251612903222</v>
      </c>
      <c r="O17">
        <f t="shared" ref="O17:O48" si="4">((U17-K17/2)*N17-M17)/(U17+K17/2)</f>
        <v>432.22101938862545</v>
      </c>
      <c r="P17">
        <f t="shared" ref="P17:P48" si="5">O17*(BC17+BD17)/1000</f>
        <v>36.817014407016693</v>
      </c>
      <c r="Q17">
        <f t="shared" ref="Q17:Q48" si="6">(AV17 - IF(AJ17&gt;1, M17*AQ17*100/(AL17*BJ17), 0))*(BC17+BD17)/1000</f>
        <v>35.794118208815775</v>
      </c>
      <c r="R17">
        <f t="shared" ref="R17:R48" si="7">2/((1/T17-1/S17)+SIGN(T17)*SQRT((1/T17-1/S17)*(1/T17-1/S17) + 4*AR17/((AR17+1)*(AR17+1))*(2*1/T17*1/S17-1/S17*1/S17)))</f>
        <v>-7.4679238745036278E-2</v>
      </c>
      <c r="S17">
        <f>IF(LEFT(AS17,1)&lt;&gt;"0",IF(LEFT(AS17,1)="1",3,AT17),$G$5+$H$5*(BJ17*BC17/($N$5*1000))+$I$5*(BJ17*BC17/($N$5*1000))*MAX(MIN(AQ17,$M$5),$L$5)*MAX(MIN(AQ17,$M$5),$L$5)+$J$5*MAX(MIN(AQ17,$M$5),$L$5)*(BJ17*BC17/($N$5*1000))+$K$5*(BJ17*BC17/($N$5*1000))*(BJ17*BC17/($N$5*1000)))</f>
        <v>3.2011934327261962</v>
      </c>
      <c r="T17">
        <f t="shared" ref="T17:T48" si="8">K17*(1000-(1000*0.61365*EXP(17.502*X17/(240.97+X17))/(BC17+BD17)+AX17)/2)/(1000*0.61365*EXP(17.502*X17/(240.97+X17))/(BC17+BD17)-AX17)</f>
        <v>-7.566085438155272E-2</v>
      </c>
      <c r="U17">
        <f t="shared" ref="U17:U48" si="9">1/((AR17+1)/(R17/1.6)+1/(S17/1.37)) + AR17/((AR17+1)/(R17/1.6) + AR17/(S17/1.37))</f>
        <v>-4.7198770752699376E-2</v>
      </c>
      <c r="V17">
        <f t="shared" ref="V17:V48" si="10">(AM17*AP17)</f>
        <v>355.94796633400796</v>
      </c>
      <c r="W17">
        <f>(BE17+(V17+2*0.95*0.0000000567*(((BE17+$E$7)+273)^4-(BE17+273)^4)-44100*K17)/(1.84*29.3*S17+8*0.95*0.0000000567*(BE17+273)^3))</f>
        <v>22.280308472859296</v>
      </c>
      <c r="X17">
        <f>($F$7*BF17+$G$7*BG17+$H$7*W17)</f>
        <v>20.950590322580648</v>
      </c>
      <c r="Y17">
        <f t="shared" ref="Y17:Y48" si="11">0.61365*EXP(17.502*X17/(240.97+X17))</f>
        <v>2.488363303060813</v>
      </c>
      <c r="Z17">
        <f t="shared" ref="Z17:Z48" si="12">(AA17/AB17*100)</f>
        <v>56.363058432656977</v>
      </c>
      <c r="AA17">
        <f t="shared" ref="AA17:AA48" si="13">AX17*(BC17+BD17)/1000</f>
        <v>1.329742577129496</v>
      </c>
      <c r="AB17">
        <f t="shared" ref="AB17:AB48" si="14">0.61365*EXP(17.502*BE17/(240.97+BE17))</f>
        <v>2.3592448921455937</v>
      </c>
      <c r="AC17">
        <f t="shared" ref="AC17:AC48" si="15">(Y17-AX17*(BC17+BD17)/1000)</f>
        <v>1.158620725931317</v>
      </c>
      <c r="AD17">
        <f t="shared" ref="AD17:AD48" si="16">(-K17*44100)</f>
        <v>46.425058055550046</v>
      </c>
      <c r="AE17">
        <f t="shared" ref="AE17:AE48" si="17">2*29.3*S17*0.92*(BE17-X17)</f>
        <v>-149.08866219899048</v>
      </c>
      <c r="AF17">
        <f>2*0.95*0.0000000567*(((BE17+$E$7)+273)^4-(X17+273)^4)</f>
        <v>-9.4135185170554543</v>
      </c>
      <c r="AG17">
        <f t="shared" ref="AG17:AG48" si="18">V17+AF17+AD17+AE17</f>
        <v>243.87084367351204</v>
      </c>
      <c r="AH17">
        <v>0</v>
      </c>
      <c r="AI17">
        <v>0</v>
      </c>
      <c r="AJ17">
        <f>IF(AH17*$K$13&gt;=AL17,1,(AL17/(AL17-AH17*$K$13)))</f>
        <v>1</v>
      </c>
      <c r="AK17">
        <f t="shared" ref="AK17:AK48" si="19">(AJ17-1)*100</f>
        <v>0</v>
      </c>
      <c r="AL17">
        <f>MAX(0,($E$13+$F$13*BJ17)/(1+$G$13*BJ17)*BC17/(BE17+273)*$H$13)</f>
        <v>46075.866187183405</v>
      </c>
      <c r="AM17">
        <f>$E$11*BK17+$F$11*BL17+$G$11*BW17</f>
        <v>1999.9887096774189</v>
      </c>
      <c r="AN17">
        <f t="shared" ref="AN17:AN48" si="20">AM17*AO17</f>
        <v>1701.410335210016</v>
      </c>
      <c r="AO17">
        <f>($E$11*$G$9+$F$11*$G$9+$G$11*(BX17*$H$9+BY17*$J$9))/($E$11+$F$11+$G$11)</f>
        <v>0.85070997000000015</v>
      </c>
      <c r="AP17">
        <f>($E$11*$N$9+$F$11*$N$9+$G$11*(BX17*$O$9+BY17*$Q$9))/($E$11+$F$11+$G$11)</f>
        <v>0.17797498786451615</v>
      </c>
      <c r="AQ17">
        <v>2.7</v>
      </c>
      <c r="AR17">
        <v>0.5</v>
      </c>
      <c r="AS17" t="s">
        <v>331</v>
      </c>
      <c r="AT17">
        <v>2</v>
      </c>
      <c r="AU17">
        <v>1654187294</v>
      </c>
      <c r="AV17">
        <v>420.21251612903222</v>
      </c>
      <c r="AW17">
        <v>420.47041935483873</v>
      </c>
      <c r="AX17">
        <v>15.61079032258065</v>
      </c>
      <c r="AY17">
        <v>16.077129032258071</v>
      </c>
      <c r="AZ17">
        <v>415.77151612903219</v>
      </c>
      <c r="BA17">
        <v>15.56279032258065</v>
      </c>
      <c r="BB17">
        <v>599.98861290322577</v>
      </c>
      <c r="BC17">
        <v>85.081064516129047</v>
      </c>
      <c r="BD17">
        <v>9.9925661290322598E-2</v>
      </c>
      <c r="BE17">
        <v>20.086722580645159</v>
      </c>
      <c r="BF17">
        <v>20.950590322580648</v>
      </c>
      <c r="BG17">
        <v>999.90000000000032</v>
      </c>
      <c r="BH17">
        <v>0</v>
      </c>
      <c r="BI17">
        <v>0</v>
      </c>
      <c r="BJ17">
        <v>10005.938387096779</v>
      </c>
      <c r="BK17">
        <v>606.63154838709693</v>
      </c>
      <c r="BL17">
        <v>0.85875351612903228</v>
      </c>
      <c r="BM17">
        <v>-0.21542560322580651</v>
      </c>
      <c r="BN17">
        <v>426.93061290322578</v>
      </c>
      <c r="BO17">
        <v>427.34093548387102</v>
      </c>
      <c r="BP17">
        <v>-0.44111522580645163</v>
      </c>
      <c r="BQ17">
        <v>420.47041935483873</v>
      </c>
      <c r="BR17">
        <v>16.077129032258071</v>
      </c>
      <c r="BS17">
        <v>1.330328709677419</v>
      </c>
      <c r="BT17">
        <v>1.3678580645161289</v>
      </c>
      <c r="BU17">
        <v>11.14475483870968</v>
      </c>
      <c r="BV17">
        <v>11.56547741935484</v>
      </c>
      <c r="BW17">
        <v>1999.9887096774189</v>
      </c>
      <c r="BX17">
        <v>0.64300006451612934</v>
      </c>
      <c r="BY17">
        <v>0.35699990322580638</v>
      </c>
      <c r="BZ17">
        <v>21</v>
      </c>
      <c r="CA17">
        <v>33403.60967741935</v>
      </c>
      <c r="CB17">
        <v>1654187342.5</v>
      </c>
      <c r="CC17" t="s">
        <v>332</v>
      </c>
      <c r="CD17">
        <v>1654187342.5</v>
      </c>
      <c r="CE17">
        <v>1654187318</v>
      </c>
      <c r="CF17">
        <v>1</v>
      </c>
      <c r="CG17">
        <v>-4.2999999999999997E-2</v>
      </c>
      <c r="CH17">
        <v>-3.7999999999999999E-2</v>
      </c>
      <c r="CI17">
        <v>4.4409999999999998</v>
      </c>
      <c r="CJ17">
        <v>4.8000000000000001E-2</v>
      </c>
      <c r="CK17">
        <v>421</v>
      </c>
      <c r="CL17">
        <v>16</v>
      </c>
      <c r="CM17">
        <v>0.55000000000000004</v>
      </c>
      <c r="CN17">
        <v>0.15</v>
      </c>
      <c r="CO17">
        <v>-0.3109184425</v>
      </c>
      <c r="CP17">
        <v>2.059223145590996</v>
      </c>
      <c r="CQ17">
        <v>0.21244692284454589</v>
      </c>
      <c r="CR17">
        <v>0</v>
      </c>
      <c r="CS17">
        <v>-0.49049815000000002</v>
      </c>
      <c r="CT17">
        <v>1.174162063789872</v>
      </c>
      <c r="CU17">
        <v>0.1146204712096731</v>
      </c>
      <c r="CV17">
        <v>0</v>
      </c>
      <c r="CW17">
        <v>0</v>
      </c>
      <c r="CX17">
        <v>2</v>
      </c>
      <c r="CY17" t="s">
        <v>333</v>
      </c>
      <c r="CZ17">
        <v>3.2408999999999999</v>
      </c>
      <c r="DA17">
        <v>2.78146</v>
      </c>
      <c r="DB17">
        <v>8.3842600000000003E-2</v>
      </c>
      <c r="DC17">
        <v>8.5656999999999997E-2</v>
      </c>
      <c r="DD17">
        <v>7.7542799999999995E-2</v>
      </c>
      <c r="DE17">
        <v>8.0395800000000003E-2</v>
      </c>
      <c r="DF17">
        <v>23565.599999999999</v>
      </c>
      <c r="DG17">
        <v>23213.3</v>
      </c>
      <c r="DH17">
        <v>24703.200000000001</v>
      </c>
      <c r="DI17">
        <v>22594.9</v>
      </c>
      <c r="DJ17">
        <v>33645.1</v>
      </c>
      <c r="DK17">
        <v>26508.9</v>
      </c>
      <c r="DL17">
        <v>40343.1</v>
      </c>
      <c r="DM17">
        <v>31297.3</v>
      </c>
      <c r="DN17">
        <v>2.2857500000000002</v>
      </c>
      <c r="DO17">
        <v>2.3807499999999999</v>
      </c>
      <c r="DP17">
        <v>8.4213899999999994E-2</v>
      </c>
      <c r="DQ17">
        <v>0</v>
      </c>
      <c r="DR17">
        <v>19.567699999999999</v>
      </c>
      <c r="DS17">
        <v>999.9</v>
      </c>
      <c r="DT17">
        <v>62.9</v>
      </c>
      <c r="DU17">
        <v>23.2</v>
      </c>
      <c r="DV17">
        <v>21.098500000000001</v>
      </c>
      <c r="DW17">
        <v>63.14</v>
      </c>
      <c r="DX17">
        <v>12.740399999999999</v>
      </c>
      <c r="DY17">
        <v>2</v>
      </c>
      <c r="DZ17">
        <v>-0.53825999999999996</v>
      </c>
      <c r="EA17">
        <v>-0.36258200000000002</v>
      </c>
      <c r="EB17">
        <v>20.363700000000001</v>
      </c>
      <c r="EC17">
        <v>5.2322600000000001</v>
      </c>
      <c r="ED17">
        <v>11.9321</v>
      </c>
      <c r="EE17">
        <v>4.9796500000000004</v>
      </c>
      <c r="EF17">
        <v>3.282</v>
      </c>
      <c r="EG17">
        <v>586.9</v>
      </c>
      <c r="EH17">
        <v>544.29999999999995</v>
      </c>
      <c r="EI17">
        <v>161.5</v>
      </c>
      <c r="EJ17">
        <v>96.7</v>
      </c>
      <c r="EK17">
        <v>4.9716100000000001</v>
      </c>
      <c r="EL17">
        <v>1.86114</v>
      </c>
      <c r="EM17">
        <v>1.8666100000000001</v>
      </c>
      <c r="EN17">
        <v>1.85775</v>
      </c>
      <c r="EO17">
        <v>1.8624499999999999</v>
      </c>
      <c r="EP17">
        <v>1.8629500000000001</v>
      </c>
      <c r="EQ17">
        <v>1.8638600000000001</v>
      </c>
      <c r="ER17">
        <v>1.8595900000000001</v>
      </c>
      <c r="ES17">
        <v>0</v>
      </c>
      <c r="ET17">
        <v>0</v>
      </c>
      <c r="EU17">
        <v>0</v>
      </c>
      <c r="EV17">
        <v>0</v>
      </c>
      <c r="EW17" t="s">
        <v>334</v>
      </c>
      <c r="EX17" t="s">
        <v>335</v>
      </c>
      <c r="EY17" t="s">
        <v>336</v>
      </c>
      <c r="EZ17" t="s">
        <v>336</v>
      </c>
      <c r="FA17" t="s">
        <v>336</v>
      </c>
      <c r="FB17" t="s">
        <v>336</v>
      </c>
      <c r="FC17">
        <v>0</v>
      </c>
      <c r="FD17">
        <v>100</v>
      </c>
      <c r="FE17">
        <v>100</v>
      </c>
      <c r="FF17">
        <v>4.4409999999999998</v>
      </c>
      <c r="FG17">
        <v>4.8000000000000001E-2</v>
      </c>
      <c r="FH17">
        <v>4.3344906084705492</v>
      </c>
      <c r="FI17">
        <v>6.7843858137211317E-4</v>
      </c>
      <c r="FJ17">
        <v>-9.1149672394835243E-7</v>
      </c>
      <c r="FK17">
        <v>3.4220399332756191E-10</v>
      </c>
      <c r="FL17">
        <v>1.962353372600999E-2</v>
      </c>
      <c r="FM17">
        <v>-1.0294496597657229E-2</v>
      </c>
      <c r="FN17">
        <v>9.3241379300954626E-4</v>
      </c>
      <c r="FO17">
        <v>-3.1998259251072341E-6</v>
      </c>
      <c r="FP17">
        <v>1</v>
      </c>
      <c r="FQ17">
        <v>2092</v>
      </c>
      <c r="FR17">
        <v>0</v>
      </c>
      <c r="FS17">
        <v>27</v>
      </c>
      <c r="FT17">
        <v>-1407</v>
      </c>
      <c r="FU17">
        <v>-1407.1</v>
      </c>
      <c r="FV17">
        <v>1.3549800000000001</v>
      </c>
      <c r="FW17">
        <v>2.3742700000000001</v>
      </c>
      <c r="FX17">
        <v>2.1496599999999999</v>
      </c>
      <c r="FY17">
        <v>2.7673299999999998</v>
      </c>
      <c r="FZ17">
        <v>2.1508799999999999</v>
      </c>
      <c r="GA17">
        <v>2.4072300000000002</v>
      </c>
      <c r="GB17">
        <v>26.5199</v>
      </c>
      <c r="GC17">
        <v>14.0883</v>
      </c>
      <c r="GD17">
        <v>19</v>
      </c>
      <c r="GE17">
        <v>612.67499999999995</v>
      </c>
      <c r="GF17">
        <v>720.60699999999997</v>
      </c>
      <c r="GG17">
        <v>20.0001</v>
      </c>
      <c r="GH17">
        <v>20.579799999999999</v>
      </c>
      <c r="GI17">
        <v>30.007200000000001</v>
      </c>
      <c r="GJ17">
        <v>20.599299999999999</v>
      </c>
      <c r="GK17">
        <v>20.587199999999999</v>
      </c>
      <c r="GL17">
        <v>27.1572</v>
      </c>
      <c r="GM17">
        <v>24.682500000000001</v>
      </c>
      <c r="GN17">
        <v>0</v>
      </c>
      <c r="GO17">
        <v>20</v>
      </c>
      <c r="GP17">
        <v>420</v>
      </c>
      <c r="GQ17">
        <v>16.4255</v>
      </c>
      <c r="GR17">
        <v>102.057</v>
      </c>
      <c r="GS17">
        <v>102.649</v>
      </c>
    </row>
    <row r="18" spans="1:201" x14ac:dyDescent="0.25">
      <c r="A18" t="s">
        <v>37</v>
      </c>
      <c r="B18" t="s">
        <v>645</v>
      </c>
      <c r="C18">
        <v>1</v>
      </c>
      <c r="D18">
        <v>2</v>
      </c>
      <c r="E18">
        <v>1654187651.0999999</v>
      </c>
      <c r="F18">
        <v>349.09999990463263</v>
      </c>
      <c r="G18" t="s">
        <v>337</v>
      </c>
      <c r="H18" t="s">
        <v>338</v>
      </c>
      <c r="I18">
        <v>15</v>
      </c>
      <c r="J18">
        <v>1654187643.099999</v>
      </c>
      <c r="K18">
        <f t="shared" si="0"/>
        <v>2.8382629543672096E-3</v>
      </c>
      <c r="L18">
        <f t="shared" si="1"/>
        <v>2.8382629543672095</v>
      </c>
      <c r="M18">
        <f t="shared" si="2"/>
        <v>13.448718174062625</v>
      </c>
      <c r="N18">
        <f t="shared" si="3"/>
        <v>412.69158064516131</v>
      </c>
      <c r="O18">
        <f t="shared" si="4"/>
        <v>299.21278799161911</v>
      </c>
      <c r="P18">
        <f t="shared" si="5"/>
        <v>25.483408392931555</v>
      </c>
      <c r="Q18">
        <f t="shared" si="6"/>
        <v>35.148190558618992</v>
      </c>
      <c r="R18">
        <f t="shared" si="7"/>
        <v>0.21023293501597423</v>
      </c>
      <c r="S18">
        <f>IF(LEFT(AS18,1)&lt;&gt;"0",IF(LEFT(AS18,1)="1",3,AT18),$G$5+$H$5*(BJ18*BC18/($N$5*1000))+$I$5*(BJ18*BC18/($N$5*1000))*MAX(MIN(AQ18,$M$5),$L$5)*MAX(MIN(AQ18,$M$5),$L$5)+$J$5*MAX(MIN(AQ18,$M$5),$L$5)*(BJ18*BC18/($N$5*1000))+$K$5*(BJ18*BC18/($N$5*1000))*(BJ18*BC18/($N$5*1000)))</f>
        <v>3.1940583505782802</v>
      </c>
      <c r="T18">
        <f t="shared" si="8"/>
        <v>0.20283694430477603</v>
      </c>
      <c r="U18">
        <f t="shared" si="9"/>
        <v>0.1274159138834324</v>
      </c>
      <c r="V18">
        <f t="shared" si="10"/>
        <v>355.94886022288955</v>
      </c>
      <c r="W18">
        <f>(BE18+(V18+2*0.95*0.0000000567*(((BE18+$E$7)+273)^4-(BE18+273)^4)-44100*K18)/(1.84*29.3*S18+8*0.95*0.0000000567*(BE18+273)^3))</f>
        <v>21.654819354862646</v>
      </c>
      <c r="X18">
        <f>($F$7*BF18+$G$7*BG18+$H$7*W18)</f>
        <v>21.701867741935491</v>
      </c>
      <c r="Y18">
        <f t="shared" si="11"/>
        <v>2.6056423603810623</v>
      </c>
      <c r="Z18">
        <f t="shared" si="12"/>
        <v>59.979391973125608</v>
      </c>
      <c r="AA18">
        <f t="shared" si="13"/>
        <v>1.4422189924065301</v>
      </c>
      <c r="AB18">
        <f t="shared" si="14"/>
        <v>2.4045241956649566</v>
      </c>
      <c r="AC18">
        <f t="shared" si="15"/>
        <v>1.1634233679745323</v>
      </c>
      <c r="AD18">
        <f t="shared" si="16"/>
        <v>-125.16739628759395</v>
      </c>
      <c r="AE18">
        <f t="shared" si="17"/>
        <v>-225.16453486317045</v>
      </c>
      <c r="AF18">
        <f>2*0.95*0.0000000567*(((BE18+$E$7)+273)^4-(X18+273)^4)</f>
        <v>-14.326018479201293</v>
      </c>
      <c r="AG18">
        <f t="shared" si="18"/>
        <v>-8.7090894070761351</v>
      </c>
      <c r="AH18">
        <v>0</v>
      </c>
      <c r="AI18">
        <v>0</v>
      </c>
      <c r="AJ18">
        <f>IF(AH18*$K$13&gt;=AL18,1,(AL18/(AL18-AH18*$K$13)))</f>
        <v>1</v>
      </c>
      <c r="AK18">
        <f t="shared" si="19"/>
        <v>0</v>
      </c>
      <c r="AL18">
        <f>MAX(0,($E$13+$F$13*BJ18)/(1+$G$13*BJ18)*BC18/(BE18+273)*$H$13)</f>
        <v>45954.236493272889</v>
      </c>
      <c r="AM18">
        <f>$E$11*BK18+$F$11*BL18+$G$11*BW18</f>
        <v>1999.9941935483871</v>
      </c>
      <c r="AN18">
        <f t="shared" si="20"/>
        <v>1701.415068135462</v>
      </c>
      <c r="AO18">
        <f>($E$11*$G$9+$F$11*$G$9+$G$11*(BX18*$H$9+BY18*$J$9))/($E$11+$F$11+$G$11)</f>
        <v>0.85071000387096807</v>
      </c>
      <c r="AP18">
        <f>($E$11*$N$9+$F$11*$N$9+$G$11*(BX18*$O$9+BY18*$Q$9))/($E$11+$F$11+$G$11)</f>
        <v>0.17797494681290327</v>
      </c>
      <c r="AQ18">
        <v>3</v>
      </c>
      <c r="AR18">
        <v>0.5</v>
      </c>
      <c r="AS18" t="s">
        <v>331</v>
      </c>
      <c r="AT18">
        <v>2</v>
      </c>
      <c r="AU18">
        <v>1654187643.099999</v>
      </c>
      <c r="AV18">
        <v>412.69158064516131</v>
      </c>
      <c r="AW18">
        <v>420.00148387096772</v>
      </c>
      <c r="AX18">
        <v>16.933777419354829</v>
      </c>
      <c r="AY18">
        <v>15.5387</v>
      </c>
      <c r="AZ18">
        <v>408.62558064516128</v>
      </c>
      <c r="BA18">
        <v>16.890522580645161</v>
      </c>
      <c r="BB18">
        <v>600.00980645161292</v>
      </c>
      <c r="BC18">
        <v>85.06810645161292</v>
      </c>
      <c r="BD18">
        <v>0.1000729032258065</v>
      </c>
      <c r="BE18">
        <v>20.39427741935484</v>
      </c>
      <c r="BF18">
        <v>21.701867741935491</v>
      </c>
      <c r="BG18">
        <v>999.90000000000032</v>
      </c>
      <c r="BH18">
        <v>0</v>
      </c>
      <c r="BI18">
        <v>0</v>
      </c>
      <c r="BJ18">
        <v>9990.9054838709671</v>
      </c>
      <c r="BK18">
        <v>601.12561290322583</v>
      </c>
      <c r="BL18">
        <v>11.129706451612901</v>
      </c>
      <c r="BM18">
        <v>-7.268460000000001</v>
      </c>
      <c r="BN18">
        <v>419.84254838709671</v>
      </c>
      <c r="BO18">
        <v>426.63074193548391</v>
      </c>
      <c r="BP18">
        <v>1.3950696774193549</v>
      </c>
      <c r="BQ18">
        <v>420.00148387096772</v>
      </c>
      <c r="BR18">
        <v>15.5387</v>
      </c>
      <c r="BS18">
        <v>1.4405235483870971</v>
      </c>
      <c r="BT18">
        <v>1.321847419354838</v>
      </c>
      <c r="BU18">
        <v>12.35107419354839</v>
      </c>
      <c r="BV18">
        <v>11.04960322580645</v>
      </c>
      <c r="BW18">
        <v>1999.9941935483871</v>
      </c>
      <c r="BX18">
        <v>0.64300080645161328</v>
      </c>
      <c r="BY18">
        <v>0.3569992258064516</v>
      </c>
      <c r="BZ18">
        <v>22</v>
      </c>
      <c r="CA18">
        <v>33403.712903225809</v>
      </c>
      <c r="CB18">
        <v>1654187670.0999999</v>
      </c>
      <c r="CC18" t="s">
        <v>339</v>
      </c>
      <c r="CD18">
        <v>1654187670.0999999</v>
      </c>
      <c r="CE18">
        <v>1654187602.5999999</v>
      </c>
      <c r="CF18">
        <v>4</v>
      </c>
      <c r="CG18">
        <v>-4.2000000000000003E-2</v>
      </c>
      <c r="CH18">
        <v>-8.0000000000000002E-3</v>
      </c>
      <c r="CI18">
        <v>4.0659999999999998</v>
      </c>
      <c r="CJ18">
        <v>1.7000000000000001E-2</v>
      </c>
      <c r="CK18">
        <v>420</v>
      </c>
      <c r="CL18">
        <v>15</v>
      </c>
      <c r="CM18">
        <v>0.49</v>
      </c>
      <c r="CN18">
        <v>0.08</v>
      </c>
      <c r="CO18">
        <v>-7.2851456097560972</v>
      </c>
      <c r="CP18">
        <v>0.1141695470383144</v>
      </c>
      <c r="CQ18">
        <v>4.1018685750835102E-2</v>
      </c>
      <c r="CR18">
        <v>0</v>
      </c>
      <c r="CS18">
        <v>1.397802926829268</v>
      </c>
      <c r="CT18">
        <v>-3.9596655052261759E-2</v>
      </c>
      <c r="CU18">
        <v>4.8796402525848178E-3</v>
      </c>
      <c r="CV18">
        <v>1</v>
      </c>
      <c r="CW18">
        <v>1</v>
      </c>
      <c r="CX18">
        <v>2</v>
      </c>
      <c r="CY18" t="s">
        <v>340</v>
      </c>
      <c r="CZ18">
        <v>3.24037</v>
      </c>
      <c r="DA18">
        <v>2.7810999999999999</v>
      </c>
      <c r="DB18">
        <v>8.2674600000000001E-2</v>
      </c>
      <c r="DC18">
        <v>8.5519499999999998E-2</v>
      </c>
      <c r="DD18">
        <v>8.0964400000000006E-2</v>
      </c>
      <c r="DE18">
        <v>7.7593499999999996E-2</v>
      </c>
      <c r="DF18">
        <v>23497.3</v>
      </c>
      <c r="DG18">
        <v>23116.6</v>
      </c>
      <c r="DH18">
        <v>24601.7</v>
      </c>
      <c r="DI18">
        <v>22498.6</v>
      </c>
      <c r="DJ18">
        <v>33383.699999999997</v>
      </c>
      <c r="DK18">
        <v>26473.7</v>
      </c>
      <c r="DL18">
        <v>40181</v>
      </c>
      <c r="DM18">
        <v>31159.4</v>
      </c>
      <c r="DN18">
        <v>2.2816999999999998</v>
      </c>
      <c r="DO18">
        <v>2.3746200000000002</v>
      </c>
      <c r="DP18">
        <v>0.10493</v>
      </c>
      <c r="DQ18">
        <v>0</v>
      </c>
      <c r="DR18">
        <v>19.975999999999999</v>
      </c>
      <c r="DS18">
        <v>999.9</v>
      </c>
      <c r="DT18">
        <v>63</v>
      </c>
      <c r="DU18">
        <v>23.3</v>
      </c>
      <c r="DV18">
        <v>21.2636</v>
      </c>
      <c r="DW18">
        <v>63.353700000000003</v>
      </c>
      <c r="DX18">
        <v>13.974399999999999</v>
      </c>
      <c r="DY18">
        <v>2</v>
      </c>
      <c r="DZ18">
        <v>-0.465671</v>
      </c>
      <c r="EA18">
        <v>-0.27103500000000003</v>
      </c>
      <c r="EB18">
        <v>20.363700000000001</v>
      </c>
      <c r="EC18">
        <v>5.23062</v>
      </c>
      <c r="ED18">
        <v>11.9321</v>
      </c>
      <c r="EE18">
        <v>4.9798</v>
      </c>
      <c r="EF18">
        <v>3.282</v>
      </c>
      <c r="EG18">
        <v>596.20000000000005</v>
      </c>
      <c r="EH18">
        <v>586.29999999999995</v>
      </c>
      <c r="EI18">
        <v>161.5</v>
      </c>
      <c r="EJ18">
        <v>96.8</v>
      </c>
      <c r="EK18">
        <v>4.97159</v>
      </c>
      <c r="EL18">
        <v>1.8611599999999999</v>
      </c>
      <c r="EM18">
        <v>1.8666100000000001</v>
      </c>
      <c r="EN18">
        <v>1.8577600000000001</v>
      </c>
      <c r="EO18">
        <v>1.86243</v>
      </c>
      <c r="EP18">
        <v>1.8629500000000001</v>
      </c>
      <c r="EQ18">
        <v>1.8638600000000001</v>
      </c>
      <c r="ER18">
        <v>1.8595900000000001</v>
      </c>
      <c r="ES18">
        <v>0</v>
      </c>
      <c r="ET18">
        <v>0</v>
      </c>
      <c r="EU18">
        <v>0</v>
      </c>
      <c r="EV18">
        <v>0</v>
      </c>
      <c r="EW18" t="s">
        <v>334</v>
      </c>
      <c r="EX18" t="s">
        <v>335</v>
      </c>
      <c r="EY18" t="s">
        <v>336</v>
      </c>
      <c r="EZ18" t="s">
        <v>336</v>
      </c>
      <c r="FA18" t="s">
        <v>336</v>
      </c>
      <c r="FB18" t="s">
        <v>336</v>
      </c>
      <c r="FC18">
        <v>0</v>
      </c>
      <c r="FD18">
        <v>100</v>
      </c>
      <c r="FE18">
        <v>100</v>
      </c>
      <c r="FF18">
        <v>4.0659999999999998</v>
      </c>
      <c r="FG18">
        <v>4.3200000000000002E-2</v>
      </c>
      <c r="FH18">
        <v>3.9590809309939541</v>
      </c>
      <c r="FI18">
        <v>6.7843858137211317E-4</v>
      </c>
      <c r="FJ18">
        <v>-9.1149672394835243E-7</v>
      </c>
      <c r="FK18">
        <v>3.4220399332756191E-10</v>
      </c>
      <c r="FL18">
        <v>-3.345994703309603E-2</v>
      </c>
      <c r="FM18">
        <v>-1.0294496597657229E-2</v>
      </c>
      <c r="FN18">
        <v>9.3241379300954626E-4</v>
      </c>
      <c r="FO18">
        <v>-3.1998259251072341E-6</v>
      </c>
      <c r="FP18">
        <v>1</v>
      </c>
      <c r="FQ18">
        <v>2092</v>
      </c>
      <c r="FR18">
        <v>0</v>
      </c>
      <c r="FS18">
        <v>27</v>
      </c>
      <c r="FT18">
        <v>0.9</v>
      </c>
      <c r="FU18">
        <v>0.8</v>
      </c>
      <c r="FV18">
        <v>1.3501000000000001</v>
      </c>
      <c r="FW18">
        <v>2.3779300000000001</v>
      </c>
      <c r="FX18">
        <v>2.1496599999999999</v>
      </c>
      <c r="FY18">
        <v>2.7673299999999998</v>
      </c>
      <c r="FZ18">
        <v>2.1508799999999999</v>
      </c>
      <c r="GA18">
        <v>2.36816</v>
      </c>
      <c r="GB18">
        <v>26.726700000000001</v>
      </c>
      <c r="GC18">
        <v>14.0532</v>
      </c>
      <c r="GD18">
        <v>19</v>
      </c>
      <c r="GE18">
        <v>613.44799999999998</v>
      </c>
      <c r="GF18">
        <v>719.59400000000005</v>
      </c>
      <c r="GG18">
        <v>20.000900000000001</v>
      </c>
      <c r="GH18">
        <v>20.958200000000001</v>
      </c>
      <c r="GI18">
        <v>30.001200000000001</v>
      </c>
      <c r="GJ18">
        <v>20.899000000000001</v>
      </c>
      <c r="GK18">
        <v>20.884599999999999</v>
      </c>
      <c r="GL18">
        <v>27.040500000000002</v>
      </c>
      <c r="GM18">
        <v>28.5243</v>
      </c>
      <c r="GN18">
        <v>0</v>
      </c>
      <c r="GO18">
        <v>20</v>
      </c>
      <c r="GP18">
        <v>420</v>
      </c>
      <c r="GQ18">
        <v>15.471</v>
      </c>
      <c r="GR18">
        <v>101.643</v>
      </c>
      <c r="GS18">
        <v>102.203</v>
      </c>
    </row>
    <row r="19" spans="1:201" x14ac:dyDescent="0.25">
      <c r="A19" t="s">
        <v>37</v>
      </c>
      <c r="B19" t="s">
        <v>645</v>
      </c>
      <c r="C19">
        <v>1</v>
      </c>
      <c r="D19">
        <v>3</v>
      </c>
      <c r="E19">
        <v>1654187824.5999999</v>
      </c>
      <c r="F19">
        <v>522.59999990463257</v>
      </c>
      <c r="G19" t="s">
        <v>341</v>
      </c>
      <c r="H19" t="s">
        <v>342</v>
      </c>
      <c r="I19">
        <v>15</v>
      </c>
      <c r="J19">
        <v>1654187816.849999</v>
      </c>
      <c r="K19">
        <f t="shared" si="0"/>
        <v>2.7987311917318934E-3</v>
      </c>
      <c r="L19">
        <f t="shared" si="1"/>
        <v>2.7987311917318936</v>
      </c>
      <c r="M19">
        <f t="shared" si="2"/>
        <v>14.999224028978942</v>
      </c>
      <c r="N19">
        <f t="shared" si="3"/>
        <v>411.89263333333321</v>
      </c>
      <c r="O19">
        <f t="shared" si="4"/>
        <v>282.35136643550487</v>
      </c>
      <c r="P19">
        <f t="shared" si="5"/>
        <v>24.046783720641532</v>
      </c>
      <c r="Q19">
        <f t="shared" si="6"/>
        <v>35.079316933833979</v>
      </c>
      <c r="R19">
        <f t="shared" si="7"/>
        <v>0.20320962185776406</v>
      </c>
      <c r="S19">
        <f>IF(LEFT(AS19,1)&lt;&gt;"0",IF(LEFT(AS19,1)="1",3,AT19),$G$5+$H$5*(BJ19*BC19/($N$5*1000))+$I$5*(BJ19*BC19/($N$5*1000))*MAX(MIN(AQ19,$M$5),$L$5)*MAX(MIN(AQ19,$M$5),$L$5)+$J$5*MAX(MIN(AQ19,$M$5),$L$5)*(BJ19*BC19/($N$5*1000))+$K$5*(BJ19*BC19/($N$5*1000))*(BJ19*BC19/($N$5*1000)))</f>
        <v>3.196744671237945</v>
      </c>
      <c r="T19">
        <f t="shared" si="8"/>
        <v>0.19629638859567761</v>
      </c>
      <c r="U19">
        <f t="shared" si="9"/>
        <v>0.12328677632887627</v>
      </c>
      <c r="V19">
        <f t="shared" si="10"/>
        <v>355.94853187493754</v>
      </c>
      <c r="W19">
        <f>(BE19+(V19+2*0.95*0.0000000567*(((BE19+$E$7)+273)^4-(BE19+273)^4)-44100*K19)/(1.84*29.3*S19+8*0.95*0.0000000567*(BE19+273)^3))</f>
        <v>21.813122960895644</v>
      </c>
      <c r="X19">
        <f>($F$7*BF19+$G$7*BG19+$H$7*W19)</f>
        <v>21.875376666666671</v>
      </c>
      <c r="Y19">
        <f t="shared" si="11"/>
        <v>2.6334060333335141</v>
      </c>
      <c r="Z19">
        <f t="shared" si="12"/>
        <v>59.674912666937139</v>
      </c>
      <c r="AA19">
        <f t="shared" si="13"/>
        <v>1.4482313711720722</v>
      </c>
      <c r="AB19">
        <f t="shared" si="14"/>
        <v>2.4268680194893091</v>
      </c>
      <c r="AC19">
        <f t="shared" si="15"/>
        <v>1.1851746621614418</v>
      </c>
      <c r="AD19">
        <f t="shared" si="16"/>
        <v>-123.42404555537649</v>
      </c>
      <c r="AE19">
        <f t="shared" si="17"/>
        <v>-229.42229229411811</v>
      </c>
      <c r="AF19">
        <f>2*0.95*0.0000000567*(((BE19+$E$7)+273)^4-(X19+273)^4)</f>
        <v>-14.608728027285704</v>
      </c>
      <c r="AG19">
        <f t="shared" si="18"/>
        <v>-11.506534001842738</v>
      </c>
      <c r="AH19">
        <v>0</v>
      </c>
      <c r="AI19">
        <v>0</v>
      </c>
      <c r="AJ19">
        <f>IF(AH19*$K$13&gt;=AL19,1,(AL19/(AL19-AH19*$K$13)))</f>
        <v>1</v>
      </c>
      <c r="AK19">
        <f t="shared" si="19"/>
        <v>0</v>
      </c>
      <c r="AL19">
        <f>MAX(0,($E$13+$F$13*BJ19)/(1+$G$13*BJ19)*BC19/(BE19+273)*$H$13)</f>
        <v>45980.851475372205</v>
      </c>
      <c r="AM19">
        <f>$E$11*BK19+$F$11*BL19+$G$11*BW19</f>
        <v>1999.9916666666661</v>
      </c>
      <c r="AN19">
        <f t="shared" si="20"/>
        <v>1701.412916749975</v>
      </c>
      <c r="AO19">
        <f>($E$11*$G$9+$F$11*$G$9+$G$11*(BX19*$H$9+BY19*$J$9))/($E$11+$F$11+$G$11)</f>
        <v>0.85071000300000021</v>
      </c>
      <c r="AP19">
        <f>($E$11*$N$9+$F$11*$N$9+$G$11*(BX19*$O$9+BY19*$Q$9))/($E$11+$F$11+$G$11)</f>
        <v>0.17797500750000006</v>
      </c>
      <c r="AQ19">
        <v>3</v>
      </c>
      <c r="AR19">
        <v>0.5</v>
      </c>
      <c r="AS19" t="s">
        <v>331</v>
      </c>
      <c r="AT19">
        <v>2</v>
      </c>
      <c r="AU19">
        <v>1654187816.849999</v>
      </c>
      <c r="AV19">
        <v>411.89263333333321</v>
      </c>
      <c r="AW19">
        <v>419.96873333333332</v>
      </c>
      <c r="AX19">
        <v>17.00477333333334</v>
      </c>
      <c r="AY19">
        <v>15.629186666666669</v>
      </c>
      <c r="AZ19">
        <v>407.82766666666669</v>
      </c>
      <c r="BA19">
        <v>16.96024666666667</v>
      </c>
      <c r="BB19">
        <v>599.99259999999992</v>
      </c>
      <c r="BC19">
        <v>85.066200000000023</v>
      </c>
      <c r="BD19">
        <v>9.9967333333333325E-2</v>
      </c>
      <c r="BE19">
        <v>20.544180000000001</v>
      </c>
      <c r="BF19">
        <v>21.875376666666671</v>
      </c>
      <c r="BG19">
        <v>999.9000000000002</v>
      </c>
      <c r="BH19">
        <v>0</v>
      </c>
      <c r="BI19">
        <v>0</v>
      </c>
      <c r="BJ19">
        <v>10002.49666666667</v>
      </c>
      <c r="BK19">
        <v>600.72336666666672</v>
      </c>
      <c r="BL19">
        <v>11.424899999999999</v>
      </c>
      <c r="BM19">
        <v>-8.0761819999999993</v>
      </c>
      <c r="BN19">
        <v>419.01803333333328</v>
      </c>
      <c r="BO19">
        <v>426.63689999999991</v>
      </c>
      <c r="BP19">
        <v>1.3755873333333331</v>
      </c>
      <c r="BQ19">
        <v>419.96873333333332</v>
      </c>
      <c r="BR19">
        <v>15.629186666666669</v>
      </c>
      <c r="BS19">
        <v>1.4465313333333329</v>
      </c>
      <c r="BT19">
        <v>1.3295159999999999</v>
      </c>
      <c r="BU19">
        <v>12.414400000000001</v>
      </c>
      <c r="BV19">
        <v>11.13674333333333</v>
      </c>
      <c r="BW19">
        <v>1999.9916666666661</v>
      </c>
      <c r="BX19">
        <v>0.64299990000000029</v>
      </c>
      <c r="BY19">
        <v>0.35700009999999999</v>
      </c>
      <c r="BZ19">
        <v>22</v>
      </c>
      <c r="CA19">
        <v>33403.666666666657</v>
      </c>
      <c r="CB19">
        <v>1654187670.0999999</v>
      </c>
      <c r="CC19" t="s">
        <v>339</v>
      </c>
      <c r="CD19">
        <v>1654187670.0999999</v>
      </c>
      <c r="CE19">
        <v>1654187602.5999999</v>
      </c>
      <c r="CF19">
        <v>4</v>
      </c>
      <c r="CG19">
        <v>-4.2000000000000003E-2</v>
      </c>
      <c r="CH19">
        <v>-8.0000000000000002E-3</v>
      </c>
      <c r="CI19">
        <v>4.0659999999999998</v>
      </c>
      <c r="CJ19">
        <v>1.7000000000000001E-2</v>
      </c>
      <c r="CK19">
        <v>420</v>
      </c>
      <c r="CL19">
        <v>15</v>
      </c>
      <c r="CM19">
        <v>0.49</v>
      </c>
      <c r="CN19">
        <v>0.08</v>
      </c>
      <c r="CO19">
        <v>-8.0702507317073184</v>
      </c>
      <c r="CP19">
        <v>-6.103735191637865E-2</v>
      </c>
      <c r="CQ19">
        <v>2.6098136686150401E-2</v>
      </c>
      <c r="CR19">
        <v>1</v>
      </c>
      <c r="CS19">
        <v>1.3721782926829269</v>
      </c>
      <c r="CT19">
        <v>5.8934006968640547E-2</v>
      </c>
      <c r="CU19">
        <v>6.2443753822409359E-3</v>
      </c>
      <c r="CV19">
        <v>1</v>
      </c>
      <c r="CW19">
        <v>2</v>
      </c>
      <c r="CX19">
        <v>2</v>
      </c>
      <c r="CY19" t="s">
        <v>343</v>
      </c>
      <c r="CZ19">
        <v>3.2399499999999999</v>
      </c>
      <c r="DA19">
        <v>2.7815799999999999</v>
      </c>
      <c r="DB19">
        <v>8.2445500000000005E-2</v>
      </c>
      <c r="DC19">
        <v>8.5405599999999998E-2</v>
      </c>
      <c r="DD19">
        <v>8.1120100000000001E-2</v>
      </c>
      <c r="DE19">
        <v>7.7847200000000005E-2</v>
      </c>
      <c r="DF19">
        <v>23477.4</v>
      </c>
      <c r="DG19">
        <v>23095</v>
      </c>
      <c r="DH19">
        <v>24576.799999999999</v>
      </c>
      <c r="DI19">
        <v>22476.5</v>
      </c>
      <c r="DJ19">
        <v>33346.400000000001</v>
      </c>
      <c r="DK19">
        <v>26440.400000000001</v>
      </c>
      <c r="DL19">
        <v>40142.6</v>
      </c>
      <c r="DM19">
        <v>31128.2</v>
      </c>
      <c r="DN19">
        <v>2.2738299999999998</v>
      </c>
      <c r="DO19">
        <v>2.3646799999999999</v>
      </c>
      <c r="DP19">
        <v>0.111111</v>
      </c>
      <c r="DQ19">
        <v>0</v>
      </c>
      <c r="DR19">
        <v>20.0655</v>
      </c>
      <c r="DS19">
        <v>999.9</v>
      </c>
      <c r="DT19">
        <v>62.8</v>
      </c>
      <c r="DU19">
        <v>23.3</v>
      </c>
      <c r="DV19">
        <v>21.196899999999999</v>
      </c>
      <c r="DW19">
        <v>63.183700000000002</v>
      </c>
      <c r="DX19">
        <v>13.974399999999999</v>
      </c>
      <c r="DY19">
        <v>2</v>
      </c>
      <c r="DZ19">
        <v>-0.42123500000000003</v>
      </c>
      <c r="EA19">
        <v>-0.126944</v>
      </c>
      <c r="EB19">
        <v>20.363600000000002</v>
      </c>
      <c r="EC19">
        <v>5.2330100000000002</v>
      </c>
      <c r="ED19">
        <v>11.9339</v>
      </c>
      <c r="EE19">
        <v>4.9796500000000004</v>
      </c>
      <c r="EF19">
        <v>3.28193</v>
      </c>
      <c r="EG19">
        <v>601.20000000000005</v>
      </c>
      <c r="EH19">
        <v>610.79999999999995</v>
      </c>
      <c r="EI19">
        <v>161.5</v>
      </c>
      <c r="EJ19">
        <v>96.9</v>
      </c>
      <c r="EK19">
        <v>4.9716100000000001</v>
      </c>
      <c r="EL19">
        <v>1.8611800000000001</v>
      </c>
      <c r="EM19">
        <v>1.8666100000000001</v>
      </c>
      <c r="EN19">
        <v>1.85775</v>
      </c>
      <c r="EO19">
        <v>1.86243</v>
      </c>
      <c r="EP19">
        <v>1.8629500000000001</v>
      </c>
      <c r="EQ19">
        <v>1.8638600000000001</v>
      </c>
      <c r="ER19">
        <v>1.8595900000000001</v>
      </c>
      <c r="ES19">
        <v>0</v>
      </c>
      <c r="ET19">
        <v>0</v>
      </c>
      <c r="EU19">
        <v>0</v>
      </c>
      <c r="EV19">
        <v>0</v>
      </c>
      <c r="EW19" t="s">
        <v>334</v>
      </c>
      <c r="EX19" t="s">
        <v>335</v>
      </c>
      <c r="EY19" t="s">
        <v>336</v>
      </c>
      <c r="EZ19" t="s">
        <v>336</v>
      </c>
      <c r="FA19" t="s">
        <v>336</v>
      </c>
      <c r="FB19" t="s">
        <v>336</v>
      </c>
      <c r="FC19">
        <v>0</v>
      </c>
      <c r="FD19">
        <v>100</v>
      </c>
      <c r="FE19">
        <v>100</v>
      </c>
      <c r="FF19">
        <v>4.0650000000000004</v>
      </c>
      <c r="FG19">
        <v>4.4600000000000001E-2</v>
      </c>
      <c r="FH19">
        <v>3.9166859496738549</v>
      </c>
      <c r="FI19">
        <v>6.7843858137211317E-4</v>
      </c>
      <c r="FJ19">
        <v>-9.1149672394835243E-7</v>
      </c>
      <c r="FK19">
        <v>3.4220399332756191E-10</v>
      </c>
      <c r="FL19">
        <v>-3.345994703309603E-2</v>
      </c>
      <c r="FM19">
        <v>-1.0294496597657229E-2</v>
      </c>
      <c r="FN19">
        <v>9.3241379300954626E-4</v>
      </c>
      <c r="FO19">
        <v>-3.1998259251072341E-6</v>
      </c>
      <c r="FP19">
        <v>1</v>
      </c>
      <c r="FQ19">
        <v>2092</v>
      </c>
      <c r="FR19">
        <v>0</v>
      </c>
      <c r="FS19">
        <v>27</v>
      </c>
      <c r="FT19">
        <v>2.6</v>
      </c>
      <c r="FU19">
        <v>3.7</v>
      </c>
      <c r="FV19">
        <v>1.3501000000000001</v>
      </c>
      <c r="FW19">
        <v>2.3767100000000001</v>
      </c>
      <c r="FX19">
        <v>2.1496599999999999</v>
      </c>
      <c r="FY19">
        <v>2.7661099999999998</v>
      </c>
      <c r="FZ19">
        <v>2.1508799999999999</v>
      </c>
      <c r="GA19">
        <v>2.36206</v>
      </c>
      <c r="GB19">
        <v>26.7681</v>
      </c>
      <c r="GC19">
        <v>14.0532</v>
      </c>
      <c r="GD19">
        <v>19</v>
      </c>
      <c r="GE19">
        <v>613.75300000000004</v>
      </c>
      <c r="GF19">
        <v>717.89099999999996</v>
      </c>
      <c r="GG19">
        <v>20.002800000000001</v>
      </c>
      <c r="GH19">
        <v>21.516100000000002</v>
      </c>
      <c r="GI19">
        <v>30.0014</v>
      </c>
      <c r="GJ19">
        <v>21.389199999999999</v>
      </c>
      <c r="GK19">
        <v>21.368200000000002</v>
      </c>
      <c r="GL19">
        <v>27.055</v>
      </c>
      <c r="GM19">
        <v>27.823</v>
      </c>
      <c r="GN19">
        <v>0</v>
      </c>
      <c r="GO19">
        <v>20</v>
      </c>
      <c r="GP19">
        <v>420</v>
      </c>
      <c r="GQ19">
        <v>15.676500000000001</v>
      </c>
      <c r="GR19">
        <v>101.544</v>
      </c>
      <c r="GS19">
        <v>102.102</v>
      </c>
    </row>
    <row r="20" spans="1:201" x14ac:dyDescent="0.25">
      <c r="A20" t="s">
        <v>37</v>
      </c>
      <c r="B20" t="s">
        <v>645</v>
      </c>
      <c r="C20">
        <v>1</v>
      </c>
      <c r="D20">
        <v>4</v>
      </c>
      <c r="E20">
        <v>1654187886.0999999</v>
      </c>
      <c r="F20">
        <v>584.09999990463257</v>
      </c>
      <c r="G20" t="s">
        <v>344</v>
      </c>
      <c r="H20" t="s">
        <v>345</v>
      </c>
      <c r="I20">
        <v>15</v>
      </c>
      <c r="J20">
        <v>1654187878.349999</v>
      </c>
      <c r="K20">
        <f t="shared" si="0"/>
        <v>2.5144387192755826E-3</v>
      </c>
      <c r="L20">
        <f t="shared" si="1"/>
        <v>2.5144387192755824</v>
      </c>
      <c r="M20">
        <f t="shared" si="2"/>
        <v>14.718926859741131</v>
      </c>
      <c r="N20">
        <f t="shared" si="3"/>
        <v>412.13086666666658</v>
      </c>
      <c r="O20">
        <f t="shared" si="4"/>
        <v>278.70338193448987</v>
      </c>
      <c r="P20">
        <f t="shared" si="5"/>
        <v>23.736178545353589</v>
      </c>
      <c r="Q20">
        <f t="shared" si="6"/>
        <v>35.099724184727329</v>
      </c>
      <c r="R20">
        <f t="shared" si="7"/>
        <v>0.19225671365762015</v>
      </c>
      <c r="S20">
        <f>IF(LEFT(AS20,1)&lt;&gt;"0",IF(LEFT(AS20,1)="1",3,AT20),$G$5+$H$5*(BJ20*BC20/($N$5*1000))+$I$5*(BJ20*BC20/($N$5*1000))*MAX(MIN(AQ20,$M$5),$L$5)*MAX(MIN(AQ20,$M$5),$L$5)+$J$5*MAX(MIN(AQ20,$M$5),$L$5)*(BJ20*BC20/($N$5*1000))+$K$5*(BJ20*BC20/($N$5*1000))*(BJ20*BC20/($N$5*1000)))</f>
        <v>3.1945405305939181</v>
      </c>
      <c r="T20">
        <f t="shared" si="8"/>
        <v>0.18605227177166866</v>
      </c>
      <c r="U20">
        <f t="shared" si="9"/>
        <v>0.11682343471190643</v>
      </c>
      <c r="V20">
        <f t="shared" si="10"/>
        <v>266.96285545490713</v>
      </c>
      <c r="W20">
        <f>(BE20+(V20+2*0.95*0.0000000567*(((BE20+$E$7)+273)^4-(BE20+273)^4)-44100*K20)/(1.84*29.3*S20+8*0.95*0.0000000567*(BE20+273)^3))</f>
        <v>21.422348086074287</v>
      </c>
      <c r="X20">
        <f>($F$7*BF20+$G$7*BG20+$H$7*W20)</f>
        <v>21.496663333333331</v>
      </c>
      <c r="Y20">
        <f t="shared" si="11"/>
        <v>2.5731380148021143</v>
      </c>
      <c r="Z20">
        <f t="shared" si="12"/>
        <v>59.624572193410451</v>
      </c>
      <c r="AA20">
        <f t="shared" si="13"/>
        <v>1.4493209696762321</v>
      </c>
      <c r="AB20">
        <f t="shared" si="14"/>
        <v>2.4307444336454411</v>
      </c>
      <c r="AC20">
        <f t="shared" si="15"/>
        <v>1.1238170451258822</v>
      </c>
      <c r="AD20">
        <f t="shared" si="16"/>
        <v>-110.88674752005319</v>
      </c>
      <c r="AE20">
        <f t="shared" si="17"/>
        <v>-159.58282241451258</v>
      </c>
      <c r="AF20">
        <f>2*0.95*0.0000000567*(((BE20+$E$7)+273)^4-(X20+273)^4)</f>
        <v>-10.150322949793432</v>
      </c>
      <c r="AG20">
        <f t="shared" si="18"/>
        <v>-13.657037429452032</v>
      </c>
      <c r="AH20">
        <v>0</v>
      </c>
      <c r="AI20">
        <v>0</v>
      </c>
      <c r="AJ20">
        <f>IF(AH20*$K$13&gt;=AL20,1,(AL20/(AL20-AH20*$K$13)))</f>
        <v>1</v>
      </c>
      <c r="AK20">
        <f t="shared" si="19"/>
        <v>0</v>
      </c>
      <c r="AL20">
        <f>MAX(0,($E$13+$F$13*BJ20)/(1+$G$13*BJ20)*BC20/(BE20+273)*$H$13)</f>
        <v>45935.678841836634</v>
      </c>
      <c r="AM20">
        <f>$E$11*BK20+$F$11*BL20+$G$11*BW20</f>
        <v>1500.002333333334</v>
      </c>
      <c r="AN20">
        <f t="shared" si="20"/>
        <v>1276.0670779901454</v>
      </c>
      <c r="AO20">
        <f>($E$11*$G$9+$F$11*$G$9+$G$11*(BX20*$H$9+BY20*$J$9))/($E$11+$F$11+$G$11)</f>
        <v>0.8507100620000001</v>
      </c>
      <c r="AP20">
        <f>($E$11*$N$9+$F$11*$N$9+$G$11*(BX20*$O$9+BY20*$Q$9))/($E$11+$F$11+$G$11)</f>
        <v>0.17797496012000003</v>
      </c>
      <c r="AQ20">
        <v>3</v>
      </c>
      <c r="AR20">
        <v>0.5</v>
      </c>
      <c r="AS20" t="s">
        <v>331</v>
      </c>
      <c r="AT20">
        <v>2</v>
      </c>
      <c r="AU20">
        <v>1654187878.349999</v>
      </c>
      <c r="AV20">
        <v>412.13086666666658</v>
      </c>
      <c r="AW20">
        <v>420.00833333333333</v>
      </c>
      <c r="AX20">
        <v>17.017510000000001</v>
      </c>
      <c r="AY20">
        <v>15.78170666666667</v>
      </c>
      <c r="AZ20">
        <v>408.06586666666669</v>
      </c>
      <c r="BA20">
        <v>16.972719999999999</v>
      </c>
      <c r="BB20">
        <v>600.01033333333351</v>
      </c>
      <c r="BC20">
        <v>85.066403333333312</v>
      </c>
      <c r="BD20">
        <v>0.1000499066666666</v>
      </c>
      <c r="BE20">
        <v>20.57006333333333</v>
      </c>
      <c r="BF20">
        <v>21.496663333333331</v>
      </c>
      <c r="BG20">
        <v>999.9000000000002</v>
      </c>
      <c r="BH20">
        <v>0</v>
      </c>
      <c r="BI20">
        <v>0</v>
      </c>
      <c r="BJ20">
        <v>9993.1456666666672</v>
      </c>
      <c r="BK20">
        <v>449.16996666666671</v>
      </c>
      <c r="BL20">
        <v>11.34260666666666</v>
      </c>
      <c r="BM20">
        <v>-7.8773910000000003</v>
      </c>
      <c r="BN20">
        <v>419.26583333333332</v>
      </c>
      <c r="BO20">
        <v>426.7430333333333</v>
      </c>
      <c r="BP20">
        <v>1.235797666666667</v>
      </c>
      <c r="BQ20">
        <v>420.00833333333333</v>
      </c>
      <c r="BR20">
        <v>15.78170666666667</v>
      </c>
      <c r="BS20">
        <v>1.447617666666666</v>
      </c>
      <c r="BT20">
        <v>1.342492333333333</v>
      </c>
      <c r="BU20">
        <v>12.425823333333341</v>
      </c>
      <c r="BV20">
        <v>11.28320333333334</v>
      </c>
      <c r="BW20">
        <v>1500.002333333334</v>
      </c>
      <c r="BX20">
        <v>0.64300083333333347</v>
      </c>
      <c r="BY20">
        <v>0.3569992666666667</v>
      </c>
      <c r="BZ20">
        <v>23</v>
      </c>
      <c r="CA20">
        <v>25052.893333333341</v>
      </c>
      <c r="CB20">
        <v>1654187670.0999999</v>
      </c>
      <c r="CC20" t="s">
        <v>339</v>
      </c>
      <c r="CD20">
        <v>1654187670.0999999</v>
      </c>
      <c r="CE20">
        <v>1654187602.5999999</v>
      </c>
      <c r="CF20">
        <v>4</v>
      </c>
      <c r="CG20">
        <v>-4.2000000000000003E-2</v>
      </c>
      <c r="CH20">
        <v>-8.0000000000000002E-3</v>
      </c>
      <c r="CI20">
        <v>4.0659999999999998</v>
      </c>
      <c r="CJ20">
        <v>1.7000000000000001E-2</v>
      </c>
      <c r="CK20">
        <v>420</v>
      </c>
      <c r="CL20">
        <v>15</v>
      </c>
      <c r="CM20">
        <v>0.49</v>
      </c>
      <c r="CN20">
        <v>0.08</v>
      </c>
      <c r="CO20">
        <v>-7.86412625</v>
      </c>
      <c r="CP20">
        <v>-8.3822476547833286E-2</v>
      </c>
      <c r="CQ20">
        <v>4.5930199851922107E-2</v>
      </c>
      <c r="CR20">
        <v>1</v>
      </c>
      <c r="CS20">
        <v>1.23649075</v>
      </c>
      <c r="CT20">
        <v>-1.8566791744842579E-2</v>
      </c>
      <c r="CU20">
        <v>2.3652255574257669E-3</v>
      </c>
      <c r="CV20">
        <v>1</v>
      </c>
      <c r="CW20">
        <v>2</v>
      </c>
      <c r="CX20">
        <v>2</v>
      </c>
      <c r="CY20" t="s">
        <v>343</v>
      </c>
      <c r="CZ20">
        <v>3.2395800000000001</v>
      </c>
      <c r="DA20">
        <v>2.7813300000000001</v>
      </c>
      <c r="DB20">
        <v>8.2429699999999995E-2</v>
      </c>
      <c r="DC20">
        <v>8.5361400000000004E-2</v>
      </c>
      <c r="DD20">
        <v>8.1115300000000001E-2</v>
      </c>
      <c r="DE20">
        <v>7.8365000000000004E-2</v>
      </c>
      <c r="DF20">
        <v>23468.400000000001</v>
      </c>
      <c r="DG20">
        <v>23087.5</v>
      </c>
      <c r="DH20">
        <v>24567.9</v>
      </c>
      <c r="DI20">
        <v>22468.7</v>
      </c>
      <c r="DJ20">
        <v>33335.199999999997</v>
      </c>
      <c r="DK20">
        <v>26416.9</v>
      </c>
      <c r="DL20">
        <v>40128.6</v>
      </c>
      <c r="DM20">
        <v>31117.9</v>
      </c>
      <c r="DN20">
        <v>2.2703199999999999</v>
      </c>
      <c r="DO20">
        <v>2.3607999999999998</v>
      </c>
      <c r="DP20">
        <v>8.9235599999999998E-2</v>
      </c>
      <c r="DQ20">
        <v>0</v>
      </c>
      <c r="DR20">
        <v>20.042999999999999</v>
      </c>
      <c r="DS20">
        <v>999.9</v>
      </c>
      <c r="DT20">
        <v>62.8</v>
      </c>
      <c r="DU20">
        <v>23.3</v>
      </c>
      <c r="DV20">
        <v>21.199000000000002</v>
      </c>
      <c r="DW20">
        <v>63.1937</v>
      </c>
      <c r="DX20">
        <v>13.9223</v>
      </c>
      <c r="DY20">
        <v>2</v>
      </c>
      <c r="DZ20">
        <v>-0.40325699999999998</v>
      </c>
      <c r="EA20">
        <v>-2.6827299999999998E-2</v>
      </c>
      <c r="EB20">
        <v>20.369499999999999</v>
      </c>
      <c r="EC20">
        <v>5.2333100000000004</v>
      </c>
      <c r="ED20">
        <v>11.9358</v>
      </c>
      <c r="EE20">
        <v>4.9797000000000002</v>
      </c>
      <c r="EF20">
        <v>3.282</v>
      </c>
      <c r="EG20">
        <v>603.1</v>
      </c>
      <c r="EH20">
        <v>619.5</v>
      </c>
      <c r="EI20">
        <v>161.5</v>
      </c>
      <c r="EJ20">
        <v>96.9</v>
      </c>
      <c r="EK20">
        <v>4.9716199999999997</v>
      </c>
      <c r="EL20">
        <v>1.8611500000000001</v>
      </c>
      <c r="EM20">
        <v>1.8666100000000001</v>
      </c>
      <c r="EN20">
        <v>1.8577600000000001</v>
      </c>
      <c r="EO20">
        <v>1.8624099999999999</v>
      </c>
      <c r="EP20">
        <v>1.8629500000000001</v>
      </c>
      <c r="EQ20">
        <v>1.8638600000000001</v>
      </c>
      <c r="ER20">
        <v>1.8595900000000001</v>
      </c>
      <c r="ES20">
        <v>0</v>
      </c>
      <c r="ET20">
        <v>0</v>
      </c>
      <c r="EU20">
        <v>0</v>
      </c>
      <c r="EV20">
        <v>0</v>
      </c>
      <c r="EW20" t="s">
        <v>334</v>
      </c>
      <c r="EX20" t="s">
        <v>335</v>
      </c>
      <c r="EY20" t="s">
        <v>336</v>
      </c>
      <c r="EZ20" t="s">
        <v>336</v>
      </c>
      <c r="FA20" t="s">
        <v>336</v>
      </c>
      <c r="FB20" t="s">
        <v>336</v>
      </c>
      <c r="FC20">
        <v>0</v>
      </c>
      <c r="FD20">
        <v>100</v>
      </c>
      <c r="FE20">
        <v>100</v>
      </c>
      <c r="FF20">
        <v>4.0650000000000004</v>
      </c>
      <c r="FG20">
        <v>4.48E-2</v>
      </c>
      <c r="FH20">
        <v>3.9166859496738549</v>
      </c>
      <c r="FI20">
        <v>6.7843858137211317E-4</v>
      </c>
      <c r="FJ20">
        <v>-9.1149672394835243E-7</v>
      </c>
      <c r="FK20">
        <v>3.4220399332756191E-10</v>
      </c>
      <c r="FL20">
        <v>-3.345994703309603E-2</v>
      </c>
      <c r="FM20">
        <v>-1.0294496597657229E-2</v>
      </c>
      <c r="FN20">
        <v>9.3241379300954626E-4</v>
      </c>
      <c r="FO20">
        <v>-3.1998259251072341E-6</v>
      </c>
      <c r="FP20">
        <v>1</v>
      </c>
      <c r="FQ20">
        <v>2092</v>
      </c>
      <c r="FR20">
        <v>0</v>
      </c>
      <c r="FS20">
        <v>27</v>
      </c>
      <c r="FT20">
        <v>3.6</v>
      </c>
      <c r="FU20">
        <v>4.7</v>
      </c>
      <c r="FV20">
        <v>1.3501000000000001</v>
      </c>
      <c r="FW20">
        <v>2.3791500000000001</v>
      </c>
      <c r="FX20">
        <v>2.1496599999999999</v>
      </c>
      <c r="FY20">
        <v>2.7648899999999998</v>
      </c>
      <c r="FZ20">
        <v>2.1508799999999999</v>
      </c>
      <c r="GA20">
        <v>2.3730500000000001</v>
      </c>
      <c r="GB20">
        <v>26.7681</v>
      </c>
      <c r="GC20">
        <v>14.0532</v>
      </c>
      <c r="GD20">
        <v>19</v>
      </c>
      <c r="GE20">
        <v>613.75400000000002</v>
      </c>
      <c r="GF20">
        <v>717.49599999999998</v>
      </c>
      <c r="GG20">
        <v>20.0014</v>
      </c>
      <c r="GH20">
        <v>21.746200000000002</v>
      </c>
      <c r="GI20">
        <v>30.0015</v>
      </c>
      <c r="GJ20">
        <v>21.597899999999999</v>
      </c>
      <c r="GK20">
        <v>21.575900000000001</v>
      </c>
      <c r="GL20">
        <v>27.0593</v>
      </c>
      <c r="GM20">
        <v>27.229900000000001</v>
      </c>
      <c r="GN20">
        <v>0</v>
      </c>
      <c r="GO20">
        <v>20</v>
      </c>
      <c r="GP20">
        <v>420</v>
      </c>
      <c r="GQ20">
        <v>15.7921</v>
      </c>
      <c r="GR20">
        <v>101.508</v>
      </c>
      <c r="GS20">
        <v>102.06699999999999</v>
      </c>
    </row>
    <row r="21" spans="1:201" x14ac:dyDescent="0.25">
      <c r="A21" t="s">
        <v>37</v>
      </c>
      <c r="B21" t="s">
        <v>645</v>
      </c>
      <c r="C21">
        <v>1</v>
      </c>
      <c r="D21">
        <v>5</v>
      </c>
      <c r="E21">
        <v>1654187956.5999999</v>
      </c>
      <c r="F21">
        <v>654.59999990463257</v>
      </c>
      <c r="G21" t="s">
        <v>346</v>
      </c>
      <c r="H21" t="s">
        <v>347</v>
      </c>
      <c r="I21">
        <v>15</v>
      </c>
      <c r="J21">
        <v>1654187948.849999</v>
      </c>
      <c r="K21">
        <f t="shared" si="0"/>
        <v>2.2698236780559294E-3</v>
      </c>
      <c r="L21">
        <f t="shared" si="1"/>
        <v>2.2698236780559293</v>
      </c>
      <c r="M21">
        <f t="shared" si="2"/>
        <v>14.410753728822488</v>
      </c>
      <c r="N21">
        <f t="shared" si="3"/>
        <v>412.30993333333328</v>
      </c>
      <c r="O21">
        <f t="shared" si="4"/>
        <v>272.84247718468004</v>
      </c>
      <c r="P21">
        <f t="shared" si="5"/>
        <v>23.237047328554318</v>
      </c>
      <c r="Q21">
        <f t="shared" si="6"/>
        <v>35.115006775190288</v>
      </c>
      <c r="R21">
        <f t="shared" si="7"/>
        <v>0.17887167583257585</v>
      </c>
      <c r="S21">
        <f>IF(LEFT(AS21,1)&lt;&gt;"0",IF(LEFT(AS21,1)="1",3,AT21),$G$5+$H$5*(BJ21*BC21/($N$5*1000))+$I$5*(BJ21*BC21/($N$5*1000))*MAX(MIN(AQ21,$M$5),$L$5)*MAX(MIN(AQ21,$M$5),$L$5)+$J$5*MAX(MIN(AQ21,$M$5),$L$5)*(BJ21*BC21/($N$5*1000))+$K$5*(BJ21*BC21/($N$5*1000))*(BJ21*BC21/($N$5*1000)))</f>
        <v>3.1970060450198527</v>
      </c>
      <c r="T21">
        <f t="shared" si="8"/>
        <v>0.17349207278702541</v>
      </c>
      <c r="U21">
        <f t="shared" si="9"/>
        <v>0.10890240440658233</v>
      </c>
      <c r="V21">
        <f t="shared" si="10"/>
        <v>213.57008207092014</v>
      </c>
      <c r="W21">
        <f>(BE21+(V21+2*0.95*0.0000000567*(((BE21+$E$7)+273)^4-(BE21+273)^4)-44100*K21)/(1.84*29.3*S21+8*0.95*0.0000000567*(BE21+273)^3))</f>
        <v>21.221115514220894</v>
      </c>
      <c r="X21">
        <f>($F$7*BF21+$G$7*BG21+$H$7*W21)</f>
        <v>21.31063</v>
      </c>
      <c r="Y21">
        <f t="shared" si="11"/>
        <v>2.5439777407553348</v>
      </c>
      <c r="Z21">
        <f t="shared" si="12"/>
        <v>59.777467650504349</v>
      </c>
      <c r="AA21">
        <f t="shared" si="13"/>
        <v>1.4558962998219758</v>
      </c>
      <c r="AB21">
        <f t="shared" si="14"/>
        <v>2.435526891727894</v>
      </c>
      <c r="AC21">
        <f t="shared" si="15"/>
        <v>1.088081440933359</v>
      </c>
      <c r="AD21">
        <f t="shared" si="16"/>
        <v>-100.09922420226648</v>
      </c>
      <c r="AE21">
        <f t="shared" si="17"/>
        <v>-122.14652612500051</v>
      </c>
      <c r="AF21">
        <f>2*0.95*0.0000000567*(((BE21+$E$7)+273)^4-(X21+273)^4)</f>
        <v>-7.7570710030419372</v>
      </c>
      <c r="AG21">
        <f t="shared" si="18"/>
        <v>-16.432739259388796</v>
      </c>
      <c r="AH21">
        <v>0</v>
      </c>
      <c r="AI21">
        <v>0</v>
      </c>
      <c r="AJ21">
        <f>IF(AH21*$K$13&gt;=AL21,1,(AL21/(AL21-AH21*$K$13)))</f>
        <v>1</v>
      </c>
      <c r="AK21">
        <f t="shared" si="19"/>
        <v>0</v>
      </c>
      <c r="AL21">
        <f>MAX(0,($E$13+$F$13*BJ21)/(1+$G$13*BJ21)*BC21/(BE21+273)*$H$13)</f>
        <v>45976.686938032806</v>
      </c>
      <c r="AM21">
        <f>$E$11*BK21+$F$11*BL21+$G$11*BW21</f>
        <v>1200.001</v>
      </c>
      <c r="AN21">
        <f t="shared" si="20"/>
        <v>1020.85287471002</v>
      </c>
      <c r="AO21">
        <f>($E$11*$G$9+$F$11*$G$9+$G$11*(BX21*$H$9+BY21*$J$9))/($E$11+$F$11+$G$11)</f>
        <v>0.85071002000000007</v>
      </c>
      <c r="AP21">
        <f>($E$11*$N$9+$F$11*$N$9+$G$11*(BX21*$O$9+BY21*$Q$9))/($E$11+$F$11+$G$11)</f>
        <v>0.17797492008000004</v>
      </c>
      <c r="AQ21">
        <v>3</v>
      </c>
      <c r="AR21">
        <v>0.5</v>
      </c>
      <c r="AS21" t="s">
        <v>331</v>
      </c>
      <c r="AT21">
        <v>2</v>
      </c>
      <c r="AU21">
        <v>1654187948.849999</v>
      </c>
      <c r="AV21">
        <v>412.30993333333328</v>
      </c>
      <c r="AW21">
        <v>419.98303333333331</v>
      </c>
      <c r="AX21">
        <v>17.0947</v>
      </c>
      <c r="AY21">
        <v>15.97922</v>
      </c>
      <c r="AZ21">
        <v>408.24493333333328</v>
      </c>
      <c r="BA21">
        <v>17.048500000000001</v>
      </c>
      <c r="BB21">
        <v>600.01660000000015</v>
      </c>
      <c r="BC21">
        <v>85.066493333333341</v>
      </c>
      <c r="BD21">
        <v>0.1000378033333333</v>
      </c>
      <c r="BE21">
        <v>20.60194666666667</v>
      </c>
      <c r="BF21">
        <v>21.31063</v>
      </c>
      <c r="BG21">
        <v>999.9000000000002</v>
      </c>
      <c r="BH21">
        <v>0</v>
      </c>
      <c r="BI21">
        <v>0</v>
      </c>
      <c r="BJ21">
        <v>10003.568333333331</v>
      </c>
      <c r="BK21">
        <v>360.76983333333339</v>
      </c>
      <c r="BL21">
        <v>11.48354</v>
      </c>
      <c r="BM21">
        <v>-7.6730993333333322</v>
      </c>
      <c r="BN21">
        <v>419.48079999999999</v>
      </c>
      <c r="BO21">
        <v>426.803</v>
      </c>
      <c r="BP21">
        <v>1.1154729999999999</v>
      </c>
      <c r="BQ21">
        <v>419.98303333333331</v>
      </c>
      <c r="BR21">
        <v>15.97922</v>
      </c>
      <c r="BS21">
        <v>1.4541850000000001</v>
      </c>
      <c r="BT21">
        <v>1.359295333333334</v>
      </c>
      <c r="BU21">
        <v>12.494756666666669</v>
      </c>
      <c r="BV21">
        <v>11.47101333333333</v>
      </c>
      <c r="BW21">
        <v>1200.001</v>
      </c>
      <c r="BX21">
        <v>0.64300126666666679</v>
      </c>
      <c r="BY21">
        <v>0.35699880000000001</v>
      </c>
      <c r="BZ21">
        <v>23</v>
      </c>
      <c r="CA21">
        <v>20042.276666666668</v>
      </c>
      <c r="CB21">
        <v>1654187670.0999999</v>
      </c>
      <c r="CC21" t="s">
        <v>339</v>
      </c>
      <c r="CD21">
        <v>1654187670.0999999</v>
      </c>
      <c r="CE21">
        <v>1654187602.5999999</v>
      </c>
      <c r="CF21">
        <v>4</v>
      </c>
      <c r="CG21">
        <v>-4.2000000000000003E-2</v>
      </c>
      <c r="CH21">
        <v>-8.0000000000000002E-3</v>
      </c>
      <c r="CI21">
        <v>4.0659999999999998</v>
      </c>
      <c r="CJ21">
        <v>1.7000000000000001E-2</v>
      </c>
      <c r="CK21">
        <v>420</v>
      </c>
      <c r="CL21">
        <v>15</v>
      </c>
      <c r="CM21">
        <v>0.49</v>
      </c>
      <c r="CN21">
        <v>0.08</v>
      </c>
      <c r="CO21">
        <v>-7.6568904878048771</v>
      </c>
      <c r="CP21">
        <v>-8.1874076655061884E-2</v>
      </c>
      <c r="CQ21">
        <v>5.1757879378997222E-2</v>
      </c>
      <c r="CR21">
        <v>1</v>
      </c>
      <c r="CS21">
        <v>1.1123041463414629</v>
      </c>
      <c r="CT21">
        <v>8.0298815331010964E-2</v>
      </c>
      <c r="CU21">
        <v>1.8801938791519548E-2</v>
      </c>
      <c r="CV21">
        <v>1</v>
      </c>
      <c r="CW21">
        <v>2</v>
      </c>
      <c r="CX21">
        <v>2</v>
      </c>
      <c r="CY21" t="s">
        <v>343</v>
      </c>
      <c r="CZ21">
        <v>3.2391100000000002</v>
      </c>
      <c r="DA21">
        <v>2.7812999999999999</v>
      </c>
      <c r="DB21">
        <v>8.2411499999999999E-2</v>
      </c>
      <c r="DC21">
        <v>8.5307800000000003E-2</v>
      </c>
      <c r="DD21">
        <v>8.14077E-2</v>
      </c>
      <c r="DE21">
        <v>7.9029199999999994E-2</v>
      </c>
      <c r="DF21">
        <v>23457.7</v>
      </c>
      <c r="DG21">
        <v>23077.7</v>
      </c>
      <c r="DH21">
        <v>24557.200000000001</v>
      </c>
      <c r="DI21">
        <v>22458.7</v>
      </c>
      <c r="DJ21">
        <v>33311.1</v>
      </c>
      <c r="DK21">
        <v>26386.1</v>
      </c>
      <c r="DL21">
        <v>40112.300000000003</v>
      </c>
      <c r="DM21">
        <v>31103.8</v>
      </c>
      <c r="DN21">
        <v>2.2658</v>
      </c>
      <c r="DO21">
        <v>2.3561999999999999</v>
      </c>
      <c r="DP21">
        <v>7.9222000000000001E-2</v>
      </c>
      <c r="DQ21">
        <v>0</v>
      </c>
      <c r="DR21">
        <v>20.006900000000002</v>
      </c>
      <c r="DS21">
        <v>999.9</v>
      </c>
      <c r="DT21">
        <v>62.8</v>
      </c>
      <c r="DU21">
        <v>23.3</v>
      </c>
      <c r="DV21">
        <v>21.198899999999998</v>
      </c>
      <c r="DW21">
        <v>63.363700000000001</v>
      </c>
      <c r="DX21">
        <v>14.054500000000001</v>
      </c>
      <c r="DY21">
        <v>2</v>
      </c>
      <c r="DZ21">
        <v>-0.381687</v>
      </c>
      <c r="EA21">
        <v>9.8837099999999997E-2</v>
      </c>
      <c r="EB21">
        <v>20.3721</v>
      </c>
      <c r="EC21">
        <v>5.2330100000000002</v>
      </c>
      <c r="ED21">
        <v>11.937200000000001</v>
      </c>
      <c r="EE21">
        <v>4.9796500000000004</v>
      </c>
      <c r="EF21">
        <v>3.282</v>
      </c>
      <c r="EG21">
        <v>605.20000000000005</v>
      </c>
      <c r="EH21">
        <v>629.4</v>
      </c>
      <c r="EI21">
        <v>161.5</v>
      </c>
      <c r="EJ21">
        <v>96.9</v>
      </c>
      <c r="EK21">
        <v>4.9716500000000003</v>
      </c>
      <c r="EL21">
        <v>1.8611500000000001</v>
      </c>
      <c r="EM21">
        <v>1.8666100000000001</v>
      </c>
      <c r="EN21">
        <v>1.8577600000000001</v>
      </c>
      <c r="EO21">
        <v>1.8624400000000001</v>
      </c>
      <c r="EP21">
        <v>1.8629500000000001</v>
      </c>
      <c r="EQ21">
        <v>1.8638600000000001</v>
      </c>
      <c r="ER21">
        <v>1.8595900000000001</v>
      </c>
      <c r="ES21">
        <v>0</v>
      </c>
      <c r="ET21">
        <v>0</v>
      </c>
      <c r="EU21">
        <v>0</v>
      </c>
      <c r="EV21">
        <v>0</v>
      </c>
      <c r="EW21" t="s">
        <v>334</v>
      </c>
      <c r="EX21" t="s">
        <v>335</v>
      </c>
      <c r="EY21" t="s">
        <v>336</v>
      </c>
      <c r="EZ21" t="s">
        <v>336</v>
      </c>
      <c r="FA21" t="s">
        <v>336</v>
      </c>
      <c r="FB21" t="s">
        <v>336</v>
      </c>
      <c r="FC21">
        <v>0</v>
      </c>
      <c r="FD21">
        <v>100</v>
      </c>
      <c r="FE21">
        <v>100</v>
      </c>
      <c r="FF21">
        <v>4.0650000000000004</v>
      </c>
      <c r="FG21">
        <v>4.6699999999999998E-2</v>
      </c>
      <c r="FH21">
        <v>3.9166859496738549</v>
      </c>
      <c r="FI21">
        <v>6.7843858137211317E-4</v>
      </c>
      <c r="FJ21">
        <v>-9.1149672394835243E-7</v>
      </c>
      <c r="FK21">
        <v>3.4220399332756191E-10</v>
      </c>
      <c r="FL21">
        <v>-3.345994703309603E-2</v>
      </c>
      <c r="FM21">
        <v>-1.0294496597657229E-2</v>
      </c>
      <c r="FN21">
        <v>9.3241379300954626E-4</v>
      </c>
      <c r="FO21">
        <v>-3.1998259251072341E-6</v>
      </c>
      <c r="FP21">
        <v>1</v>
      </c>
      <c r="FQ21">
        <v>2092</v>
      </c>
      <c r="FR21">
        <v>0</v>
      </c>
      <c r="FS21">
        <v>27</v>
      </c>
      <c r="FT21">
        <v>4.8</v>
      </c>
      <c r="FU21">
        <v>5.9</v>
      </c>
      <c r="FV21">
        <v>1.3513200000000001</v>
      </c>
      <c r="FW21">
        <v>2.3815900000000001</v>
      </c>
      <c r="FX21">
        <v>2.1496599999999999</v>
      </c>
      <c r="FY21">
        <v>2.7685499999999998</v>
      </c>
      <c r="FZ21">
        <v>2.1508799999999999</v>
      </c>
      <c r="GA21">
        <v>2.36328</v>
      </c>
      <c r="GB21">
        <v>26.788799999999998</v>
      </c>
      <c r="GC21">
        <v>14.044499999999999</v>
      </c>
      <c r="GD21">
        <v>19</v>
      </c>
      <c r="GE21">
        <v>613.61500000000001</v>
      </c>
      <c r="GF21">
        <v>717.16399999999999</v>
      </c>
      <c r="GG21">
        <v>20.001799999999999</v>
      </c>
      <c r="GH21">
        <v>22.027100000000001</v>
      </c>
      <c r="GI21">
        <v>30.0016</v>
      </c>
      <c r="GJ21">
        <v>21.857700000000001</v>
      </c>
      <c r="GK21">
        <v>21.832999999999998</v>
      </c>
      <c r="GL21">
        <v>27.069400000000002</v>
      </c>
      <c r="GM21">
        <v>26.648499999999999</v>
      </c>
      <c r="GN21">
        <v>0</v>
      </c>
      <c r="GO21">
        <v>20</v>
      </c>
      <c r="GP21">
        <v>420</v>
      </c>
      <c r="GQ21">
        <v>15.953799999999999</v>
      </c>
      <c r="GR21">
        <v>101.46599999999999</v>
      </c>
      <c r="GS21">
        <v>102.02200000000001</v>
      </c>
    </row>
    <row r="22" spans="1:201" x14ac:dyDescent="0.25">
      <c r="A22" t="s">
        <v>37</v>
      </c>
      <c r="B22" t="s">
        <v>645</v>
      </c>
      <c r="C22">
        <v>1</v>
      </c>
      <c r="D22">
        <v>6</v>
      </c>
      <c r="E22">
        <v>1654188030.0999999</v>
      </c>
      <c r="F22">
        <v>728.09999990463257</v>
      </c>
      <c r="G22" t="s">
        <v>348</v>
      </c>
      <c r="H22" t="s">
        <v>349</v>
      </c>
      <c r="I22">
        <v>15</v>
      </c>
      <c r="J22">
        <v>1654188022.349999</v>
      </c>
      <c r="K22">
        <f t="shared" si="0"/>
        <v>2.2016392114810866E-3</v>
      </c>
      <c r="L22">
        <f t="shared" si="1"/>
        <v>2.2016392114810865</v>
      </c>
      <c r="M22">
        <f t="shared" si="2"/>
        <v>13.576558218576267</v>
      </c>
      <c r="N22">
        <f t="shared" si="3"/>
        <v>412.75863333333319</v>
      </c>
      <c r="O22">
        <f t="shared" si="4"/>
        <v>281.26845080994372</v>
      </c>
      <c r="P22">
        <f t="shared" si="5"/>
        <v>23.953907217523859</v>
      </c>
      <c r="Q22">
        <f t="shared" si="6"/>
        <v>35.15211883034651</v>
      </c>
      <c r="R22">
        <f t="shared" si="7"/>
        <v>0.1791407940489245</v>
      </c>
      <c r="S22">
        <f>IF(LEFT(AS22,1)&lt;&gt;"0",IF(LEFT(AS22,1)="1",3,AT22),$G$5+$H$5*(BJ22*BC22/($N$5*1000))+$I$5*(BJ22*BC22/($N$5*1000))*MAX(MIN(AQ22,$M$5),$L$5)*MAX(MIN(AQ22,$M$5),$L$5)+$J$5*MAX(MIN(AQ22,$M$5),$L$5)*(BJ22*BC22/($N$5*1000))+$K$5*(BJ22*BC22/($N$5*1000))*(BJ22*BC22/($N$5*1000)))</f>
        <v>3.1967696987829357</v>
      </c>
      <c r="T22">
        <f t="shared" si="8"/>
        <v>0.17374486810892406</v>
      </c>
      <c r="U22">
        <f t="shared" si="9"/>
        <v>0.10906180647490718</v>
      </c>
      <c r="V22">
        <f t="shared" si="10"/>
        <v>160.17766979249754</v>
      </c>
      <c r="W22">
        <f>(BE22+(V22+2*0.95*0.0000000567*(((BE22+$E$7)+273)^4-(BE22+273)^4)-44100*K22)/(1.84*29.3*S22+8*0.95*0.0000000567*(BE22+273)^3))</f>
        <v>20.972608853327756</v>
      </c>
      <c r="X22">
        <f>($F$7*BF22+$G$7*BG22+$H$7*W22)</f>
        <v>21.09922666666667</v>
      </c>
      <c r="Y22">
        <f t="shared" si="11"/>
        <v>2.5111923825192828</v>
      </c>
      <c r="Z22">
        <f t="shared" si="12"/>
        <v>59.732296712306763</v>
      </c>
      <c r="AA22">
        <f t="shared" si="13"/>
        <v>1.4571661505274975</v>
      </c>
      <c r="AB22">
        <f t="shared" si="14"/>
        <v>2.4394945962747063</v>
      </c>
      <c r="AC22">
        <f t="shared" si="15"/>
        <v>1.0540262319917852</v>
      </c>
      <c r="AD22">
        <f t="shared" si="16"/>
        <v>-97.092289226315913</v>
      </c>
      <c r="AE22">
        <f t="shared" si="17"/>
        <v>-81.151736056130176</v>
      </c>
      <c r="AF22">
        <f>2*0.95*0.0000000567*(((BE22+$E$7)+273)^4-(X22+273)^4)</f>
        <v>-5.149157609886176</v>
      </c>
      <c r="AG22">
        <f t="shared" si="18"/>
        <v>-23.215513099834723</v>
      </c>
      <c r="AH22">
        <v>0</v>
      </c>
      <c r="AI22">
        <v>0</v>
      </c>
      <c r="AJ22">
        <f>IF(AH22*$K$13&gt;=AL22,1,(AL22/(AL22-AH22*$K$13)))</f>
        <v>1</v>
      </c>
      <c r="AK22">
        <f t="shared" si="19"/>
        <v>0</v>
      </c>
      <c r="AL22">
        <f>MAX(0,($E$13+$F$13*BJ22)/(1+$G$13*BJ22)*BC22/(BE22+273)*$H$13)</f>
        <v>45968.085379345881</v>
      </c>
      <c r="AM22">
        <f>$E$11*BK22+$F$11*BL22+$G$11*BW22</f>
        <v>900.00096666666661</v>
      </c>
      <c r="AN22">
        <f t="shared" si="20"/>
        <v>765.63982145299883</v>
      </c>
      <c r="AO22">
        <f>($E$11*$G$9+$F$11*$G$9+$G$11*(BX22*$H$9+BY22*$J$9))/($E$11+$F$11+$G$11)</f>
        <v>0.85070999899999988</v>
      </c>
      <c r="AP22">
        <f>($E$11*$N$9+$F$11*$N$9+$G$11*(BX22*$O$9+BY22*$Q$9))/($E$11+$F$11+$G$11)</f>
        <v>0.17797499749999995</v>
      </c>
      <c r="AQ22">
        <v>3</v>
      </c>
      <c r="AR22">
        <v>0.5</v>
      </c>
      <c r="AS22" t="s">
        <v>331</v>
      </c>
      <c r="AT22">
        <v>2</v>
      </c>
      <c r="AU22">
        <v>1654188022.349999</v>
      </c>
      <c r="AV22">
        <v>412.75863333333319</v>
      </c>
      <c r="AW22">
        <v>420.00123333333329</v>
      </c>
      <c r="AX22">
        <v>17.110146666666669</v>
      </c>
      <c r="AY22">
        <v>16.028169999999999</v>
      </c>
      <c r="AZ22">
        <v>408.69346666666672</v>
      </c>
      <c r="BA22">
        <v>17.063680000000002</v>
      </c>
      <c r="BB22">
        <v>600.00429999999994</v>
      </c>
      <c r="BC22">
        <v>85.063883333333337</v>
      </c>
      <c r="BD22">
        <v>9.9977556666666689E-2</v>
      </c>
      <c r="BE22">
        <v>20.628356666666669</v>
      </c>
      <c r="BF22">
        <v>21.09922666666667</v>
      </c>
      <c r="BG22">
        <v>999.9000000000002</v>
      </c>
      <c r="BH22">
        <v>0</v>
      </c>
      <c r="BI22">
        <v>0</v>
      </c>
      <c r="BJ22">
        <v>10002.875</v>
      </c>
      <c r="BK22">
        <v>272.35656666666671</v>
      </c>
      <c r="BL22">
        <v>11.97564</v>
      </c>
      <c r="BM22">
        <v>-7.2426229999999991</v>
      </c>
      <c r="BN22">
        <v>419.94389999999999</v>
      </c>
      <c r="BO22">
        <v>426.84280000000001</v>
      </c>
      <c r="BP22">
        <v>1.081968</v>
      </c>
      <c r="BQ22">
        <v>420.00123333333329</v>
      </c>
      <c r="BR22">
        <v>16.028169999999999</v>
      </c>
      <c r="BS22">
        <v>1.4554549999999999</v>
      </c>
      <c r="BT22">
        <v>1.3634193333333331</v>
      </c>
      <c r="BU22">
        <v>12.50807</v>
      </c>
      <c r="BV22">
        <v>11.51678666666667</v>
      </c>
      <c r="BW22">
        <v>900.00096666666661</v>
      </c>
      <c r="BX22">
        <v>0.64300003333333322</v>
      </c>
      <c r="BY22">
        <v>0.35699996666666661</v>
      </c>
      <c r="BZ22">
        <v>24</v>
      </c>
      <c r="CA22">
        <v>15031.72333333333</v>
      </c>
      <c r="CB22">
        <v>1654187670.0999999</v>
      </c>
      <c r="CC22" t="s">
        <v>339</v>
      </c>
      <c r="CD22">
        <v>1654187670.0999999</v>
      </c>
      <c r="CE22">
        <v>1654187602.5999999</v>
      </c>
      <c r="CF22">
        <v>4</v>
      </c>
      <c r="CG22">
        <v>-4.2000000000000003E-2</v>
      </c>
      <c r="CH22">
        <v>-8.0000000000000002E-3</v>
      </c>
      <c r="CI22">
        <v>4.0659999999999998</v>
      </c>
      <c r="CJ22">
        <v>1.7000000000000001E-2</v>
      </c>
      <c r="CK22">
        <v>420</v>
      </c>
      <c r="CL22">
        <v>15</v>
      </c>
      <c r="CM22">
        <v>0.49</v>
      </c>
      <c r="CN22">
        <v>0.08</v>
      </c>
      <c r="CO22">
        <v>-7.2378230000000006</v>
      </c>
      <c r="CP22">
        <v>-2.3624465290795951E-2</v>
      </c>
      <c r="CQ22">
        <v>3.159101479851513E-2</v>
      </c>
      <c r="CR22">
        <v>1</v>
      </c>
      <c r="CS22">
        <v>1.0809614999999999</v>
      </c>
      <c r="CT22">
        <v>1.812765478423858E-2</v>
      </c>
      <c r="CU22">
        <v>1.8882816924389221E-3</v>
      </c>
      <c r="CV22">
        <v>1</v>
      </c>
      <c r="CW22">
        <v>2</v>
      </c>
      <c r="CX22">
        <v>2</v>
      </c>
      <c r="CY22" t="s">
        <v>343</v>
      </c>
      <c r="CZ22">
        <v>3.2388300000000001</v>
      </c>
      <c r="DA22">
        <v>2.7812600000000001</v>
      </c>
      <c r="DB22">
        <v>8.2414899999999999E-2</v>
      </c>
      <c r="DC22">
        <v>8.5242100000000001E-2</v>
      </c>
      <c r="DD22">
        <v>8.1329399999999996E-2</v>
      </c>
      <c r="DE22">
        <v>7.9129199999999997E-2</v>
      </c>
      <c r="DF22">
        <v>23444.5</v>
      </c>
      <c r="DG22">
        <v>23067.200000000001</v>
      </c>
      <c r="DH22">
        <v>24544.7</v>
      </c>
      <c r="DI22">
        <v>22447.9</v>
      </c>
      <c r="DJ22">
        <v>33298.1</v>
      </c>
      <c r="DK22">
        <v>26370.9</v>
      </c>
      <c r="DL22">
        <v>40092.9</v>
      </c>
      <c r="DM22">
        <v>31088.9</v>
      </c>
      <c r="DN22">
        <v>2.2612999999999999</v>
      </c>
      <c r="DO22">
        <v>2.3507799999999999</v>
      </c>
      <c r="DP22">
        <v>6.7628900000000006E-2</v>
      </c>
      <c r="DQ22">
        <v>0</v>
      </c>
      <c r="DR22">
        <v>19.976700000000001</v>
      </c>
      <c r="DS22">
        <v>999.9</v>
      </c>
      <c r="DT22">
        <v>62.9</v>
      </c>
      <c r="DU22">
        <v>23.3</v>
      </c>
      <c r="DV22">
        <v>21.232299999999999</v>
      </c>
      <c r="DW22">
        <v>62.983800000000002</v>
      </c>
      <c r="DX22">
        <v>14.0425</v>
      </c>
      <c r="DY22">
        <v>2</v>
      </c>
      <c r="DZ22">
        <v>-0.35728700000000002</v>
      </c>
      <c r="EA22">
        <v>0.22009300000000001</v>
      </c>
      <c r="EB22">
        <v>20.3751</v>
      </c>
      <c r="EC22">
        <v>5.2331599999999998</v>
      </c>
      <c r="ED22">
        <v>11.937200000000001</v>
      </c>
      <c r="EE22">
        <v>4.9797500000000001</v>
      </c>
      <c r="EF22">
        <v>3.282</v>
      </c>
      <c r="EG22">
        <v>607.29999999999995</v>
      </c>
      <c r="EH22">
        <v>639.29999999999995</v>
      </c>
      <c r="EI22">
        <v>161.5</v>
      </c>
      <c r="EJ22">
        <v>96.9</v>
      </c>
      <c r="EK22">
        <v>4.9716399999999998</v>
      </c>
      <c r="EL22">
        <v>1.8611599999999999</v>
      </c>
      <c r="EM22">
        <v>1.8666100000000001</v>
      </c>
      <c r="EN22">
        <v>1.8577600000000001</v>
      </c>
      <c r="EO22">
        <v>1.8624700000000001</v>
      </c>
      <c r="EP22">
        <v>1.8629500000000001</v>
      </c>
      <c r="EQ22">
        <v>1.8638600000000001</v>
      </c>
      <c r="ER22">
        <v>1.8595900000000001</v>
      </c>
      <c r="ES22">
        <v>0</v>
      </c>
      <c r="ET22">
        <v>0</v>
      </c>
      <c r="EU22">
        <v>0</v>
      </c>
      <c r="EV22">
        <v>0</v>
      </c>
      <c r="EW22" t="s">
        <v>334</v>
      </c>
      <c r="EX22" t="s">
        <v>335</v>
      </c>
      <c r="EY22" t="s">
        <v>336</v>
      </c>
      <c r="EZ22" t="s">
        <v>336</v>
      </c>
      <c r="FA22" t="s">
        <v>336</v>
      </c>
      <c r="FB22" t="s">
        <v>336</v>
      </c>
      <c r="FC22">
        <v>0</v>
      </c>
      <c r="FD22">
        <v>100</v>
      </c>
      <c r="FE22">
        <v>100</v>
      </c>
      <c r="FF22">
        <v>4.0650000000000004</v>
      </c>
      <c r="FG22">
        <v>4.6600000000000003E-2</v>
      </c>
      <c r="FH22">
        <v>3.9166859496738549</v>
      </c>
      <c r="FI22">
        <v>6.7843858137211317E-4</v>
      </c>
      <c r="FJ22">
        <v>-9.1149672394835243E-7</v>
      </c>
      <c r="FK22">
        <v>3.4220399332756191E-10</v>
      </c>
      <c r="FL22">
        <v>-3.345994703309603E-2</v>
      </c>
      <c r="FM22">
        <v>-1.0294496597657229E-2</v>
      </c>
      <c r="FN22">
        <v>9.3241379300954626E-4</v>
      </c>
      <c r="FO22">
        <v>-3.1998259251072341E-6</v>
      </c>
      <c r="FP22">
        <v>1</v>
      </c>
      <c r="FQ22">
        <v>2092</v>
      </c>
      <c r="FR22">
        <v>0</v>
      </c>
      <c r="FS22">
        <v>27</v>
      </c>
      <c r="FT22">
        <v>6</v>
      </c>
      <c r="FU22">
        <v>7.1</v>
      </c>
      <c r="FV22">
        <v>1.3513200000000001</v>
      </c>
      <c r="FW22">
        <v>2.3803700000000001</v>
      </c>
      <c r="FX22">
        <v>2.1496599999999999</v>
      </c>
      <c r="FY22">
        <v>2.7673299999999998</v>
      </c>
      <c r="FZ22">
        <v>2.1508799999999999</v>
      </c>
      <c r="GA22">
        <v>2.3791500000000001</v>
      </c>
      <c r="GB22">
        <v>26.830200000000001</v>
      </c>
      <c r="GC22">
        <v>14.044499999999999</v>
      </c>
      <c r="GD22">
        <v>19</v>
      </c>
      <c r="GE22">
        <v>613.80799999999999</v>
      </c>
      <c r="GF22">
        <v>716.48699999999997</v>
      </c>
      <c r="GG22">
        <v>20.0015</v>
      </c>
      <c r="GH22">
        <v>22.339099999999998</v>
      </c>
      <c r="GI22">
        <v>30.0016</v>
      </c>
      <c r="GJ22">
        <v>22.145199999999999</v>
      </c>
      <c r="GK22">
        <v>22.1189</v>
      </c>
      <c r="GL22">
        <v>27.0715</v>
      </c>
      <c r="GM22">
        <v>26.648499999999999</v>
      </c>
      <c r="GN22">
        <v>0</v>
      </c>
      <c r="GO22">
        <v>20</v>
      </c>
      <c r="GP22">
        <v>420</v>
      </c>
      <c r="GQ22">
        <v>16.0002</v>
      </c>
      <c r="GR22">
        <v>101.416</v>
      </c>
      <c r="GS22">
        <v>101.97199999999999</v>
      </c>
    </row>
    <row r="23" spans="1:201" x14ac:dyDescent="0.25">
      <c r="A23" t="s">
        <v>37</v>
      </c>
      <c r="B23" t="s">
        <v>645</v>
      </c>
      <c r="C23">
        <v>1</v>
      </c>
      <c r="D23">
        <v>7</v>
      </c>
      <c r="E23">
        <v>1654188103.5999999</v>
      </c>
      <c r="F23">
        <v>801.59999990463257</v>
      </c>
      <c r="G23" t="s">
        <v>350</v>
      </c>
      <c r="H23" t="s">
        <v>351</v>
      </c>
      <c r="I23">
        <v>15</v>
      </c>
      <c r="J23">
        <v>1654188095.849999</v>
      </c>
      <c r="K23">
        <f t="shared" si="0"/>
        <v>2.0918724071953532E-3</v>
      </c>
      <c r="L23">
        <f t="shared" si="1"/>
        <v>2.0918724071953534</v>
      </c>
      <c r="M23">
        <f t="shared" si="2"/>
        <v>12.136520626894804</v>
      </c>
      <c r="N23">
        <f t="shared" si="3"/>
        <v>413.49346666666668</v>
      </c>
      <c r="O23">
        <f t="shared" si="4"/>
        <v>293.50488109570773</v>
      </c>
      <c r="P23">
        <f t="shared" si="5"/>
        <v>24.997270852978193</v>
      </c>
      <c r="Q23">
        <f t="shared" si="6"/>
        <v>35.216477980252357</v>
      </c>
      <c r="R23">
        <f t="shared" si="7"/>
        <v>0.17618654659488181</v>
      </c>
      <c r="S23">
        <f>IF(LEFT(AS23,1)&lt;&gt;"0",IF(LEFT(AS23,1)="1",3,AT23),$G$5+$H$5*(BJ23*BC23/($N$5*1000))+$I$5*(BJ23*BC23/($N$5*1000))*MAX(MIN(AQ23,$M$5),$L$5)*MAX(MIN(AQ23,$M$5),$L$5)+$J$5*MAX(MIN(AQ23,$M$5),$L$5)*(BJ23*BC23/($N$5*1000))+$K$5*(BJ23*BC23/($N$5*1000))*(BJ23*BC23/($N$5*1000)))</f>
        <v>3.1981324008533107</v>
      </c>
      <c r="T23">
        <f t="shared" si="8"/>
        <v>0.17096648534104533</v>
      </c>
      <c r="U23">
        <f t="shared" si="9"/>
        <v>0.10731017232542167</v>
      </c>
      <c r="V23">
        <f t="shared" si="10"/>
        <v>106.78528816518136</v>
      </c>
      <c r="W23">
        <f>(BE23+(V23+2*0.95*0.0000000567*(((BE23+$E$7)+273)^4-(BE23+273)^4)-44100*K23)/(1.84*29.3*S23+8*0.95*0.0000000567*(BE23+273)^3))</f>
        <v>20.706734319697958</v>
      </c>
      <c r="X23">
        <f>($F$7*BF23+$G$7*BG23+$H$7*W23)</f>
        <v>20.859590000000001</v>
      </c>
      <c r="Y23">
        <f t="shared" si="11"/>
        <v>2.4744764338834511</v>
      </c>
      <c r="Z23">
        <f t="shared" si="12"/>
        <v>59.706004351389943</v>
      </c>
      <c r="AA23">
        <f t="shared" si="13"/>
        <v>1.4564439648533569</v>
      </c>
      <c r="AB23">
        <f t="shared" si="14"/>
        <v>2.4393592917082407</v>
      </c>
      <c r="AC23">
        <f t="shared" si="15"/>
        <v>1.0180324690300941</v>
      </c>
      <c r="AD23">
        <f t="shared" si="16"/>
        <v>-92.251573157315079</v>
      </c>
      <c r="AE23">
        <f t="shared" si="17"/>
        <v>-40.023898675328361</v>
      </c>
      <c r="AF23">
        <f>2*0.95*0.0000000567*(((BE23+$E$7)+273)^4-(X23+273)^4)</f>
        <v>-2.5353570326696953</v>
      </c>
      <c r="AG23">
        <f t="shared" si="18"/>
        <v>-28.025540700131778</v>
      </c>
      <c r="AH23">
        <v>0</v>
      </c>
      <c r="AI23">
        <v>0</v>
      </c>
      <c r="AJ23">
        <f>IF(AH23*$K$13&gt;=AL23,1,(AL23/(AL23-AH23*$K$13)))</f>
        <v>1</v>
      </c>
      <c r="AK23">
        <f t="shared" si="19"/>
        <v>0</v>
      </c>
      <c r="AL23">
        <f>MAX(0,($E$13+$F$13*BJ23)/(1+$G$13*BJ23)*BC23/(BE23+273)*$H$13)</f>
        <v>45993.74012185754</v>
      </c>
      <c r="AM23">
        <f>$E$11*BK23+$F$11*BL23+$G$11*BW23</f>
        <v>600.00059999999996</v>
      </c>
      <c r="AN23">
        <f t="shared" si="20"/>
        <v>510.42650502599446</v>
      </c>
      <c r="AO23">
        <f>($E$11*$G$9+$F$11*$G$9+$G$11*(BX23*$H$9+BY23*$J$9))/($E$11+$F$11+$G$11)</f>
        <v>0.85070999099999978</v>
      </c>
      <c r="AP23">
        <f>($E$11*$N$9+$F$11*$N$9+$G$11*(BX23*$O$9+BY23*$Q$9))/($E$11+$F$11+$G$11)</f>
        <v>0.17797530229999997</v>
      </c>
      <c r="AQ23">
        <v>3</v>
      </c>
      <c r="AR23">
        <v>0.5</v>
      </c>
      <c r="AS23" t="s">
        <v>331</v>
      </c>
      <c r="AT23">
        <v>2</v>
      </c>
      <c r="AU23">
        <v>1654188095.849999</v>
      </c>
      <c r="AV23">
        <v>413.49346666666668</v>
      </c>
      <c r="AW23">
        <v>419.99430000000001</v>
      </c>
      <c r="AX23">
        <v>17.100803333333332</v>
      </c>
      <c r="AY23">
        <v>16.07274</v>
      </c>
      <c r="AZ23">
        <v>409.42833333333328</v>
      </c>
      <c r="BA23">
        <v>17.054513333333329</v>
      </c>
      <c r="BB23">
        <v>599.99213333333341</v>
      </c>
      <c r="BC23">
        <v>85.068220000000011</v>
      </c>
      <c r="BD23">
        <v>9.9940609999999999E-2</v>
      </c>
      <c r="BE23">
        <v>20.62745666666666</v>
      </c>
      <c r="BF23">
        <v>20.859590000000001</v>
      </c>
      <c r="BG23">
        <v>999.9000000000002</v>
      </c>
      <c r="BH23">
        <v>0</v>
      </c>
      <c r="BI23">
        <v>0</v>
      </c>
      <c r="BJ23">
        <v>10008.132333333329</v>
      </c>
      <c r="BK23">
        <v>183.11583333333331</v>
      </c>
      <c r="BL23">
        <v>12.18923</v>
      </c>
      <c r="BM23">
        <v>-6.5008636666666657</v>
      </c>
      <c r="BN23">
        <v>420.68759999999997</v>
      </c>
      <c r="BO23">
        <v>426.85509999999999</v>
      </c>
      <c r="BP23">
        <v>1.0280689999999999</v>
      </c>
      <c r="BQ23">
        <v>419.99430000000001</v>
      </c>
      <c r="BR23">
        <v>16.07274</v>
      </c>
      <c r="BS23">
        <v>1.454735333333333</v>
      </c>
      <c r="BT23">
        <v>1.367279666666666</v>
      </c>
      <c r="BU23">
        <v>12.50053333333333</v>
      </c>
      <c r="BV23">
        <v>11.55952333333334</v>
      </c>
      <c r="BW23">
        <v>600.00059999999996</v>
      </c>
      <c r="BX23">
        <v>0.64299546666666652</v>
      </c>
      <c r="BY23">
        <v>0.35700436666666657</v>
      </c>
      <c r="BZ23">
        <v>24</v>
      </c>
      <c r="CA23">
        <v>10021.113333333329</v>
      </c>
      <c r="CB23">
        <v>1654187670.0999999</v>
      </c>
      <c r="CC23" t="s">
        <v>339</v>
      </c>
      <c r="CD23">
        <v>1654187670.0999999</v>
      </c>
      <c r="CE23">
        <v>1654187602.5999999</v>
      </c>
      <c r="CF23">
        <v>4</v>
      </c>
      <c r="CG23">
        <v>-4.2000000000000003E-2</v>
      </c>
      <c r="CH23">
        <v>-8.0000000000000002E-3</v>
      </c>
      <c r="CI23">
        <v>4.0659999999999998</v>
      </c>
      <c r="CJ23">
        <v>1.7000000000000001E-2</v>
      </c>
      <c r="CK23">
        <v>420</v>
      </c>
      <c r="CL23">
        <v>15</v>
      </c>
      <c r="CM23">
        <v>0.49</v>
      </c>
      <c r="CN23">
        <v>0.08</v>
      </c>
      <c r="CO23">
        <v>-6.4924760975609761</v>
      </c>
      <c r="CP23">
        <v>-9.5743066202108665E-2</v>
      </c>
      <c r="CQ23">
        <v>2.1106889162944582E-2</v>
      </c>
      <c r="CR23">
        <v>1</v>
      </c>
      <c r="CS23">
        <v>1.0250743902439019</v>
      </c>
      <c r="CT23">
        <v>4.8201114982579493E-2</v>
      </c>
      <c r="CU23">
        <v>5.2392799024761211E-3</v>
      </c>
      <c r="CV23">
        <v>1</v>
      </c>
      <c r="CW23">
        <v>2</v>
      </c>
      <c r="CX23">
        <v>2</v>
      </c>
      <c r="CY23" t="s">
        <v>343</v>
      </c>
      <c r="CZ23">
        <v>3.2386599999999999</v>
      </c>
      <c r="DA23">
        <v>2.7813599999999998</v>
      </c>
      <c r="DB23">
        <v>8.2470699999999994E-2</v>
      </c>
      <c r="DC23">
        <v>8.5192699999999996E-2</v>
      </c>
      <c r="DD23">
        <v>8.12528E-2</v>
      </c>
      <c r="DE23">
        <v>7.9230800000000004E-2</v>
      </c>
      <c r="DF23">
        <v>23431.9</v>
      </c>
      <c r="DG23">
        <v>23058</v>
      </c>
      <c r="DH23">
        <v>24534.1</v>
      </c>
      <c r="DI23">
        <v>22438.6</v>
      </c>
      <c r="DJ23">
        <v>33287.800000000003</v>
      </c>
      <c r="DK23">
        <v>26357.200000000001</v>
      </c>
      <c r="DL23">
        <v>40076.800000000003</v>
      </c>
      <c r="DM23">
        <v>31075.8</v>
      </c>
      <c r="DN23">
        <v>2.2573799999999999</v>
      </c>
      <c r="DO23">
        <v>2.34565</v>
      </c>
      <c r="DP23">
        <v>5.8174099999999999E-2</v>
      </c>
      <c r="DQ23">
        <v>0</v>
      </c>
      <c r="DR23">
        <v>19.896699999999999</v>
      </c>
      <c r="DS23">
        <v>999.9</v>
      </c>
      <c r="DT23">
        <v>62.9</v>
      </c>
      <c r="DU23">
        <v>23.3</v>
      </c>
      <c r="DV23">
        <v>21.2302</v>
      </c>
      <c r="DW23">
        <v>63.213799999999999</v>
      </c>
      <c r="DX23">
        <v>14.0585</v>
      </c>
      <c r="DY23">
        <v>2</v>
      </c>
      <c r="DZ23">
        <v>-0.33562799999999998</v>
      </c>
      <c r="EA23">
        <v>0.303734</v>
      </c>
      <c r="EB23">
        <v>20.378</v>
      </c>
      <c r="EC23">
        <v>5.23346</v>
      </c>
      <c r="ED23">
        <v>11.9381</v>
      </c>
      <c r="EE23">
        <v>4.9794499999999999</v>
      </c>
      <c r="EF23">
        <v>3.282</v>
      </c>
      <c r="EG23">
        <v>609.5</v>
      </c>
      <c r="EH23">
        <v>649.1</v>
      </c>
      <c r="EI23">
        <v>161.5</v>
      </c>
      <c r="EJ23">
        <v>96.9</v>
      </c>
      <c r="EK23">
        <v>4.9716199999999997</v>
      </c>
      <c r="EL23">
        <v>1.8611500000000001</v>
      </c>
      <c r="EM23">
        <v>1.8666100000000001</v>
      </c>
      <c r="EN23">
        <v>1.85775</v>
      </c>
      <c r="EO23">
        <v>1.86243</v>
      </c>
      <c r="EP23">
        <v>1.8629500000000001</v>
      </c>
      <c r="EQ23">
        <v>1.8638600000000001</v>
      </c>
      <c r="ER23">
        <v>1.8595900000000001</v>
      </c>
      <c r="ES23">
        <v>0</v>
      </c>
      <c r="ET23">
        <v>0</v>
      </c>
      <c r="EU23">
        <v>0</v>
      </c>
      <c r="EV23">
        <v>0</v>
      </c>
      <c r="EW23" t="s">
        <v>334</v>
      </c>
      <c r="EX23" t="s">
        <v>335</v>
      </c>
      <c r="EY23" t="s">
        <v>336</v>
      </c>
      <c r="EZ23" t="s">
        <v>336</v>
      </c>
      <c r="FA23" t="s">
        <v>336</v>
      </c>
      <c r="FB23" t="s">
        <v>336</v>
      </c>
      <c r="FC23">
        <v>0</v>
      </c>
      <c r="FD23">
        <v>100</v>
      </c>
      <c r="FE23">
        <v>100</v>
      </c>
      <c r="FF23">
        <v>4.0650000000000004</v>
      </c>
      <c r="FG23">
        <v>4.6399999999999997E-2</v>
      </c>
      <c r="FH23">
        <v>3.9166859496738549</v>
      </c>
      <c r="FI23">
        <v>6.7843858137211317E-4</v>
      </c>
      <c r="FJ23">
        <v>-9.1149672394835243E-7</v>
      </c>
      <c r="FK23">
        <v>3.4220399332756191E-10</v>
      </c>
      <c r="FL23">
        <v>-3.345994703309603E-2</v>
      </c>
      <c r="FM23">
        <v>-1.0294496597657229E-2</v>
      </c>
      <c r="FN23">
        <v>9.3241379300954626E-4</v>
      </c>
      <c r="FO23">
        <v>-3.1998259251072341E-6</v>
      </c>
      <c r="FP23">
        <v>1</v>
      </c>
      <c r="FQ23">
        <v>2092</v>
      </c>
      <c r="FR23">
        <v>0</v>
      </c>
      <c r="FS23">
        <v>27</v>
      </c>
      <c r="FT23">
        <v>7.2</v>
      </c>
      <c r="FU23">
        <v>8.3000000000000007</v>
      </c>
      <c r="FV23">
        <v>1.3513200000000001</v>
      </c>
      <c r="FW23">
        <v>2.3803700000000001</v>
      </c>
      <c r="FX23">
        <v>2.1508799999999999</v>
      </c>
      <c r="FY23">
        <v>2.7661099999999998</v>
      </c>
      <c r="FZ23">
        <v>2.1508799999999999</v>
      </c>
      <c r="GA23">
        <v>2.3815900000000001</v>
      </c>
      <c r="GB23">
        <v>26.871700000000001</v>
      </c>
      <c r="GC23">
        <v>14.0357</v>
      </c>
      <c r="GD23">
        <v>19</v>
      </c>
      <c r="GE23">
        <v>614.327</v>
      </c>
      <c r="GF23">
        <v>715.91099999999994</v>
      </c>
      <c r="GG23">
        <v>20.0016</v>
      </c>
      <c r="GH23">
        <v>22.6327</v>
      </c>
      <c r="GI23">
        <v>30.0015</v>
      </c>
      <c r="GJ23">
        <v>22.4268</v>
      </c>
      <c r="GK23">
        <v>22.395</v>
      </c>
      <c r="GL23">
        <v>27.075399999999998</v>
      </c>
      <c r="GM23">
        <v>26.377700000000001</v>
      </c>
      <c r="GN23">
        <v>0</v>
      </c>
      <c r="GO23">
        <v>20</v>
      </c>
      <c r="GP23">
        <v>420</v>
      </c>
      <c r="GQ23">
        <v>16.127400000000002</v>
      </c>
      <c r="GR23">
        <v>101.374</v>
      </c>
      <c r="GS23">
        <v>101.93</v>
      </c>
    </row>
    <row r="24" spans="1:201" x14ac:dyDescent="0.25">
      <c r="A24" t="s">
        <v>37</v>
      </c>
      <c r="B24" t="s">
        <v>645</v>
      </c>
      <c r="C24">
        <v>1</v>
      </c>
      <c r="D24">
        <v>8</v>
      </c>
      <c r="E24">
        <v>1654188165.0999999</v>
      </c>
      <c r="F24">
        <v>863.09999990463257</v>
      </c>
      <c r="G24" t="s">
        <v>352</v>
      </c>
      <c r="H24" t="s">
        <v>353</v>
      </c>
      <c r="I24">
        <v>15</v>
      </c>
      <c r="J24">
        <v>1654188157.349999</v>
      </c>
      <c r="K24">
        <f t="shared" si="0"/>
        <v>2.0346611154838344E-3</v>
      </c>
      <c r="L24">
        <f t="shared" si="1"/>
        <v>2.0346611154838343</v>
      </c>
      <c r="M24">
        <f t="shared" si="2"/>
        <v>10.15790604183676</v>
      </c>
      <c r="N24">
        <f t="shared" si="3"/>
        <v>414.48886666666658</v>
      </c>
      <c r="O24">
        <f t="shared" si="4"/>
        <v>312.18676369719515</v>
      </c>
      <c r="P24">
        <f t="shared" si="5"/>
        <v>26.587637121784958</v>
      </c>
      <c r="Q24">
        <f t="shared" si="6"/>
        <v>35.300278100971433</v>
      </c>
      <c r="R24">
        <f t="shared" si="7"/>
        <v>0.17485706178773239</v>
      </c>
      <c r="S24">
        <f>IF(LEFT(AS24,1)&lt;&gt;"0",IF(LEFT(AS24,1)="1",3,AT24),$G$5+$H$5*(BJ24*BC24/($N$5*1000))+$I$5*(BJ24*BC24/($N$5*1000))*MAX(MIN(AQ24,$M$5),$L$5)*MAX(MIN(AQ24,$M$5),$L$5)+$J$5*MAX(MIN(AQ24,$M$5),$L$5)*(BJ24*BC24/($N$5*1000))+$K$5*(BJ24*BC24/($N$5*1000))*(BJ24*BC24/($N$5*1000)))</f>
        <v>3.1965847729538193</v>
      </c>
      <c r="T24">
        <f t="shared" si="8"/>
        <v>0.1697118344771027</v>
      </c>
      <c r="U24">
        <f t="shared" si="9"/>
        <v>0.10651956362445625</v>
      </c>
      <c r="V24">
        <f t="shared" si="10"/>
        <v>71.190251955394729</v>
      </c>
      <c r="W24">
        <f>(BE24+(V24+2*0.95*0.0000000567*(((BE24+$E$7)+273)^4-(BE24+273)^4)-44100*K24)/(1.84*29.3*S24+8*0.95*0.0000000567*(BE24+273)^3))</f>
        <v>20.598450085798593</v>
      </c>
      <c r="X24">
        <f>($F$7*BF24+$G$7*BG24+$H$7*W24)</f>
        <v>20.766079999999999</v>
      </c>
      <c r="Y24">
        <f t="shared" si="11"/>
        <v>2.4602773381199055</v>
      </c>
      <c r="Z24">
        <f t="shared" si="12"/>
        <v>59.698440849295508</v>
      </c>
      <c r="AA24">
        <f t="shared" si="13"/>
        <v>1.4627479711960609</v>
      </c>
      <c r="AB24">
        <f t="shared" si="14"/>
        <v>2.4502280970597954</v>
      </c>
      <c r="AC24">
        <f t="shared" si="15"/>
        <v>0.99752936692384453</v>
      </c>
      <c r="AD24">
        <f t="shared" si="16"/>
        <v>-89.728555192837092</v>
      </c>
      <c r="AE24">
        <f t="shared" si="17"/>
        <v>-11.454485029643841</v>
      </c>
      <c r="AF24">
        <f>2*0.95*0.0000000567*(((BE24+$E$7)+273)^4-(X24+273)^4)</f>
        <v>-0.72586874830435977</v>
      </c>
      <c r="AG24">
        <f t="shared" si="18"/>
        <v>-30.718657015390569</v>
      </c>
      <c r="AH24">
        <v>0</v>
      </c>
      <c r="AI24">
        <v>0</v>
      </c>
      <c r="AJ24">
        <f>IF(AH24*$K$13&gt;=AL24,1,(AL24/(AL24-AH24*$K$13)))</f>
        <v>1</v>
      </c>
      <c r="AK24">
        <f t="shared" si="19"/>
        <v>0</v>
      </c>
      <c r="AL24">
        <f>MAX(0,($E$13+$F$13*BJ24)/(1+$G$13*BJ24)*BC24/(BE24+273)*$H$13)</f>
        <v>45953.525301954091</v>
      </c>
      <c r="AM24">
        <f>$E$11*BK24+$F$11*BL24+$G$11*BW24</f>
        <v>400.00156666666658</v>
      </c>
      <c r="AN24">
        <f t="shared" si="20"/>
        <v>340.28540517928337</v>
      </c>
      <c r="AO24">
        <f>($E$11*$G$9+$F$11*$G$9+$G$11*(BX24*$H$9+BY24*$J$9))/($E$11+$F$11+$G$11)</f>
        <v>0.85071018099999973</v>
      </c>
      <c r="AP24">
        <f>($E$11*$N$9+$F$11*$N$9+$G$11*(BX24*$O$9+BY24*$Q$9))/($E$11+$F$11+$G$11)</f>
        <v>0.17797493281999999</v>
      </c>
      <c r="AQ24">
        <v>3</v>
      </c>
      <c r="AR24">
        <v>0.5</v>
      </c>
      <c r="AS24" t="s">
        <v>331</v>
      </c>
      <c r="AT24">
        <v>2</v>
      </c>
      <c r="AU24">
        <v>1654188157.349999</v>
      </c>
      <c r="AV24">
        <v>414.48886666666658</v>
      </c>
      <c r="AW24">
        <v>419.98926666666659</v>
      </c>
      <c r="AX24">
        <v>17.175296666666672</v>
      </c>
      <c r="AY24">
        <v>16.17548</v>
      </c>
      <c r="AZ24">
        <v>410.42353333333341</v>
      </c>
      <c r="BA24">
        <v>17.12763</v>
      </c>
      <c r="BB24">
        <v>600.02456666666671</v>
      </c>
      <c r="BC24">
        <v>85.06574333333333</v>
      </c>
      <c r="BD24">
        <v>0.1000619266666667</v>
      </c>
      <c r="BE24">
        <v>20.699613333333328</v>
      </c>
      <c r="BF24">
        <v>20.766079999999999</v>
      </c>
      <c r="BG24">
        <v>999.9000000000002</v>
      </c>
      <c r="BH24">
        <v>0</v>
      </c>
      <c r="BI24">
        <v>0</v>
      </c>
      <c r="BJ24">
        <v>10001.873666666659</v>
      </c>
      <c r="BK24">
        <v>122.97620000000001</v>
      </c>
      <c r="BL24">
        <v>11.6006</v>
      </c>
      <c r="BM24">
        <v>-5.5004513333333316</v>
      </c>
      <c r="BN24">
        <v>421.73216666666661</v>
      </c>
      <c r="BO24">
        <v>426.89446666666669</v>
      </c>
      <c r="BP24">
        <v>0.99983129999999998</v>
      </c>
      <c r="BQ24">
        <v>419.98926666666659</v>
      </c>
      <c r="BR24">
        <v>16.17548</v>
      </c>
      <c r="BS24">
        <v>1.4610293333333331</v>
      </c>
      <c r="BT24">
        <v>1.3759779999999999</v>
      </c>
      <c r="BU24">
        <v>12.566319999999999</v>
      </c>
      <c r="BV24">
        <v>11.65546</v>
      </c>
      <c r="BW24">
        <v>400.00156666666658</v>
      </c>
      <c r="BX24">
        <v>0.6430016999999999</v>
      </c>
      <c r="BY24">
        <v>0.35699856666666657</v>
      </c>
      <c r="BZ24">
        <v>24</v>
      </c>
      <c r="CA24">
        <v>6680.7903333333343</v>
      </c>
      <c r="CB24">
        <v>1654187670.0999999</v>
      </c>
      <c r="CC24" t="s">
        <v>339</v>
      </c>
      <c r="CD24">
        <v>1654187670.0999999</v>
      </c>
      <c r="CE24">
        <v>1654187602.5999999</v>
      </c>
      <c r="CF24">
        <v>4</v>
      </c>
      <c r="CG24">
        <v>-4.2000000000000003E-2</v>
      </c>
      <c r="CH24">
        <v>-8.0000000000000002E-3</v>
      </c>
      <c r="CI24">
        <v>4.0659999999999998</v>
      </c>
      <c r="CJ24">
        <v>1.7000000000000001E-2</v>
      </c>
      <c r="CK24">
        <v>420</v>
      </c>
      <c r="CL24">
        <v>15</v>
      </c>
      <c r="CM24">
        <v>0.49</v>
      </c>
      <c r="CN24">
        <v>0.08</v>
      </c>
      <c r="CO24">
        <v>-5.4962822500000001</v>
      </c>
      <c r="CP24">
        <v>-7.0753283302069994E-2</v>
      </c>
      <c r="CQ24">
        <v>3.3799370592327599E-2</v>
      </c>
      <c r="CR24">
        <v>1</v>
      </c>
      <c r="CS24">
        <v>0.99892125000000009</v>
      </c>
      <c r="CT24">
        <v>2.1332870544090301E-2</v>
      </c>
      <c r="CU24">
        <v>2.1575544691849529E-3</v>
      </c>
      <c r="CV24">
        <v>1</v>
      </c>
      <c r="CW24">
        <v>2</v>
      </c>
      <c r="CX24">
        <v>2</v>
      </c>
      <c r="CY24" t="s">
        <v>343</v>
      </c>
      <c r="CZ24">
        <v>3.2382499999999999</v>
      </c>
      <c r="DA24">
        <v>2.7811499999999998</v>
      </c>
      <c r="DB24">
        <v>8.25684E-2</v>
      </c>
      <c r="DC24">
        <v>8.5136400000000001E-2</v>
      </c>
      <c r="DD24">
        <v>8.1449300000000002E-2</v>
      </c>
      <c r="DE24">
        <v>7.9547300000000001E-2</v>
      </c>
      <c r="DF24">
        <v>23419.4</v>
      </c>
      <c r="DG24">
        <v>23050.5</v>
      </c>
      <c r="DH24">
        <v>24524.6</v>
      </c>
      <c r="DI24">
        <v>22430.7</v>
      </c>
      <c r="DJ24">
        <v>33268.1</v>
      </c>
      <c r="DK24">
        <v>26339.3</v>
      </c>
      <c r="DL24">
        <v>40061.599999999999</v>
      </c>
      <c r="DM24">
        <v>31065.200000000001</v>
      </c>
      <c r="DN24">
        <v>2.2536299999999998</v>
      </c>
      <c r="DO24">
        <v>2.34158</v>
      </c>
      <c r="DP24">
        <v>5.1654899999999997E-2</v>
      </c>
      <c r="DQ24">
        <v>0</v>
      </c>
      <c r="DR24">
        <v>19.917999999999999</v>
      </c>
      <c r="DS24">
        <v>999.9</v>
      </c>
      <c r="DT24">
        <v>62.9</v>
      </c>
      <c r="DU24">
        <v>23.4</v>
      </c>
      <c r="DV24">
        <v>21.359500000000001</v>
      </c>
      <c r="DW24">
        <v>63.253799999999998</v>
      </c>
      <c r="DX24">
        <v>14.0785</v>
      </c>
      <c r="DY24">
        <v>2</v>
      </c>
      <c r="DZ24">
        <v>-0.31678600000000001</v>
      </c>
      <c r="EA24">
        <v>0.44420799999999999</v>
      </c>
      <c r="EB24">
        <v>20.3794</v>
      </c>
      <c r="EC24">
        <v>5.2339099999999998</v>
      </c>
      <c r="ED24">
        <v>11.9381</v>
      </c>
      <c r="EE24">
        <v>4.9797000000000002</v>
      </c>
      <c r="EF24">
        <v>3.282</v>
      </c>
      <c r="EG24">
        <v>611</v>
      </c>
      <c r="EH24">
        <v>656</v>
      </c>
      <c r="EI24">
        <v>161.5</v>
      </c>
      <c r="EJ24">
        <v>96.9</v>
      </c>
      <c r="EK24">
        <v>4.9716199999999997</v>
      </c>
      <c r="EL24">
        <v>1.86114</v>
      </c>
      <c r="EM24">
        <v>1.8666100000000001</v>
      </c>
      <c r="EN24">
        <v>1.8577600000000001</v>
      </c>
      <c r="EO24">
        <v>1.8624499999999999</v>
      </c>
      <c r="EP24">
        <v>1.8629500000000001</v>
      </c>
      <c r="EQ24">
        <v>1.8638600000000001</v>
      </c>
      <c r="ER24">
        <v>1.8595900000000001</v>
      </c>
      <c r="ES24">
        <v>0</v>
      </c>
      <c r="ET24">
        <v>0</v>
      </c>
      <c r="EU24">
        <v>0</v>
      </c>
      <c r="EV24">
        <v>0</v>
      </c>
      <c r="EW24" t="s">
        <v>334</v>
      </c>
      <c r="EX24" t="s">
        <v>335</v>
      </c>
      <c r="EY24" t="s">
        <v>336</v>
      </c>
      <c r="EZ24" t="s">
        <v>336</v>
      </c>
      <c r="FA24" t="s">
        <v>336</v>
      </c>
      <c r="FB24" t="s">
        <v>336</v>
      </c>
      <c r="FC24">
        <v>0</v>
      </c>
      <c r="FD24">
        <v>100</v>
      </c>
      <c r="FE24">
        <v>100</v>
      </c>
      <c r="FF24">
        <v>4.0650000000000004</v>
      </c>
      <c r="FG24">
        <v>4.7699999999999999E-2</v>
      </c>
      <c r="FH24">
        <v>3.9166859496738549</v>
      </c>
      <c r="FI24">
        <v>6.7843858137211317E-4</v>
      </c>
      <c r="FJ24">
        <v>-9.1149672394835243E-7</v>
      </c>
      <c r="FK24">
        <v>3.4220399332756191E-10</v>
      </c>
      <c r="FL24">
        <v>-3.345994703309603E-2</v>
      </c>
      <c r="FM24">
        <v>-1.0294496597657229E-2</v>
      </c>
      <c r="FN24">
        <v>9.3241379300954626E-4</v>
      </c>
      <c r="FO24">
        <v>-3.1998259251072341E-6</v>
      </c>
      <c r="FP24">
        <v>1</v>
      </c>
      <c r="FQ24">
        <v>2092</v>
      </c>
      <c r="FR24">
        <v>0</v>
      </c>
      <c r="FS24">
        <v>27</v>
      </c>
      <c r="FT24">
        <v>8.1999999999999993</v>
      </c>
      <c r="FU24">
        <v>9.4</v>
      </c>
      <c r="FV24">
        <v>1.3513200000000001</v>
      </c>
      <c r="FW24">
        <v>2.3803700000000001</v>
      </c>
      <c r="FX24">
        <v>2.1496599999999999</v>
      </c>
      <c r="FY24">
        <v>2.7685499999999998</v>
      </c>
      <c r="FZ24">
        <v>2.1508799999999999</v>
      </c>
      <c r="GA24">
        <v>2.3596200000000001</v>
      </c>
      <c r="GB24">
        <v>26.892399999999999</v>
      </c>
      <c r="GC24">
        <v>14.0357</v>
      </c>
      <c r="GD24">
        <v>19</v>
      </c>
      <c r="GE24">
        <v>614.47199999999998</v>
      </c>
      <c r="GF24">
        <v>715.77</v>
      </c>
      <c r="GG24">
        <v>20.002199999999998</v>
      </c>
      <c r="GH24">
        <v>22.879000000000001</v>
      </c>
      <c r="GI24">
        <v>30.0017</v>
      </c>
      <c r="GJ24">
        <v>22.668099999999999</v>
      </c>
      <c r="GK24">
        <v>22.637499999999999</v>
      </c>
      <c r="GL24">
        <v>27.076699999999999</v>
      </c>
      <c r="GM24">
        <v>26.104800000000001</v>
      </c>
      <c r="GN24">
        <v>0</v>
      </c>
      <c r="GO24">
        <v>20</v>
      </c>
      <c r="GP24">
        <v>420</v>
      </c>
      <c r="GQ24">
        <v>16.204000000000001</v>
      </c>
      <c r="GR24">
        <v>101.33499999999999</v>
      </c>
      <c r="GS24">
        <v>101.895</v>
      </c>
    </row>
    <row r="25" spans="1:201" x14ac:dyDescent="0.25">
      <c r="A25" t="s">
        <v>37</v>
      </c>
      <c r="B25" t="s">
        <v>645</v>
      </c>
      <c r="C25">
        <v>1</v>
      </c>
      <c r="D25">
        <v>9</v>
      </c>
      <c r="E25">
        <v>1654188228.0999999</v>
      </c>
      <c r="F25">
        <v>926.09999990463257</v>
      </c>
      <c r="G25" t="s">
        <v>354</v>
      </c>
      <c r="H25" t="s">
        <v>355</v>
      </c>
      <c r="I25">
        <v>15</v>
      </c>
      <c r="J25">
        <v>1654188220.099999</v>
      </c>
      <c r="K25">
        <f t="shared" si="0"/>
        <v>1.9820035258981813E-3</v>
      </c>
      <c r="L25">
        <f t="shared" si="1"/>
        <v>1.9820035258981812</v>
      </c>
      <c r="M25">
        <f t="shared" si="2"/>
        <v>6.2683886504484692</v>
      </c>
      <c r="N25">
        <f t="shared" si="3"/>
        <v>416.44222580645157</v>
      </c>
      <c r="O25">
        <f t="shared" si="4"/>
        <v>349.93164885629642</v>
      </c>
      <c r="P25">
        <f t="shared" si="5"/>
        <v>29.800793588211665</v>
      </c>
      <c r="Q25">
        <f t="shared" si="6"/>
        <v>35.464951093263174</v>
      </c>
      <c r="R25">
        <f t="shared" si="7"/>
        <v>0.17342046558929189</v>
      </c>
      <c r="S25">
        <f>IF(LEFT(AS25,1)&lt;&gt;"0",IF(LEFT(AS25,1)="1",3,AT25),$G$5+$H$5*(BJ25*BC25/($N$5*1000))+$I$5*(BJ25*BC25/($N$5*1000))*MAX(MIN(AQ25,$M$5),$L$5)*MAX(MIN(AQ25,$M$5),$L$5)+$J$5*MAX(MIN(AQ25,$M$5),$L$5)*(BJ25*BC25/($N$5*1000))+$K$5*(BJ25*BC25/($N$5*1000))*(BJ25*BC25/($N$5*1000)))</f>
        <v>3.1954389408819583</v>
      </c>
      <c r="T25">
        <f t="shared" si="8"/>
        <v>0.16835635979943281</v>
      </c>
      <c r="U25">
        <f t="shared" si="9"/>
        <v>0.10566539689746268</v>
      </c>
      <c r="V25">
        <f t="shared" si="10"/>
        <v>35.595145314291926</v>
      </c>
      <c r="W25">
        <f>(BE25+(V25+2*0.95*0.0000000567*(((BE25+$E$7)+273)^4-(BE25+273)^4)-44100*K25)/(1.84*29.3*S25+8*0.95*0.0000000567*(BE25+273)^3))</f>
        <v>20.478146728672971</v>
      </c>
      <c r="X25">
        <f>($F$7*BF25+$G$7*BG25+$H$7*W25)</f>
        <v>20.672845161290329</v>
      </c>
      <c r="Y25">
        <f t="shared" si="11"/>
        <v>2.4461911252525965</v>
      </c>
      <c r="Z25">
        <f t="shared" si="12"/>
        <v>59.631661847780215</v>
      </c>
      <c r="AA25">
        <f t="shared" si="13"/>
        <v>1.4666422954470295</v>
      </c>
      <c r="AB25">
        <f t="shared" si="14"/>
        <v>2.4595026366880051</v>
      </c>
      <c r="AC25">
        <f t="shared" si="15"/>
        <v>0.97954882980556701</v>
      </c>
      <c r="AD25">
        <f t="shared" si="16"/>
        <v>-87.406355492109796</v>
      </c>
      <c r="AE25">
        <f t="shared" si="17"/>
        <v>15.180541924861755</v>
      </c>
      <c r="AF25">
        <f>2*0.95*0.0000000567*(((BE25+$E$7)+273)^4-(X25+273)^4)</f>
        <v>0.96217661788697817</v>
      </c>
      <c r="AG25">
        <f t="shared" si="18"/>
        <v>-35.668491635069138</v>
      </c>
      <c r="AH25">
        <v>0</v>
      </c>
      <c r="AI25">
        <v>0</v>
      </c>
      <c r="AJ25">
        <f>IF(AH25*$K$13&gt;=AL25,1,(AL25/(AL25-AH25*$K$13)))</f>
        <v>1</v>
      </c>
      <c r="AK25">
        <f t="shared" si="19"/>
        <v>0</v>
      </c>
      <c r="AL25">
        <f>MAX(0,($E$13+$F$13*BJ25)/(1+$G$13*BJ25)*BC25/(BE25+273)*$H$13)</f>
        <v>45922.476262579534</v>
      </c>
      <c r="AM25">
        <f>$E$11*BK25+$F$11*BL25+$G$11*BW25</f>
        <v>200.00064516129041</v>
      </c>
      <c r="AN25">
        <f t="shared" si="20"/>
        <v>170.14256607102337</v>
      </c>
      <c r="AO25">
        <f>($E$11*$G$9+$F$11*$G$9+$G$11*(BX25*$H$9+BY25*$J$9))/($E$11+$F$11+$G$11)</f>
        <v>0.85071008612903221</v>
      </c>
      <c r="AP25">
        <f>($E$11*$N$9+$F$11*$N$9+$G$11*(BX25*$O$9+BY25*$Q$9))/($E$11+$F$11+$G$11)</f>
        <v>0.17797515245806453</v>
      </c>
      <c r="AQ25">
        <v>3</v>
      </c>
      <c r="AR25">
        <v>0.5</v>
      </c>
      <c r="AS25" t="s">
        <v>331</v>
      </c>
      <c r="AT25">
        <v>2</v>
      </c>
      <c r="AU25">
        <v>1654188220.099999</v>
      </c>
      <c r="AV25">
        <v>416.44222580645157</v>
      </c>
      <c r="AW25">
        <v>419.98912903225812</v>
      </c>
      <c r="AX25">
        <v>17.221841935483869</v>
      </c>
      <c r="AY25">
        <v>16.24790322580645</v>
      </c>
      <c r="AZ25">
        <v>412.37690322580642</v>
      </c>
      <c r="BA25">
        <v>17.17330322580645</v>
      </c>
      <c r="BB25">
        <v>599.99764516129028</v>
      </c>
      <c r="BC25">
        <v>85.061751612903223</v>
      </c>
      <c r="BD25">
        <v>0.1000040774193548</v>
      </c>
      <c r="BE25">
        <v>20.760964516129029</v>
      </c>
      <c r="BF25">
        <v>20.672845161290329</v>
      </c>
      <c r="BG25">
        <v>999.90000000000032</v>
      </c>
      <c r="BH25">
        <v>0</v>
      </c>
      <c r="BI25">
        <v>0</v>
      </c>
      <c r="BJ25">
        <v>9997.4938709677408</v>
      </c>
      <c r="BK25">
        <v>61.869877419354843</v>
      </c>
      <c r="BL25">
        <v>11.665699999999999</v>
      </c>
      <c r="BM25">
        <v>-3.5469341935483869</v>
      </c>
      <c r="BN25">
        <v>423.73980645161282</v>
      </c>
      <c r="BO25">
        <v>426.92583870967752</v>
      </c>
      <c r="BP25">
        <v>0.97392651612903225</v>
      </c>
      <c r="BQ25">
        <v>419.98912903225812</v>
      </c>
      <c r="BR25">
        <v>16.24790322580645</v>
      </c>
      <c r="BS25">
        <v>1.4649196774193549</v>
      </c>
      <c r="BT25">
        <v>1.3820761290322581</v>
      </c>
      <c r="BU25">
        <v>12.606851612903229</v>
      </c>
      <c r="BV25">
        <v>11.722390322580649</v>
      </c>
      <c r="BW25">
        <v>200.00064516129041</v>
      </c>
      <c r="BX25">
        <v>0.64299806451612906</v>
      </c>
      <c r="BY25">
        <v>0.35700196774193549</v>
      </c>
      <c r="BZ25">
        <v>25</v>
      </c>
      <c r="CA25">
        <v>3340.387096774195</v>
      </c>
      <c r="CB25">
        <v>1654187670.0999999</v>
      </c>
      <c r="CC25" t="s">
        <v>339</v>
      </c>
      <c r="CD25">
        <v>1654187670.0999999</v>
      </c>
      <c r="CE25">
        <v>1654187602.5999999</v>
      </c>
      <c r="CF25">
        <v>4</v>
      </c>
      <c r="CG25">
        <v>-4.2000000000000003E-2</v>
      </c>
      <c r="CH25">
        <v>-8.0000000000000002E-3</v>
      </c>
      <c r="CI25">
        <v>4.0659999999999998</v>
      </c>
      <c r="CJ25">
        <v>1.7000000000000001E-2</v>
      </c>
      <c r="CK25">
        <v>420</v>
      </c>
      <c r="CL25">
        <v>15</v>
      </c>
      <c r="CM25">
        <v>0.49</v>
      </c>
      <c r="CN25">
        <v>0.08</v>
      </c>
      <c r="CO25">
        <v>-3.5378815000000001</v>
      </c>
      <c r="CP25">
        <v>-9.1475797373353096E-2</v>
      </c>
      <c r="CQ25">
        <v>2.2222823802343361E-2</v>
      </c>
      <c r="CR25">
        <v>1</v>
      </c>
      <c r="CS25">
        <v>0.97261557500000007</v>
      </c>
      <c r="CT25">
        <v>2.9327448405257819E-2</v>
      </c>
      <c r="CU25">
        <v>2.9504755200433401E-3</v>
      </c>
      <c r="CV25">
        <v>1</v>
      </c>
      <c r="CW25">
        <v>2</v>
      </c>
      <c r="CX25">
        <v>2</v>
      </c>
      <c r="CY25" t="s">
        <v>343</v>
      </c>
      <c r="CZ25">
        <v>3.2379899999999999</v>
      </c>
      <c r="DA25">
        <v>2.78111</v>
      </c>
      <c r="DB25">
        <v>8.28097E-2</v>
      </c>
      <c r="DC25">
        <v>8.5078000000000001E-2</v>
      </c>
      <c r="DD25">
        <v>8.1556600000000007E-2</v>
      </c>
      <c r="DE25">
        <v>7.9759499999999997E-2</v>
      </c>
      <c r="DF25">
        <v>23402.2</v>
      </c>
      <c r="DG25">
        <v>23041.4</v>
      </c>
      <c r="DH25">
        <v>24514</v>
      </c>
      <c r="DI25">
        <v>22421.200000000001</v>
      </c>
      <c r="DJ25">
        <v>33251.1</v>
      </c>
      <c r="DK25">
        <v>26322.3</v>
      </c>
      <c r="DL25">
        <v>40045.599999999999</v>
      </c>
      <c r="DM25">
        <v>31051.9</v>
      </c>
      <c r="DN25">
        <v>2.2497699999999998</v>
      </c>
      <c r="DO25">
        <v>2.3370199999999999</v>
      </c>
      <c r="DP25">
        <v>4.1339500000000001E-2</v>
      </c>
      <c r="DQ25">
        <v>0</v>
      </c>
      <c r="DR25">
        <v>19.9983</v>
      </c>
      <c r="DS25">
        <v>999.9</v>
      </c>
      <c r="DT25">
        <v>63</v>
      </c>
      <c r="DU25">
        <v>23.4</v>
      </c>
      <c r="DV25">
        <v>21.396100000000001</v>
      </c>
      <c r="DW25">
        <v>63.703800000000001</v>
      </c>
      <c r="DX25">
        <v>14.118600000000001</v>
      </c>
      <c r="DY25">
        <v>2</v>
      </c>
      <c r="DZ25">
        <v>-0.29718499999999998</v>
      </c>
      <c r="EA25">
        <v>0.58993700000000004</v>
      </c>
      <c r="EB25">
        <v>20.38</v>
      </c>
      <c r="EC25">
        <v>5.2307699999999997</v>
      </c>
      <c r="ED25">
        <v>11.9381</v>
      </c>
      <c r="EE25">
        <v>4.9788500000000004</v>
      </c>
      <c r="EF25">
        <v>3.2813300000000001</v>
      </c>
      <c r="EG25">
        <v>612.79999999999995</v>
      </c>
      <c r="EH25">
        <v>664.3</v>
      </c>
      <c r="EI25">
        <v>161.5</v>
      </c>
      <c r="EJ25">
        <v>97</v>
      </c>
      <c r="EK25">
        <v>4.9716699999999996</v>
      </c>
      <c r="EL25">
        <v>1.8611899999999999</v>
      </c>
      <c r="EM25">
        <v>1.8666100000000001</v>
      </c>
      <c r="EN25">
        <v>1.8577600000000001</v>
      </c>
      <c r="EO25">
        <v>1.8624400000000001</v>
      </c>
      <c r="EP25">
        <v>1.8629500000000001</v>
      </c>
      <c r="EQ25">
        <v>1.8638600000000001</v>
      </c>
      <c r="ER25">
        <v>1.8595900000000001</v>
      </c>
      <c r="ES25">
        <v>0</v>
      </c>
      <c r="ET25">
        <v>0</v>
      </c>
      <c r="EU25">
        <v>0</v>
      </c>
      <c r="EV25">
        <v>0</v>
      </c>
      <c r="EW25" t="s">
        <v>334</v>
      </c>
      <c r="EX25" t="s">
        <v>335</v>
      </c>
      <c r="EY25" t="s">
        <v>336</v>
      </c>
      <c r="EZ25" t="s">
        <v>336</v>
      </c>
      <c r="FA25" t="s">
        <v>336</v>
      </c>
      <c r="FB25" t="s">
        <v>336</v>
      </c>
      <c r="FC25">
        <v>0</v>
      </c>
      <c r="FD25">
        <v>100</v>
      </c>
      <c r="FE25">
        <v>100</v>
      </c>
      <c r="FF25">
        <v>4.0650000000000004</v>
      </c>
      <c r="FG25">
        <v>4.8599999999999997E-2</v>
      </c>
      <c r="FH25">
        <v>3.9166859496738549</v>
      </c>
      <c r="FI25">
        <v>6.7843858137211317E-4</v>
      </c>
      <c r="FJ25">
        <v>-9.1149672394835243E-7</v>
      </c>
      <c r="FK25">
        <v>3.4220399332756191E-10</v>
      </c>
      <c r="FL25">
        <v>-3.345994703309603E-2</v>
      </c>
      <c r="FM25">
        <v>-1.0294496597657229E-2</v>
      </c>
      <c r="FN25">
        <v>9.3241379300954626E-4</v>
      </c>
      <c r="FO25">
        <v>-3.1998259251072341E-6</v>
      </c>
      <c r="FP25">
        <v>1</v>
      </c>
      <c r="FQ25">
        <v>2092</v>
      </c>
      <c r="FR25">
        <v>0</v>
      </c>
      <c r="FS25">
        <v>27</v>
      </c>
      <c r="FT25">
        <v>9.3000000000000007</v>
      </c>
      <c r="FU25">
        <v>10.4</v>
      </c>
      <c r="FV25">
        <v>1.3513200000000001</v>
      </c>
      <c r="FW25">
        <v>2.3803700000000001</v>
      </c>
      <c r="FX25">
        <v>2.1496599999999999</v>
      </c>
      <c r="FY25">
        <v>2.7685499999999998</v>
      </c>
      <c r="FZ25">
        <v>2.1508799999999999</v>
      </c>
      <c r="GA25">
        <v>2.3864700000000001</v>
      </c>
      <c r="GB25">
        <v>26.9131</v>
      </c>
      <c r="GC25">
        <v>14.026999999999999</v>
      </c>
      <c r="GD25">
        <v>19</v>
      </c>
      <c r="GE25">
        <v>614.70100000000002</v>
      </c>
      <c r="GF25">
        <v>715.34699999999998</v>
      </c>
      <c r="GG25">
        <v>20.001999999999999</v>
      </c>
      <c r="GH25">
        <v>23.146699999999999</v>
      </c>
      <c r="GI25">
        <v>30.0015</v>
      </c>
      <c r="GJ25">
        <v>22.924099999999999</v>
      </c>
      <c r="GK25">
        <v>22.8917</v>
      </c>
      <c r="GL25">
        <v>27.082000000000001</v>
      </c>
      <c r="GM25">
        <v>25.813300000000002</v>
      </c>
      <c r="GN25">
        <v>0</v>
      </c>
      <c r="GO25">
        <v>20</v>
      </c>
      <c r="GP25">
        <v>420</v>
      </c>
      <c r="GQ25">
        <v>16.341100000000001</v>
      </c>
      <c r="GR25">
        <v>101.29300000000001</v>
      </c>
      <c r="GS25">
        <v>101.851</v>
      </c>
    </row>
    <row r="26" spans="1:201" x14ac:dyDescent="0.25">
      <c r="A26" t="s">
        <v>37</v>
      </c>
      <c r="B26" t="s">
        <v>645</v>
      </c>
      <c r="C26">
        <v>1</v>
      </c>
      <c r="D26">
        <v>10</v>
      </c>
      <c r="E26">
        <v>1654188291.0999999</v>
      </c>
      <c r="F26">
        <v>989.09999990463257</v>
      </c>
      <c r="G26" t="s">
        <v>356</v>
      </c>
      <c r="H26" t="s">
        <v>357</v>
      </c>
      <c r="I26">
        <v>15</v>
      </c>
      <c r="J26">
        <v>1654188283.099999</v>
      </c>
      <c r="K26">
        <f t="shared" si="0"/>
        <v>1.942037084496111E-3</v>
      </c>
      <c r="L26">
        <f t="shared" si="1"/>
        <v>1.942037084496111</v>
      </c>
      <c r="M26">
        <f t="shared" si="2"/>
        <v>2.9795635073630575</v>
      </c>
      <c r="N26">
        <f t="shared" si="3"/>
        <v>418.10777419354832</v>
      </c>
      <c r="O26">
        <f t="shared" si="4"/>
        <v>381.99349565237856</v>
      </c>
      <c r="P26">
        <f t="shared" si="5"/>
        <v>32.531315795120072</v>
      </c>
      <c r="Q26">
        <f t="shared" si="6"/>
        <v>35.606878634035141</v>
      </c>
      <c r="R26">
        <f t="shared" si="7"/>
        <v>0.17064397597421826</v>
      </c>
      <c r="S26">
        <f>IF(LEFT(AS26,1)&lt;&gt;"0",IF(LEFT(AS26,1)="1",3,AT26),$G$5+$H$5*(BJ26*BC26/($N$5*1000))+$I$5*(BJ26*BC26/($N$5*1000))*MAX(MIN(AQ26,$M$5),$L$5)*MAX(MIN(AQ26,$M$5),$L$5)+$J$5*MAX(MIN(AQ26,$M$5),$L$5)*(BJ26*BC26/($N$5*1000))+$K$5*(BJ26*BC26/($N$5*1000))*(BJ26*BC26/($N$5*1000)))</f>
        <v>3.1966364002041843</v>
      </c>
      <c r="T26">
        <f t="shared" si="8"/>
        <v>0.16574003790939154</v>
      </c>
      <c r="U26">
        <f t="shared" si="9"/>
        <v>0.10401638431672777</v>
      </c>
      <c r="V26">
        <f t="shared" si="10"/>
        <v>17.797346764561276</v>
      </c>
      <c r="W26">
        <f>(BE26+(V26+2*0.95*0.0000000567*(((BE26+$E$7)+273)^4-(BE26+273)^4)-44100*K26)/(1.84*29.3*S26+8*0.95*0.0000000567*(BE26+273)^3))</f>
        <v>20.494592660813368</v>
      </c>
      <c r="X26">
        <f>($F$7*BF26+$G$7*BG26+$H$7*W26)</f>
        <v>20.692654838709679</v>
      </c>
      <c r="Y26">
        <f t="shared" si="11"/>
        <v>2.4491781089943383</v>
      </c>
      <c r="Z26">
        <f t="shared" si="12"/>
        <v>59.560846134290493</v>
      </c>
      <c r="AA26">
        <f t="shared" si="13"/>
        <v>1.474290381401552</v>
      </c>
      <c r="AB26">
        <f t="shared" si="14"/>
        <v>2.4752676919288601</v>
      </c>
      <c r="AC26">
        <f t="shared" si="15"/>
        <v>0.9748877275927863</v>
      </c>
      <c r="AD26">
        <f t="shared" si="16"/>
        <v>-85.6438354262785</v>
      </c>
      <c r="AE26">
        <f t="shared" si="17"/>
        <v>29.664767562754818</v>
      </c>
      <c r="AF26">
        <f>2*0.95*0.0000000567*(((BE26+$E$7)+273)^4-(X26+273)^4)</f>
        <v>1.8807018921374856</v>
      </c>
      <c r="AG26">
        <f t="shared" si="18"/>
        <v>-36.301019206824918</v>
      </c>
      <c r="AH26">
        <v>0</v>
      </c>
      <c r="AI26">
        <v>0</v>
      </c>
      <c r="AJ26">
        <f>IF(AH26*$K$13&gt;=AL26,1,(AL26/(AL26-AH26*$K$13)))</f>
        <v>1</v>
      </c>
      <c r="AK26">
        <f t="shared" si="19"/>
        <v>0</v>
      </c>
      <c r="AL26">
        <f>MAX(0,($E$13+$F$13*BJ26)/(1+$G$13*BJ26)*BC26/(BE26+273)*$H$13)</f>
        <v>45928.574378236975</v>
      </c>
      <c r="AM26">
        <f>$E$11*BK26+$F$11*BL26+$G$11*BW26</f>
        <v>100.00002258064519</v>
      </c>
      <c r="AN26">
        <f t="shared" si="20"/>
        <v>85.07095882247026</v>
      </c>
      <c r="AO26">
        <f>($E$11*$G$9+$F$11*$G$9+$G$11*(BX26*$H$9+BY26*$J$9))/($E$11+$F$11+$G$11)</f>
        <v>0.85070939612903229</v>
      </c>
      <c r="AP26">
        <f>($E$11*$N$9+$F$11*$N$9+$G$11*(BX26*$O$9+BY26*$Q$9))/($E$11+$F$11+$G$11)</f>
        <v>0.17797342745806455</v>
      </c>
      <c r="AQ26">
        <v>3</v>
      </c>
      <c r="AR26">
        <v>0.5</v>
      </c>
      <c r="AS26" t="s">
        <v>331</v>
      </c>
      <c r="AT26">
        <v>2</v>
      </c>
      <c r="AU26">
        <v>1654188283.099999</v>
      </c>
      <c r="AV26">
        <v>418.10777419354832</v>
      </c>
      <c r="AW26">
        <v>420.00354838709671</v>
      </c>
      <c r="AX26">
        <v>17.311606451612899</v>
      </c>
      <c r="AY26">
        <v>16.35739677419355</v>
      </c>
      <c r="AZ26">
        <v>414.04206451612902</v>
      </c>
      <c r="BA26">
        <v>17.261416129032259</v>
      </c>
      <c r="BB26">
        <v>599.99935483870956</v>
      </c>
      <c r="BC26">
        <v>85.061948387096777</v>
      </c>
      <c r="BD26">
        <v>0.1000142258064516</v>
      </c>
      <c r="BE26">
        <v>20.86478709677419</v>
      </c>
      <c r="BF26">
        <v>20.692654838709679</v>
      </c>
      <c r="BG26">
        <v>999.90000000000032</v>
      </c>
      <c r="BH26">
        <v>0</v>
      </c>
      <c r="BI26">
        <v>0</v>
      </c>
      <c r="BJ26">
        <v>10002.538387096771</v>
      </c>
      <c r="BK26">
        <v>30.789245161290321</v>
      </c>
      <c r="BL26">
        <v>11.94204838709677</v>
      </c>
      <c r="BM26">
        <v>-1.89578064516129</v>
      </c>
      <c r="BN26">
        <v>425.47332258064512</v>
      </c>
      <c r="BO26">
        <v>426.98796774193539</v>
      </c>
      <c r="BP26">
        <v>0.95420719354838723</v>
      </c>
      <c r="BQ26">
        <v>420.00354838709671</v>
      </c>
      <c r="BR26">
        <v>16.35739677419355</v>
      </c>
      <c r="BS26">
        <v>1.472559677419355</v>
      </c>
      <c r="BT26">
        <v>1.391392903225807</v>
      </c>
      <c r="BU26">
        <v>12.68617741935484</v>
      </c>
      <c r="BV26">
        <v>11.824151612903229</v>
      </c>
      <c r="BW26">
        <v>100.00002258064519</v>
      </c>
      <c r="BX26">
        <v>0.64302106451612906</v>
      </c>
      <c r="BY26">
        <v>0.35697896774193549</v>
      </c>
      <c r="BZ26">
        <v>25</v>
      </c>
      <c r="CA26">
        <v>1670.2077419354839</v>
      </c>
      <c r="CB26">
        <v>1654187670.0999999</v>
      </c>
      <c r="CC26" t="s">
        <v>339</v>
      </c>
      <c r="CD26">
        <v>1654187670.0999999</v>
      </c>
      <c r="CE26">
        <v>1654187602.5999999</v>
      </c>
      <c r="CF26">
        <v>4</v>
      </c>
      <c r="CG26">
        <v>-4.2000000000000003E-2</v>
      </c>
      <c r="CH26">
        <v>-8.0000000000000002E-3</v>
      </c>
      <c r="CI26">
        <v>4.0659999999999998</v>
      </c>
      <c r="CJ26">
        <v>1.7000000000000001E-2</v>
      </c>
      <c r="CK26">
        <v>420</v>
      </c>
      <c r="CL26">
        <v>15</v>
      </c>
      <c r="CM26">
        <v>0.49</v>
      </c>
      <c r="CN26">
        <v>0.08</v>
      </c>
      <c r="CO26">
        <v>-1.893176</v>
      </c>
      <c r="CP26">
        <v>-7.9066716697934095E-2</v>
      </c>
      <c r="CQ26">
        <v>3.45959695484893E-2</v>
      </c>
      <c r="CR26">
        <v>1</v>
      </c>
      <c r="CS26">
        <v>0.95427127499999997</v>
      </c>
      <c r="CT26">
        <v>4.726041275779024E-4</v>
      </c>
      <c r="CU26">
        <v>1.8119065785450949E-3</v>
      </c>
      <c r="CV26">
        <v>1</v>
      </c>
      <c r="CW26">
        <v>2</v>
      </c>
      <c r="CX26">
        <v>2</v>
      </c>
      <c r="CY26" t="s">
        <v>343</v>
      </c>
      <c r="CZ26">
        <v>3.2376800000000001</v>
      </c>
      <c r="DA26">
        <v>2.7811900000000001</v>
      </c>
      <c r="DB26">
        <v>8.3008200000000004E-2</v>
      </c>
      <c r="DC26">
        <v>8.5025100000000006E-2</v>
      </c>
      <c r="DD26">
        <v>8.1797099999999998E-2</v>
      </c>
      <c r="DE26">
        <v>8.0151E-2</v>
      </c>
      <c r="DF26">
        <v>23387.7</v>
      </c>
      <c r="DG26">
        <v>23034.5</v>
      </c>
      <c r="DH26">
        <v>24505.1</v>
      </c>
      <c r="DI26">
        <v>22414</v>
      </c>
      <c r="DJ26">
        <v>33231</v>
      </c>
      <c r="DK26">
        <v>26302.400000000001</v>
      </c>
      <c r="DL26">
        <v>40031.699999999997</v>
      </c>
      <c r="DM26">
        <v>31041.4</v>
      </c>
      <c r="DN26">
        <v>2.2460499999999999</v>
      </c>
      <c r="DO26">
        <v>2.33297</v>
      </c>
      <c r="DP26">
        <v>3.4779299999999999E-2</v>
      </c>
      <c r="DQ26">
        <v>0</v>
      </c>
      <c r="DR26">
        <v>20.141400000000001</v>
      </c>
      <c r="DS26">
        <v>999.9</v>
      </c>
      <c r="DT26">
        <v>63</v>
      </c>
      <c r="DU26">
        <v>23.4</v>
      </c>
      <c r="DV26">
        <v>21.395</v>
      </c>
      <c r="DW26">
        <v>63.433799999999998</v>
      </c>
      <c r="DX26">
        <v>14.0665</v>
      </c>
      <c r="DY26">
        <v>2</v>
      </c>
      <c r="DZ26">
        <v>-0.27857999999999999</v>
      </c>
      <c r="EA26">
        <v>0.72642399999999996</v>
      </c>
      <c r="EB26">
        <v>20.381499999999999</v>
      </c>
      <c r="EC26">
        <v>5.23346</v>
      </c>
      <c r="ED26">
        <v>11.9381</v>
      </c>
      <c r="EE26">
        <v>4.9795999999999996</v>
      </c>
      <c r="EF26">
        <v>3.282</v>
      </c>
      <c r="EG26">
        <v>614.6</v>
      </c>
      <c r="EH26">
        <v>672.5</v>
      </c>
      <c r="EI26">
        <v>161.5</v>
      </c>
      <c r="EJ26">
        <v>97</v>
      </c>
      <c r="EK26">
        <v>4.9716199999999997</v>
      </c>
      <c r="EL26">
        <v>1.86113</v>
      </c>
      <c r="EM26">
        <v>1.8666100000000001</v>
      </c>
      <c r="EN26">
        <v>1.8577600000000001</v>
      </c>
      <c r="EO26">
        <v>1.8624700000000001</v>
      </c>
      <c r="EP26">
        <v>1.8629500000000001</v>
      </c>
      <c r="EQ26">
        <v>1.8638600000000001</v>
      </c>
      <c r="ER26">
        <v>1.8595900000000001</v>
      </c>
      <c r="ES26">
        <v>0</v>
      </c>
      <c r="ET26">
        <v>0</v>
      </c>
      <c r="EU26">
        <v>0</v>
      </c>
      <c r="EV26">
        <v>0</v>
      </c>
      <c r="EW26" t="s">
        <v>334</v>
      </c>
      <c r="EX26" t="s">
        <v>335</v>
      </c>
      <c r="EY26" t="s">
        <v>336</v>
      </c>
      <c r="EZ26" t="s">
        <v>336</v>
      </c>
      <c r="FA26" t="s">
        <v>336</v>
      </c>
      <c r="FB26" t="s">
        <v>336</v>
      </c>
      <c r="FC26">
        <v>0</v>
      </c>
      <c r="FD26">
        <v>100</v>
      </c>
      <c r="FE26">
        <v>100</v>
      </c>
      <c r="FF26">
        <v>4.0650000000000004</v>
      </c>
      <c r="FG26">
        <v>5.0200000000000002E-2</v>
      </c>
      <c r="FH26">
        <v>3.9166859496738549</v>
      </c>
      <c r="FI26">
        <v>6.7843858137211317E-4</v>
      </c>
      <c r="FJ26">
        <v>-9.1149672394835243E-7</v>
      </c>
      <c r="FK26">
        <v>3.4220399332756191E-10</v>
      </c>
      <c r="FL26">
        <v>-3.345994703309603E-2</v>
      </c>
      <c r="FM26">
        <v>-1.0294496597657229E-2</v>
      </c>
      <c r="FN26">
        <v>9.3241379300954626E-4</v>
      </c>
      <c r="FO26">
        <v>-3.1998259251072341E-6</v>
      </c>
      <c r="FP26">
        <v>1</v>
      </c>
      <c r="FQ26">
        <v>2092</v>
      </c>
      <c r="FR26">
        <v>0</v>
      </c>
      <c r="FS26">
        <v>27</v>
      </c>
      <c r="FT26">
        <v>10.3</v>
      </c>
      <c r="FU26">
        <v>11.5</v>
      </c>
      <c r="FV26">
        <v>1.3513200000000001</v>
      </c>
      <c r="FW26">
        <v>2.3840300000000001</v>
      </c>
      <c r="FX26">
        <v>2.1496599999999999</v>
      </c>
      <c r="FY26">
        <v>2.7673299999999998</v>
      </c>
      <c r="FZ26">
        <v>2.1508799999999999</v>
      </c>
      <c r="GA26">
        <v>2.3645</v>
      </c>
      <c r="GB26">
        <v>26.933800000000002</v>
      </c>
      <c r="GC26">
        <v>14.0182</v>
      </c>
      <c r="GD26">
        <v>19</v>
      </c>
      <c r="GE26">
        <v>614.94000000000005</v>
      </c>
      <c r="GF26">
        <v>715.27300000000002</v>
      </c>
      <c r="GG26">
        <v>20.002500000000001</v>
      </c>
      <c r="GH26">
        <v>23.406700000000001</v>
      </c>
      <c r="GI26">
        <v>30.0015</v>
      </c>
      <c r="GJ26">
        <v>23.174600000000002</v>
      </c>
      <c r="GK26">
        <v>23.1401</v>
      </c>
      <c r="GL26">
        <v>27.083100000000002</v>
      </c>
      <c r="GM26">
        <v>25.252300000000002</v>
      </c>
      <c r="GN26">
        <v>0</v>
      </c>
      <c r="GO26">
        <v>20</v>
      </c>
      <c r="GP26">
        <v>420</v>
      </c>
      <c r="GQ26">
        <v>16.465499999999999</v>
      </c>
      <c r="GR26">
        <v>101.258</v>
      </c>
      <c r="GS26">
        <v>101.818</v>
      </c>
    </row>
    <row r="27" spans="1:201" x14ac:dyDescent="0.25">
      <c r="A27" t="s">
        <v>37</v>
      </c>
      <c r="B27" t="s">
        <v>645</v>
      </c>
      <c r="C27">
        <v>1</v>
      </c>
      <c r="D27">
        <v>11</v>
      </c>
      <c r="E27">
        <v>1654188358.5999999</v>
      </c>
      <c r="F27">
        <v>1056.599999904633</v>
      </c>
      <c r="G27" t="s">
        <v>358</v>
      </c>
      <c r="H27" t="s">
        <v>359</v>
      </c>
      <c r="I27">
        <v>15</v>
      </c>
      <c r="J27">
        <v>1654188350.849999</v>
      </c>
      <c r="K27">
        <f t="shared" si="0"/>
        <v>1.8460011794899705E-3</v>
      </c>
      <c r="L27">
        <f t="shared" si="1"/>
        <v>1.8460011794899704</v>
      </c>
      <c r="M27">
        <f t="shared" si="2"/>
        <v>0.7926865711415183</v>
      </c>
      <c r="N27">
        <f t="shared" si="3"/>
        <v>419.21396666666658</v>
      </c>
      <c r="O27">
        <f t="shared" si="4"/>
        <v>403.4681236039807</v>
      </c>
      <c r="P27">
        <f t="shared" si="5"/>
        <v>34.360635588237876</v>
      </c>
      <c r="Q27">
        <f t="shared" si="6"/>
        <v>35.701601934410945</v>
      </c>
      <c r="R27">
        <f t="shared" si="7"/>
        <v>0.16149150591780048</v>
      </c>
      <c r="S27">
        <f>IF(LEFT(AS27,1)&lt;&gt;"0",IF(LEFT(AS27,1)="1",3,AT27),$G$5+$H$5*(BJ27*BC27/($N$5*1000))+$I$5*(BJ27*BC27/($N$5*1000))*MAX(MIN(AQ27,$M$5),$L$5)*MAX(MIN(AQ27,$M$5),$L$5)+$J$5*MAX(MIN(AQ27,$M$5),$L$5)*(BJ27*BC27/($N$5*1000))+$K$5*(BJ27*BC27/($N$5*1000))*(BJ27*BC27/($N$5*1000)))</f>
        <v>3.1955677828008753</v>
      </c>
      <c r="T27">
        <f t="shared" si="8"/>
        <v>0.15709077554310999</v>
      </c>
      <c r="U27">
        <f t="shared" si="9"/>
        <v>9.8567134160755271E-2</v>
      </c>
      <c r="V27">
        <f t="shared" si="10"/>
        <v>8.8991068952940005</v>
      </c>
      <c r="W27">
        <f>(BE27+(V27+2*0.95*0.0000000567*(((BE27+$E$7)+273)^4-(BE27+273)^4)-44100*K27)/(1.84*29.3*S27+8*0.95*0.0000000567*(BE27+273)^3))</f>
        <v>20.59730214295254</v>
      </c>
      <c r="X27">
        <f>($F$7*BF27+$G$7*BG27+$H$7*W27)</f>
        <v>20.803063333333331</v>
      </c>
      <c r="Y27">
        <f t="shared" si="11"/>
        <v>2.4658845459879455</v>
      </c>
      <c r="Z27">
        <f t="shared" si="12"/>
        <v>59.656584709214869</v>
      </c>
      <c r="AA27">
        <f t="shared" si="13"/>
        <v>1.4883503669684581</v>
      </c>
      <c r="AB27">
        <f t="shared" si="14"/>
        <v>2.4948635162793016</v>
      </c>
      <c r="AC27">
        <f t="shared" si="15"/>
        <v>0.97753417901948736</v>
      </c>
      <c r="AD27">
        <f t="shared" si="16"/>
        <v>-81.408652015507698</v>
      </c>
      <c r="AE27">
        <f t="shared" si="17"/>
        <v>32.727927174699168</v>
      </c>
      <c r="AF27">
        <f>2*0.95*0.0000000567*(((BE27+$E$7)+273)^4-(X27+273)^4)</f>
        <v>2.0781257587452737</v>
      </c>
      <c r="AG27">
        <f t="shared" si="18"/>
        <v>-37.70349218676926</v>
      </c>
      <c r="AH27">
        <v>0</v>
      </c>
      <c r="AI27">
        <v>0</v>
      </c>
      <c r="AJ27">
        <f>IF(AH27*$K$13&gt;=AL27,1,(AL27/(AL27-AH27*$K$13)))</f>
        <v>1</v>
      </c>
      <c r="AK27">
        <f t="shared" si="19"/>
        <v>0</v>
      </c>
      <c r="AL27">
        <f>MAX(0,($E$13+$F$13*BJ27)/(1+$G$13*BJ27)*BC27/(BE27+273)*$H$13)</f>
        <v>45888.658165458502</v>
      </c>
      <c r="AM27">
        <f>$E$11*BK27+$F$11*BL27+$G$11*BW27</f>
        <v>50.000720000000001</v>
      </c>
      <c r="AN27">
        <f t="shared" si="20"/>
        <v>42.536204012517601</v>
      </c>
      <c r="AO27">
        <f>($E$11*$G$9+$F$11*$G$9+$G$11*(BX27*$H$9+BY27*$J$9))/($E$11+$F$11+$G$11)</f>
        <v>0.85071183000000006</v>
      </c>
      <c r="AP27">
        <f>($E$11*$N$9+$F$11*$N$9+$G$11*(BX27*$O$9+BY27*$Q$9))/($E$11+$F$11+$G$11)</f>
        <v>0.177979575</v>
      </c>
      <c r="AQ27">
        <v>3</v>
      </c>
      <c r="AR27">
        <v>0.5</v>
      </c>
      <c r="AS27" t="s">
        <v>331</v>
      </c>
      <c r="AT27">
        <v>2</v>
      </c>
      <c r="AU27">
        <v>1654188350.849999</v>
      </c>
      <c r="AV27">
        <v>419.21396666666658</v>
      </c>
      <c r="AW27">
        <v>419.99723333333333</v>
      </c>
      <c r="AX27">
        <v>17.47645</v>
      </c>
      <c r="AY27">
        <v>16.56959333333333</v>
      </c>
      <c r="AZ27">
        <v>415.14816666666673</v>
      </c>
      <c r="BA27">
        <v>17.42314</v>
      </c>
      <c r="BB27">
        <v>600.00870000000009</v>
      </c>
      <c r="BC27">
        <v>85.06317333333331</v>
      </c>
      <c r="BD27">
        <v>0.1000243966666667</v>
      </c>
      <c r="BE27">
        <v>20.993033333333329</v>
      </c>
      <c r="BF27">
        <v>20.803063333333331</v>
      </c>
      <c r="BG27">
        <v>999.9000000000002</v>
      </c>
      <c r="BH27">
        <v>0</v>
      </c>
      <c r="BI27">
        <v>0</v>
      </c>
      <c r="BJ27">
        <v>9997.8719999999994</v>
      </c>
      <c r="BK27">
        <v>15.072649999999999</v>
      </c>
      <c r="BL27">
        <v>12.100793333333341</v>
      </c>
      <c r="BM27">
        <v>-0.7832306</v>
      </c>
      <c r="BN27">
        <v>426.67066666666659</v>
      </c>
      <c r="BO27">
        <v>427.07366666666661</v>
      </c>
      <c r="BP27">
        <v>0.90685416666666663</v>
      </c>
      <c r="BQ27">
        <v>419.99723333333333</v>
      </c>
      <c r="BR27">
        <v>16.56959333333333</v>
      </c>
      <c r="BS27">
        <v>1.486602</v>
      </c>
      <c r="BT27">
        <v>1.409461333333333</v>
      </c>
      <c r="BU27">
        <v>12.831063333333329</v>
      </c>
      <c r="BV27">
        <v>12.01981</v>
      </c>
      <c r="BW27">
        <v>50.000720000000001</v>
      </c>
      <c r="BX27">
        <v>0.64293900000000004</v>
      </c>
      <c r="BY27">
        <v>0.35706100000000002</v>
      </c>
      <c r="BZ27">
        <v>25</v>
      </c>
      <c r="CA27">
        <v>835.07920000000024</v>
      </c>
      <c r="CB27">
        <v>1654187670.0999999</v>
      </c>
      <c r="CC27" t="s">
        <v>339</v>
      </c>
      <c r="CD27">
        <v>1654187670.0999999</v>
      </c>
      <c r="CE27">
        <v>1654187602.5999999</v>
      </c>
      <c r="CF27">
        <v>4</v>
      </c>
      <c r="CG27">
        <v>-4.2000000000000003E-2</v>
      </c>
      <c r="CH27">
        <v>-8.0000000000000002E-3</v>
      </c>
      <c r="CI27">
        <v>4.0659999999999998</v>
      </c>
      <c r="CJ27">
        <v>1.7000000000000001E-2</v>
      </c>
      <c r="CK27">
        <v>420</v>
      </c>
      <c r="CL27">
        <v>15</v>
      </c>
      <c r="CM27">
        <v>0.49</v>
      </c>
      <c r="CN27">
        <v>0.08</v>
      </c>
      <c r="CO27">
        <v>-0.78848565853658537</v>
      </c>
      <c r="CP27">
        <v>2.8495379790939891E-2</v>
      </c>
      <c r="CQ27">
        <v>3.375401409741189E-2</v>
      </c>
      <c r="CR27">
        <v>1</v>
      </c>
      <c r="CS27">
        <v>0.90458829268292695</v>
      </c>
      <c r="CT27">
        <v>3.3076411149827491E-2</v>
      </c>
      <c r="CU27">
        <v>4.1251855493754088E-3</v>
      </c>
      <c r="CV27">
        <v>1</v>
      </c>
      <c r="CW27">
        <v>2</v>
      </c>
      <c r="CX27">
        <v>2</v>
      </c>
      <c r="CY27" t="s">
        <v>343</v>
      </c>
      <c r="CZ27">
        <v>3.2374399999999999</v>
      </c>
      <c r="DA27">
        <v>2.78132</v>
      </c>
      <c r="DB27">
        <v>8.3125400000000002E-2</v>
      </c>
      <c r="DC27">
        <v>8.4975599999999998E-2</v>
      </c>
      <c r="DD27">
        <v>8.2289000000000001E-2</v>
      </c>
      <c r="DE27">
        <v>8.0784499999999995E-2</v>
      </c>
      <c r="DF27">
        <v>23372.9</v>
      </c>
      <c r="DG27">
        <v>23025.599999999999</v>
      </c>
      <c r="DH27">
        <v>24493.9</v>
      </c>
      <c r="DI27">
        <v>22405</v>
      </c>
      <c r="DJ27">
        <v>33198.800000000003</v>
      </c>
      <c r="DK27">
        <v>26273.8</v>
      </c>
      <c r="DL27">
        <v>40014.5</v>
      </c>
      <c r="DM27">
        <v>31028.9</v>
      </c>
      <c r="DN27">
        <v>2.2416499999999999</v>
      </c>
      <c r="DO27">
        <v>2.3285300000000002</v>
      </c>
      <c r="DP27">
        <v>2.7701300000000002E-2</v>
      </c>
      <c r="DQ27">
        <v>0</v>
      </c>
      <c r="DR27">
        <v>20.365500000000001</v>
      </c>
      <c r="DS27">
        <v>999.9</v>
      </c>
      <c r="DT27">
        <v>63.1</v>
      </c>
      <c r="DU27">
        <v>23.4</v>
      </c>
      <c r="DV27">
        <v>21.4298</v>
      </c>
      <c r="DW27">
        <v>63.453800000000001</v>
      </c>
      <c r="DX27">
        <v>14.070499999999999</v>
      </c>
      <c r="DY27">
        <v>2</v>
      </c>
      <c r="DZ27">
        <v>-0.257276</v>
      </c>
      <c r="EA27">
        <v>0.89600199999999997</v>
      </c>
      <c r="EB27">
        <v>20.381399999999999</v>
      </c>
      <c r="EC27">
        <v>5.2346599999999999</v>
      </c>
      <c r="ED27">
        <v>11.9381</v>
      </c>
      <c r="EE27">
        <v>4.9794</v>
      </c>
      <c r="EF27">
        <v>3.282</v>
      </c>
      <c r="EG27">
        <v>616.79999999999995</v>
      </c>
      <c r="EH27">
        <v>681.8</v>
      </c>
      <c r="EI27">
        <v>161.5</v>
      </c>
      <c r="EJ27">
        <v>97</v>
      </c>
      <c r="EK27">
        <v>4.97159</v>
      </c>
      <c r="EL27">
        <v>1.86113</v>
      </c>
      <c r="EM27">
        <v>1.8666100000000001</v>
      </c>
      <c r="EN27">
        <v>1.8577600000000001</v>
      </c>
      <c r="EO27">
        <v>1.8624000000000001</v>
      </c>
      <c r="EP27">
        <v>1.8629500000000001</v>
      </c>
      <c r="EQ27">
        <v>1.8638600000000001</v>
      </c>
      <c r="ER27">
        <v>1.8595999999999999</v>
      </c>
      <c r="ES27">
        <v>0</v>
      </c>
      <c r="ET27">
        <v>0</v>
      </c>
      <c r="EU27">
        <v>0</v>
      </c>
      <c r="EV27">
        <v>0</v>
      </c>
      <c r="EW27" t="s">
        <v>334</v>
      </c>
      <c r="EX27" t="s">
        <v>335</v>
      </c>
      <c r="EY27" t="s">
        <v>336</v>
      </c>
      <c r="EZ27" t="s">
        <v>336</v>
      </c>
      <c r="FA27" t="s">
        <v>336</v>
      </c>
      <c r="FB27" t="s">
        <v>336</v>
      </c>
      <c r="FC27">
        <v>0</v>
      </c>
      <c r="FD27">
        <v>100</v>
      </c>
      <c r="FE27">
        <v>100</v>
      </c>
      <c r="FF27">
        <v>4.0659999999999998</v>
      </c>
      <c r="FG27">
        <v>5.3400000000000003E-2</v>
      </c>
      <c r="FH27">
        <v>3.9166859496738549</v>
      </c>
      <c r="FI27">
        <v>6.7843858137211317E-4</v>
      </c>
      <c r="FJ27">
        <v>-9.1149672394835243E-7</v>
      </c>
      <c r="FK27">
        <v>3.4220399332756191E-10</v>
      </c>
      <c r="FL27">
        <v>-3.345994703309603E-2</v>
      </c>
      <c r="FM27">
        <v>-1.0294496597657229E-2</v>
      </c>
      <c r="FN27">
        <v>9.3241379300954626E-4</v>
      </c>
      <c r="FO27">
        <v>-3.1998259251072341E-6</v>
      </c>
      <c r="FP27">
        <v>1</v>
      </c>
      <c r="FQ27">
        <v>2092</v>
      </c>
      <c r="FR27">
        <v>0</v>
      </c>
      <c r="FS27">
        <v>27</v>
      </c>
      <c r="FT27">
        <v>11.5</v>
      </c>
      <c r="FU27">
        <v>12.6</v>
      </c>
      <c r="FV27">
        <v>1.3525400000000001</v>
      </c>
      <c r="FW27">
        <v>2.3840300000000001</v>
      </c>
      <c r="FX27">
        <v>2.1496599999999999</v>
      </c>
      <c r="FY27">
        <v>2.7673299999999998</v>
      </c>
      <c r="FZ27">
        <v>2.1508799999999999</v>
      </c>
      <c r="GA27">
        <v>2.36816</v>
      </c>
      <c r="GB27">
        <v>26.954599999999999</v>
      </c>
      <c r="GC27">
        <v>14.009499999999999</v>
      </c>
      <c r="GD27">
        <v>19</v>
      </c>
      <c r="GE27">
        <v>614.928</v>
      </c>
      <c r="GF27">
        <v>715.16200000000003</v>
      </c>
      <c r="GG27">
        <v>20.002600000000001</v>
      </c>
      <c r="GH27">
        <v>23.6858</v>
      </c>
      <c r="GI27">
        <v>30.0016</v>
      </c>
      <c r="GJ27">
        <v>23.447500000000002</v>
      </c>
      <c r="GK27">
        <v>23.412500000000001</v>
      </c>
      <c r="GL27">
        <v>27.087499999999999</v>
      </c>
      <c r="GM27">
        <v>24.684799999999999</v>
      </c>
      <c r="GN27">
        <v>0</v>
      </c>
      <c r="GO27">
        <v>20</v>
      </c>
      <c r="GP27">
        <v>420</v>
      </c>
      <c r="GQ27">
        <v>16.5822</v>
      </c>
      <c r="GR27">
        <v>101.21299999999999</v>
      </c>
      <c r="GS27">
        <v>101.777</v>
      </c>
    </row>
    <row r="28" spans="1:201" x14ac:dyDescent="0.25">
      <c r="A28" t="s">
        <v>37</v>
      </c>
      <c r="B28" t="s">
        <v>645</v>
      </c>
      <c r="C28">
        <v>1</v>
      </c>
      <c r="D28">
        <v>12</v>
      </c>
      <c r="E28">
        <v>1654188427.5999999</v>
      </c>
      <c r="F28">
        <v>1125.599999904633</v>
      </c>
      <c r="G28" t="s">
        <v>360</v>
      </c>
      <c r="H28" t="s">
        <v>361</v>
      </c>
      <c r="I28">
        <v>15</v>
      </c>
      <c r="J28">
        <v>1654188419.599999</v>
      </c>
      <c r="K28">
        <f t="shared" si="0"/>
        <v>1.7389441096310341E-3</v>
      </c>
      <c r="L28">
        <f t="shared" si="1"/>
        <v>1.7389441096310341</v>
      </c>
      <c r="M28">
        <f t="shared" si="2"/>
        <v>-1.6908286482090207</v>
      </c>
      <c r="N28">
        <f t="shared" si="3"/>
        <v>420.4648064516129</v>
      </c>
      <c r="O28">
        <f t="shared" si="4"/>
        <v>430.7369830236135</v>
      </c>
      <c r="P28">
        <f t="shared" si="5"/>
        <v>36.68366273990469</v>
      </c>
      <c r="Q28">
        <f t="shared" si="6"/>
        <v>35.808834072241012</v>
      </c>
      <c r="R28">
        <f t="shared" si="7"/>
        <v>0.15141728006048943</v>
      </c>
      <c r="S28">
        <f>IF(LEFT(AS28,1)&lt;&gt;"0",IF(LEFT(AS28,1)="1",3,AT28),$G$5+$H$5*(BJ28*BC28/($N$5*1000))+$I$5*(BJ28*BC28/($N$5*1000))*MAX(MIN(AQ28,$M$5),$L$5)*MAX(MIN(AQ28,$M$5),$L$5)+$J$5*MAX(MIN(AQ28,$M$5),$L$5)*(BJ28*BC28/($N$5*1000))+$K$5*(BJ28*BC28/($N$5*1000))*(BJ28*BC28/($N$5*1000)))</f>
        <v>3.1968344995800644</v>
      </c>
      <c r="T28">
        <f t="shared" si="8"/>
        <v>0.14754287768000415</v>
      </c>
      <c r="U28">
        <f t="shared" si="9"/>
        <v>9.2554141041812449E-2</v>
      </c>
      <c r="V28">
        <f t="shared" si="10"/>
        <v>0</v>
      </c>
      <c r="W28">
        <f>(BE28+(V28+2*0.95*0.0000000567*(((BE28+$E$7)+273)^4-(BE28+273)^4)-44100*K28)/(1.84*29.3*S28+8*0.95*0.0000000567*(BE28+273)^3))</f>
        <v>20.682657307939088</v>
      </c>
      <c r="X28">
        <f>($F$7*BF28+$G$7*BG28+$H$7*W28)</f>
        <v>20.89322903225807</v>
      </c>
      <c r="Y28">
        <f t="shared" si="11"/>
        <v>2.4796019030468424</v>
      </c>
      <c r="Z28">
        <f t="shared" si="12"/>
        <v>59.69794773661161</v>
      </c>
      <c r="AA28">
        <f t="shared" si="13"/>
        <v>1.4992941660277965</v>
      </c>
      <c r="AB28">
        <f t="shared" si="14"/>
        <v>2.5114668474747384</v>
      </c>
      <c r="AC28">
        <f t="shared" si="15"/>
        <v>0.98030773701904583</v>
      </c>
      <c r="AD28">
        <f t="shared" si="16"/>
        <v>-76.687435234728611</v>
      </c>
      <c r="AE28">
        <f t="shared" si="17"/>
        <v>35.809968969098954</v>
      </c>
      <c r="AF28">
        <f>2*0.95*0.0000000567*(((BE28+$E$7)+273)^4-(X28+273)^4)</f>
        <v>2.2752245834289964</v>
      </c>
      <c r="AG28">
        <f t="shared" si="18"/>
        <v>-38.602241682200663</v>
      </c>
      <c r="AH28">
        <v>0</v>
      </c>
      <c r="AI28">
        <v>0</v>
      </c>
      <c r="AJ28">
        <f>IF(AH28*$K$13&gt;=AL28,1,(AL28/(AL28-AH28*$K$13)))</f>
        <v>1</v>
      </c>
      <c r="AK28">
        <f t="shared" si="19"/>
        <v>0</v>
      </c>
      <c r="AL28">
        <f>MAX(0,($E$13+$F$13*BJ28)/(1+$G$13*BJ28)*BC28/(BE28+273)*$H$13)</f>
        <v>45895.439712177846</v>
      </c>
      <c r="AM28">
        <f>$E$11*BK28+$F$11*BL28+$G$11*BW28</f>
        <v>0</v>
      </c>
      <c r="AN28">
        <f t="shared" si="20"/>
        <v>0</v>
      </c>
      <c r="AO28">
        <f>($E$11*$G$9+$F$11*$G$9+$G$11*(BX28*$H$9+BY28*$J$9))/($E$11+$F$11+$G$11)</f>
        <v>0</v>
      </c>
      <c r="AP28">
        <f>($E$11*$N$9+$F$11*$N$9+$G$11*(BX28*$O$9+BY28*$Q$9))/($E$11+$F$11+$G$11)</f>
        <v>0</v>
      </c>
      <c r="AQ28">
        <v>3</v>
      </c>
      <c r="AR28">
        <v>0.5</v>
      </c>
      <c r="AS28" t="s">
        <v>331</v>
      </c>
      <c r="AT28">
        <v>2</v>
      </c>
      <c r="AU28">
        <v>1654188419.599999</v>
      </c>
      <c r="AV28">
        <v>420.4648064516129</v>
      </c>
      <c r="AW28">
        <v>419.98496774193529</v>
      </c>
      <c r="AX28">
        <v>17.604606451612899</v>
      </c>
      <c r="AY28">
        <v>16.750429032258069</v>
      </c>
      <c r="AZ28">
        <v>416.3989354838709</v>
      </c>
      <c r="BA28">
        <v>17.548861290322581</v>
      </c>
      <c r="BB28">
        <v>599.99151612903245</v>
      </c>
      <c r="BC28">
        <v>85.064919354838722</v>
      </c>
      <c r="BD28">
        <v>9.9958948387096777E-2</v>
      </c>
      <c r="BE28">
        <v>21.101006451612911</v>
      </c>
      <c r="BF28">
        <v>20.89322903225807</v>
      </c>
      <c r="BG28">
        <v>999.90000000000032</v>
      </c>
      <c r="BH28">
        <v>0</v>
      </c>
      <c r="BI28">
        <v>0</v>
      </c>
      <c r="BJ28">
        <v>10003.027419354839</v>
      </c>
      <c r="BK28">
        <v>-0.52907512903225817</v>
      </c>
      <c r="BL28">
        <v>12.164403225806449</v>
      </c>
      <c r="BM28">
        <v>0.4797815806451613</v>
      </c>
      <c r="BN28">
        <v>427.99948387096771</v>
      </c>
      <c r="BO28">
        <v>427.13977419354842</v>
      </c>
      <c r="BP28">
        <v>0.85416083870967752</v>
      </c>
      <c r="BQ28">
        <v>419.98496774193529</v>
      </c>
      <c r="BR28">
        <v>16.750429032258069</v>
      </c>
      <c r="BS28">
        <v>1.497534193548387</v>
      </c>
      <c r="BT28">
        <v>1.424874838709677</v>
      </c>
      <c r="BU28">
        <v>12.942993548387101</v>
      </c>
      <c r="BV28">
        <v>12.184967741935489</v>
      </c>
      <c r="BW28">
        <v>0</v>
      </c>
      <c r="BX28">
        <v>0</v>
      </c>
      <c r="BY28">
        <v>0</v>
      </c>
      <c r="BZ28">
        <v>25</v>
      </c>
      <c r="CA28">
        <v>10</v>
      </c>
      <c r="CB28">
        <v>1654187670.0999999</v>
      </c>
      <c r="CC28" t="s">
        <v>339</v>
      </c>
      <c r="CD28">
        <v>1654187670.0999999</v>
      </c>
      <c r="CE28">
        <v>1654187602.5999999</v>
      </c>
      <c r="CF28">
        <v>4</v>
      </c>
      <c r="CG28">
        <v>-4.2000000000000003E-2</v>
      </c>
      <c r="CH28">
        <v>-8.0000000000000002E-3</v>
      </c>
      <c r="CI28">
        <v>4.0659999999999998</v>
      </c>
      <c r="CJ28">
        <v>1.7000000000000001E-2</v>
      </c>
      <c r="CK28">
        <v>420</v>
      </c>
      <c r="CL28">
        <v>15</v>
      </c>
      <c r="CM28">
        <v>0.49</v>
      </c>
      <c r="CN28">
        <v>0.08</v>
      </c>
      <c r="CO28">
        <v>0.46883929268292679</v>
      </c>
      <c r="CP28">
        <v>9.5565951219512363E-2</v>
      </c>
      <c r="CQ28">
        <v>3.0916055827261289E-2</v>
      </c>
      <c r="CR28">
        <v>1</v>
      </c>
      <c r="CS28">
        <v>0.8542301219512195</v>
      </c>
      <c r="CT28">
        <v>-6.5659233449373035E-4</v>
      </c>
      <c r="CU28">
        <v>1.2438825565125431E-3</v>
      </c>
      <c r="CV28">
        <v>1</v>
      </c>
      <c r="CW28">
        <v>2</v>
      </c>
      <c r="CX28">
        <v>2</v>
      </c>
      <c r="CY28" t="s">
        <v>343</v>
      </c>
      <c r="CZ28">
        <v>3.2370700000000001</v>
      </c>
      <c r="DA28">
        <v>2.7812700000000001</v>
      </c>
      <c r="DB28">
        <v>8.3260700000000007E-2</v>
      </c>
      <c r="DC28">
        <v>8.4911399999999998E-2</v>
      </c>
      <c r="DD28">
        <v>8.2655099999999995E-2</v>
      </c>
      <c r="DE28">
        <v>8.1359399999999998E-2</v>
      </c>
      <c r="DF28">
        <v>23356.799999999999</v>
      </c>
      <c r="DG28">
        <v>23015.9</v>
      </c>
      <c r="DH28">
        <v>24481.7</v>
      </c>
      <c r="DI28">
        <v>22394.9</v>
      </c>
      <c r="DJ28">
        <v>33169.9</v>
      </c>
      <c r="DK28">
        <v>26245.599999999999</v>
      </c>
      <c r="DL28">
        <v>39995.5</v>
      </c>
      <c r="DM28">
        <v>31014.7</v>
      </c>
      <c r="DN28">
        <v>2.2376</v>
      </c>
      <c r="DO28">
        <v>2.32382</v>
      </c>
      <c r="DP28">
        <v>2.15769E-2</v>
      </c>
      <c r="DQ28">
        <v>0</v>
      </c>
      <c r="DR28">
        <v>20.553799999999999</v>
      </c>
      <c r="DS28">
        <v>999.9</v>
      </c>
      <c r="DT28">
        <v>63.2</v>
      </c>
      <c r="DU28">
        <v>23.4</v>
      </c>
      <c r="DV28">
        <v>21.4617</v>
      </c>
      <c r="DW28">
        <v>63.303800000000003</v>
      </c>
      <c r="DX28">
        <v>14.0465</v>
      </c>
      <c r="DY28">
        <v>2</v>
      </c>
      <c r="DZ28">
        <v>-0.23524400000000001</v>
      </c>
      <c r="EA28">
        <v>1.03304</v>
      </c>
      <c r="EB28">
        <v>20.381399999999999</v>
      </c>
      <c r="EC28">
        <v>5.2330100000000002</v>
      </c>
      <c r="ED28">
        <v>11.9381</v>
      </c>
      <c r="EE28">
        <v>4.9795999999999996</v>
      </c>
      <c r="EF28">
        <v>3.282</v>
      </c>
      <c r="EG28">
        <v>618.6</v>
      </c>
      <c r="EH28">
        <v>689.5</v>
      </c>
      <c r="EI28">
        <v>161.5</v>
      </c>
      <c r="EJ28">
        <v>97</v>
      </c>
      <c r="EK28">
        <v>4.97159</v>
      </c>
      <c r="EL28">
        <v>1.86113</v>
      </c>
      <c r="EM28">
        <v>1.8666100000000001</v>
      </c>
      <c r="EN28">
        <v>1.8577600000000001</v>
      </c>
      <c r="EO28">
        <v>1.86242</v>
      </c>
      <c r="EP28">
        <v>1.8629500000000001</v>
      </c>
      <c r="EQ28">
        <v>1.8638600000000001</v>
      </c>
      <c r="ER28">
        <v>1.8595900000000001</v>
      </c>
      <c r="ES28">
        <v>0</v>
      </c>
      <c r="ET28">
        <v>0</v>
      </c>
      <c r="EU28">
        <v>0</v>
      </c>
      <c r="EV28">
        <v>0</v>
      </c>
      <c r="EW28" t="s">
        <v>334</v>
      </c>
      <c r="EX28" t="s">
        <v>335</v>
      </c>
      <c r="EY28" t="s">
        <v>336</v>
      </c>
      <c r="EZ28" t="s">
        <v>336</v>
      </c>
      <c r="FA28" t="s">
        <v>336</v>
      </c>
      <c r="FB28" t="s">
        <v>336</v>
      </c>
      <c r="FC28">
        <v>0</v>
      </c>
      <c r="FD28">
        <v>100</v>
      </c>
      <c r="FE28">
        <v>100</v>
      </c>
      <c r="FF28">
        <v>4.0659999999999998</v>
      </c>
      <c r="FG28">
        <v>5.5800000000000002E-2</v>
      </c>
      <c r="FH28">
        <v>3.9166859496738549</v>
      </c>
      <c r="FI28">
        <v>6.7843858137211317E-4</v>
      </c>
      <c r="FJ28">
        <v>-9.1149672394835243E-7</v>
      </c>
      <c r="FK28">
        <v>3.4220399332756191E-10</v>
      </c>
      <c r="FL28">
        <v>-3.345994703309603E-2</v>
      </c>
      <c r="FM28">
        <v>-1.0294496597657229E-2</v>
      </c>
      <c r="FN28">
        <v>9.3241379300954626E-4</v>
      </c>
      <c r="FO28">
        <v>-3.1998259251072341E-6</v>
      </c>
      <c r="FP28">
        <v>1</v>
      </c>
      <c r="FQ28">
        <v>2092</v>
      </c>
      <c r="FR28">
        <v>0</v>
      </c>
      <c r="FS28">
        <v>27</v>
      </c>
      <c r="FT28">
        <v>12.6</v>
      </c>
      <c r="FU28">
        <v>13.8</v>
      </c>
      <c r="FV28">
        <v>1.3525400000000001</v>
      </c>
      <c r="FW28">
        <v>2.3840300000000001</v>
      </c>
      <c r="FX28">
        <v>2.1496599999999999</v>
      </c>
      <c r="FY28">
        <v>2.7673299999999998</v>
      </c>
      <c r="FZ28">
        <v>2.1508799999999999</v>
      </c>
      <c r="GA28">
        <v>2.3815900000000001</v>
      </c>
      <c r="GB28">
        <v>26.996099999999998</v>
      </c>
      <c r="GC28">
        <v>14.0007</v>
      </c>
      <c r="GD28">
        <v>19</v>
      </c>
      <c r="GE28">
        <v>615.33900000000006</v>
      </c>
      <c r="GF28">
        <v>715.01400000000001</v>
      </c>
      <c r="GG28">
        <v>20.001899999999999</v>
      </c>
      <c r="GH28">
        <v>23.982099999999999</v>
      </c>
      <c r="GI28">
        <v>30.0016</v>
      </c>
      <c r="GJ28">
        <v>23.7362</v>
      </c>
      <c r="GK28">
        <v>23.7</v>
      </c>
      <c r="GL28">
        <v>27.096900000000002</v>
      </c>
      <c r="GM28">
        <v>24.136500000000002</v>
      </c>
      <c r="GN28">
        <v>0</v>
      </c>
      <c r="GO28">
        <v>20</v>
      </c>
      <c r="GP28">
        <v>420</v>
      </c>
      <c r="GQ28">
        <v>16.697099999999999</v>
      </c>
      <c r="GR28">
        <v>101.164</v>
      </c>
      <c r="GS28">
        <v>101.73</v>
      </c>
    </row>
    <row r="29" spans="1:201" x14ac:dyDescent="0.25">
      <c r="A29" t="s">
        <v>365</v>
      </c>
      <c r="B29" t="s">
        <v>645</v>
      </c>
      <c r="C29">
        <v>2</v>
      </c>
      <c r="D29">
        <v>13</v>
      </c>
      <c r="E29">
        <v>1654188602.0999999</v>
      </c>
      <c r="F29">
        <v>1300.099999904633</v>
      </c>
      <c r="G29" t="s">
        <v>362</v>
      </c>
      <c r="H29" t="s">
        <v>363</v>
      </c>
      <c r="I29">
        <v>15</v>
      </c>
      <c r="J29">
        <v>1654188594.349999</v>
      </c>
      <c r="K29">
        <f t="shared" si="0"/>
        <v>2.3392784292086055E-3</v>
      </c>
      <c r="L29">
        <f t="shared" si="1"/>
        <v>2.3392784292086053</v>
      </c>
      <c r="M29">
        <f t="shared" si="2"/>
        <v>12.625535997490816</v>
      </c>
      <c r="N29">
        <f t="shared" si="3"/>
        <v>413.19250000000011</v>
      </c>
      <c r="O29">
        <f t="shared" si="4"/>
        <v>265.6230895273589</v>
      </c>
      <c r="P29">
        <f t="shared" si="5"/>
        <v>22.619789459614264</v>
      </c>
      <c r="Q29">
        <f t="shared" si="6"/>
        <v>35.186426650342106</v>
      </c>
      <c r="R29">
        <f t="shared" si="7"/>
        <v>0.14871416993671743</v>
      </c>
      <c r="S29">
        <f>IF(LEFT(AS29,1)&lt;&gt;"0",IF(LEFT(AS29,1)="1",3,AT29),$G$5+$H$5*(BJ29*BC29/($N$5*1000))+$I$5*(BJ29*BC29/($N$5*1000))*MAX(MIN(AQ29,$M$5),$L$5)*MAX(MIN(AQ29,$M$5),$L$5)+$J$5*MAX(MIN(AQ29,$M$5),$L$5)*(BJ29*BC29/($N$5*1000))+$K$5*(BJ29*BC29/($N$5*1000))*(BJ29*BC29/($N$5*1000)))</f>
        <v>3.195851481282852</v>
      </c>
      <c r="T29">
        <f t="shared" si="8"/>
        <v>0.14497390628263948</v>
      </c>
      <c r="U29">
        <f t="shared" si="9"/>
        <v>9.0936904115197212E-2</v>
      </c>
      <c r="V29">
        <f t="shared" si="10"/>
        <v>391.53602425174978</v>
      </c>
      <c r="W29">
        <f>(BE29+(V29+2*0.95*0.0000000567*(((BE29+$E$7)+273)^4-(BE29+273)^4)-44100*K29)/(1.84*29.3*S29+8*0.95*0.0000000567*(BE29+273)^3))</f>
        <v>23.428673496910211</v>
      </c>
      <c r="X29">
        <f>($F$7*BF29+$G$7*BG29+$H$7*W29)</f>
        <v>23.49161999999999</v>
      </c>
      <c r="Y29">
        <f t="shared" si="11"/>
        <v>2.904724782766317</v>
      </c>
      <c r="Z29">
        <f t="shared" si="12"/>
        <v>59.564889248128097</v>
      </c>
      <c r="AA29">
        <f t="shared" si="13"/>
        <v>1.566711180333668</v>
      </c>
      <c r="AB29">
        <f t="shared" si="14"/>
        <v>2.6302595373043589</v>
      </c>
      <c r="AC29">
        <f t="shared" si="15"/>
        <v>1.338013602432649</v>
      </c>
      <c r="AD29">
        <f t="shared" si="16"/>
        <v>-103.16217872809951</v>
      </c>
      <c r="AE29">
        <f t="shared" si="17"/>
        <v>-281.84433849391684</v>
      </c>
      <c r="AF29">
        <f>2*0.95*0.0000000567*(((BE29+$E$7)+273)^4-(X29+273)^4)</f>
        <v>-18.221132889820574</v>
      </c>
      <c r="AG29">
        <f t="shared" si="18"/>
        <v>-11.691625860087129</v>
      </c>
      <c r="AH29">
        <v>0</v>
      </c>
      <c r="AI29">
        <v>0</v>
      </c>
      <c r="AJ29">
        <f>IF(AH29*$K$13&gt;=AL29,1,(AL29/(AL29-AH29*$K$13)))</f>
        <v>1</v>
      </c>
      <c r="AK29">
        <f t="shared" si="19"/>
        <v>0</v>
      </c>
      <c r="AL29">
        <f>MAX(0,($E$13+$F$13*BJ29)/(1+$G$13*BJ29)*BC29/(BE29+273)*$H$13)</f>
        <v>45759.529795924573</v>
      </c>
      <c r="AM29">
        <f>$E$11*BK29+$F$11*BL29+$G$11*BW29</f>
        <v>2199.9499999999989</v>
      </c>
      <c r="AN29">
        <f t="shared" si="20"/>
        <v>1871.519433700699</v>
      </c>
      <c r="AO29">
        <f>($E$11*$G$9+$F$11*$G$9+$G$11*(BX29*$H$9+BY29*$J$9))/($E$11+$F$11+$G$11)</f>
        <v>0.85070998599999992</v>
      </c>
      <c r="AP29">
        <f>($E$11*$N$9+$F$11*$N$9+$G$11*(BX29*$O$9+BY29*$Q$9))/($E$11+$F$11+$G$11)</f>
        <v>0.17797496499999998</v>
      </c>
      <c r="AQ29">
        <v>3</v>
      </c>
      <c r="AR29">
        <v>0.5</v>
      </c>
      <c r="AS29" t="s">
        <v>331</v>
      </c>
      <c r="AT29">
        <v>2</v>
      </c>
      <c r="AU29">
        <v>1654188594.349999</v>
      </c>
      <c r="AV29">
        <v>413.19250000000011</v>
      </c>
      <c r="AW29">
        <v>419.98843333333332</v>
      </c>
      <c r="AX29">
        <v>18.397813333333328</v>
      </c>
      <c r="AY29">
        <v>17.249713333333329</v>
      </c>
      <c r="AZ29">
        <v>409.12743333333327</v>
      </c>
      <c r="BA29">
        <v>18.326463333333329</v>
      </c>
      <c r="BB29">
        <v>600.01066666666668</v>
      </c>
      <c r="BC29">
        <v>85.057433333333336</v>
      </c>
      <c r="BD29">
        <v>0.1000335866666667</v>
      </c>
      <c r="BE29">
        <v>21.855793333333331</v>
      </c>
      <c r="BF29">
        <v>23.49161999999999</v>
      </c>
      <c r="BG29">
        <v>999.9000000000002</v>
      </c>
      <c r="BH29">
        <v>0</v>
      </c>
      <c r="BI29">
        <v>0</v>
      </c>
      <c r="BJ29">
        <v>9999.7473333333328</v>
      </c>
      <c r="BK29">
        <v>661.81483333333335</v>
      </c>
      <c r="BL29">
        <v>12.19451333333333</v>
      </c>
      <c r="BM29">
        <v>-6.7958366666666672</v>
      </c>
      <c r="BN29">
        <v>420.93693333333329</v>
      </c>
      <c r="BO29">
        <v>427.3603</v>
      </c>
      <c r="BP29">
        <v>1.148098333333333</v>
      </c>
      <c r="BQ29">
        <v>419.98843333333332</v>
      </c>
      <c r="BR29">
        <v>17.249713333333329</v>
      </c>
      <c r="BS29">
        <v>1.5648706666666661</v>
      </c>
      <c r="BT29">
        <v>1.4672160000000001</v>
      </c>
      <c r="BU29">
        <v>13.61714666666667</v>
      </c>
      <c r="BV29">
        <v>12.63073</v>
      </c>
      <c r="BW29">
        <v>2199.9499999999989</v>
      </c>
      <c r="BX29">
        <v>0.64300046666666677</v>
      </c>
      <c r="BY29">
        <v>0.35699953333333317</v>
      </c>
      <c r="BZ29">
        <v>26.89583</v>
      </c>
      <c r="CA29">
        <v>36743.333333333343</v>
      </c>
      <c r="CB29">
        <v>1654187670.0999999</v>
      </c>
      <c r="CC29" t="s">
        <v>339</v>
      </c>
      <c r="CD29">
        <v>1654187670.0999999</v>
      </c>
      <c r="CE29">
        <v>1654187602.5999999</v>
      </c>
      <c r="CF29">
        <v>4</v>
      </c>
      <c r="CG29">
        <v>-4.2000000000000003E-2</v>
      </c>
      <c r="CH29">
        <v>-8.0000000000000002E-3</v>
      </c>
      <c r="CI29">
        <v>4.0659999999999998</v>
      </c>
      <c r="CJ29">
        <v>1.7000000000000001E-2</v>
      </c>
      <c r="CK29">
        <v>420</v>
      </c>
      <c r="CL29">
        <v>15</v>
      </c>
      <c r="CM29">
        <v>0.49</v>
      </c>
      <c r="CN29">
        <v>0.08</v>
      </c>
      <c r="CO29">
        <v>-6.7679036585365848</v>
      </c>
      <c r="CP29">
        <v>-0.3958666202090631</v>
      </c>
      <c r="CQ29">
        <v>5.6119397096882191E-2</v>
      </c>
      <c r="CR29">
        <v>0</v>
      </c>
      <c r="CS29">
        <v>1.150495853658537</v>
      </c>
      <c r="CT29">
        <v>2.2724529616724921E-2</v>
      </c>
      <c r="CU29">
        <v>1.6481309292000569E-2</v>
      </c>
      <c r="CV29">
        <v>1</v>
      </c>
      <c r="CW29">
        <v>1</v>
      </c>
      <c r="CX29">
        <v>2</v>
      </c>
      <c r="CY29" t="s">
        <v>340</v>
      </c>
      <c r="CZ29">
        <v>3.2362799999999998</v>
      </c>
      <c r="DA29">
        <v>2.78145</v>
      </c>
      <c r="DB29">
        <v>8.1985100000000005E-2</v>
      </c>
      <c r="DC29">
        <v>8.4750500000000006E-2</v>
      </c>
      <c r="DD29">
        <v>8.5246799999999998E-2</v>
      </c>
      <c r="DE29">
        <v>8.2961699999999999E-2</v>
      </c>
      <c r="DF29">
        <v>23362</v>
      </c>
      <c r="DG29">
        <v>22995.9</v>
      </c>
      <c r="DH29">
        <v>24455.7</v>
      </c>
      <c r="DI29">
        <v>22373.599999999999</v>
      </c>
      <c r="DJ29">
        <v>33043</v>
      </c>
      <c r="DK29">
        <v>26175.8</v>
      </c>
      <c r="DL29">
        <v>39956.199999999997</v>
      </c>
      <c r="DM29">
        <v>30985.7</v>
      </c>
      <c r="DN29">
        <v>2.2282000000000002</v>
      </c>
      <c r="DO29">
        <v>2.3131699999999999</v>
      </c>
      <c r="DP29">
        <v>0.105128</v>
      </c>
      <c r="DQ29">
        <v>0</v>
      </c>
      <c r="DR29">
        <v>21.781700000000001</v>
      </c>
      <c r="DS29">
        <v>999.9</v>
      </c>
      <c r="DT29">
        <v>63.3</v>
      </c>
      <c r="DU29">
        <v>23.4</v>
      </c>
      <c r="DV29">
        <v>21.497399999999999</v>
      </c>
      <c r="DW29">
        <v>63.473799999999997</v>
      </c>
      <c r="DX29">
        <v>14.026400000000001</v>
      </c>
      <c r="DY29">
        <v>2</v>
      </c>
      <c r="DZ29">
        <v>-0.184754</v>
      </c>
      <c r="EA29">
        <v>1.4071899999999999</v>
      </c>
      <c r="EB29">
        <v>20.3535</v>
      </c>
      <c r="EC29">
        <v>5.2339099999999998</v>
      </c>
      <c r="ED29">
        <v>11.9381</v>
      </c>
      <c r="EE29">
        <v>4.9796500000000004</v>
      </c>
      <c r="EF29">
        <v>3.282</v>
      </c>
      <c r="EG29">
        <v>623.70000000000005</v>
      </c>
      <c r="EH29">
        <v>710.5</v>
      </c>
      <c r="EI29">
        <v>161.5</v>
      </c>
      <c r="EJ29">
        <v>97.1</v>
      </c>
      <c r="EK29">
        <v>4.9715999999999996</v>
      </c>
      <c r="EL29">
        <v>1.8611500000000001</v>
      </c>
      <c r="EM29">
        <v>1.8666100000000001</v>
      </c>
      <c r="EN29">
        <v>1.8577600000000001</v>
      </c>
      <c r="EO29">
        <v>1.8624499999999999</v>
      </c>
      <c r="EP29">
        <v>1.8629500000000001</v>
      </c>
      <c r="EQ29">
        <v>1.8638600000000001</v>
      </c>
      <c r="ER29">
        <v>1.8595900000000001</v>
      </c>
      <c r="ES29">
        <v>0</v>
      </c>
      <c r="ET29">
        <v>0</v>
      </c>
      <c r="EU29">
        <v>0</v>
      </c>
      <c r="EV29">
        <v>0</v>
      </c>
      <c r="EW29" t="s">
        <v>334</v>
      </c>
      <c r="EX29" t="s">
        <v>335</v>
      </c>
      <c r="EY29" t="s">
        <v>336</v>
      </c>
      <c r="EZ29" t="s">
        <v>336</v>
      </c>
      <c r="FA29" t="s">
        <v>336</v>
      </c>
      <c r="FB29" t="s">
        <v>336</v>
      </c>
      <c r="FC29">
        <v>0</v>
      </c>
      <c r="FD29">
        <v>100</v>
      </c>
      <c r="FE29">
        <v>100</v>
      </c>
      <c r="FF29">
        <v>4.0650000000000004</v>
      </c>
      <c r="FG29">
        <v>7.22E-2</v>
      </c>
      <c r="FH29">
        <v>3.9166859496738549</v>
      </c>
      <c r="FI29">
        <v>6.7843858137211317E-4</v>
      </c>
      <c r="FJ29">
        <v>-9.1149672394835243E-7</v>
      </c>
      <c r="FK29">
        <v>3.4220399332756191E-10</v>
      </c>
      <c r="FL29">
        <v>-3.345994703309603E-2</v>
      </c>
      <c r="FM29">
        <v>-1.0294496597657229E-2</v>
      </c>
      <c r="FN29">
        <v>9.3241379300954626E-4</v>
      </c>
      <c r="FO29">
        <v>-3.1998259251072341E-6</v>
      </c>
      <c r="FP29">
        <v>1</v>
      </c>
      <c r="FQ29">
        <v>2092</v>
      </c>
      <c r="FR29">
        <v>0</v>
      </c>
      <c r="FS29">
        <v>27</v>
      </c>
      <c r="FT29">
        <v>15.5</v>
      </c>
      <c r="FU29">
        <v>16.7</v>
      </c>
      <c r="FV29">
        <v>1.3537600000000001</v>
      </c>
      <c r="FW29">
        <v>2.3815900000000001</v>
      </c>
      <c r="FX29">
        <v>2.1496599999999999</v>
      </c>
      <c r="FY29">
        <v>2.7661099999999998</v>
      </c>
      <c r="FZ29">
        <v>2.1508799999999999</v>
      </c>
      <c r="GA29">
        <v>2.3779300000000001</v>
      </c>
      <c r="GB29">
        <v>27.0791</v>
      </c>
      <c r="GC29">
        <v>13.956899999999999</v>
      </c>
      <c r="GD29">
        <v>19</v>
      </c>
      <c r="GE29">
        <v>616.45500000000004</v>
      </c>
      <c r="GF29">
        <v>715.08900000000006</v>
      </c>
      <c r="GG29">
        <v>20.002800000000001</v>
      </c>
      <c r="GH29">
        <v>24.678999999999998</v>
      </c>
      <c r="GI29">
        <v>30.001300000000001</v>
      </c>
      <c r="GJ29">
        <v>24.427499999999998</v>
      </c>
      <c r="GK29">
        <v>24.387499999999999</v>
      </c>
      <c r="GL29">
        <v>27.110900000000001</v>
      </c>
      <c r="GM29">
        <v>21.958600000000001</v>
      </c>
      <c r="GN29">
        <v>0</v>
      </c>
      <c r="GO29">
        <v>20</v>
      </c>
      <c r="GP29">
        <v>420</v>
      </c>
      <c r="GQ29">
        <v>17.271100000000001</v>
      </c>
      <c r="GR29">
        <v>101.062</v>
      </c>
      <c r="GS29">
        <v>101.634</v>
      </c>
    </row>
    <row r="30" spans="1:201" x14ac:dyDescent="0.25">
      <c r="A30" t="s">
        <v>365</v>
      </c>
      <c r="B30" t="s">
        <v>645</v>
      </c>
      <c r="C30">
        <v>2</v>
      </c>
      <c r="D30">
        <v>14</v>
      </c>
      <c r="E30">
        <v>1654188795.5999999</v>
      </c>
      <c r="F30">
        <v>1493.599999904633</v>
      </c>
      <c r="G30" t="s">
        <v>366</v>
      </c>
      <c r="H30" t="s">
        <v>367</v>
      </c>
      <c r="I30">
        <v>15</v>
      </c>
      <c r="J30">
        <v>1654188787.849999</v>
      </c>
      <c r="K30">
        <f t="shared" si="0"/>
        <v>4.0124181891688076E-3</v>
      </c>
      <c r="L30">
        <f t="shared" si="1"/>
        <v>4.012418189168808</v>
      </c>
      <c r="M30">
        <f t="shared" si="2"/>
        <v>17.112922217899904</v>
      </c>
      <c r="N30">
        <f t="shared" si="3"/>
        <v>410.59359999999998</v>
      </c>
      <c r="O30">
        <f t="shared" si="4"/>
        <v>289.76503147069371</v>
      </c>
      <c r="P30">
        <f t="shared" si="5"/>
        <v>24.672253611778771</v>
      </c>
      <c r="Q30">
        <f t="shared" si="6"/>
        <v>34.960289649711598</v>
      </c>
      <c r="R30">
        <f t="shared" si="7"/>
        <v>0.25447002856338075</v>
      </c>
      <c r="S30">
        <f>IF(LEFT(AS30,1)&lt;&gt;"0",IF(LEFT(AS30,1)="1",3,AT30),$G$5+$H$5*(BJ30*BC30/($N$5*1000))+$I$5*(BJ30*BC30/($N$5*1000))*MAX(MIN(AQ30,$M$5),$L$5)*MAX(MIN(AQ30,$M$5),$L$5)+$J$5*MAX(MIN(AQ30,$M$5),$L$5)*(BJ30*BC30/($N$5*1000))+$K$5*(BJ30*BC30/($N$5*1000))*(BJ30*BC30/($N$5*1000)))</f>
        <v>3.197246865249268</v>
      </c>
      <c r="T30">
        <f t="shared" si="8"/>
        <v>0.24372987660500758</v>
      </c>
      <c r="U30">
        <f t="shared" si="9"/>
        <v>0.15325835850927638</v>
      </c>
      <c r="V30">
        <f t="shared" si="10"/>
        <v>391.53906515179665</v>
      </c>
      <c r="W30">
        <f>(BE30+(V30+2*0.95*0.0000000567*(((BE30+$E$7)+273)^4-(BE30+273)^4)-44100*K30)/(1.84*29.3*S30+8*0.95*0.0000000567*(BE30+273)^3))</f>
        <v>23.418335993436422</v>
      </c>
      <c r="X30">
        <f>($F$7*BF30+$G$7*BG30+$H$7*W30)</f>
        <v>23.937786666666661</v>
      </c>
      <c r="Y30">
        <f t="shared" si="11"/>
        <v>2.9838000757177228</v>
      </c>
      <c r="Z30">
        <f t="shared" si="12"/>
        <v>60.132515159862152</v>
      </c>
      <c r="AA30">
        <f t="shared" si="13"/>
        <v>1.6199783018072624</v>
      </c>
      <c r="AB30">
        <f t="shared" si="14"/>
        <v>2.6940138750234439</v>
      </c>
      <c r="AC30">
        <f t="shared" si="15"/>
        <v>1.3638217739104603</v>
      </c>
      <c r="AD30">
        <f t="shared" si="16"/>
        <v>-176.94764214234442</v>
      </c>
      <c r="AE30">
        <f t="shared" si="17"/>
        <v>-291.15644162549279</v>
      </c>
      <c r="AF30">
        <f>2*0.95*0.0000000567*(((BE30+$E$7)+273)^4-(X30+273)^4)</f>
        <v>-18.895150503039467</v>
      </c>
      <c r="AG30">
        <f t="shared" si="18"/>
        <v>-95.460169119080035</v>
      </c>
      <c r="AH30">
        <v>0</v>
      </c>
      <c r="AI30">
        <v>0</v>
      </c>
      <c r="AJ30">
        <f>IF(AH30*$K$13&gt;=AL30,1,(AL30/(AL30-AH30*$K$13)))</f>
        <v>1</v>
      </c>
      <c r="AK30">
        <f t="shared" si="19"/>
        <v>0</v>
      </c>
      <c r="AL30">
        <f>MAX(0,($E$13+$F$13*BJ30)/(1+$G$13*BJ30)*BC30/(BE30+273)*$H$13)</f>
        <v>45724.297457893881</v>
      </c>
      <c r="AM30">
        <f>$E$11*BK30+$F$11*BL30+$G$11*BW30</f>
        <v>2199.967333333333</v>
      </c>
      <c r="AN30">
        <f t="shared" si="20"/>
        <v>1871.5341617407184</v>
      </c>
      <c r="AO30">
        <f>($E$11*$G$9+$F$11*$G$9+$G$11*(BX30*$H$9+BY30*$J$9))/($E$11+$F$11+$G$11)</f>
        <v>0.85070997800000003</v>
      </c>
      <c r="AP30">
        <f>($E$11*$N$9+$F$11*$N$9+$G$11*(BX30*$O$9+BY30*$Q$9))/($E$11+$F$11+$G$11)</f>
        <v>0.17797494500000002</v>
      </c>
      <c r="AQ30">
        <v>3</v>
      </c>
      <c r="AR30">
        <v>0.5</v>
      </c>
      <c r="AS30" t="s">
        <v>331</v>
      </c>
      <c r="AT30">
        <v>2</v>
      </c>
      <c r="AU30">
        <v>1654188787.849999</v>
      </c>
      <c r="AV30">
        <v>410.59359999999998</v>
      </c>
      <c r="AW30">
        <v>419.97486666666663</v>
      </c>
      <c r="AX30">
        <v>19.025950000000002</v>
      </c>
      <c r="AY30">
        <v>17.057686666666669</v>
      </c>
      <c r="AZ30">
        <v>406.89473333333342</v>
      </c>
      <c r="BA30">
        <v>18.912506666666669</v>
      </c>
      <c r="BB30">
        <v>599.93163333333337</v>
      </c>
      <c r="BC30">
        <v>85.047036666666656</v>
      </c>
      <c r="BD30">
        <v>9.8688083333333329E-2</v>
      </c>
      <c r="BE30">
        <v>22.248649999999991</v>
      </c>
      <c r="BF30">
        <v>23.937786666666661</v>
      </c>
      <c r="BG30">
        <v>999.9000000000002</v>
      </c>
      <c r="BH30">
        <v>0</v>
      </c>
      <c r="BI30">
        <v>0</v>
      </c>
      <c r="BJ30">
        <v>10006.876333333341</v>
      </c>
      <c r="BK30">
        <v>664.33699999999988</v>
      </c>
      <c r="BL30">
        <v>11.608676666666669</v>
      </c>
      <c r="BM30">
        <v>-9.3812869999999986</v>
      </c>
      <c r="BN30">
        <v>418.55693333333329</v>
      </c>
      <c r="BO30">
        <v>427.26289999999989</v>
      </c>
      <c r="BP30">
        <v>1.9682553333333339</v>
      </c>
      <c r="BQ30">
        <v>419.97486666666663</v>
      </c>
      <c r="BR30">
        <v>17.057686666666669</v>
      </c>
      <c r="BS30">
        <v>1.618100333333333</v>
      </c>
      <c r="BT30">
        <v>1.4507056666666669</v>
      </c>
      <c r="BU30">
        <v>14.13161666666667</v>
      </c>
      <c r="BV30">
        <v>12.45810333333333</v>
      </c>
      <c r="BW30">
        <v>2199.967333333333</v>
      </c>
      <c r="BX30">
        <v>0.64300073333333352</v>
      </c>
      <c r="BY30">
        <v>0.35699926666666659</v>
      </c>
      <c r="BZ30">
        <v>27.461110000000001</v>
      </c>
      <c r="CA30">
        <v>36743.649999999987</v>
      </c>
      <c r="CB30">
        <v>1654188776.5999999</v>
      </c>
      <c r="CC30" t="s">
        <v>368</v>
      </c>
      <c r="CD30">
        <v>1654188776.5999999</v>
      </c>
      <c r="CE30">
        <v>1654188773.0999999</v>
      </c>
      <c r="CF30">
        <v>5</v>
      </c>
      <c r="CG30">
        <v>-0.36599999999999999</v>
      </c>
      <c r="CH30">
        <v>0.03</v>
      </c>
      <c r="CI30">
        <v>3.7</v>
      </c>
      <c r="CJ30">
        <v>7.0000000000000007E-2</v>
      </c>
      <c r="CK30">
        <v>420</v>
      </c>
      <c r="CL30">
        <v>17</v>
      </c>
      <c r="CM30">
        <v>0.22</v>
      </c>
      <c r="CN30">
        <v>0.06</v>
      </c>
      <c r="CO30">
        <v>-6.8490969249999996</v>
      </c>
      <c r="CP30">
        <v>-34.823227013133213</v>
      </c>
      <c r="CQ30">
        <v>4.0239672721656383</v>
      </c>
      <c r="CR30">
        <v>0</v>
      </c>
      <c r="CS30">
        <v>1.4398019442500001</v>
      </c>
      <c r="CT30">
        <v>7.7522896609756113</v>
      </c>
      <c r="CU30">
        <v>0.83150900357465751</v>
      </c>
      <c r="CV30">
        <v>0</v>
      </c>
      <c r="CW30">
        <v>0</v>
      </c>
      <c r="CX30">
        <v>2</v>
      </c>
      <c r="CY30" t="s">
        <v>333</v>
      </c>
      <c r="CZ30">
        <v>3.2359900000000001</v>
      </c>
      <c r="DA30">
        <v>2.78145</v>
      </c>
      <c r="DB30">
        <v>8.1545999999999993E-2</v>
      </c>
      <c r="DC30">
        <v>8.4661299999999995E-2</v>
      </c>
      <c r="DD30">
        <v>8.7113800000000005E-2</v>
      </c>
      <c r="DE30">
        <v>8.1671599999999997E-2</v>
      </c>
      <c r="DF30">
        <v>23361.599999999999</v>
      </c>
      <c r="DG30">
        <v>22985.8</v>
      </c>
      <c r="DH30">
        <v>24445</v>
      </c>
      <c r="DI30">
        <v>22362.799999999999</v>
      </c>
      <c r="DJ30">
        <v>32961.4</v>
      </c>
      <c r="DK30">
        <v>26200.2</v>
      </c>
      <c r="DL30">
        <v>39939.599999999999</v>
      </c>
      <c r="DM30">
        <v>30970.3</v>
      </c>
      <c r="DN30">
        <v>2.2201499999999998</v>
      </c>
      <c r="DO30">
        <v>2.30505</v>
      </c>
      <c r="DP30">
        <v>9.6246600000000002E-2</v>
      </c>
      <c r="DQ30">
        <v>0</v>
      </c>
      <c r="DR30">
        <v>22.3902</v>
      </c>
      <c r="DS30">
        <v>999.9</v>
      </c>
      <c r="DT30">
        <v>63.2</v>
      </c>
      <c r="DU30">
        <v>23.4</v>
      </c>
      <c r="DV30">
        <v>21.467700000000001</v>
      </c>
      <c r="DW30">
        <v>63.553800000000003</v>
      </c>
      <c r="DX30">
        <v>14.182700000000001</v>
      </c>
      <c r="DY30">
        <v>2</v>
      </c>
      <c r="DZ30">
        <v>-0.15928100000000001</v>
      </c>
      <c r="EA30">
        <v>1.5387</v>
      </c>
      <c r="EB30">
        <v>20.351800000000001</v>
      </c>
      <c r="EC30">
        <v>5.2331599999999998</v>
      </c>
      <c r="ED30">
        <v>11.9381</v>
      </c>
      <c r="EE30">
        <v>4.9793500000000002</v>
      </c>
      <c r="EF30">
        <v>3.282</v>
      </c>
      <c r="EG30">
        <v>629</v>
      </c>
      <c r="EH30">
        <v>730.2</v>
      </c>
      <c r="EI30">
        <v>162.19999999999999</v>
      </c>
      <c r="EJ30">
        <v>97.1</v>
      </c>
      <c r="EK30">
        <v>4.97159</v>
      </c>
      <c r="EL30">
        <v>1.86124</v>
      </c>
      <c r="EM30">
        <v>1.8666199999999999</v>
      </c>
      <c r="EN30">
        <v>1.8577699999999999</v>
      </c>
      <c r="EO30">
        <v>1.8624700000000001</v>
      </c>
      <c r="EP30">
        <v>1.8629500000000001</v>
      </c>
      <c r="EQ30">
        <v>1.8638600000000001</v>
      </c>
      <c r="ER30">
        <v>1.8596299999999999</v>
      </c>
      <c r="ES30">
        <v>0</v>
      </c>
      <c r="ET30">
        <v>0</v>
      </c>
      <c r="EU30">
        <v>0</v>
      </c>
      <c r="EV30">
        <v>0</v>
      </c>
      <c r="EW30" t="s">
        <v>334</v>
      </c>
      <c r="EX30" t="s">
        <v>335</v>
      </c>
      <c r="EY30" t="s">
        <v>336</v>
      </c>
      <c r="EZ30" t="s">
        <v>336</v>
      </c>
      <c r="FA30" t="s">
        <v>336</v>
      </c>
      <c r="FB30" t="s">
        <v>336</v>
      </c>
      <c r="FC30">
        <v>0</v>
      </c>
      <c r="FD30">
        <v>100</v>
      </c>
      <c r="FE30">
        <v>100</v>
      </c>
      <c r="FF30">
        <v>3.6989999999999998</v>
      </c>
      <c r="FG30">
        <v>0.1145</v>
      </c>
      <c r="FH30">
        <v>3.5506508732955169</v>
      </c>
      <c r="FI30">
        <v>6.7843858137211317E-4</v>
      </c>
      <c r="FJ30">
        <v>-9.1149672394835243E-7</v>
      </c>
      <c r="FK30">
        <v>3.4220399332756191E-10</v>
      </c>
      <c r="FL30">
        <v>-3.757455523651337E-3</v>
      </c>
      <c r="FM30">
        <v>-1.0294496597657229E-2</v>
      </c>
      <c r="FN30">
        <v>9.3241379300954626E-4</v>
      </c>
      <c r="FO30">
        <v>-3.1998259251072341E-6</v>
      </c>
      <c r="FP30">
        <v>1</v>
      </c>
      <c r="FQ30">
        <v>2092</v>
      </c>
      <c r="FR30">
        <v>0</v>
      </c>
      <c r="FS30">
        <v>27</v>
      </c>
      <c r="FT30">
        <v>0.3</v>
      </c>
      <c r="FU30">
        <v>0.4</v>
      </c>
      <c r="FV30">
        <v>1.3525400000000001</v>
      </c>
      <c r="FW30">
        <v>2.3767100000000001</v>
      </c>
      <c r="FX30">
        <v>2.1496599999999999</v>
      </c>
      <c r="FY30">
        <v>2.7673299999999998</v>
      </c>
      <c r="FZ30">
        <v>2.1508799999999999</v>
      </c>
      <c r="GA30">
        <v>2.3742700000000001</v>
      </c>
      <c r="GB30">
        <v>27.328499999999998</v>
      </c>
      <c r="GC30">
        <v>13.9482</v>
      </c>
      <c r="GD30">
        <v>19</v>
      </c>
      <c r="GE30">
        <v>615.80899999999997</v>
      </c>
      <c r="GF30">
        <v>714.21600000000001</v>
      </c>
      <c r="GG30">
        <v>20.002800000000001</v>
      </c>
      <c r="GH30">
        <v>25.042899999999999</v>
      </c>
      <c r="GI30">
        <v>30.000800000000002</v>
      </c>
      <c r="GJ30">
        <v>24.888400000000001</v>
      </c>
      <c r="GK30">
        <v>24.852399999999999</v>
      </c>
      <c r="GL30">
        <v>27.096499999999999</v>
      </c>
      <c r="GM30">
        <v>23.963799999999999</v>
      </c>
      <c r="GN30">
        <v>0.38805600000000001</v>
      </c>
      <c r="GO30">
        <v>20</v>
      </c>
      <c r="GP30">
        <v>420</v>
      </c>
      <c r="GQ30">
        <v>16.830200000000001</v>
      </c>
      <c r="GR30">
        <v>101.01900000000001</v>
      </c>
      <c r="GS30">
        <v>101.584</v>
      </c>
    </row>
    <row r="31" spans="1:201" x14ac:dyDescent="0.25">
      <c r="A31" t="s">
        <v>365</v>
      </c>
      <c r="B31" t="s">
        <v>645</v>
      </c>
      <c r="C31">
        <v>2</v>
      </c>
      <c r="D31">
        <v>15</v>
      </c>
      <c r="E31">
        <v>1654188882.0999999</v>
      </c>
      <c r="F31">
        <v>1580.099999904633</v>
      </c>
      <c r="G31" t="s">
        <v>369</v>
      </c>
      <c r="H31" t="s">
        <v>370</v>
      </c>
      <c r="I31">
        <v>15</v>
      </c>
      <c r="J31">
        <v>1654188874.349999</v>
      </c>
      <c r="K31">
        <f t="shared" si="0"/>
        <v>4.027543830263729E-3</v>
      </c>
      <c r="L31">
        <f t="shared" si="1"/>
        <v>4.0275438302637294</v>
      </c>
      <c r="M31">
        <f t="shared" si="2"/>
        <v>17.463761647053133</v>
      </c>
      <c r="N31">
        <f t="shared" si="3"/>
        <v>410.4348</v>
      </c>
      <c r="O31">
        <f t="shared" si="4"/>
        <v>288.66163067440027</v>
      </c>
      <c r="P31">
        <f t="shared" si="5"/>
        <v>24.580325838520192</v>
      </c>
      <c r="Q31">
        <f t="shared" si="6"/>
        <v>34.949643622180815</v>
      </c>
      <c r="R31">
        <f t="shared" si="7"/>
        <v>0.25743045940372689</v>
      </c>
      <c r="S31">
        <f>IF(LEFT(AS31,1)&lt;&gt;"0",IF(LEFT(AS31,1)="1",3,AT31),$G$5+$H$5*(BJ31*BC31/($N$5*1000))+$I$5*(BJ31*BC31/($N$5*1000))*MAX(MIN(AQ31,$M$5),$L$5)*MAX(MIN(AQ31,$M$5),$L$5)+$J$5*MAX(MIN(AQ31,$M$5),$L$5)*(BJ31*BC31/($N$5*1000))+$K$5*(BJ31*BC31/($N$5*1000))*(BJ31*BC31/($N$5*1000)))</f>
        <v>3.1957349385071554</v>
      </c>
      <c r="T31">
        <f t="shared" si="8"/>
        <v>0.24643979859935283</v>
      </c>
      <c r="U31">
        <f t="shared" si="9"/>
        <v>0.15497323843690819</v>
      </c>
      <c r="V31">
        <f t="shared" si="10"/>
        <v>355.94678010117019</v>
      </c>
      <c r="W31">
        <f>(BE31+(V31+2*0.95*0.0000000567*(((BE31+$E$7)+273)^4-(BE31+273)^4)-44100*K31)/(1.84*29.3*S31+8*0.95*0.0000000567*(BE31+273)^3))</f>
        <v>23.398767628306306</v>
      </c>
      <c r="X31">
        <f>($F$7*BF31+$G$7*BG31+$H$7*W31)</f>
        <v>23.908336666666671</v>
      </c>
      <c r="Y31">
        <f t="shared" si="11"/>
        <v>2.978523159494721</v>
      </c>
      <c r="Z31">
        <f t="shared" si="12"/>
        <v>59.651614781649641</v>
      </c>
      <c r="AA31">
        <f t="shared" si="13"/>
        <v>1.6244929712017699</v>
      </c>
      <c r="AB31">
        <f t="shared" si="14"/>
        <v>2.7233009150684473</v>
      </c>
      <c r="AC31">
        <f t="shared" si="15"/>
        <v>1.3540301882929511</v>
      </c>
      <c r="AD31">
        <f t="shared" si="16"/>
        <v>-177.61468291463046</v>
      </c>
      <c r="AE31">
        <f t="shared" si="17"/>
        <v>-255.32116338339031</v>
      </c>
      <c r="AF31">
        <f>2*0.95*0.0000000567*(((BE31+$E$7)+273)^4-(X31+273)^4)</f>
        <v>-16.589817241768284</v>
      </c>
      <c r="AG31">
        <f t="shared" si="18"/>
        <v>-93.578883438618874</v>
      </c>
      <c r="AH31">
        <v>0</v>
      </c>
      <c r="AI31">
        <v>0</v>
      </c>
      <c r="AJ31">
        <f>IF(AH31*$K$13&gt;=AL31,1,(AL31/(AL31-AH31*$K$13)))</f>
        <v>1</v>
      </c>
      <c r="AK31">
        <f t="shared" si="19"/>
        <v>0</v>
      </c>
      <c r="AL31">
        <f>MAX(0,($E$13+$F$13*BJ31)/(1+$G$13*BJ31)*BC31/(BE31+273)*$H$13)</f>
        <v>45668.88349868777</v>
      </c>
      <c r="AM31">
        <f>$E$11*BK31+$F$11*BL31+$G$11*BW31</f>
        <v>1999.982666666667</v>
      </c>
      <c r="AN31">
        <f t="shared" si="20"/>
        <v>1701.4052003604688</v>
      </c>
      <c r="AO31">
        <f>($E$11*$G$9+$F$11*$G$9+$G$11*(BX31*$H$9+BY31*$J$9))/($E$11+$F$11+$G$11)</f>
        <v>0.85070997300000029</v>
      </c>
      <c r="AP31">
        <f>($E$11*$N$9+$F$11*$N$9+$G$11*(BX31*$O$9+BY31*$Q$9))/($E$11+$F$11+$G$11)</f>
        <v>0.17797493250000007</v>
      </c>
      <c r="AQ31">
        <v>3</v>
      </c>
      <c r="AR31">
        <v>0.5</v>
      </c>
      <c r="AS31" t="s">
        <v>331</v>
      </c>
      <c r="AT31">
        <v>2</v>
      </c>
      <c r="AU31">
        <v>1654188874.349999</v>
      </c>
      <c r="AV31">
        <v>410.4348</v>
      </c>
      <c r="AW31">
        <v>419.99313333333339</v>
      </c>
      <c r="AX31">
        <v>19.077403333333329</v>
      </c>
      <c r="AY31">
        <v>17.10206333333333</v>
      </c>
      <c r="AZ31">
        <v>406.73596666666668</v>
      </c>
      <c r="BA31">
        <v>18.96290333333333</v>
      </c>
      <c r="BB31">
        <v>600.00436666666667</v>
      </c>
      <c r="BC31">
        <v>85.05273333333335</v>
      </c>
      <c r="BD31">
        <v>9.9996459999999995E-2</v>
      </c>
      <c r="BE31">
        <v>22.426396666666669</v>
      </c>
      <c r="BF31">
        <v>23.908336666666671</v>
      </c>
      <c r="BG31">
        <v>999.9000000000002</v>
      </c>
      <c r="BH31">
        <v>0</v>
      </c>
      <c r="BI31">
        <v>0</v>
      </c>
      <c r="BJ31">
        <v>9999.8066666666655</v>
      </c>
      <c r="BK31">
        <v>600.61946666666665</v>
      </c>
      <c r="BL31">
        <v>10.575471666666671</v>
      </c>
      <c r="BM31">
        <v>-9.5582879999999992</v>
      </c>
      <c r="BN31">
        <v>418.4171</v>
      </c>
      <c r="BO31">
        <v>427.3008333333334</v>
      </c>
      <c r="BP31">
        <v>1.9753476666666669</v>
      </c>
      <c r="BQ31">
        <v>419.99313333333339</v>
      </c>
      <c r="BR31">
        <v>17.10206333333333</v>
      </c>
      <c r="BS31">
        <v>1.622585666666666</v>
      </c>
      <c r="BT31">
        <v>1.454576333333333</v>
      </c>
      <c r="BU31">
        <v>14.17498333333333</v>
      </c>
      <c r="BV31">
        <v>12.49887</v>
      </c>
      <c r="BW31">
        <v>1999.982666666667</v>
      </c>
      <c r="BX31">
        <v>0.64300090000000032</v>
      </c>
      <c r="BY31">
        <v>0.35699910000000001</v>
      </c>
      <c r="BZ31">
        <v>28</v>
      </c>
      <c r="CA31">
        <v>33403.506666666668</v>
      </c>
      <c r="CB31">
        <v>1654188776.5999999</v>
      </c>
      <c r="CC31" t="s">
        <v>368</v>
      </c>
      <c r="CD31">
        <v>1654188776.5999999</v>
      </c>
      <c r="CE31">
        <v>1654188773.0999999</v>
      </c>
      <c r="CF31">
        <v>5</v>
      </c>
      <c r="CG31">
        <v>-0.36599999999999999</v>
      </c>
      <c r="CH31">
        <v>0.03</v>
      </c>
      <c r="CI31">
        <v>3.7</v>
      </c>
      <c r="CJ31">
        <v>7.0000000000000007E-2</v>
      </c>
      <c r="CK31">
        <v>420</v>
      </c>
      <c r="CL31">
        <v>17</v>
      </c>
      <c r="CM31">
        <v>0.22</v>
      </c>
      <c r="CN31">
        <v>0.06</v>
      </c>
      <c r="CO31">
        <v>-9.5524842500000009</v>
      </c>
      <c r="CP31">
        <v>-6.3851031894814388E-3</v>
      </c>
      <c r="CQ31">
        <v>3.8771457471154007E-2</v>
      </c>
      <c r="CR31">
        <v>1</v>
      </c>
      <c r="CS31">
        <v>1.96937125</v>
      </c>
      <c r="CT31">
        <v>9.850930581613096E-2</v>
      </c>
      <c r="CU31">
        <v>1.099173671161658E-2</v>
      </c>
      <c r="CV31">
        <v>1</v>
      </c>
      <c r="CW31">
        <v>2</v>
      </c>
      <c r="CX31">
        <v>2</v>
      </c>
      <c r="CY31" t="s">
        <v>343</v>
      </c>
      <c r="CZ31">
        <v>3.2356400000000001</v>
      </c>
      <c r="DA31">
        <v>2.7812999999999999</v>
      </c>
      <c r="DB31">
        <v>8.1492099999999998E-2</v>
      </c>
      <c r="DC31">
        <v>8.4598099999999996E-2</v>
      </c>
      <c r="DD31">
        <v>8.7092000000000003E-2</v>
      </c>
      <c r="DE31">
        <v>8.23131E-2</v>
      </c>
      <c r="DF31">
        <v>23352.1</v>
      </c>
      <c r="DG31">
        <v>22977</v>
      </c>
      <c r="DH31">
        <v>24434.5</v>
      </c>
      <c r="DI31">
        <v>22353.4</v>
      </c>
      <c r="DJ31">
        <v>32949.199999999997</v>
      </c>
      <c r="DK31">
        <v>26171.3</v>
      </c>
      <c r="DL31">
        <v>39923.5</v>
      </c>
      <c r="DM31">
        <v>30957.5</v>
      </c>
      <c r="DN31">
        <v>2.2187800000000002</v>
      </c>
      <c r="DO31">
        <v>2.3016999999999999</v>
      </c>
      <c r="DP31">
        <v>8.0499799999999996E-2</v>
      </c>
      <c r="DQ31">
        <v>0</v>
      </c>
      <c r="DR31">
        <v>22.5945</v>
      </c>
      <c r="DS31">
        <v>999.9</v>
      </c>
      <c r="DT31">
        <v>63.2</v>
      </c>
      <c r="DU31">
        <v>23.5</v>
      </c>
      <c r="DV31">
        <v>21.596499999999999</v>
      </c>
      <c r="DW31">
        <v>63.343800000000002</v>
      </c>
      <c r="DX31">
        <v>14.318899999999999</v>
      </c>
      <c r="DY31">
        <v>2</v>
      </c>
      <c r="DZ31">
        <v>-0.13789599999999999</v>
      </c>
      <c r="EA31">
        <v>1.68458</v>
      </c>
      <c r="EB31">
        <v>20.3523</v>
      </c>
      <c r="EC31">
        <v>5.2321200000000001</v>
      </c>
      <c r="ED31">
        <v>11.9381</v>
      </c>
      <c r="EE31">
        <v>4.9791499999999997</v>
      </c>
      <c r="EF31">
        <v>3.2816999999999998</v>
      </c>
      <c r="EG31">
        <v>631.70000000000005</v>
      </c>
      <c r="EH31">
        <v>741.6</v>
      </c>
      <c r="EI31">
        <v>162.30000000000001</v>
      </c>
      <c r="EJ31">
        <v>97.1</v>
      </c>
      <c r="EK31">
        <v>4.97159</v>
      </c>
      <c r="EL31">
        <v>1.86124</v>
      </c>
      <c r="EM31">
        <v>1.8666400000000001</v>
      </c>
      <c r="EN31">
        <v>1.8577900000000001</v>
      </c>
      <c r="EO31">
        <v>1.8624799999999999</v>
      </c>
      <c r="EP31">
        <v>1.8629500000000001</v>
      </c>
      <c r="EQ31">
        <v>1.8638600000000001</v>
      </c>
      <c r="ER31">
        <v>1.85968</v>
      </c>
      <c r="ES31">
        <v>0</v>
      </c>
      <c r="ET31">
        <v>0</v>
      </c>
      <c r="EU31">
        <v>0</v>
      </c>
      <c r="EV31">
        <v>0</v>
      </c>
      <c r="EW31" t="s">
        <v>334</v>
      </c>
      <c r="EX31" t="s">
        <v>335</v>
      </c>
      <c r="EY31" t="s">
        <v>336</v>
      </c>
      <c r="EZ31" t="s">
        <v>336</v>
      </c>
      <c r="FA31" t="s">
        <v>336</v>
      </c>
      <c r="FB31" t="s">
        <v>336</v>
      </c>
      <c r="FC31">
        <v>0</v>
      </c>
      <c r="FD31">
        <v>100</v>
      </c>
      <c r="FE31">
        <v>100</v>
      </c>
      <c r="FF31">
        <v>3.6989999999999998</v>
      </c>
      <c r="FG31">
        <v>0.1147</v>
      </c>
      <c r="FH31">
        <v>3.5506508732955169</v>
      </c>
      <c r="FI31">
        <v>6.7843858137211317E-4</v>
      </c>
      <c r="FJ31">
        <v>-9.1149672394835243E-7</v>
      </c>
      <c r="FK31">
        <v>3.4220399332756191E-10</v>
      </c>
      <c r="FL31">
        <v>-3.757455523651337E-3</v>
      </c>
      <c r="FM31">
        <v>-1.0294496597657229E-2</v>
      </c>
      <c r="FN31">
        <v>9.3241379300954626E-4</v>
      </c>
      <c r="FO31">
        <v>-3.1998259251072341E-6</v>
      </c>
      <c r="FP31">
        <v>1</v>
      </c>
      <c r="FQ31">
        <v>2092</v>
      </c>
      <c r="FR31">
        <v>0</v>
      </c>
      <c r="FS31">
        <v>27</v>
      </c>
      <c r="FT31">
        <v>1.8</v>
      </c>
      <c r="FU31">
        <v>1.8</v>
      </c>
      <c r="FV31">
        <v>1.3525400000000001</v>
      </c>
      <c r="FW31">
        <v>2.3767100000000001</v>
      </c>
      <c r="FX31">
        <v>2.1496599999999999</v>
      </c>
      <c r="FY31">
        <v>2.7612299999999999</v>
      </c>
      <c r="FZ31">
        <v>2.1508799999999999</v>
      </c>
      <c r="GA31">
        <v>2.3718300000000001</v>
      </c>
      <c r="GB31">
        <v>27.453399999999998</v>
      </c>
      <c r="GC31">
        <v>13.9306</v>
      </c>
      <c r="GD31">
        <v>19</v>
      </c>
      <c r="GE31">
        <v>617.65200000000004</v>
      </c>
      <c r="GF31">
        <v>714.80799999999999</v>
      </c>
      <c r="GG31">
        <v>20.001999999999999</v>
      </c>
      <c r="GH31">
        <v>25.282299999999999</v>
      </c>
      <c r="GI31">
        <v>30.001300000000001</v>
      </c>
      <c r="GJ31">
        <v>25.138300000000001</v>
      </c>
      <c r="GK31">
        <v>25.114100000000001</v>
      </c>
      <c r="GL31">
        <v>27.0992</v>
      </c>
      <c r="GM31">
        <v>23.128399999999999</v>
      </c>
      <c r="GN31">
        <v>0</v>
      </c>
      <c r="GO31">
        <v>20</v>
      </c>
      <c r="GP31">
        <v>420</v>
      </c>
      <c r="GQ31">
        <v>17.154499999999999</v>
      </c>
      <c r="GR31">
        <v>100.977</v>
      </c>
      <c r="GS31">
        <v>101.542</v>
      </c>
    </row>
    <row r="32" spans="1:201" x14ac:dyDescent="0.25">
      <c r="A32" t="s">
        <v>365</v>
      </c>
      <c r="B32" t="s">
        <v>645</v>
      </c>
      <c r="C32">
        <v>2</v>
      </c>
      <c r="D32">
        <v>16</v>
      </c>
      <c r="E32">
        <v>1654188946.5999999</v>
      </c>
      <c r="F32">
        <v>1644.599999904633</v>
      </c>
      <c r="G32" t="s">
        <v>371</v>
      </c>
      <c r="H32" t="s">
        <v>372</v>
      </c>
      <c r="I32">
        <v>15</v>
      </c>
      <c r="J32">
        <v>1654188938.849999</v>
      </c>
      <c r="K32">
        <f t="shared" si="0"/>
        <v>3.4605812586307998E-3</v>
      </c>
      <c r="L32">
        <f t="shared" si="1"/>
        <v>3.4605812586307998</v>
      </c>
      <c r="M32">
        <f t="shared" si="2"/>
        <v>16.887080314226793</v>
      </c>
      <c r="N32">
        <f t="shared" si="3"/>
        <v>410.84403333333319</v>
      </c>
      <c r="O32">
        <f t="shared" si="4"/>
        <v>282.95908106243627</v>
      </c>
      <c r="P32">
        <f t="shared" si="5"/>
        <v>24.096333304109592</v>
      </c>
      <c r="Q32">
        <f t="shared" si="6"/>
        <v>34.986807018292026</v>
      </c>
      <c r="R32">
        <f t="shared" si="7"/>
        <v>0.2341664199936927</v>
      </c>
      <c r="S32">
        <f>IF(LEFT(AS32,1)&lt;&gt;"0",IF(LEFT(AS32,1)="1",3,AT32),$G$5+$H$5*(BJ32*BC32/($N$5*1000))+$I$5*(BJ32*BC32/($N$5*1000))*MAX(MIN(AQ32,$M$5),$L$5)*MAX(MIN(AQ32,$M$5),$L$5)+$J$5*MAX(MIN(AQ32,$M$5),$L$5)*(BJ32*BC32/($N$5*1000))+$K$5*(BJ32*BC32/($N$5*1000))*(BJ32*BC32/($N$5*1000)))</f>
        <v>3.1949273801554341</v>
      </c>
      <c r="T32">
        <f t="shared" si="8"/>
        <v>0.22503236008527333</v>
      </c>
      <c r="U32">
        <f t="shared" si="9"/>
        <v>0.14143619730444129</v>
      </c>
      <c r="V32">
        <f t="shared" si="10"/>
        <v>266.95986591132947</v>
      </c>
      <c r="W32">
        <f>(BE32+(V32+2*0.95*0.0000000567*(((BE32+$E$7)+273)^4-(BE32+273)^4)-44100*K32)/(1.84*29.3*S32+8*0.95*0.0000000567*(BE32+273)^3))</f>
        <v>23.136748234324585</v>
      </c>
      <c r="X32">
        <f>($F$7*BF32+$G$7*BG32+$H$7*W32)</f>
        <v>23.488340000000001</v>
      </c>
      <c r="Y32">
        <f t="shared" si="11"/>
        <v>2.9041503137362685</v>
      </c>
      <c r="Z32">
        <f t="shared" si="12"/>
        <v>59.518377499483243</v>
      </c>
      <c r="AA32">
        <f t="shared" si="13"/>
        <v>1.6294312669980253</v>
      </c>
      <c r="AB32">
        <f t="shared" si="14"/>
        <v>2.7376943650928194</v>
      </c>
      <c r="AC32">
        <f t="shared" si="15"/>
        <v>1.2747190467382432</v>
      </c>
      <c r="AD32">
        <f t="shared" si="16"/>
        <v>-152.61163350561827</v>
      </c>
      <c r="AE32">
        <f t="shared" si="17"/>
        <v>-167.97325078095022</v>
      </c>
      <c r="AF32">
        <f>2*0.95*0.0000000567*(((BE32+$E$7)+273)^4-(X32+273)^4)</f>
        <v>-10.898579904956145</v>
      </c>
      <c r="AG32">
        <f t="shared" si="18"/>
        <v>-64.523598280195159</v>
      </c>
      <c r="AH32">
        <v>0</v>
      </c>
      <c r="AI32">
        <v>0</v>
      </c>
      <c r="AJ32">
        <f>IF(AH32*$K$13&gt;=AL32,1,(AL32/(AL32-AH32*$K$13)))</f>
        <v>1</v>
      </c>
      <c r="AK32">
        <f t="shared" si="19"/>
        <v>0</v>
      </c>
      <c r="AL32">
        <f>MAX(0,($E$13+$F$13*BJ32)/(1+$G$13*BJ32)*BC32/(BE32+273)*$H$13)</f>
        <v>45640.631134898722</v>
      </c>
      <c r="AM32">
        <f>$E$11*BK32+$F$11*BL32+$G$11*BW32</f>
        <v>1499.9860000000001</v>
      </c>
      <c r="AN32">
        <f t="shared" si="20"/>
        <v>1276.053072060168</v>
      </c>
      <c r="AO32">
        <f>($E$11*$G$9+$F$11*$G$9+$G$11*(BX32*$H$9+BY32*$J$9))/($E$11+$F$11+$G$11)</f>
        <v>0.85070998799999997</v>
      </c>
      <c r="AP32">
        <f>($E$11*$N$9+$F$11*$N$9+$G$11*(BX32*$O$9+BY32*$Q$9))/($E$11+$F$11+$G$11)</f>
        <v>0.17797490504000002</v>
      </c>
      <c r="AQ32">
        <v>3</v>
      </c>
      <c r="AR32">
        <v>0.5</v>
      </c>
      <c r="AS32" t="s">
        <v>331</v>
      </c>
      <c r="AT32">
        <v>2</v>
      </c>
      <c r="AU32">
        <v>1654188938.849999</v>
      </c>
      <c r="AV32">
        <v>410.84403333333319</v>
      </c>
      <c r="AW32">
        <v>419.99793333333338</v>
      </c>
      <c r="AX32">
        <v>19.134129999999999</v>
      </c>
      <c r="AY32">
        <v>17.437043333333332</v>
      </c>
      <c r="AZ32">
        <v>407.14510000000001</v>
      </c>
      <c r="BA32">
        <v>19.018429999999999</v>
      </c>
      <c r="BB32">
        <v>600.03406666666672</v>
      </c>
      <c r="BC32">
        <v>85.058226666666684</v>
      </c>
      <c r="BD32">
        <v>0.10014045000000001</v>
      </c>
      <c r="BE32">
        <v>22.51314</v>
      </c>
      <c r="BF32">
        <v>23.488340000000001</v>
      </c>
      <c r="BG32">
        <v>999.9000000000002</v>
      </c>
      <c r="BH32">
        <v>0</v>
      </c>
      <c r="BI32">
        <v>0</v>
      </c>
      <c r="BJ32">
        <v>9995.7433333333338</v>
      </c>
      <c r="BK32">
        <v>447.45276666666672</v>
      </c>
      <c r="BL32">
        <v>9.1704729999999994</v>
      </c>
      <c r="BM32">
        <v>-9.154008000000001</v>
      </c>
      <c r="BN32">
        <v>418.85846666666669</v>
      </c>
      <c r="BO32">
        <v>427.45150000000001</v>
      </c>
      <c r="BP32">
        <v>1.69709</v>
      </c>
      <c r="BQ32">
        <v>419.99793333333338</v>
      </c>
      <c r="BR32">
        <v>17.437043333333332</v>
      </c>
      <c r="BS32">
        <v>1.627515</v>
      </c>
      <c r="BT32">
        <v>1.4831643333333331</v>
      </c>
      <c r="BU32">
        <v>14.221816666666671</v>
      </c>
      <c r="BV32">
        <v>12.795693333333331</v>
      </c>
      <c r="BW32">
        <v>1499.9860000000001</v>
      </c>
      <c r="BX32">
        <v>0.64300136666666674</v>
      </c>
      <c r="BY32">
        <v>0.35699866666666669</v>
      </c>
      <c r="BZ32">
        <v>28</v>
      </c>
      <c r="CA32">
        <v>25052.636666666662</v>
      </c>
      <c r="CB32">
        <v>1654188776.5999999</v>
      </c>
      <c r="CC32" t="s">
        <v>368</v>
      </c>
      <c r="CD32">
        <v>1654188776.5999999</v>
      </c>
      <c r="CE32">
        <v>1654188773.0999999</v>
      </c>
      <c r="CF32">
        <v>5</v>
      </c>
      <c r="CG32">
        <v>-0.36599999999999999</v>
      </c>
      <c r="CH32">
        <v>0.03</v>
      </c>
      <c r="CI32">
        <v>3.7</v>
      </c>
      <c r="CJ32">
        <v>7.0000000000000007E-2</v>
      </c>
      <c r="CK32">
        <v>420</v>
      </c>
      <c r="CL32">
        <v>17</v>
      </c>
      <c r="CM32">
        <v>0.22</v>
      </c>
      <c r="CN32">
        <v>0.06</v>
      </c>
      <c r="CO32">
        <v>-9.1553346341463406</v>
      </c>
      <c r="CP32">
        <v>6.922599303134104E-2</v>
      </c>
      <c r="CQ32">
        <v>2.7557177817338109E-2</v>
      </c>
      <c r="CR32">
        <v>1</v>
      </c>
      <c r="CS32">
        <v>1.698496097560976</v>
      </c>
      <c r="CT32">
        <v>1.775749128919989E-2</v>
      </c>
      <c r="CU32">
        <v>7.861749596762101E-3</v>
      </c>
      <c r="CV32">
        <v>1</v>
      </c>
      <c r="CW32">
        <v>2</v>
      </c>
      <c r="CX32">
        <v>2</v>
      </c>
      <c r="CY32" t="s">
        <v>343</v>
      </c>
      <c r="CZ32">
        <v>3.2353200000000002</v>
      </c>
      <c r="DA32">
        <v>2.7811699999999999</v>
      </c>
      <c r="DB32">
        <v>8.15168E-2</v>
      </c>
      <c r="DC32">
        <v>8.4563100000000002E-2</v>
      </c>
      <c r="DD32">
        <v>8.7270500000000001E-2</v>
      </c>
      <c r="DE32">
        <v>8.3430400000000002E-2</v>
      </c>
      <c r="DF32">
        <v>23340.3</v>
      </c>
      <c r="DG32">
        <v>22966.799999999999</v>
      </c>
      <c r="DH32">
        <v>24423.7</v>
      </c>
      <c r="DI32">
        <v>22343.3</v>
      </c>
      <c r="DJ32">
        <v>32928.9</v>
      </c>
      <c r="DK32">
        <v>26127.7</v>
      </c>
      <c r="DL32">
        <v>39906.5</v>
      </c>
      <c r="DM32">
        <v>30943.4</v>
      </c>
      <c r="DN32">
        <v>2.2149000000000001</v>
      </c>
      <c r="DO32">
        <v>2.2976299999999998</v>
      </c>
      <c r="DP32">
        <v>5.1818799999999998E-2</v>
      </c>
      <c r="DQ32">
        <v>0</v>
      </c>
      <c r="DR32">
        <v>22.654599999999999</v>
      </c>
      <c r="DS32">
        <v>999.9</v>
      </c>
      <c r="DT32">
        <v>63.3</v>
      </c>
      <c r="DU32">
        <v>23.5</v>
      </c>
      <c r="DV32">
        <v>21.625900000000001</v>
      </c>
      <c r="DW32">
        <v>63.3339</v>
      </c>
      <c r="DX32">
        <v>14.198700000000001</v>
      </c>
      <c r="DY32">
        <v>2</v>
      </c>
      <c r="DZ32">
        <v>-0.115061</v>
      </c>
      <c r="EA32">
        <v>1.9173199999999999</v>
      </c>
      <c r="EB32">
        <v>20.354800000000001</v>
      </c>
      <c r="EC32">
        <v>5.2325600000000003</v>
      </c>
      <c r="ED32">
        <v>11.9381</v>
      </c>
      <c r="EE32">
        <v>4.9794999999999998</v>
      </c>
      <c r="EF32">
        <v>3.282</v>
      </c>
      <c r="EG32">
        <v>633.6</v>
      </c>
      <c r="EH32">
        <v>748.8</v>
      </c>
      <c r="EI32">
        <v>162.30000000000001</v>
      </c>
      <c r="EJ32">
        <v>97.2</v>
      </c>
      <c r="EK32">
        <v>4.9716199999999997</v>
      </c>
      <c r="EL32">
        <v>1.86127</v>
      </c>
      <c r="EM32">
        <v>1.8666499999999999</v>
      </c>
      <c r="EN32">
        <v>1.8577699999999999</v>
      </c>
      <c r="EO32">
        <v>1.8624799999999999</v>
      </c>
      <c r="EP32">
        <v>1.86297</v>
      </c>
      <c r="EQ32">
        <v>1.8638600000000001</v>
      </c>
      <c r="ER32">
        <v>1.85965</v>
      </c>
      <c r="ES32">
        <v>0</v>
      </c>
      <c r="ET32">
        <v>0</v>
      </c>
      <c r="EU32">
        <v>0</v>
      </c>
      <c r="EV32">
        <v>0</v>
      </c>
      <c r="EW32" t="s">
        <v>334</v>
      </c>
      <c r="EX32" t="s">
        <v>335</v>
      </c>
      <c r="EY32" t="s">
        <v>336</v>
      </c>
      <c r="EZ32" t="s">
        <v>336</v>
      </c>
      <c r="FA32" t="s">
        <v>336</v>
      </c>
      <c r="FB32" t="s">
        <v>336</v>
      </c>
      <c r="FC32">
        <v>0</v>
      </c>
      <c r="FD32">
        <v>100</v>
      </c>
      <c r="FE32">
        <v>100</v>
      </c>
      <c r="FF32">
        <v>3.6989999999999998</v>
      </c>
      <c r="FG32">
        <v>0.1162</v>
      </c>
      <c r="FH32">
        <v>3.5506508732955169</v>
      </c>
      <c r="FI32">
        <v>6.7843858137211317E-4</v>
      </c>
      <c r="FJ32">
        <v>-9.1149672394835243E-7</v>
      </c>
      <c r="FK32">
        <v>3.4220399332756191E-10</v>
      </c>
      <c r="FL32">
        <v>-3.757455523651337E-3</v>
      </c>
      <c r="FM32">
        <v>-1.0294496597657229E-2</v>
      </c>
      <c r="FN32">
        <v>9.3241379300954626E-4</v>
      </c>
      <c r="FO32">
        <v>-3.1998259251072341E-6</v>
      </c>
      <c r="FP32">
        <v>1</v>
      </c>
      <c r="FQ32">
        <v>2092</v>
      </c>
      <c r="FR32">
        <v>0</v>
      </c>
      <c r="FS32">
        <v>27</v>
      </c>
      <c r="FT32">
        <v>2.8</v>
      </c>
      <c r="FU32">
        <v>2.9</v>
      </c>
      <c r="FV32">
        <v>1.3525400000000001</v>
      </c>
      <c r="FW32">
        <v>2.3767100000000001</v>
      </c>
      <c r="FX32">
        <v>2.1496599999999999</v>
      </c>
      <c r="FY32">
        <v>2.7624499999999999</v>
      </c>
      <c r="FZ32">
        <v>2.1508799999999999</v>
      </c>
      <c r="GA32">
        <v>2.36572</v>
      </c>
      <c r="GB32">
        <v>27.557700000000001</v>
      </c>
      <c r="GC32">
        <v>13.9306</v>
      </c>
      <c r="GD32">
        <v>19</v>
      </c>
      <c r="GE32">
        <v>617.476</v>
      </c>
      <c r="GF32">
        <v>714.47900000000004</v>
      </c>
      <c r="GG32">
        <v>20.003399999999999</v>
      </c>
      <c r="GH32">
        <v>25.5276</v>
      </c>
      <c r="GI32">
        <v>30.002099999999999</v>
      </c>
      <c r="GJ32">
        <v>25.3752</v>
      </c>
      <c r="GK32">
        <v>25.358499999999999</v>
      </c>
      <c r="GL32">
        <v>27.104099999999999</v>
      </c>
      <c r="GM32">
        <v>21.738800000000001</v>
      </c>
      <c r="GN32">
        <v>0</v>
      </c>
      <c r="GO32">
        <v>20</v>
      </c>
      <c r="GP32">
        <v>420</v>
      </c>
      <c r="GQ32">
        <v>17.5291</v>
      </c>
      <c r="GR32">
        <v>100.934</v>
      </c>
      <c r="GS32">
        <v>101.496</v>
      </c>
    </row>
    <row r="33" spans="1:201" x14ac:dyDescent="0.25">
      <c r="A33" t="s">
        <v>365</v>
      </c>
      <c r="B33" t="s">
        <v>645</v>
      </c>
      <c r="C33">
        <v>2</v>
      </c>
      <c r="D33">
        <v>17</v>
      </c>
      <c r="E33">
        <v>1654189012.5999999</v>
      </c>
      <c r="F33">
        <v>1710.599999904633</v>
      </c>
      <c r="G33" t="s">
        <v>373</v>
      </c>
      <c r="H33" t="s">
        <v>374</v>
      </c>
      <c r="I33">
        <v>15</v>
      </c>
      <c r="J33">
        <v>1654189004.599999</v>
      </c>
      <c r="K33">
        <f t="shared" si="0"/>
        <v>3.2415152800526659E-3</v>
      </c>
      <c r="L33">
        <f t="shared" si="1"/>
        <v>3.2415152800526661</v>
      </c>
      <c r="M33">
        <f t="shared" si="2"/>
        <v>16.323791831272633</v>
      </c>
      <c r="N33">
        <f t="shared" si="3"/>
        <v>411.16345161290332</v>
      </c>
      <c r="O33">
        <f t="shared" si="4"/>
        <v>284.49326386822747</v>
      </c>
      <c r="P33">
        <f t="shared" si="5"/>
        <v>24.228533962341977</v>
      </c>
      <c r="Q33">
        <f t="shared" si="6"/>
        <v>35.016251407946029</v>
      </c>
      <c r="R33">
        <f t="shared" si="7"/>
        <v>0.22788751936358373</v>
      </c>
      <c r="S33">
        <f>IF(LEFT(AS33,1)&lt;&gt;"0",IF(LEFT(AS33,1)="1",3,AT33),$G$5+$H$5*(BJ33*BC33/($N$5*1000))+$I$5*(BJ33*BC33/($N$5*1000))*MAX(MIN(AQ33,$M$5),$L$5)*MAX(MIN(AQ33,$M$5),$L$5)+$J$5*MAX(MIN(AQ33,$M$5),$L$5)*(BJ33*BC33/($N$5*1000))+$K$5*(BJ33*BC33/($N$5*1000))*(BJ33*BC33/($N$5*1000)))</f>
        <v>3.1962749023504222</v>
      </c>
      <c r="T33">
        <f t="shared" si="8"/>
        <v>0.21923048995801639</v>
      </c>
      <c r="U33">
        <f t="shared" si="9"/>
        <v>0.13776945529519682</v>
      </c>
      <c r="V33">
        <f t="shared" si="10"/>
        <v>213.56864535468878</v>
      </c>
      <c r="W33">
        <f>(BE33+(V33+2*0.95*0.0000000567*(((BE33+$E$7)+273)^4-(BE33+273)^4)-44100*K33)/(1.84*29.3*S33+8*0.95*0.0000000567*(BE33+273)^3))</f>
        <v>22.936694375388807</v>
      </c>
      <c r="X33">
        <f>($F$7*BF33+$G$7*BG33+$H$7*W33)</f>
        <v>23.240109677419351</v>
      </c>
      <c r="Y33">
        <f t="shared" si="11"/>
        <v>2.8609617833736838</v>
      </c>
      <c r="Z33">
        <f t="shared" si="12"/>
        <v>59.581145544994818</v>
      </c>
      <c r="AA33">
        <f t="shared" si="13"/>
        <v>1.6349780954626028</v>
      </c>
      <c r="AB33">
        <f t="shared" si="14"/>
        <v>2.7441199401375909</v>
      </c>
      <c r="AC33">
        <f t="shared" si="15"/>
        <v>1.225983687911081</v>
      </c>
      <c r="AD33">
        <f t="shared" si="16"/>
        <v>-142.95082385032256</v>
      </c>
      <c r="AE33">
        <f t="shared" si="17"/>
        <v>-118.61897002835036</v>
      </c>
      <c r="AF33">
        <f>2*0.95*0.0000000567*(((BE33+$E$7)+273)^4-(X33+273)^4)</f>
        <v>-7.6849095709202579</v>
      </c>
      <c r="AG33">
        <f t="shared" si="18"/>
        <v>-55.686058094904411</v>
      </c>
      <c r="AH33">
        <v>0</v>
      </c>
      <c r="AI33">
        <v>0</v>
      </c>
      <c r="AJ33">
        <f>IF(AH33*$K$13&gt;=AL33,1,(AL33/(AL33-AH33*$K$13)))</f>
        <v>1</v>
      </c>
      <c r="AK33">
        <f t="shared" si="19"/>
        <v>0</v>
      </c>
      <c r="AL33">
        <f>MAX(0,($E$13+$F$13*BJ33)/(1+$G$13*BJ33)*BC33/(BE33+273)*$H$13)</f>
        <v>45659.765714028457</v>
      </c>
      <c r="AM33">
        <f>$E$11*BK33+$F$11*BL33+$G$11*BW33</f>
        <v>1199.9922580645159</v>
      </c>
      <c r="AN33">
        <f t="shared" si="20"/>
        <v>1020.8454231483269</v>
      </c>
      <c r="AO33">
        <f>($E$11*$G$9+$F$11*$G$9+$G$11*(BX33*$H$9+BY33*$J$9))/($E$11+$F$11+$G$11)</f>
        <v>0.85071000774193539</v>
      </c>
      <c r="AP33">
        <f>($E$11*$N$9+$F$11*$N$9+$G$11*(BX33*$O$9+BY33*$Q$9))/($E$11+$F$11+$G$11)</f>
        <v>0.17797501935483867</v>
      </c>
      <c r="AQ33">
        <v>3</v>
      </c>
      <c r="AR33">
        <v>0.5</v>
      </c>
      <c r="AS33" t="s">
        <v>331</v>
      </c>
      <c r="AT33">
        <v>2</v>
      </c>
      <c r="AU33">
        <v>1654189004.599999</v>
      </c>
      <c r="AV33">
        <v>411.16345161290332</v>
      </c>
      <c r="AW33">
        <v>419.99174193548379</v>
      </c>
      <c r="AX33">
        <v>19.198035483870971</v>
      </c>
      <c r="AY33">
        <v>17.608393548387099</v>
      </c>
      <c r="AZ33">
        <v>407.46458064516128</v>
      </c>
      <c r="BA33">
        <v>19.080974193548389</v>
      </c>
      <c r="BB33">
        <v>600.00012903225797</v>
      </c>
      <c r="BC33">
        <v>85.063825806451618</v>
      </c>
      <c r="BD33">
        <v>9.9997170967741938E-2</v>
      </c>
      <c r="BE33">
        <v>22.551735483870971</v>
      </c>
      <c r="BF33">
        <v>23.240109677419351</v>
      </c>
      <c r="BG33">
        <v>999.90000000000032</v>
      </c>
      <c r="BH33">
        <v>0</v>
      </c>
      <c r="BI33">
        <v>0</v>
      </c>
      <c r="BJ33">
        <v>10000.787741935481</v>
      </c>
      <c r="BK33">
        <v>359.46916129032257</v>
      </c>
      <c r="BL33">
        <v>7.5683941935483876</v>
      </c>
      <c r="BM33">
        <v>-8.8283148387096748</v>
      </c>
      <c r="BN33">
        <v>419.2114516129032</v>
      </c>
      <c r="BO33">
        <v>427.51964516129033</v>
      </c>
      <c r="BP33">
        <v>1.589642903225807</v>
      </c>
      <c r="BQ33">
        <v>419.99174193548379</v>
      </c>
      <c r="BR33">
        <v>17.608393548387099</v>
      </c>
      <c r="BS33">
        <v>1.6330577419354839</v>
      </c>
      <c r="BT33">
        <v>1.4978358064516131</v>
      </c>
      <c r="BU33">
        <v>14.274329032258059</v>
      </c>
      <c r="BV33">
        <v>12.946099999999999</v>
      </c>
      <c r="BW33">
        <v>1199.9922580645159</v>
      </c>
      <c r="BX33">
        <v>0.64299974193548382</v>
      </c>
      <c r="BY33">
        <v>0.35700025806451607</v>
      </c>
      <c r="BZ33">
        <v>28</v>
      </c>
      <c r="CA33">
        <v>20042.11290322581</v>
      </c>
      <c r="CB33">
        <v>1654188776.5999999</v>
      </c>
      <c r="CC33" t="s">
        <v>368</v>
      </c>
      <c r="CD33">
        <v>1654188776.5999999</v>
      </c>
      <c r="CE33">
        <v>1654188773.0999999</v>
      </c>
      <c r="CF33">
        <v>5</v>
      </c>
      <c r="CG33">
        <v>-0.36599999999999999</v>
      </c>
      <c r="CH33">
        <v>0.03</v>
      </c>
      <c r="CI33">
        <v>3.7</v>
      </c>
      <c r="CJ33">
        <v>7.0000000000000007E-2</v>
      </c>
      <c r="CK33">
        <v>420</v>
      </c>
      <c r="CL33">
        <v>17</v>
      </c>
      <c r="CM33">
        <v>0.22</v>
      </c>
      <c r="CN33">
        <v>0.06</v>
      </c>
      <c r="CO33">
        <v>-8.8315800000000007</v>
      </c>
      <c r="CP33">
        <v>-2.9742648083622609E-2</v>
      </c>
      <c r="CQ33">
        <v>2.5463995433054821E-2</v>
      </c>
      <c r="CR33">
        <v>1</v>
      </c>
      <c r="CS33">
        <v>1.5946512195121949</v>
      </c>
      <c r="CT33">
        <v>-9.6374425087107779E-2</v>
      </c>
      <c r="CU33">
        <v>1.1307713144644699E-2</v>
      </c>
      <c r="CV33">
        <v>1</v>
      </c>
      <c r="CW33">
        <v>2</v>
      </c>
      <c r="CX33">
        <v>2</v>
      </c>
      <c r="CY33" t="s">
        <v>343</v>
      </c>
      <c r="CZ33">
        <v>3.2348499999999998</v>
      </c>
      <c r="DA33">
        <v>2.7812600000000001</v>
      </c>
      <c r="DB33">
        <v>8.1504099999999996E-2</v>
      </c>
      <c r="DC33">
        <v>8.4497900000000001E-2</v>
      </c>
      <c r="DD33">
        <v>8.7399900000000003E-2</v>
      </c>
      <c r="DE33">
        <v>8.3971699999999996E-2</v>
      </c>
      <c r="DF33">
        <v>23324.9</v>
      </c>
      <c r="DG33">
        <v>22953.5</v>
      </c>
      <c r="DH33">
        <v>24408.5</v>
      </c>
      <c r="DI33">
        <v>22329.8</v>
      </c>
      <c r="DJ33">
        <v>32905</v>
      </c>
      <c r="DK33">
        <v>26096.5</v>
      </c>
      <c r="DL33">
        <v>39882.9</v>
      </c>
      <c r="DM33">
        <v>30924.400000000001</v>
      </c>
      <c r="DN33">
        <v>2.2100499999999998</v>
      </c>
      <c r="DO33">
        <v>2.2919800000000001</v>
      </c>
      <c r="DP33">
        <v>3.22536E-2</v>
      </c>
      <c r="DQ33">
        <v>0</v>
      </c>
      <c r="DR33">
        <v>22.7119</v>
      </c>
      <c r="DS33">
        <v>999.9</v>
      </c>
      <c r="DT33">
        <v>63.3</v>
      </c>
      <c r="DU33">
        <v>23.6</v>
      </c>
      <c r="DV33">
        <v>21.756799999999998</v>
      </c>
      <c r="DW33">
        <v>63.5139</v>
      </c>
      <c r="DX33">
        <v>14.382999999999999</v>
      </c>
      <c r="DY33">
        <v>2</v>
      </c>
      <c r="DZ33">
        <v>-8.5739300000000004E-2</v>
      </c>
      <c r="EA33">
        <v>1.99759</v>
      </c>
      <c r="EB33">
        <v>20.3569</v>
      </c>
      <c r="EC33">
        <v>5.2321200000000001</v>
      </c>
      <c r="ED33">
        <v>11.9381</v>
      </c>
      <c r="EE33">
        <v>4.9794</v>
      </c>
      <c r="EF33">
        <v>3.2819500000000001</v>
      </c>
      <c r="EG33">
        <v>635.4</v>
      </c>
      <c r="EH33">
        <v>755.7</v>
      </c>
      <c r="EI33">
        <v>162.30000000000001</v>
      </c>
      <c r="EJ33">
        <v>97.2</v>
      </c>
      <c r="EK33">
        <v>4.9716199999999997</v>
      </c>
      <c r="EL33">
        <v>1.8612500000000001</v>
      </c>
      <c r="EM33">
        <v>1.8666499999999999</v>
      </c>
      <c r="EN33">
        <v>1.8577699999999999</v>
      </c>
      <c r="EO33">
        <v>1.86249</v>
      </c>
      <c r="EP33">
        <v>1.8629500000000001</v>
      </c>
      <c r="EQ33">
        <v>1.8638600000000001</v>
      </c>
      <c r="ER33">
        <v>1.8596999999999999</v>
      </c>
      <c r="ES33">
        <v>0</v>
      </c>
      <c r="ET33">
        <v>0</v>
      </c>
      <c r="EU33">
        <v>0</v>
      </c>
      <c r="EV33">
        <v>0</v>
      </c>
      <c r="EW33" t="s">
        <v>334</v>
      </c>
      <c r="EX33" t="s">
        <v>335</v>
      </c>
      <c r="EY33" t="s">
        <v>336</v>
      </c>
      <c r="EZ33" t="s">
        <v>336</v>
      </c>
      <c r="FA33" t="s">
        <v>336</v>
      </c>
      <c r="FB33" t="s">
        <v>336</v>
      </c>
      <c r="FC33">
        <v>0</v>
      </c>
      <c r="FD33">
        <v>100</v>
      </c>
      <c r="FE33">
        <v>100</v>
      </c>
      <c r="FF33">
        <v>3.6989999999999998</v>
      </c>
      <c r="FG33">
        <v>0.1174</v>
      </c>
      <c r="FH33">
        <v>3.5506508732955169</v>
      </c>
      <c r="FI33">
        <v>6.7843858137211317E-4</v>
      </c>
      <c r="FJ33">
        <v>-9.1149672394835243E-7</v>
      </c>
      <c r="FK33">
        <v>3.4220399332756191E-10</v>
      </c>
      <c r="FL33">
        <v>-3.757455523651337E-3</v>
      </c>
      <c r="FM33">
        <v>-1.0294496597657229E-2</v>
      </c>
      <c r="FN33">
        <v>9.3241379300954626E-4</v>
      </c>
      <c r="FO33">
        <v>-3.1998259251072341E-6</v>
      </c>
      <c r="FP33">
        <v>1</v>
      </c>
      <c r="FQ33">
        <v>2092</v>
      </c>
      <c r="FR33">
        <v>0</v>
      </c>
      <c r="FS33">
        <v>27</v>
      </c>
      <c r="FT33">
        <v>3.9</v>
      </c>
      <c r="FU33">
        <v>4</v>
      </c>
      <c r="FV33">
        <v>1.3525400000000001</v>
      </c>
      <c r="FW33">
        <v>2.3767100000000001</v>
      </c>
      <c r="FX33">
        <v>2.1496599999999999</v>
      </c>
      <c r="FY33">
        <v>2.7636699999999998</v>
      </c>
      <c r="FZ33">
        <v>2.1508799999999999</v>
      </c>
      <c r="GA33">
        <v>2.3803700000000001</v>
      </c>
      <c r="GB33">
        <v>27.661999999999999</v>
      </c>
      <c r="GC33">
        <v>13.9306</v>
      </c>
      <c r="GD33">
        <v>19</v>
      </c>
      <c r="GE33">
        <v>617.19100000000003</v>
      </c>
      <c r="GF33">
        <v>713.327</v>
      </c>
      <c r="GG33">
        <v>20.000599999999999</v>
      </c>
      <c r="GH33">
        <v>25.845600000000001</v>
      </c>
      <c r="GI33">
        <v>30.001999999999999</v>
      </c>
      <c r="GJ33">
        <v>25.667999999999999</v>
      </c>
      <c r="GK33">
        <v>25.649000000000001</v>
      </c>
      <c r="GL33">
        <v>27.1065</v>
      </c>
      <c r="GM33">
        <v>21.178999999999998</v>
      </c>
      <c r="GN33">
        <v>0</v>
      </c>
      <c r="GO33">
        <v>20</v>
      </c>
      <c r="GP33">
        <v>420</v>
      </c>
      <c r="GQ33">
        <v>17.650300000000001</v>
      </c>
      <c r="GR33">
        <v>100.873</v>
      </c>
      <c r="GS33">
        <v>101.434</v>
      </c>
    </row>
    <row r="34" spans="1:201" x14ac:dyDescent="0.25">
      <c r="A34" t="s">
        <v>365</v>
      </c>
      <c r="B34" t="s">
        <v>645</v>
      </c>
      <c r="C34">
        <v>2</v>
      </c>
      <c r="D34">
        <v>18</v>
      </c>
      <c r="E34">
        <v>1654189073.0999999</v>
      </c>
      <c r="F34">
        <v>1771.099999904633</v>
      </c>
      <c r="G34" t="s">
        <v>375</v>
      </c>
      <c r="H34" t="s">
        <v>376</v>
      </c>
      <c r="I34">
        <v>15</v>
      </c>
      <c r="J34">
        <v>1654189065.349999</v>
      </c>
      <c r="K34">
        <f t="shared" si="0"/>
        <v>3.006709895331164E-3</v>
      </c>
      <c r="L34">
        <f t="shared" si="1"/>
        <v>3.0067098953311642</v>
      </c>
      <c r="M34">
        <f t="shared" si="2"/>
        <v>15.317656684089565</v>
      </c>
      <c r="N34">
        <f t="shared" si="3"/>
        <v>411.71650000000011</v>
      </c>
      <c r="O34">
        <f t="shared" si="4"/>
        <v>289.95659088715547</v>
      </c>
      <c r="P34">
        <f t="shared" si="5"/>
        <v>24.693233433681364</v>
      </c>
      <c r="Q34">
        <f t="shared" si="6"/>
        <v>35.062529918331435</v>
      </c>
      <c r="R34">
        <f t="shared" si="7"/>
        <v>0.22224302784900529</v>
      </c>
      <c r="S34">
        <f>IF(LEFT(AS34,1)&lt;&gt;"0",IF(LEFT(AS34,1)="1",3,AT34),$G$5+$H$5*(BJ34*BC34/($N$5*1000))+$I$5*(BJ34*BC34/($N$5*1000))*MAX(MIN(AQ34,$M$5),$L$5)*MAX(MIN(AQ34,$M$5),$L$5)+$J$5*MAX(MIN(AQ34,$M$5),$L$5)*(BJ34*BC34/($N$5*1000))+$K$5*(BJ34*BC34/($N$5*1000))*(BJ34*BC34/($N$5*1000)))</f>
        <v>3.1961502016923946</v>
      </c>
      <c r="T34">
        <f t="shared" si="8"/>
        <v>0.21400088470768625</v>
      </c>
      <c r="U34">
        <f t="shared" si="9"/>
        <v>0.13446560954431097</v>
      </c>
      <c r="V34">
        <f t="shared" si="10"/>
        <v>160.17768794514583</v>
      </c>
      <c r="W34">
        <f>(BE34+(V34+2*0.95*0.0000000567*(((BE34+$E$7)+273)^4-(BE34+273)^4)-44100*K34)/(1.84*29.3*S34+8*0.95*0.0000000567*(BE34+273)^3))</f>
        <v>22.638524611869716</v>
      </c>
      <c r="X34">
        <f>($F$7*BF34+$G$7*BG34+$H$7*W34)</f>
        <v>22.885136666666661</v>
      </c>
      <c r="Y34">
        <f t="shared" si="11"/>
        <v>2.8001779347649789</v>
      </c>
      <c r="Z34">
        <f t="shared" si="12"/>
        <v>59.805593087049516</v>
      </c>
      <c r="AA34">
        <f t="shared" si="13"/>
        <v>1.6348110257979636</v>
      </c>
      <c r="AB34">
        <f t="shared" si="14"/>
        <v>2.7335420341345475</v>
      </c>
      <c r="AC34">
        <f t="shared" si="15"/>
        <v>1.1653669089670153</v>
      </c>
      <c r="AD34">
        <f t="shared" si="16"/>
        <v>-132.59590638410432</v>
      </c>
      <c r="AE34">
        <f t="shared" si="17"/>
        <v>-68.403961103440409</v>
      </c>
      <c r="AF34">
        <f>2*0.95*0.0000000567*(((BE34+$E$7)+273)^4-(X34+273)^4)</f>
        <v>-4.4224263643341519</v>
      </c>
      <c r="AG34">
        <f t="shared" si="18"/>
        <v>-45.244605906733042</v>
      </c>
      <c r="AH34">
        <v>0</v>
      </c>
      <c r="AI34">
        <v>0</v>
      </c>
      <c r="AJ34">
        <f>IF(AH34*$K$13&gt;=AL34,1,(AL34/(AL34-AH34*$K$13)))</f>
        <v>1</v>
      </c>
      <c r="AK34">
        <f t="shared" si="19"/>
        <v>0</v>
      </c>
      <c r="AL34">
        <f>MAX(0,($E$13+$F$13*BJ34)/(1+$G$13*BJ34)*BC34/(BE34+273)*$H$13)</f>
        <v>45667.234470461619</v>
      </c>
      <c r="AM34">
        <f>$E$11*BK34+$F$11*BL34+$G$11*BW34</f>
        <v>900.0019666666667</v>
      </c>
      <c r="AN34">
        <f t="shared" si="20"/>
        <v>765.64056146275607</v>
      </c>
      <c r="AO34">
        <f>($E$11*$G$9+$F$11*$G$9+$G$11*(BX34*$H$9+BY34*$J$9))/($E$11+$F$11+$G$11)</f>
        <v>0.85070987599999992</v>
      </c>
      <c r="AP34">
        <f>($E$11*$N$9+$F$11*$N$9+$G$11*(BX34*$O$9+BY34*$Q$9))/($E$11+$F$11+$G$11)</f>
        <v>0.17797481991999997</v>
      </c>
      <c r="AQ34">
        <v>3</v>
      </c>
      <c r="AR34">
        <v>0.5</v>
      </c>
      <c r="AS34" t="s">
        <v>331</v>
      </c>
      <c r="AT34">
        <v>2</v>
      </c>
      <c r="AU34">
        <v>1654189065.349999</v>
      </c>
      <c r="AV34">
        <v>411.71650000000011</v>
      </c>
      <c r="AW34">
        <v>419.99423333333323</v>
      </c>
      <c r="AX34">
        <v>19.196523333333332</v>
      </c>
      <c r="AY34">
        <v>17.722036666666671</v>
      </c>
      <c r="AZ34">
        <v>408.01749999999998</v>
      </c>
      <c r="BA34">
        <v>19.079493333333328</v>
      </c>
      <c r="BB34">
        <v>600.00369999999987</v>
      </c>
      <c r="BC34">
        <v>85.06180999999998</v>
      </c>
      <c r="BD34">
        <v>0.10001839</v>
      </c>
      <c r="BE34">
        <v>22.488156666666669</v>
      </c>
      <c r="BF34">
        <v>22.885136666666661</v>
      </c>
      <c r="BG34">
        <v>999.9000000000002</v>
      </c>
      <c r="BH34">
        <v>0</v>
      </c>
      <c r="BI34">
        <v>0</v>
      </c>
      <c r="BJ34">
        <v>10000.496999999999</v>
      </c>
      <c r="BK34">
        <v>271.73439999999999</v>
      </c>
      <c r="BL34">
        <v>9.6957836666666672</v>
      </c>
      <c r="BM34">
        <v>-8.27773</v>
      </c>
      <c r="BN34">
        <v>419.77463333333338</v>
      </c>
      <c r="BO34">
        <v>427.5716666666666</v>
      </c>
      <c r="BP34">
        <v>1.474493333333333</v>
      </c>
      <c r="BQ34">
        <v>419.99423333333323</v>
      </c>
      <c r="BR34">
        <v>17.722036666666671</v>
      </c>
      <c r="BS34">
        <v>1.6328923333333329</v>
      </c>
      <c r="BT34">
        <v>1.507468</v>
      </c>
      <c r="BU34">
        <v>14.27275</v>
      </c>
      <c r="BV34">
        <v>13.044126666666671</v>
      </c>
      <c r="BW34">
        <v>900.0019666666667</v>
      </c>
      <c r="BX34">
        <v>0.64300220000000008</v>
      </c>
      <c r="BY34">
        <v>0.35699773333333318</v>
      </c>
      <c r="BZ34">
        <v>28</v>
      </c>
      <c r="CA34">
        <v>15031.77666666667</v>
      </c>
      <c r="CB34">
        <v>1654188776.5999999</v>
      </c>
      <c r="CC34" t="s">
        <v>368</v>
      </c>
      <c r="CD34">
        <v>1654188776.5999999</v>
      </c>
      <c r="CE34">
        <v>1654188773.0999999</v>
      </c>
      <c r="CF34">
        <v>5</v>
      </c>
      <c r="CG34">
        <v>-0.36599999999999999</v>
      </c>
      <c r="CH34">
        <v>0.03</v>
      </c>
      <c r="CI34">
        <v>3.7</v>
      </c>
      <c r="CJ34">
        <v>7.0000000000000007E-2</v>
      </c>
      <c r="CK34">
        <v>420</v>
      </c>
      <c r="CL34">
        <v>17</v>
      </c>
      <c r="CM34">
        <v>0.22</v>
      </c>
      <c r="CN34">
        <v>0.06</v>
      </c>
      <c r="CO34">
        <v>-8.2732553658536592</v>
      </c>
      <c r="CP34">
        <v>-9.1704668989548543E-2</v>
      </c>
      <c r="CQ34">
        <v>3.3517688384228438E-2</v>
      </c>
      <c r="CR34">
        <v>1</v>
      </c>
      <c r="CS34">
        <v>1.475618048780488</v>
      </c>
      <c r="CT34">
        <v>-1.420390243902687E-2</v>
      </c>
      <c r="CU34">
        <v>1.640714031818412E-3</v>
      </c>
      <c r="CV34">
        <v>1</v>
      </c>
      <c r="CW34">
        <v>2</v>
      </c>
      <c r="CX34">
        <v>2</v>
      </c>
      <c r="CY34" t="s">
        <v>343</v>
      </c>
      <c r="CZ34">
        <v>3.23468</v>
      </c>
      <c r="DA34">
        <v>2.7813300000000001</v>
      </c>
      <c r="DB34">
        <v>8.1534400000000007E-2</v>
      </c>
      <c r="DC34">
        <v>8.4451700000000005E-2</v>
      </c>
      <c r="DD34">
        <v>8.7297100000000002E-2</v>
      </c>
      <c r="DE34">
        <v>8.4278000000000006E-2</v>
      </c>
      <c r="DF34">
        <v>23313.599999999999</v>
      </c>
      <c r="DG34">
        <v>22946.799999999999</v>
      </c>
      <c r="DH34">
        <v>24398.5</v>
      </c>
      <c r="DI34">
        <v>22322.799999999999</v>
      </c>
      <c r="DJ34">
        <v>32896.199999999997</v>
      </c>
      <c r="DK34">
        <v>26079.7</v>
      </c>
      <c r="DL34">
        <v>39867.300000000003</v>
      </c>
      <c r="DM34">
        <v>30914.5</v>
      </c>
      <c r="DN34">
        <v>2.2065999999999999</v>
      </c>
      <c r="DO34">
        <v>2.2881999999999998</v>
      </c>
      <c r="DP34">
        <v>1.5992699999999999E-2</v>
      </c>
      <c r="DQ34">
        <v>0</v>
      </c>
      <c r="DR34">
        <v>22.623100000000001</v>
      </c>
      <c r="DS34">
        <v>999.9</v>
      </c>
      <c r="DT34">
        <v>63.3</v>
      </c>
      <c r="DU34">
        <v>23.6</v>
      </c>
      <c r="DV34">
        <v>21.757899999999999</v>
      </c>
      <c r="DW34">
        <v>63.683900000000001</v>
      </c>
      <c r="DX34">
        <v>14.306900000000001</v>
      </c>
      <c r="DY34">
        <v>2</v>
      </c>
      <c r="DZ34">
        <v>-6.7713400000000007E-2</v>
      </c>
      <c r="EA34">
        <v>1.9370000000000001</v>
      </c>
      <c r="EB34">
        <v>20.361000000000001</v>
      </c>
      <c r="EC34">
        <v>5.2322600000000001</v>
      </c>
      <c r="ED34">
        <v>11.9381</v>
      </c>
      <c r="EE34">
        <v>4.9794999999999998</v>
      </c>
      <c r="EF34">
        <v>3.282</v>
      </c>
      <c r="EG34">
        <v>637.20000000000005</v>
      </c>
      <c r="EH34">
        <v>762.5</v>
      </c>
      <c r="EI34">
        <v>162.30000000000001</v>
      </c>
      <c r="EJ34">
        <v>97.2</v>
      </c>
      <c r="EK34">
        <v>4.9716100000000001</v>
      </c>
      <c r="EL34">
        <v>1.8612599999999999</v>
      </c>
      <c r="EM34">
        <v>1.86666</v>
      </c>
      <c r="EN34">
        <v>1.8578600000000001</v>
      </c>
      <c r="EO34">
        <v>1.8624799999999999</v>
      </c>
      <c r="EP34">
        <v>1.8629599999999999</v>
      </c>
      <c r="EQ34">
        <v>1.8638600000000001</v>
      </c>
      <c r="ER34">
        <v>1.85971</v>
      </c>
      <c r="ES34">
        <v>0</v>
      </c>
      <c r="ET34">
        <v>0</v>
      </c>
      <c r="EU34">
        <v>0</v>
      </c>
      <c r="EV34">
        <v>0</v>
      </c>
      <c r="EW34" t="s">
        <v>334</v>
      </c>
      <c r="EX34" t="s">
        <v>335</v>
      </c>
      <c r="EY34" t="s">
        <v>336</v>
      </c>
      <c r="EZ34" t="s">
        <v>336</v>
      </c>
      <c r="FA34" t="s">
        <v>336</v>
      </c>
      <c r="FB34" t="s">
        <v>336</v>
      </c>
      <c r="FC34">
        <v>0</v>
      </c>
      <c r="FD34">
        <v>100</v>
      </c>
      <c r="FE34">
        <v>100</v>
      </c>
      <c r="FF34">
        <v>3.6989999999999998</v>
      </c>
      <c r="FG34">
        <v>0.1171</v>
      </c>
      <c r="FH34">
        <v>3.5506508732955169</v>
      </c>
      <c r="FI34">
        <v>6.7843858137211317E-4</v>
      </c>
      <c r="FJ34">
        <v>-9.1149672394835243E-7</v>
      </c>
      <c r="FK34">
        <v>3.4220399332756191E-10</v>
      </c>
      <c r="FL34">
        <v>-3.757455523651337E-3</v>
      </c>
      <c r="FM34">
        <v>-1.0294496597657229E-2</v>
      </c>
      <c r="FN34">
        <v>9.3241379300954626E-4</v>
      </c>
      <c r="FO34">
        <v>-3.1998259251072341E-6</v>
      </c>
      <c r="FP34">
        <v>1</v>
      </c>
      <c r="FQ34">
        <v>2092</v>
      </c>
      <c r="FR34">
        <v>0</v>
      </c>
      <c r="FS34">
        <v>27</v>
      </c>
      <c r="FT34">
        <v>4.9000000000000004</v>
      </c>
      <c r="FU34">
        <v>5</v>
      </c>
      <c r="FV34">
        <v>1.3525400000000001</v>
      </c>
      <c r="FW34">
        <v>2.3754900000000001</v>
      </c>
      <c r="FX34">
        <v>2.1496599999999999</v>
      </c>
      <c r="FY34">
        <v>2.7624499999999999</v>
      </c>
      <c r="FZ34">
        <v>2.1508799999999999</v>
      </c>
      <c r="GA34">
        <v>2.3645</v>
      </c>
      <c r="GB34">
        <v>27.766400000000001</v>
      </c>
      <c r="GC34">
        <v>13.921900000000001</v>
      </c>
      <c r="GD34">
        <v>19</v>
      </c>
      <c r="GE34">
        <v>617.19100000000003</v>
      </c>
      <c r="GF34">
        <v>712.78</v>
      </c>
      <c r="GG34">
        <v>19.9984</v>
      </c>
      <c r="GH34">
        <v>26.0883</v>
      </c>
      <c r="GI34">
        <v>30.001000000000001</v>
      </c>
      <c r="GJ34">
        <v>25.895199999999999</v>
      </c>
      <c r="GK34">
        <v>25.860199999999999</v>
      </c>
      <c r="GL34">
        <v>27.109100000000002</v>
      </c>
      <c r="GM34">
        <v>20.9025</v>
      </c>
      <c r="GN34">
        <v>0</v>
      </c>
      <c r="GO34">
        <v>20</v>
      </c>
      <c r="GP34">
        <v>420</v>
      </c>
      <c r="GQ34">
        <v>17.788699999999999</v>
      </c>
      <c r="GR34">
        <v>100.833</v>
      </c>
      <c r="GS34">
        <v>101.402</v>
      </c>
    </row>
    <row r="35" spans="1:201" x14ac:dyDescent="0.25">
      <c r="A35" t="s">
        <v>365</v>
      </c>
      <c r="B35" t="s">
        <v>645</v>
      </c>
      <c r="C35">
        <v>2</v>
      </c>
      <c r="D35">
        <v>19</v>
      </c>
      <c r="E35">
        <v>1654189133.5999999</v>
      </c>
      <c r="F35">
        <v>1831.599999904633</v>
      </c>
      <c r="G35" t="s">
        <v>377</v>
      </c>
      <c r="H35" t="s">
        <v>378</v>
      </c>
      <c r="I35">
        <v>15</v>
      </c>
      <c r="J35">
        <v>1654189125.849999</v>
      </c>
      <c r="K35">
        <f t="shared" si="0"/>
        <v>2.7492775588960237E-3</v>
      </c>
      <c r="L35">
        <f t="shared" si="1"/>
        <v>2.7492775588960239</v>
      </c>
      <c r="M35">
        <f t="shared" si="2"/>
        <v>13.394020877982186</v>
      </c>
      <c r="N35">
        <f t="shared" si="3"/>
        <v>412.73096666666657</v>
      </c>
      <c r="O35">
        <f t="shared" si="4"/>
        <v>301.40442295004425</v>
      </c>
      <c r="P35">
        <f t="shared" si="5"/>
        <v>25.668217145004391</v>
      </c>
      <c r="Q35">
        <f t="shared" si="6"/>
        <v>35.149013312997937</v>
      </c>
      <c r="R35">
        <f t="shared" si="7"/>
        <v>0.21314547423557209</v>
      </c>
      <c r="S35">
        <f>IF(LEFT(AS35,1)&lt;&gt;"0",IF(LEFT(AS35,1)="1",3,AT35),$G$5+$H$5*(BJ35*BC35/($N$5*1000))+$I$5*(BJ35*BC35/($N$5*1000))*MAX(MIN(AQ35,$M$5),$L$5)*MAX(MIN(AQ35,$M$5),$L$5)+$J$5*MAX(MIN(AQ35,$M$5),$L$5)*(BJ35*BC35/($N$5*1000))+$K$5*(BJ35*BC35/($N$5*1000))*(BJ35*BC35/($N$5*1000)))</f>
        <v>3.1971749708172359</v>
      </c>
      <c r="T35">
        <f t="shared" si="8"/>
        <v>0.20555424538396144</v>
      </c>
      <c r="U35">
        <f t="shared" si="9"/>
        <v>0.12913092060882045</v>
      </c>
      <c r="V35">
        <f t="shared" si="10"/>
        <v>106.78544804294468</v>
      </c>
      <c r="W35">
        <f>(BE35+(V35+2*0.95*0.0000000567*(((BE35+$E$7)+273)^4-(BE35+273)^4)-44100*K35)/(1.84*29.3*S35+8*0.95*0.0000000567*(BE35+273)^3))</f>
        <v>22.372479428922574</v>
      </c>
      <c r="X35">
        <f>($F$7*BF35+$G$7*BG35+$H$7*W35)</f>
        <v>22.55566666666666</v>
      </c>
      <c r="Y35">
        <f t="shared" si="11"/>
        <v>2.744775163639436</v>
      </c>
      <c r="Z35">
        <f t="shared" si="12"/>
        <v>59.947696402786399</v>
      </c>
      <c r="AA35">
        <f t="shared" si="13"/>
        <v>1.6350269608710744</v>
      </c>
      <c r="AB35">
        <f t="shared" si="14"/>
        <v>2.7274225015843601</v>
      </c>
      <c r="AC35">
        <f t="shared" si="15"/>
        <v>1.1097482027683616</v>
      </c>
      <c r="AD35">
        <f t="shared" si="16"/>
        <v>-121.24314034731465</v>
      </c>
      <c r="AE35">
        <f t="shared" si="17"/>
        <v>-17.99329686861563</v>
      </c>
      <c r="AF35">
        <f>2*0.95*0.0000000567*(((BE35+$E$7)+273)^4-(X35+273)^4)</f>
        <v>-1.1607623811783214</v>
      </c>
      <c r="AG35">
        <f t="shared" si="18"/>
        <v>-33.611751554163916</v>
      </c>
      <c r="AH35">
        <v>0</v>
      </c>
      <c r="AI35">
        <v>0</v>
      </c>
      <c r="AJ35">
        <f>IF(AH35*$K$13&gt;=AL35,1,(AL35/(AL35-AH35*$K$13)))</f>
        <v>1</v>
      </c>
      <c r="AK35">
        <f t="shared" si="19"/>
        <v>0</v>
      </c>
      <c r="AL35">
        <f>MAX(0,($E$13+$F$13*BJ35)/(1+$G$13*BJ35)*BC35/(BE35+273)*$H$13)</f>
        <v>45691.935851253606</v>
      </c>
      <c r="AM35">
        <f>$E$11*BK35+$F$11*BL35+$G$11*BW35</f>
        <v>600.00096666666661</v>
      </c>
      <c r="AN35">
        <f t="shared" si="20"/>
        <v>510.42693275317782</v>
      </c>
      <c r="AO35">
        <f>($E$11*$G$9+$F$11*$G$9+$G$11*(BX35*$H$9+BY35*$J$9))/($E$11+$F$11+$G$11)</f>
        <v>0.85071018399999998</v>
      </c>
      <c r="AP35">
        <f>($E$11*$N$9+$F$11*$N$9+$G$11*(BX35*$O$9+BY35*$Q$9))/($E$11+$F$11+$G$11)</f>
        <v>0.17797546000000003</v>
      </c>
      <c r="AQ35">
        <v>3</v>
      </c>
      <c r="AR35">
        <v>0.5</v>
      </c>
      <c r="AS35" t="s">
        <v>331</v>
      </c>
      <c r="AT35">
        <v>2</v>
      </c>
      <c r="AU35">
        <v>1654189125.849999</v>
      </c>
      <c r="AV35">
        <v>412.73096666666657</v>
      </c>
      <c r="AW35">
        <v>419.9951333333334</v>
      </c>
      <c r="AX35">
        <v>19.199010000000001</v>
      </c>
      <c r="AY35">
        <v>17.8508</v>
      </c>
      <c r="AZ35">
        <v>409.03186666666659</v>
      </c>
      <c r="BA35">
        <v>19.081923333333339</v>
      </c>
      <c r="BB35">
        <v>600.01649999999995</v>
      </c>
      <c r="BC35">
        <v>85.062003333333351</v>
      </c>
      <c r="BD35">
        <v>0.10004204666666661</v>
      </c>
      <c r="BE35">
        <v>22.451276666666669</v>
      </c>
      <c r="BF35">
        <v>22.55566666666666</v>
      </c>
      <c r="BG35">
        <v>999.9000000000002</v>
      </c>
      <c r="BH35">
        <v>0</v>
      </c>
      <c r="BI35">
        <v>0</v>
      </c>
      <c r="BJ35">
        <v>10004.811333333329</v>
      </c>
      <c r="BK35">
        <v>182.93219999999999</v>
      </c>
      <c r="BL35">
        <v>11.412380000000001</v>
      </c>
      <c r="BM35">
        <v>-7.2641169999999997</v>
      </c>
      <c r="BN35">
        <v>420.81003333333331</v>
      </c>
      <c r="BO35">
        <v>427.62860000000001</v>
      </c>
      <c r="BP35">
        <v>1.348198666666667</v>
      </c>
      <c r="BQ35">
        <v>419.9951333333334</v>
      </c>
      <c r="BR35">
        <v>17.8508</v>
      </c>
      <c r="BS35">
        <v>1.633105666666667</v>
      </c>
      <c r="BT35">
        <v>1.5184249999999999</v>
      </c>
      <c r="BU35">
        <v>14.27477666666667</v>
      </c>
      <c r="BV35">
        <v>13.154973333333331</v>
      </c>
      <c r="BW35">
        <v>600.00096666666661</v>
      </c>
      <c r="BX35">
        <v>0.64299386666666658</v>
      </c>
      <c r="BY35">
        <v>0.35700613333333342</v>
      </c>
      <c r="BZ35">
        <v>28</v>
      </c>
      <c r="CA35">
        <v>10021.123333333329</v>
      </c>
      <c r="CB35">
        <v>1654188776.5999999</v>
      </c>
      <c r="CC35" t="s">
        <v>368</v>
      </c>
      <c r="CD35">
        <v>1654188776.5999999</v>
      </c>
      <c r="CE35">
        <v>1654188773.0999999</v>
      </c>
      <c r="CF35">
        <v>5</v>
      </c>
      <c r="CG35">
        <v>-0.36599999999999999</v>
      </c>
      <c r="CH35">
        <v>0.03</v>
      </c>
      <c r="CI35">
        <v>3.7</v>
      </c>
      <c r="CJ35">
        <v>7.0000000000000007E-2</v>
      </c>
      <c r="CK35">
        <v>420</v>
      </c>
      <c r="CL35">
        <v>17</v>
      </c>
      <c r="CM35">
        <v>0.22</v>
      </c>
      <c r="CN35">
        <v>0.06</v>
      </c>
      <c r="CO35">
        <v>-7.264664999999999</v>
      </c>
      <c r="CP35">
        <v>-7.3571932457766387E-2</v>
      </c>
      <c r="CQ35">
        <v>2.8921624608586612E-2</v>
      </c>
      <c r="CR35">
        <v>1</v>
      </c>
      <c r="CS35">
        <v>1.3501164999999999</v>
      </c>
      <c r="CT35">
        <v>-4.104562851782672E-2</v>
      </c>
      <c r="CU35">
        <v>4.0427994941624416E-3</v>
      </c>
      <c r="CV35">
        <v>1</v>
      </c>
      <c r="CW35">
        <v>2</v>
      </c>
      <c r="CX35">
        <v>2</v>
      </c>
      <c r="CY35" t="s">
        <v>343</v>
      </c>
      <c r="CZ35">
        <v>3.23448</v>
      </c>
      <c r="DA35">
        <v>2.7813500000000002</v>
      </c>
      <c r="DB35">
        <v>8.1656699999999999E-2</v>
      </c>
      <c r="DC35">
        <v>8.4418699999999999E-2</v>
      </c>
      <c r="DD35">
        <v>8.72666E-2</v>
      </c>
      <c r="DE35">
        <v>8.4670899999999993E-2</v>
      </c>
      <c r="DF35">
        <v>23306</v>
      </c>
      <c r="DG35">
        <v>22942.9</v>
      </c>
      <c r="DH35">
        <v>24394.3</v>
      </c>
      <c r="DI35">
        <v>22318.799999999999</v>
      </c>
      <c r="DJ35">
        <v>32892.6</v>
      </c>
      <c r="DK35">
        <v>26064.400000000001</v>
      </c>
      <c r="DL35">
        <v>39861.5</v>
      </c>
      <c r="DM35">
        <v>30909.5</v>
      </c>
      <c r="DN35">
        <v>2.2040500000000001</v>
      </c>
      <c r="DO35">
        <v>2.2855799999999999</v>
      </c>
      <c r="DP35">
        <v>4.4181899999999998E-3</v>
      </c>
      <c r="DQ35">
        <v>0</v>
      </c>
      <c r="DR35">
        <v>22.488099999999999</v>
      </c>
      <c r="DS35">
        <v>999.9</v>
      </c>
      <c r="DT35">
        <v>63.3</v>
      </c>
      <c r="DU35">
        <v>23.7</v>
      </c>
      <c r="DV35">
        <v>21.888400000000001</v>
      </c>
      <c r="DW35">
        <v>63.713900000000002</v>
      </c>
      <c r="DX35">
        <v>14.355</v>
      </c>
      <c r="DY35">
        <v>2</v>
      </c>
      <c r="DZ35">
        <v>-5.6331300000000001E-2</v>
      </c>
      <c r="EA35">
        <v>1.9142399999999999</v>
      </c>
      <c r="EB35">
        <v>20.3643</v>
      </c>
      <c r="EC35">
        <v>5.2318199999999999</v>
      </c>
      <c r="ED35">
        <v>11.9381</v>
      </c>
      <c r="EE35">
        <v>4.9794499999999999</v>
      </c>
      <c r="EF35">
        <v>3.282</v>
      </c>
      <c r="EG35">
        <v>639</v>
      </c>
      <c r="EH35">
        <v>769.2</v>
      </c>
      <c r="EI35">
        <v>162.30000000000001</v>
      </c>
      <c r="EJ35">
        <v>97.2</v>
      </c>
      <c r="EK35">
        <v>4.9716399999999998</v>
      </c>
      <c r="EL35">
        <v>1.8612599999999999</v>
      </c>
      <c r="EM35">
        <v>1.8666799999999999</v>
      </c>
      <c r="EN35">
        <v>1.85785</v>
      </c>
      <c r="EO35">
        <v>1.86249</v>
      </c>
      <c r="EP35">
        <v>1.8629800000000001</v>
      </c>
      <c r="EQ35">
        <v>1.8638600000000001</v>
      </c>
      <c r="ER35">
        <v>1.8596900000000001</v>
      </c>
      <c r="ES35">
        <v>0</v>
      </c>
      <c r="ET35">
        <v>0</v>
      </c>
      <c r="EU35">
        <v>0</v>
      </c>
      <c r="EV35">
        <v>0</v>
      </c>
      <c r="EW35" t="s">
        <v>334</v>
      </c>
      <c r="EX35" t="s">
        <v>335</v>
      </c>
      <c r="EY35" t="s">
        <v>336</v>
      </c>
      <c r="EZ35" t="s">
        <v>336</v>
      </c>
      <c r="FA35" t="s">
        <v>336</v>
      </c>
      <c r="FB35" t="s">
        <v>336</v>
      </c>
      <c r="FC35">
        <v>0</v>
      </c>
      <c r="FD35">
        <v>100</v>
      </c>
      <c r="FE35">
        <v>100</v>
      </c>
      <c r="FF35">
        <v>3.6989999999999998</v>
      </c>
      <c r="FG35">
        <v>0.1171</v>
      </c>
      <c r="FH35">
        <v>3.5506508732955169</v>
      </c>
      <c r="FI35">
        <v>6.7843858137211317E-4</v>
      </c>
      <c r="FJ35">
        <v>-9.1149672394835243E-7</v>
      </c>
      <c r="FK35">
        <v>3.4220399332756191E-10</v>
      </c>
      <c r="FL35">
        <v>-3.757455523651337E-3</v>
      </c>
      <c r="FM35">
        <v>-1.0294496597657229E-2</v>
      </c>
      <c r="FN35">
        <v>9.3241379300954626E-4</v>
      </c>
      <c r="FO35">
        <v>-3.1998259251072341E-6</v>
      </c>
      <c r="FP35">
        <v>1</v>
      </c>
      <c r="FQ35">
        <v>2092</v>
      </c>
      <c r="FR35">
        <v>0</v>
      </c>
      <c r="FS35">
        <v>27</v>
      </c>
      <c r="FT35">
        <v>6</v>
      </c>
      <c r="FU35">
        <v>6</v>
      </c>
      <c r="FV35">
        <v>1.3525400000000001</v>
      </c>
      <c r="FW35">
        <v>2.3815900000000001</v>
      </c>
      <c r="FX35">
        <v>2.1496599999999999</v>
      </c>
      <c r="FY35">
        <v>2.7648899999999998</v>
      </c>
      <c r="FZ35">
        <v>2.1508799999999999</v>
      </c>
      <c r="GA35">
        <v>2.3559600000000001</v>
      </c>
      <c r="GB35">
        <v>27.85</v>
      </c>
      <c r="GC35">
        <v>13.904400000000001</v>
      </c>
      <c r="GD35">
        <v>19</v>
      </c>
      <c r="GE35">
        <v>617.31700000000001</v>
      </c>
      <c r="GF35">
        <v>712.85299999999995</v>
      </c>
      <c r="GG35">
        <v>20</v>
      </c>
      <c r="GH35">
        <v>26.250900000000001</v>
      </c>
      <c r="GI35">
        <v>30.001100000000001</v>
      </c>
      <c r="GJ35">
        <v>26.075199999999999</v>
      </c>
      <c r="GK35">
        <v>26.0411</v>
      </c>
      <c r="GL35">
        <v>27.1084</v>
      </c>
      <c r="GM35">
        <v>20.627300000000002</v>
      </c>
      <c r="GN35">
        <v>0</v>
      </c>
      <c r="GO35">
        <v>20</v>
      </c>
      <c r="GP35">
        <v>420</v>
      </c>
      <c r="GQ35">
        <v>17.8843</v>
      </c>
      <c r="GR35">
        <v>100.81699999999999</v>
      </c>
      <c r="GS35">
        <v>101.38500000000001</v>
      </c>
    </row>
    <row r="36" spans="1:201" x14ac:dyDescent="0.25">
      <c r="A36" t="s">
        <v>365</v>
      </c>
      <c r="B36" t="s">
        <v>645</v>
      </c>
      <c r="C36">
        <v>2</v>
      </c>
      <c r="D36">
        <v>20</v>
      </c>
      <c r="E36">
        <v>1654189200.0999999</v>
      </c>
      <c r="F36">
        <v>1898.099999904633</v>
      </c>
      <c r="G36" t="s">
        <v>379</v>
      </c>
      <c r="H36" t="s">
        <v>380</v>
      </c>
      <c r="I36">
        <v>15</v>
      </c>
      <c r="J36">
        <v>1654189192.349999</v>
      </c>
      <c r="K36">
        <f t="shared" si="0"/>
        <v>2.5421578410121009E-3</v>
      </c>
      <c r="L36">
        <f t="shared" si="1"/>
        <v>2.5421578410121008</v>
      </c>
      <c r="M36">
        <f t="shared" si="2"/>
        <v>11.367119012603817</v>
      </c>
      <c r="N36">
        <f t="shared" si="3"/>
        <v>413.77400000000011</v>
      </c>
      <c r="O36">
        <f t="shared" si="4"/>
        <v>314.65036605633293</v>
      </c>
      <c r="P36">
        <f t="shared" si="5"/>
        <v>26.797209196718455</v>
      </c>
      <c r="Q36">
        <f t="shared" si="6"/>
        <v>35.239076874863279</v>
      </c>
      <c r="R36">
        <f t="shared" si="7"/>
        <v>0.20445011353475842</v>
      </c>
      <c r="S36">
        <f>IF(LEFT(AS36,1)&lt;&gt;"0",IF(LEFT(AS36,1)="1",3,AT36),$G$5+$H$5*(BJ36*BC36/($N$5*1000))+$I$5*(BJ36*BC36/($N$5*1000))*MAX(MIN(AQ36,$M$5),$L$5)*MAX(MIN(AQ36,$M$5),$L$5)+$J$5*MAX(MIN(AQ36,$M$5),$L$5)*(BJ36*BC36/($N$5*1000))+$K$5*(BJ36*BC36/($N$5*1000))*(BJ36*BC36/($N$5*1000)))</f>
        <v>3.1964107012326859</v>
      </c>
      <c r="T36">
        <f t="shared" si="8"/>
        <v>0.19745307850896374</v>
      </c>
      <c r="U36">
        <f t="shared" si="9"/>
        <v>0.12401688053998526</v>
      </c>
      <c r="V36">
        <f t="shared" si="10"/>
        <v>71.189958189886994</v>
      </c>
      <c r="W36">
        <f>(BE36+(V36+2*0.95*0.0000000567*(((BE36+$E$7)+273)^4-(BE36+273)^4)-44100*K36)/(1.84*29.3*S36+8*0.95*0.0000000567*(BE36+273)^3))</f>
        <v>22.192450713621469</v>
      </c>
      <c r="X36">
        <f>($F$7*BF36+$G$7*BG36+$H$7*W36)</f>
        <v>22.329536666666669</v>
      </c>
      <c r="Y36">
        <f t="shared" si="11"/>
        <v>2.7073070877933456</v>
      </c>
      <c r="Z36">
        <f t="shared" si="12"/>
        <v>60.217005371656974</v>
      </c>
      <c r="AA36">
        <f t="shared" si="13"/>
        <v>1.6388066236590006</v>
      </c>
      <c r="AB36">
        <f t="shared" si="14"/>
        <v>2.7215013658423417</v>
      </c>
      <c r="AC36">
        <f t="shared" si="15"/>
        <v>1.068500464134345</v>
      </c>
      <c r="AD36">
        <f t="shared" si="16"/>
        <v>-112.10916078863364</v>
      </c>
      <c r="AE36">
        <f t="shared" si="17"/>
        <v>14.817643195086811</v>
      </c>
      <c r="AF36">
        <f>2*0.95*0.0000000567*(((BE36+$E$7)+273)^4-(X36+273)^4)</f>
        <v>0.95485644270085746</v>
      </c>
      <c r="AG36">
        <f t="shared" si="18"/>
        <v>-25.146702960958983</v>
      </c>
      <c r="AH36">
        <v>0</v>
      </c>
      <c r="AI36">
        <v>0</v>
      </c>
      <c r="AJ36">
        <f>IF(AH36*$K$13&gt;=AL36,1,(AL36/(AL36-AH36*$K$13)))</f>
        <v>1</v>
      </c>
      <c r="AK36">
        <f t="shared" si="19"/>
        <v>0</v>
      </c>
      <c r="AL36">
        <f>MAX(0,($E$13+$F$13*BJ36)/(1+$G$13*BJ36)*BC36/(BE36+273)*$H$13)</f>
        <v>45683.36241000337</v>
      </c>
      <c r="AM36">
        <f>$E$11*BK36+$F$11*BL36+$G$11*BW36</f>
        <v>400.00040000000001</v>
      </c>
      <c r="AN36">
        <f t="shared" si="20"/>
        <v>340.28429508395476</v>
      </c>
      <c r="AO36">
        <f>($E$11*$G$9+$F$11*$G$9+$G$11*(BX36*$H$9+BY36*$J$9))/($E$11+$F$11+$G$11)</f>
        <v>0.85070988699999983</v>
      </c>
      <c r="AP36">
        <f>($E$11*$N$9+$F$11*$N$9+$G$11*(BX36*$O$9+BY36*$Q$9))/($E$11+$F$11+$G$11)</f>
        <v>0.17797471749999999</v>
      </c>
      <c r="AQ36">
        <v>3</v>
      </c>
      <c r="AR36">
        <v>0.5</v>
      </c>
      <c r="AS36" t="s">
        <v>331</v>
      </c>
      <c r="AT36">
        <v>2</v>
      </c>
      <c r="AU36">
        <v>1654189192.349999</v>
      </c>
      <c r="AV36">
        <v>413.77400000000011</v>
      </c>
      <c r="AW36">
        <v>419.98333333333329</v>
      </c>
      <c r="AX36">
        <v>19.24271666666667</v>
      </c>
      <c r="AY36">
        <v>17.996130000000001</v>
      </c>
      <c r="AZ36">
        <v>410.07493333333338</v>
      </c>
      <c r="BA36">
        <v>19.124700000000001</v>
      </c>
      <c r="BB36">
        <v>600.01599999999985</v>
      </c>
      <c r="BC36">
        <v>85.065003333333337</v>
      </c>
      <c r="BD36">
        <v>0.10003090000000001</v>
      </c>
      <c r="BE36">
        <v>22.415523333333329</v>
      </c>
      <c r="BF36">
        <v>22.329536666666669</v>
      </c>
      <c r="BG36">
        <v>999.9000000000002</v>
      </c>
      <c r="BH36">
        <v>0</v>
      </c>
      <c r="BI36">
        <v>0</v>
      </c>
      <c r="BJ36">
        <v>10001.224</v>
      </c>
      <c r="BK36">
        <v>122.8775666666667</v>
      </c>
      <c r="BL36">
        <v>7.626698000000002</v>
      </c>
      <c r="BM36">
        <v>-6.2091903333333338</v>
      </c>
      <c r="BN36">
        <v>421.89246666666662</v>
      </c>
      <c r="BO36">
        <v>427.67983333333342</v>
      </c>
      <c r="BP36">
        <v>1.2465796666666671</v>
      </c>
      <c r="BQ36">
        <v>419.98333333333329</v>
      </c>
      <c r="BR36">
        <v>17.996130000000001</v>
      </c>
      <c r="BS36">
        <v>1.6368823333333331</v>
      </c>
      <c r="BT36">
        <v>1.5308409999999999</v>
      </c>
      <c r="BU36">
        <v>14.31047</v>
      </c>
      <c r="BV36">
        <v>13.27972666666667</v>
      </c>
      <c r="BW36">
        <v>400.00040000000001</v>
      </c>
      <c r="BX36">
        <v>0.64300376666666659</v>
      </c>
      <c r="BY36">
        <v>0.3569962333333333</v>
      </c>
      <c r="BZ36">
        <v>28</v>
      </c>
      <c r="CA36">
        <v>6680.7776666666668</v>
      </c>
      <c r="CB36">
        <v>1654188776.5999999</v>
      </c>
      <c r="CC36" t="s">
        <v>368</v>
      </c>
      <c r="CD36">
        <v>1654188776.5999999</v>
      </c>
      <c r="CE36">
        <v>1654188773.0999999</v>
      </c>
      <c r="CF36">
        <v>5</v>
      </c>
      <c r="CG36">
        <v>-0.36599999999999999</v>
      </c>
      <c r="CH36">
        <v>0.03</v>
      </c>
      <c r="CI36">
        <v>3.7</v>
      </c>
      <c r="CJ36">
        <v>7.0000000000000007E-2</v>
      </c>
      <c r="CK36">
        <v>420</v>
      </c>
      <c r="CL36">
        <v>17</v>
      </c>
      <c r="CM36">
        <v>0.22</v>
      </c>
      <c r="CN36">
        <v>0.06</v>
      </c>
      <c r="CO36">
        <v>-6.2112414999999999</v>
      </c>
      <c r="CP36">
        <v>5.2994071294571857E-2</v>
      </c>
      <c r="CQ36">
        <v>3.6022581566983798E-2</v>
      </c>
      <c r="CR36">
        <v>1</v>
      </c>
      <c r="CS36">
        <v>1.2458992499999999</v>
      </c>
      <c r="CT36">
        <v>6.9641651031908261E-3</v>
      </c>
      <c r="CU36">
        <v>2.3406167856998591E-3</v>
      </c>
      <c r="CV36">
        <v>1</v>
      </c>
      <c r="CW36">
        <v>2</v>
      </c>
      <c r="CX36">
        <v>2</v>
      </c>
      <c r="CY36" t="s">
        <v>343</v>
      </c>
      <c r="CZ36">
        <v>3.2344300000000001</v>
      </c>
      <c r="DA36">
        <v>2.7813099999999999</v>
      </c>
      <c r="DB36">
        <v>8.17774E-2</v>
      </c>
      <c r="DC36">
        <v>8.4383799999999995E-2</v>
      </c>
      <c r="DD36">
        <v>8.7375900000000006E-2</v>
      </c>
      <c r="DE36">
        <v>8.5130499999999998E-2</v>
      </c>
      <c r="DF36">
        <v>23297.200000000001</v>
      </c>
      <c r="DG36">
        <v>22938.9</v>
      </c>
      <c r="DH36">
        <v>24388.9</v>
      </c>
      <c r="DI36">
        <v>22314.5</v>
      </c>
      <c r="DJ36">
        <v>32881.800000000003</v>
      </c>
      <c r="DK36">
        <v>26046.1</v>
      </c>
      <c r="DL36">
        <v>39853</v>
      </c>
      <c r="DM36">
        <v>30903.3</v>
      </c>
      <c r="DN36">
        <v>2.2018499999999999</v>
      </c>
      <c r="DO36">
        <v>2.28342</v>
      </c>
      <c r="DP36">
        <v>-2.66358E-3</v>
      </c>
      <c r="DQ36">
        <v>0</v>
      </c>
      <c r="DR36">
        <v>22.377600000000001</v>
      </c>
      <c r="DS36">
        <v>999.9</v>
      </c>
      <c r="DT36">
        <v>63.3</v>
      </c>
      <c r="DU36">
        <v>23.7</v>
      </c>
      <c r="DV36">
        <v>21.8871</v>
      </c>
      <c r="DW36">
        <v>63.643900000000002</v>
      </c>
      <c r="DX36">
        <v>14.270799999999999</v>
      </c>
      <c r="DY36">
        <v>2</v>
      </c>
      <c r="DZ36">
        <v>-4.6204299999999997E-2</v>
      </c>
      <c r="EA36">
        <v>1.91873</v>
      </c>
      <c r="EB36">
        <v>20.366599999999998</v>
      </c>
      <c r="EC36">
        <v>5.2294200000000002</v>
      </c>
      <c r="ED36">
        <v>11.9381</v>
      </c>
      <c r="EE36">
        <v>4.9794</v>
      </c>
      <c r="EF36">
        <v>3.282</v>
      </c>
      <c r="EG36">
        <v>640.79999999999995</v>
      </c>
      <c r="EH36">
        <v>775.8</v>
      </c>
      <c r="EI36">
        <v>162.30000000000001</v>
      </c>
      <c r="EJ36">
        <v>97.2</v>
      </c>
      <c r="EK36">
        <v>4.9716500000000003</v>
      </c>
      <c r="EL36">
        <v>1.86127</v>
      </c>
      <c r="EM36">
        <v>1.8667</v>
      </c>
      <c r="EN36">
        <v>1.85789</v>
      </c>
      <c r="EO36">
        <v>1.86249</v>
      </c>
      <c r="EP36">
        <v>1.863</v>
      </c>
      <c r="EQ36">
        <v>1.8638600000000001</v>
      </c>
      <c r="ER36">
        <v>1.8596999999999999</v>
      </c>
      <c r="ES36">
        <v>0</v>
      </c>
      <c r="ET36">
        <v>0</v>
      </c>
      <c r="EU36">
        <v>0</v>
      </c>
      <c r="EV36">
        <v>0</v>
      </c>
      <c r="EW36" t="s">
        <v>334</v>
      </c>
      <c r="EX36" t="s">
        <v>335</v>
      </c>
      <c r="EY36" t="s">
        <v>336</v>
      </c>
      <c r="EZ36" t="s">
        <v>336</v>
      </c>
      <c r="FA36" t="s">
        <v>336</v>
      </c>
      <c r="FB36" t="s">
        <v>336</v>
      </c>
      <c r="FC36">
        <v>0</v>
      </c>
      <c r="FD36">
        <v>100</v>
      </c>
      <c r="FE36">
        <v>100</v>
      </c>
      <c r="FF36">
        <v>3.6989999999999998</v>
      </c>
      <c r="FG36">
        <v>0.11799999999999999</v>
      </c>
      <c r="FH36">
        <v>3.5506508732955169</v>
      </c>
      <c r="FI36">
        <v>6.7843858137211317E-4</v>
      </c>
      <c r="FJ36">
        <v>-9.1149672394835243E-7</v>
      </c>
      <c r="FK36">
        <v>3.4220399332756191E-10</v>
      </c>
      <c r="FL36">
        <v>-3.757455523651337E-3</v>
      </c>
      <c r="FM36">
        <v>-1.0294496597657229E-2</v>
      </c>
      <c r="FN36">
        <v>9.3241379300954626E-4</v>
      </c>
      <c r="FO36">
        <v>-3.1998259251072341E-6</v>
      </c>
      <c r="FP36">
        <v>1</v>
      </c>
      <c r="FQ36">
        <v>2092</v>
      </c>
      <c r="FR36">
        <v>0</v>
      </c>
      <c r="FS36">
        <v>27</v>
      </c>
      <c r="FT36">
        <v>7.1</v>
      </c>
      <c r="FU36">
        <v>7.1</v>
      </c>
      <c r="FV36">
        <v>1.3537600000000001</v>
      </c>
      <c r="FW36">
        <v>2.3767100000000001</v>
      </c>
      <c r="FX36">
        <v>2.1496599999999999</v>
      </c>
      <c r="FY36">
        <v>2.7648899999999998</v>
      </c>
      <c r="FZ36">
        <v>2.1508799999999999</v>
      </c>
      <c r="GA36">
        <v>2.35107</v>
      </c>
      <c r="GB36">
        <v>27.933700000000002</v>
      </c>
      <c r="GC36">
        <v>13.904400000000001</v>
      </c>
      <c r="GD36">
        <v>19</v>
      </c>
      <c r="GE36">
        <v>617.58100000000002</v>
      </c>
      <c r="GF36">
        <v>713.17499999999995</v>
      </c>
      <c r="GG36">
        <v>20.001200000000001</v>
      </c>
      <c r="GH36">
        <v>26.398700000000002</v>
      </c>
      <c r="GI36">
        <v>30.000599999999999</v>
      </c>
      <c r="GJ36">
        <v>26.245000000000001</v>
      </c>
      <c r="GK36">
        <v>26.209</v>
      </c>
      <c r="GL36">
        <v>27.111000000000001</v>
      </c>
      <c r="GM36">
        <v>20.068100000000001</v>
      </c>
      <c r="GN36">
        <v>0</v>
      </c>
      <c r="GO36">
        <v>20</v>
      </c>
      <c r="GP36">
        <v>420</v>
      </c>
      <c r="GQ36">
        <v>17.970199999999998</v>
      </c>
      <c r="GR36">
        <v>100.795</v>
      </c>
      <c r="GS36">
        <v>101.36499999999999</v>
      </c>
    </row>
    <row r="37" spans="1:201" x14ac:dyDescent="0.25">
      <c r="A37" t="s">
        <v>365</v>
      </c>
      <c r="B37" t="s">
        <v>645</v>
      </c>
      <c r="C37">
        <v>2</v>
      </c>
      <c r="D37">
        <v>21</v>
      </c>
      <c r="E37">
        <v>1654189264.5</v>
      </c>
      <c r="F37">
        <v>1962.5</v>
      </c>
      <c r="G37" t="s">
        <v>381</v>
      </c>
      <c r="H37" t="s">
        <v>382</v>
      </c>
      <c r="I37">
        <v>15</v>
      </c>
      <c r="J37">
        <v>1654189256.75</v>
      </c>
      <c r="K37">
        <f t="shared" si="0"/>
        <v>2.354619631869771E-3</v>
      </c>
      <c r="L37">
        <f t="shared" si="1"/>
        <v>2.3546196318697712</v>
      </c>
      <c r="M37">
        <f t="shared" si="2"/>
        <v>7.1207804877956002</v>
      </c>
      <c r="N37">
        <f t="shared" si="3"/>
        <v>415.95373333333339</v>
      </c>
      <c r="O37">
        <f t="shared" si="4"/>
        <v>347.83386798138025</v>
      </c>
      <c r="P37">
        <f t="shared" si="5"/>
        <v>29.625090828784788</v>
      </c>
      <c r="Q37">
        <f t="shared" si="6"/>
        <v>35.426875485373287</v>
      </c>
      <c r="R37">
        <f t="shared" si="7"/>
        <v>0.19379589088637933</v>
      </c>
      <c r="S37">
        <f>IF(LEFT(AS37,1)&lt;&gt;"0",IF(LEFT(AS37,1)="1",3,AT37),$G$5+$H$5*(BJ37*BC37/($N$5*1000))+$I$5*(BJ37*BC37/($N$5*1000))*MAX(MIN(AQ37,$M$5),$L$5)*MAX(MIN(AQ37,$M$5),$L$5)+$J$5*MAX(MIN(AQ37,$M$5),$L$5)*(BJ37*BC37/($N$5*1000))+$K$5*(BJ37*BC37/($N$5*1000))*(BJ37*BC37/($N$5*1000)))</f>
        <v>3.1954987375556168</v>
      </c>
      <c r="T37">
        <f t="shared" si="8"/>
        <v>0.18749528397495072</v>
      </c>
      <c r="U37">
        <f t="shared" si="9"/>
        <v>0.11773357282308289</v>
      </c>
      <c r="V37">
        <f t="shared" si="10"/>
        <v>35.595527498091407</v>
      </c>
      <c r="W37">
        <f>(BE37+(V37+2*0.95*0.0000000567*(((BE37+$E$7)+273)^4-(BE37+273)^4)-44100*K37)/(1.84*29.3*S37+8*0.95*0.0000000567*(BE37+273)^3))</f>
        <v>22.053575480565566</v>
      </c>
      <c r="X37">
        <f>($F$7*BF37+$G$7*BG37+$H$7*W37)</f>
        <v>22.146139999999999</v>
      </c>
      <c r="Y37">
        <f t="shared" si="11"/>
        <v>2.6772490990719335</v>
      </c>
      <c r="Z37">
        <f t="shared" si="12"/>
        <v>60.03013916250697</v>
      </c>
      <c r="AA37">
        <f t="shared" si="13"/>
        <v>1.634732427411268</v>
      </c>
      <c r="AB37">
        <f t="shared" si="14"/>
        <v>2.7231861365270214</v>
      </c>
      <c r="AC37">
        <f t="shared" si="15"/>
        <v>1.0425166716606655</v>
      </c>
      <c r="AD37">
        <f t="shared" si="16"/>
        <v>-103.8387257654569</v>
      </c>
      <c r="AE37">
        <f t="shared" si="17"/>
        <v>48.161976755080602</v>
      </c>
      <c r="AF37">
        <f>2*0.95*0.0000000567*(((BE37+$E$7)+273)^4-(X37+273)^4)</f>
        <v>3.1017385194399418</v>
      </c>
      <c r="AG37">
        <f t="shared" si="18"/>
        <v>-16.97948299284495</v>
      </c>
      <c r="AH37">
        <v>0</v>
      </c>
      <c r="AI37">
        <v>0</v>
      </c>
      <c r="AJ37">
        <f>IF(AH37*$K$13&gt;=AL37,1,(AL37/(AL37-AH37*$K$13)))</f>
        <v>1</v>
      </c>
      <c r="AK37">
        <f t="shared" si="19"/>
        <v>0</v>
      </c>
      <c r="AL37">
        <f>MAX(0,($E$13+$F$13*BJ37)/(1+$G$13*BJ37)*BC37/(BE37+273)*$H$13)</f>
        <v>45664.995343831128</v>
      </c>
      <c r="AM37">
        <f>$E$11*BK37+$F$11*BL37+$G$11*BW37</f>
        <v>200.00246666666669</v>
      </c>
      <c r="AN37">
        <f t="shared" si="20"/>
        <v>170.14412861837246</v>
      </c>
      <c r="AO37">
        <f>($E$11*$G$9+$F$11*$G$9+$G$11*(BX37*$H$9+BY37*$J$9))/($E$11+$F$11+$G$11)</f>
        <v>0.85071015099999991</v>
      </c>
      <c r="AP37">
        <f>($E$11*$N$9+$F$11*$N$9+$G$11*(BX37*$O$9+BY37*$Q$9))/($E$11+$F$11+$G$11)</f>
        <v>0.17797544245999999</v>
      </c>
      <c r="AQ37">
        <v>3</v>
      </c>
      <c r="AR37">
        <v>0.5</v>
      </c>
      <c r="AS37" t="s">
        <v>331</v>
      </c>
      <c r="AT37">
        <v>2</v>
      </c>
      <c r="AU37">
        <v>1654189256.75</v>
      </c>
      <c r="AV37">
        <v>415.95373333333339</v>
      </c>
      <c r="AW37">
        <v>420.00386666666668</v>
      </c>
      <c r="AX37">
        <v>19.193706666666671</v>
      </c>
      <c r="AY37">
        <v>18.038983333333331</v>
      </c>
      <c r="AZ37">
        <v>412.25426666666658</v>
      </c>
      <c r="BA37">
        <v>19.07674333333334</v>
      </c>
      <c r="BB37">
        <v>599.99456666666663</v>
      </c>
      <c r="BC37">
        <v>85.070239999999984</v>
      </c>
      <c r="BD37">
        <v>9.999083666666668E-2</v>
      </c>
      <c r="BE37">
        <v>22.425703333333331</v>
      </c>
      <c r="BF37">
        <v>22.146139999999999</v>
      </c>
      <c r="BG37">
        <v>999.9000000000002</v>
      </c>
      <c r="BH37">
        <v>0</v>
      </c>
      <c r="BI37">
        <v>0</v>
      </c>
      <c r="BJ37">
        <v>9996.7493333333314</v>
      </c>
      <c r="BK37">
        <v>61.829513333333331</v>
      </c>
      <c r="BL37">
        <v>7.1259173333333337</v>
      </c>
      <c r="BM37">
        <v>-4.0501346666666658</v>
      </c>
      <c r="BN37">
        <v>424.09366666666659</v>
      </c>
      <c r="BO37">
        <v>427.71946666666662</v>
      </c>
      <c r="BP37">
        <v>1.1547236666666669</v>
      </c>
      <c r="BQ37">
        <v>420.00386666666668</v>
      </c>
      <c r="BR37">
        <v>18.038983333333331</v>
      </c>
      <c r="BS37">
        <v>1.632813333333333</v>
      </c>
      <c r="BT37">
        <v>1.534580666666667</v>
      </c>
      <c r="BU37">
        <v>14.272</v>
      </c>
      <c r="BV37">
        <v>13.317133333333331</v>
      </c>
      <c r="BW37">
        <v>200.00246666666669</v>
      </c>
      <c r="BX37">
        <v>0.64299399999999995</v>
      </c>
      <c r="BY37">
        <v>0.35700596666666667</v>
      </c>
      <c r="BZ37">
        <v>28</v>
      </c>
      <c r="CA37">
        <v>3340.409333333334</v>
      </c>
      <c r="CB37">
        <v>1654188776.5999999</v>
      </c>
      <c r="CC37" t="s">
        <v>368</v>
      </c>
      <c r="CD37">
        <v>1654188776.5999999</v>
      </c>
      <c r="CE37">
        <v>1654188773.0999999</v>
      </c>
      <c r="CF37">
        <v>5</v>
      </c>
      <c r="CG37">
        <v>-0.36599999999999999</v>
      </c>
      <c r="CH37">
        <v>0.03</v>
      </c>
      <c r="CI37">
        <v>3.7</v>
      </c>
      <c r="CJ37">
        <v>7.0000000000000007E-2</v>
      </c>
      <c r="CK37">
        <v>420</v>
      </c>
      <c r="CL37">
        <v>17</v>
      </c>
      <c r="CM37">
        <v>0.22</v>
      </c>
      <c r="CN37">
        <v>0.06</v>
      </c>
      <c r="CO37">
        <v>-4.0550936585365864</v>
      </c>
      <c r="CP37">
        <v>5.0493031358868741E-2</v>
      </c>
      <c r="CQ37">
        <v>3.3255515937565129E-2</v>
      </c>
      <c r="CR37">
        <v>1</v>
      </c>
      <c r="CS37">
        <v>1.1567604878048781</v>
      </c>
      <c r="CT37">
        <v>-3.6032822299649207E-2</v>
      </c>
      <c r="CU37">
        <v>3.6233382742784669E-3</v>
      </c>
      <c r="CV37">
        <v>1</v>
      </c>
      <c r="CW37">
        <v>2</v>
      </c>
      <c r="CX37">
        <v>2</v>
      </c>
      <c r="CY37" t="s">
        <v>343</v>
      </c>
      <c r="CZ37">
        <v>3.2341299999999999</v>
      </c>
      <c r="DA37">
        <v>2.7812000000000001</v>
      </c>
      <c r="DB37">
        <v>8.2075499999999996E-2</v>
      </c>
      <c r="DC37">
        <v>8.4354299999999993E-2</v>
      </c>
      <c r="DD37">
        <v>8.7197499999999997E-2</v>
      </c>
      <c r="DE37">
        <v>8.5251800000000003E-2</v>
      </c>
      <c r="DF37">
        <v>23283.8</v>
      </c>
      <c r="DG37">
        <v>22933</v>
      </c>
      <c r="DH37">
        <v>24383.3</v>
      </c>
      <c r="DI37">
        <v>22308.5</v>
      </c>
      <c r="DJ37">
        <v>32881.4</v>
      </c>
      <c r="DK37">
        <v>26035.599999999999</v>
      </c>
      <c r="DL37">
        <v>39844.400000000001</v>
      </c>
      <c r="DM37">
        <v>30894.7</v>
      </c>
      <c r="DN37">
        <v>2.1992500000000001</v>
      </c>
      <c r="DO37">
        <v>2.2806999999999999</v>
      </c>
      <c r="DP37">
        <v>-1.1988E-2</v>
      </c>
      <c r="DQ37">
        <v>0</v>
      </c>
      <c r="DR37">
        <v>22.3614</v>
      </c>
      <c r="DS37">
        <v>999.9</v>
      </c>
      <c r="DT37">
        <v>63.2</v>
      </c>
      <c r="DU37">
        <v>23.7</v>
      </c>
      <c r="DV37">
        <v>21.8537</v>
      </c>
      <c r="DW37">
        <v>63.693899999999999</v>
      </c>
      <c r="DX37">
        <v>14.371</v>
      </c>
      <c r="DY37">
        <v>2</v>
      </c>
      <c r="DZ37">
        <v>-3.2088400000000003E-2</v>
      </c>
      <c r="EA37">
        <v>2.0800999999999998</v>
      </c>
      <c r="EB37">
        <v>20.366900000000001</v>
      </c>
      <c r="EC37">
        <v>5.2315199999999997</v>
      </c>
      <c r="ED37">
        <v>11.9381</v>
      </c>
      <c r="EE37">
        <v>4.9778000000000002</v>
      </c>
      <c r="EF37">
        <v>3.282</v>
      </c>
      <c r="EG37">
        <v>642.70000000000005</v>
      </c>
      <c r="EH37">
        <v>782.3</v>
      </c>
      <c r="EI37">
        <v>162.30000000000001</v>
      </c>
      <c r="EJ37">
        <v>97.3</v>
      </c>
      <c r="EK37">
        <v>4.9716399999999998</v>
      </c>
      <c r="EL37">
        <v>1.86127</v>
      </c>
      <c r="EM37">
        <v>1.8667499999999999</v>
      </c>
      <c r="EN37">
        <v>1.8578600000000001</v>
      </c>
      <c r="EO37">
        <v>1.86249</v>
      </c>
      <c r="EP37">
        <v>1.8629899999999999</v>
      </c>
      <c r="EQ37">
        <v>1.8638600000000001</v>
      </c>
      <c r="ER37">
        <v>1.85972</v>
      </c>
      <c r="ES37">
        <v>0</v>
      </c>
      <c r="ET37">
        <v>0</v>
      </c>
      <c r="EU37">
        <v>0</v>
      </c>
      <c r="EV37">
        <v>0</v>
      </c>
      <c r="EW37" t="s">
        <v>334</v>
      </c>
      <c r="EX37" t="s">
        <v>335</v>
      </c>
      <c r="EY37" t="s">
        <v>336</v>
      </c>
      <c r="EZ37" t="s">
        <v>336</v>
      </c>
      <c r="FA37" t="s">
        <v>336</v>
      </c>
      <c r="FB37" t="s">
        <v>336</v>
      </c>
      <c r="FC37">
        <v>0</v>
      </c>
      <c r="FD37">
        <v>100</v>
      </c>
      <c r="FE37">
        <v>100</v>
      </c>
      <c r="FF37">
        <v>3.7</v>
      </c>
      <c r="FG37">
        <v>0.11700000000000001</v>
      </c>
      <c r="FH37">
        <v>3.5506508732955169</v>
      </c>
      <c r="FI37">
        <v>6.7843858137211317E-4</v>
      </c>
      <c r="FJ37">
        <v>-9.1149672394835243E-7</v>
      </c>
      <c r="FK37">
        <v>3.4220399332756191E-10</v>
      </c>
      <c r="FL37">
        <v>-3.757455523651337E-3</v>
      </c>
      <c r="FM37">
        <v>-1.0294496597657229E-2</v>
      </c>
      <c r="FN37">
        <v>9.3241379300954626E-4</v>
      </c>
      <c r="FO37">
        <v>-3.1998259251072341E-6</v>
      </c>
      <c r="FP37">
        <v>1</v>
      </c>
      <c r="FQ37">
        <v>2092</v>
      </c>
      <c r="FR37">
        <v>0</v>
      </c>
      <c r="FS37">
        <v>27</v>
      </c>
      <c r="FT37">
        <v>8.1</v>
      </c>
      <c r="FU37">
        <v>8.1999999999999993</v>
      </c>
      <c r="FV37">
        <v>1.3525400000000001</v>
      </c>
      <c r="FW37">
        <v>2.3754900000000001</v>
      </c>
      <c r="FX37">
        <v>2.1496599999999999</v>
      </c>
      <c r="FY37">
        <v>2.7648899999999998</v>
      </c>
      <c r="FZ37">
        <v>2.1508799999999999</v>
      </c>
      <c r="GA37">
        <v>2.36816</v>
      </c>
      <c r="GB37">
        <v>28.017499999999998</v>
      </c>
      <c r="GC37">
        <v>13.904400000000001</v>
      </c>
      <c r="GD37">
        <v>19</v>
      </c>
      <c r="GE37">
        <v>617.61</v>
      </c>
      <c r="GF37">
        <v>713.22</v>
      </c>
      <c r="GG37">
        <v>20.001200000000001</v>
      </c>
      <c r="GH37">
        <v>26.5535</v>
      </c>
      <c r="GI37">
        <v>30.001200000000001</v>
      </c>
      <c r="GJ37">
        <v>26.421199999999999</v>
      </c>
      <c r="GK37">
        <v>26.395900000000001</v>
      </c>
      <c r="GL37">
        <v>27.110099999999999</v>
      </c>
      <c r="GM37">
        <v>20.068100000000001</v>
      </c>
      <c r="GN37">
        <v>0</v>
      </c>
      <c r="GO37">
        <v>20</v>
      </c>
      <c r="GP37">
        <v>420</v>
      </c>
      <c r="GQ37">
        <v>18.060199999999998</v>
      </c>
      <c r="GR37">
        <v>100.773</v>
      </c>
      <c r="GS37">
        <v>101.337</v>
      </c>
    </row>
    <row r="38" spans="1:201" x14ac:dyDescent="0.25">
      <c r="A38" t="s">
        <v>365</v>
      </c>
      <c r="B38" t="s">
        <v>645</v>
      </c>
      <c r="C38">
        <v>2</v>
      </c>
      <c r="D38">
        <v>22</v>
      </c>
      <c r="E38">
        <v>1654189325</v>
      </c>
      <c r="F38">
        <v>2023</v>
      </c>
      <c r="G38" t="s">
        <v>383</v>
      </c>
      <c r="H38" t="s">
        <v>384</v>
      </c>
      <c r="I38">
        <v>15</v>
      </c>
      <c r="J38">
        <v>1654189317.25</v>
      </c>
      <c r="K38">
        <f t="shared" si="0"/>
        <v>2.2343678409543718E-3</v>
      </c>
      <c r="L38">
        <f t="shared" si="1"/>
        <v>2.2343678409543717</v>
      </c>
      <c r="M38">
        <f t="shared" si="2"/>
        <v>3.3681527200088053</v>
      </c>
      <c r="N38">
        <f t="shared" si="3"/>
        <v>417.83863333333329</v>
      </c>
      <c r="O38">
        <f t="shared" si="4"/>
        <v>380.38636975545586</v>
      </c>
      <c r="P38">
        <f t="shared" si="5"/>
        <v>32.399193173388163</v>
      </c>
      <c r="Q38">
        <f t="shared" si="6"/>
        <v>35.589168469349453</v>
      </c>
      <c r="R38">
        <f t="shared" si="7"/>
        <v>0.18704487992726893</v>
      </c>
      <c r="S38">
        <f>IF(LEFT(AS38,1)&lt;&gt;"0",IF(LEFT(AS38,1)="1",3,AT38),$G$5+$H$5*(BJ38*BC38/($N$5*1000))+$I$5*(BJ38*BC38/($N$5*1000))*MAX(MIN(AQ38,$M$5),$L$5)*MAX(MIN(AQ38,$M$5),$L$5)+$J$5*MAX(MIN(AQ38,$M$5),$L$5)*(BJ38*BC38/($N$5*1000))+$K$5*(BJ38*BC38/($N$5*1000))*(BJ38*BC38/($N$5*1000)))</f>
        <v>3.1951923263941246</v>
      </c>
      <c r="T38">
        <f t="shared" si="8"/>
        <v>0.18116789103481692</v>
      </c>
      <c r="U38">
        <f t="shared" si="9"/>
        <v>0.11374257391744777</v>
      </c>
      <c r="V38">
        <f t="shared" si="10"/>
        <v>17.797443222699954</v>
      </c>
      <c r="W38">
        <f>(BE38+(V38+2*0.95*0.0000000567*(((BE38+$E$7)+273)^4-(BE38+273)^4)-44100*K38)/(1.84*29.3*S38+8*0.95*0.0000000567*(BE38+273)^3))</f>
        <v>21.949618089564623</v>
      </c>
      <c r="X38">
        <f>($F$7*BF38+$G$7*BG38+$H$7*W38)</f>
        <v>22.033656666666669</v>
      </c>
      <c r="Y38">
        <f t="shared" si="11"/>
        <v>2.6589583888070534</v>
      </c>
      <c r="Z38">
        <f t="shared" si="12"/>
        <v>60.16956954991155</v>
      </c>
      <c r="AA38">
        <f t="shared" si="13"/>
        <v>1.6349695098818395</v>
      </c>
      <c r="AB38">
        <f t="shared" si="14"/>
        <v>2.7172697463384843</v>
      </c>
      <c r="AC38">
        <f t="shared" si="15"/>
        <v>1.0239888789252138</v>
      </c>
      <c r="AD38">
        <f t="shared" si="16"/>
        <v>-98.535621786087802</v>
      </c>
      <c r="AE38">
        <f t="shared" si="17"/>
        <v>61.371362481110381</v>
      </c>
      <c r="AF38">
        <f>2*0.95*0.0000000567*(((BE38+$E$7)+273)^4-(X38+273)^4)</f>
        <v>3.9498557507961234</v>
      </c>
      <c r="AG38">
        <f t="shared" si="18"/>
        <v>-15.416960331481349</v>
      </c>
      <c r="AH38">
        <v>0</v>
      </c>
      <c r="AI38">
        <v>0</v>
      </c>
      <c r="AJ38">
        <f>IF(AH38*$K$13&gt;=AL38,1,(AL38/(AL38-AH38*$K$13)))</f>
        <v>1</v>
      </c>
      <c r="AK38">
        <f t="shared" si="19"/>
        <v>0</v>
      </c>
      <c r="AL38">
        <f>MAX(0,($E$13+$F$13*BJ38)/(1+$G$13*BJ38)*BC38/(BE38+273)*$H$13)</f>
        <v>45664.936260608294</v>
      </c>
      <c r="AM38">
        <f>$E$11*BK38+$F$11*BL38+$G$11*BW38</f>
        <v>99.999400000000009</v>
      </c>
      <c r="AN38">
        <f t="shared" si="20"/>
        <v>85.070514773848785</v>
      </c>
      <c r="AO38">
        <f>($E$11*$G$9+$F$11*$G$9+$G$11*(BX38*$H$9+BY38*$J$9))/($E$11+$F$11+$G$11)</f>
        <v>0.85071025199999983</v>
      </c>
      <c r="AP38">
        <f>($E$11*$N$9+$F$11*$N$9+$G$11*(BX38*$O$9+BY38*$Q$9))/($E$11+$F$11+$G$11)</f>
        <v>0.17797550008000002</v>
      </c>
      <c r="AQ38">
        <v>3</v>
      </c>
      <c r="AR38">
        <v>0.5</v>
      </c>
      <c r="AS38" t="s">
        <v>331</v>
      </c>
      <c r="AT38">
        <v>2</v>
      </c>
      <c r="AU38">
        <v>1654189317.25</v>
      </c>
      <c r="AV38">
        <v>417.83863333333329</v>
      </c>
      <c r="AW38">
        <v>419.98956666666669</v>
      </c>
      <c r="AX38">
        <v>19.19554333333333</v>
      </c>
      <c r="AY38">
        <v>18.099776666666671</v>
      </c>
      <c r="AZ38">
        <v>414.1392666666668</v>
      </c>
      <c r="BA38">
        <v>19.078533333333329</v>
      </c>
      <c r="BB38">
        <v>599.98483333333343</v>
      </c>
      <c r="BC38">
        <v>85.074460000000002</v>
      </c>
      <c r="BD38">
        <v>9.9972496666666646E-2</v>
      </c>
      <c r="BE38">
        <v>22.38993</v>
      </c>
      <c r="BF38">
        <v>22.033656666666669</v>
      </c>
      <c r="BG38">
        <v>999.9000000000002</v>
      </c>
      <c r="BH38">
        <v>0</v>
      </c>
      <c r="BI38">
        <v>0</v>
      </c>
      <c r="BJ38">
        <v>9994.9570000000003</v>
      </c>
      <c r="BK38">
        <v>30.793203333333331</v>
      </c>
      <c r="BL38">
        <v>7.3273250000000001</v>
      </c>
      <c r="BM38">
        <v>-2.150776</v>
      </c>
      <c r="BN38">
        <v>426.01650000000001</v>
      </c>
      <c r="BO38">
        <v>427.73136666666659</v>
      </c>
      <c r="BP38">
        <v>1.0957730000000001</v>
      </c>
      <c r="BQ38">
        <v>419.98956666666669</v>
      </c>
      <c r="BR38">
        <v>18.099776666666671</v>
      </c>
      <c r="BS38">
        <v>1.6330506666666671</v>
      </c>
      <c r="BT38">
        <v>1.539828333333334</v>
      </c>
      <c r="BU38">
        <v>14.27425666666667</v>
      </c>
      <c r="BV38">
        <v>13.369486666666671</v>
      </c>
      <c r="BW38">
        <v>99.999400000000009</v>
      </c>
      <c r="BX38">
        <v>0.64299353333333331</v>
      </c>
      <c r="BY38">
        <v>0.35700653333333332</v>
      </c>
      <c r="BZ38">
        <v>28</v>
      </c>
      <c r="CA38">
        <v>1670.1753333333329</v>
      </c>
      <c r="CB38">
        <v>1654188776.5999999</v>
      </c>
      <c r="CC38" t="s">
        <v>368</v>
      </c>
      <c r="CD38">
        <v>1654188776.5999999</v>
      </c>
      <c r="CE38">
        <v>1654188773.0999999</v>
      </c>
      <c r="CF38">
        <v>5</v>
      </c>
      <c r="CG38">
        <v>-0.36599999999999999</v>
      </c>
      <c r="CH38">
        <v>0.03</v>
      </c>
      <c r="CI38">
        <v>3.7</v>
      </c>
      <c r="CJ38">
        <v>7.0000000000000007E-2</v>
      </c>
      <c r="CK38">
        <v>420</v>
      </c>
      <c r="CL38">
        <v>17</v>
      </c>
      <c r="CM38">
        <v>0.22</v>
      </c>
      <c r="CN38">
        <v>0.06</v>
      </c>
      <c r="CO38">
        <v>-2.158508048780488</v>
      </c>
      <c r="CP38">
        <v>8.7467874564465212E-2</v>
      </c>
      <c r="CQ38">
        <v>2.2921011898182991E-2</v>
      </c>
      <c r="CR38">
        <v>1</v>
      </c>
      <c r="CS38">
        <v>1.098838780487805</v>
      </c>
      <c r="CT38">
        <v>-5.2507735191637428E-2</v>
      </c>
      <c r="CU38">
        <v>5.2659551724871159E-3</v>
      </c>
      <c r="CV38">
        <v>1</v>
      </c>
      <c r="CW38">
        <v>2</v>
      </c>
      <c r="CX38">
        <v>2</v>
      </c>
      <c r="CY38" t="s">
        <v>343</v>
      </c>
      <c r="CZ38">
        <v>3.2339699999999998</v>
      </c>
      <c r="DA38">
        <v>2.7812299999999999</v>
      </c>
      <c r="DB38">
        <v>8.2345299999999996E-2</v>
      </c>
      <c r="DC38">
        <v>8.4329100000000004E-2</v>
      </c>
      <c r="DD38">
        <v>8.7167400000000006E-2</v>
      </c>
      <c r="DE38">
        <v>8.5424799999999995E-2</v>
      </c>
      <c r="DF38">
        <v>23272.400000000001</v>
      </c>
      <c r="DG38">
        <v>22928.5</v>
      </c>
      <c r="DH38">
        <v>24379.1</v>
      </c>
      <c r="DI38">
        <v>22303.9</v>
      </c>
      <c r="DJ38">
        <v>32877.4</v>
      </c>
      <c r="DK38">
        <v>26025.5</v>
      </c>
      <c r="DL38">
        <v>39838.1</v>
      </c>
      <c r="DM38">
        <v>30888.3</v>
      </c>
      <c r="DN38">
        <v>2.1972499999999999</v>
      </c>
      <c r="DO38">
        <v>2.2788300000000001</v>
      </c>
      <c r="DP38">
        <v>-1.8082600000000001E-2</v>
      </c>
      <c r="DQ38">
        <v>0</v>
      </c>
      <c r="DR38">
        <v>22.329599999999999</v>
      </c>
      <c r="DS38">
        <v>999.9</v>
      </c>
      <c r="DT38">
        <v>63.2</v>
      </c>
      <c r="DU38">
        <v>23.8</v>
      </c>
      <c r="DV38">
        <v>21.984000000000002</v>
      </c>
      <c r="DW38">
        <v>63.743899999999996</v>
      </c>
      <c r="DX38">
        <v>14.427099999999999</v>
      </c>
      <c r="DY38">
        <v>2</v>
      </c>
      <c r="DZ38">
        <v>-2.3092000000000001E-2</v>
      </c>
      <c r="EA38">
        <v>2.0590099999999998</v>
      </c>
      <c r="EB38">
        <v>20.3673</v>
      </c>
      <c r="EC38">
        <v>5.2250800000000002</v>
      </c>
      <c r="ED38">
        <v>11.9381</v>
      </c>
      <c r="EE38">
        <v>4.9776999999999996</v>
      </c>
      <c r="EF38">
        <v>3.2813300000000001</v>
      </c>
      <c r="EG38">
        <v>644.5</v>
      </c>
      <c r="EH38">
        <v>788.9</v>
      </c>
      <c r="EI38">
        <v>162.30000000000001</v>
      </c>
      <c r="EJ38">
        <v>97.3</v>
      </c>
      <c r="EK38">
        <v>4.9716199999999997</v>
      </c>
      <c r="EL38">
        <v>1.86127</v>
      </c>
      <c r="EM38">
        <v>1.8667499999999999</v>
      </c>
      <c r="EN38">
        <v>1.8578600000000001</v>
      </c>
      <c r="EO38">
        <v>1.86249</v>
      </c>
      <c r="EP38">
        <v>1.8630199999999999</v>
      </c>
      <c r="EQ38">
        <v>1.8638600000000001</v>
      </c>
      <c r="ER38">
        <v>1.85972</v>
      </c>
      <c r="ES38">
        <v>0</v>
      </c>
      <c r="ET38">
        <v>0</v>
      </c>
      <c r="EU38">
        <v>0</v>
      </c>
      <c r="EV38">
        <v>0</v>
      </c>
      <c r="EW38" t="s">
        <v>334</v>
      </c>
      <c r="EX38" t="s">
        <v>335</v>
      </c>
      <c r="EY38" t="s">
        <v>336</v>
      </c>
      <c r="EZ38" t="s">
        <v>336</v>
      </c>
      <c r="FA38" t="s">
        <v>336</v>
      </c>
      <c r="FB38" t="s">
        <v>336</v>
      </c>
      <c r="FC38">
        <v>0</v>
      </c>
      <c r="FD38">
        <v>100</v>
      </c>
      <c r="FE38">
        <v>100</v>
      </c>
      <c r="FF38">
        <v>3.6989999999999998</v>
      </c>
      <c r="FG38">
        <v>0.11700000000000001</v>
      </c>
      <c r="FH38">
        <v>3.5506508732955169</v>
      </c>
      <c r="FI38">
        <v>6.7843858137211317E-4</v>
      </c>
      <c r="FJ38">
        <v>-9.1149672394835243E-7</v>
      </c>
      <c r="FK38">
        <v>3.4220399332756191E-10</v>
      </c>
      <c r="FL38">
        <v>-3.757455523651337E-3</v>
      </c>
      <c r="FM38">
        <v>-1.0294496597657229E-2</v>
      </c>
      <c r="FN38">
        <v>9.3241379300954626E-4</v>
      </c>
      <c r="FO38">
        <v>-3.1998259251072341E-6</v>
      </c>
      <c r="FP38">
        <v>1</v>
      </c>
      <c r="FQ38">
        <v>2092</v>
      </c>
      <c r="FR38">
        <v>0</v>
      </c>
      <c r="FS38">
        <v>27</v>
      </c>
      <c r="FT38">
        <v>9.1</v>
      </c>
      <c r="FU38">
        <v>9.1999999999999993</v>
      </c>
      <c r="FV38">
        <v>1.3537600000000001</v>
      </c>
      <c r="FW38">
        <v>2.3779300000000001</v>
      </c>
      <c r="FX38">
        <v>2.1496599999999999</v>
      </c>
      <c r="FY38">
        <v>2.7648899999999998</v>
      </c>
      <c r="FZ38">
        <v>2.1508799999999999</v>
      </c>
      <c r="GA38">
        <v>2.36084</v>
      </c>
      <c r="GB38">
        <v>28.101299999999998</v>
      </c>
      <c r="GC38">
        <v>13.8956</v>
      </c>
      <c r="GD38">
        <v>19</v>
      </c>
      <c r="GE38">
        <v>617.68799999999999</v>
      </c>
      <c r="GF38">
        <v>713.36</v>
      </c>
      <c r="GG38">
        <v>19.999400000000001</v>
      </c>
      <c r="GH38">
        <v>26.6861</v>
      </c>
      <c r="GI38">
        <v>30.000599999999999</v>
      </c>
      <c r="GJ38">
        <v>26.562000000000001</v>
      </c>
      <c r="GK38">
        <v>26.533000000000001</v>
      </c>
      <c r="GL38">
        <v>27.1142</v>
      </c>
      <c r="GM38">
        <v>20.068100000000001</v>
      </c>
      <c r="GN38">
        <v>0</v>
      </c>
      <c r="GO38">
        <v>20</v>
      </c>
      <c r="GP38">
        <v>420</v>
      </c>
      <c r="GQ38">
        <v>18.059200000000001</v>
      </c>
      <c r="GR38">
        <v>100.756</v>
      </c>
      <c r="GS38">
        <v>101.316</v>
      </c>
    </row>
    <row r="39" spans="1:201" x14ac:dyDescent="0.25">
      <c r="A39" t="s">
        <v>365</v>
      </c>
      <c r="B39" t="s">
        <v>645</v>
      </c>
      <c r="C39">
        <v>2</v>
      </c>
      <c r="D39">
        <v>23</v>
      </c>
      <c r="E39">
        <v>1654189386</v>
      </c>
      <c r="F39">
        <v>2084</v>
      </c>
      <c r="G39" t="s">
        <v>385</v>
      </c>
      <c r="H39" t="s">
        <v>386</v>
      </c>
      <c r="I39">
        <v>15</v>
      </c>
      <c r="J39">
        <v>1654189378</v>
      </c>
      <c r="K39">
        <f t="shared" si="0"/>
        <v>2.0722581830571974E-3</v>
      </c>
      <c r="L39">
        <f t="shared" si="1"/>
        <v>2.0722581830571976</v>
      </c>
      <c r="M39">
        <f t="shared" si="2"/>
        <v>1.0100594940221328</v>
      </c>
      <c r="N39">
        <f t="shared" si="3"/>
        <v>419.05409677419351</v>
      </c>
      <c r="O39">
        <f t="shared" si="4"/>
        <v>401.51603455380183</v>
      </c>
      <c r="P39">
        <f t="shared" si="5"/>
        <v>34.198335115544893</v>
      </c>
      <c r="Q39">
        <f t="shared" si="6"/>
        <v>35.692104921666704</v>
      </c>
      <c r="R39">
        <f t="shared" si="7"/>
        <v>0.17410295816556459</v>
      </c>
      <c r="S39">
        <f>IF(LEFT(AS39,1)&lt;&gt;"0",IF(LEFT(AS39,1)="1",3,AT39),$G$5+$H$5*(BJ39*BC39/($N$5*1000))+$I$5*(BJ39*BC39/($N$5*1000))*MAX(MIN(AQ39,$M$5),$L$5)*MAX(MIN(AQ39,$M$5),$L$5)+$J$5*MAX(MIN(AQ39,$M$5),$L$5)*(BJ39*BC39/($N$5*1000))+$K$5*(BJ39*BC39/($N$5*1000))*(BJ39*BC39/($N$5*1000)))</f>
        <v>3.1954522220166122</v>
      </c>
      <c r="T39">
        <f t="shared" si="8"/>
        <v>0.1689995665548944</v>
      </c>
      <c r="U39">
        <f t="shared" si="9"/>
        <v>0.10607078794415206</v>
      </c>
      <c r="V39">
        <f t="shared" si="10"/>
        <v>8.8991027346705227</v>
      </c>
      <c r="W39">
        <f>(BE39+(V39+2*0.95*0.0000000567*(((BE39+$E$7)+273)^4-(BE39+273)^4)-44100*K39)/(1.84*29.3*S39+8*0.95*0.0000000567*(BE39+273)^3))</f>
        <v>21.885009188847004</v>
      </c>
      <c r="X39">
        <f>($F$7*BF39+$G$7*BG39+$H$7*W39)</f>
        <v>21.963158064516129</v>
      </c>
      <c r="Y39">
        <f t="shared" si="11"/>
        <v>2.6475505794077598</v>
      </c>
      <c r="Z39">
        <f t="shared" si="12"/>
        <v>60.165402533789013</v>
      </c>
      <c r="AA39">
        <f t="shared" si="13"/>
        <v>1.6293879865665364</v>
      </c>
      <c r="AB39">
        <f t="shared" si="14"/>
        <v>2.7081809776830941</v>
      </c>
      <c r="AC39">
        <f t="shared" si="15"/>
        <v>1.0181625928412235</v>
      </c>
      <c r="AD39">
        <f t="shared" si="16"/>
        <v>-91.386585872822408</v>
      </c>
      <c r="AE39">
        <f t="shared" si="17"/>
        <v>64.031177345543838</v>
      </c>
      <c r="AF39">
        <f>2*0.95*0.0000000567*(((BE39+$E$7)+273)^4-(X39+273)^4)</f>
        <v>4.1180772314684546</v>
      </c>
      <c r="AG39">
        <f t="shared" si="18"/>
        <v>-14.338228561139587</v>
      </c>
      <c r="AH39">
        <v>0</v>
      </c>
      <c r="AI39">
        <v>0</v>
      </c>
      <c r="AJ39">
        <f>IF(AH39*$K$13&gt;=AL39,1,(AL39/(AL39-AH39*$K$13)))</f>
        <v>1</v>
      </c>
      <c r="AK39">
        <f t="shared" si="19"/>
        <v>0</v>
      </c>
      <c r="AL39">
        <f>MAX(0,($E$13+$F$13*BJ39)/(1+$G$13*BJ39)*BC39/(BE39+273)*$H$13)</f>
        <v>45678.242759436005</v>
      </c>
      <c r="AM39">
        <f>$E$11*BK39+$F$11*BL39+$G$11*BW39</f>
        <v>50.000674193548399</v>
      </c>
      <c r="AN39">
        <f t="shared" si="20"/>
        <v>42.536166641223055</v>
      </c>
      <c r="AO39">
        <f>($E$11*$G$9+$F$11*$G$9+$G$11*(BX39*$H$9+BY39*$J$9))/($E$11+$F$11+$G$11)</f>
        <v>0.85071186193548387</v>
      </c>
      <c r="AP39">
        <f>($E$11*$N$9+$F$11*$N$9+$G$11*(BX39*$O$9+BY39*$Q$9))/($E$11+$F$11+$G$11)</f>
        <v>0.1779796548387097</v>
      </c>
      <c r="AQ39">
        <v>3</v>
      </c>
      <c r="AR39">
        <v>0.5</v>
      </c>
      <c r="AS39" t="s">
        <v>331</v>
      </c>
      <c r="AT39">
        <v>2</v>
      </c>
      <c r="AU39">
        <v>1654189378</v>
      </c>
      <c r="AV39">
        <v>419.05409677419351</v>
      </c>
      <c r="AW39">
        <v>419.99332258064499</v>
      </c>
      <c r="AX39">
        <v>19.130329032258071</v>
      </c>
      <c r="AY39">
        <v>18.11401935483871</v>
      </c>
      <c r="AZ39">
        <v>415.35435483870958</v>
      </c>
      <c r="BA39">
        <v>19.014716129032269</v>
      </c>
      <c r="BB39">
        <v>599.99877419354834</v>
      </c>
      <c r="BC39">
        <v>85.073025806451625</v>
      </c>
      <c r="BD39">
        <v>9.999886129032258E-2</v>
      </c>
      <c r="BE39">
        <v>22.334841935483858</v>
      </c>
      <c r="BF39">
        <v>21.963158064516129</v>
      </c>
      <c r="BG39">
        <v>999.90000000000032</v>
      </c>
      <c r="BH39">
        <v>0</v>
      </c>
      <c r="BI39">
        <v>0</v>
      </c>
      <c r="BJ39">
        <v>9996.2251612903237</v>
      </c>
      <c r="BK39">
        <v>15.05608709677419</v>
      </c>
      <c r="BL39">
        <v>6.4961925806451619</v>
      </c>
      <c r="BM39">
        <v>-0.93917938709677429</v>
      </c>
      <c r="BN39">
        <v>427.22719354838722</v>
      </c>
      <c r="BO39">
        <v>427.74148387096773</v>
      </c>
      <c r="BP39">
        <v>1.0163180645161289</v>
      </c>
      <c r="BQ39">
        <v>419.99332258064499</v>
      </c>
      <c r="BR39">
        <v>18.11401935483871</v>
      </c>
      <c r="BS39">
        <v>1.6274738709677421</v>
      </c>
      <c r="BT39">
        <v>1.541013548387097</v>
      </c>
      <c r="BU39">
        <v>14.22143870967742</v>
      </c>
      <c r="BV39">
        <v>13.38128387096774</v>
      </c>
      <c r="BW39">
        <v>50.000674193548399</v>
      </c>
      <c r="BX39">
        <v>0.64293793548387113</v>
      </c>
      <c r="BY39">
        <v>0.35706206451612899</v>
      </c>
      <c r="BZ39">
        <v>28</v>
      </c>
      <c r="CA39">
        <v>835.07803225806458</v>
      </c>
      <c r="CB39">
        <v>1654188776.5999999</v>
      </c>
      <c r="CC39" t="s">
        <v>368</v>
      </c>
      <c r="CD39">
        <v>1654188776.5999999</v>
      </c>
      <c r="CE39">
        <v>1654188773.0999999</v>
      </c>
      <c r="CF39">
        <v>5</v>
      </c>
      <c r="CG39">
        <v>-0.36599999999999999</v>
      </c>
      <c r="CH39">
        <v>0.03</v>
      </c>
      <c r="CI39">
        <v>3.7</v>
      </c>
      <c r="CJ39">
        <v>7.0000000000000007E-2</v>
      </c>
      <c r="CK39">
        <v>420</v>
      </c>
      <c r="CL39">
        <v>17</v>
      </c>
      <c r="CM39">
        <v>0.22</v>
      </c>
      <c r="CN39">
        <v>0.06</v>
      </c>
      <c r="CO39">
        <v>-0.94823142500000002</v>
      </c>
      <c r="CP39">
        <v>9.301935084427837E-2</v>
      </c>
      <c r="CQ39">
        <v>2.3247128833350041E-2</v>
      </c>
      <c r="CR39">
        <v>1</v>
      </c>
      <c r="CS39">
        <v>1.0200039999999999</v>
      </c>
      <c r="CT39">
        <v>-7.8312720450282619E-2</v>
      </c>
      <c r="CU39">
        <v>7.6144322834995268E-3</v>
      </c>
      <c r="CV39">
        <v>1</v>
      </c>
      <c r="CW39">
        <v>2</v>
      </c>
      <c r="CX39">
        <v>2</v>
      </c>
      <c r="CY39" t="s">
        <v>343</v>
      </c>
      <c r="CZ39">
        <v>3.2340300000000002</v>
      </c>
      <c r="DA39">
        <v>2.7814399999999999</v>
      </c>
      <c r="DB39">
        <v>8.2507899999999995E-2</v>
      </c>
      <c r="DC39">
        <v>8.4306500000000006E-2</v>
      </c>
      <c r="DD39">
        <v>8.6915099999999995E-2</v>
      </c>
      <c r="DE39">
        <v>8.5441000000000003E-2</v>
      </c>
      <c r="DF39">
        <v>23265.5</v>
      </c>
      <c r="DG39">
        <v>22926.6</v>
      </c>
      <c r="DH39">
        <v>24376.6</v>
      </c>
      <c r="DI39">
        <v>22301.8</v>
      </c>
      <c r="DJ39">
        <v>32883.5</v>
      </c>
      <c r="DK39">
        <v>26022.6</v>
      </c>
      <c r="DL39">
        <v>39834.300000000003</v>
      </c>
      <c r="DM39">
        <v>30885.3</v>
      </c>
      <c r="DN39">
        <v>2.1960500000000001</v>
      </c>
      <c r="DO39">
        <v>2.2768199999999998</v>
      </c>
      <c r="DP39">
        <v>-1.9505600000000001E-2</v>
      </c>
      <c r="DQ39">
        <v>0</v>
      </c>
      <c r="DR39">
        <v>22.274899999999999</v>
      </c>
      <c r="DS39">
        <v>999.9</v>
      </c>
      <c r="DT39">
        <v>63.2</v>
      </c>
      <c r="DU39">
        <v>23.9</v>
      </c>
      <c r="DV39">
        <v>22.118400000000001</v>
      </c>
      <c r="DW39">
        <v>63.703899999999997</v>
      </c>
      <c r="DX39">
        <v>14.3309</v>
      </c>
      <c r="DY39">
        <v>2</v>
      </c>
      <c r="DZ39">
        <v>-1.71392E-2</v>
      </c>
      <c r="EA39">
        <v>2.0246900000000001</v>
      </c>
      <c r="EB39">
        <v>20.3688</v>
      </c>
      <c r="EC39">
        <v>5.2289700000000003</v>
      </c>
      <c r="ED39">
        <v>11.9381</v>
      </c>
      <c r="EE39">
        <v>4.9779</v>
      </c>
      <c r="EF39">
        <v>3.282</v>
      </c>
      <c r="EG39">
        <v>646.29999999999995</v>
      </c>
      <c r="EH39">
        <v>795.5</v>
      </c>
      <c r="EI39">
        <v>162.30000000000001</v>
      </c>
      <c r="EJ39">
        <v>97.3</v>
      </c>
      <c r="EK39">
        <v>4.97166</v>
      </c>
      <c r="EL39">
        <v>1.86127</v>
      </c>
      <c r="EM39">
        <v>1.8667400000000001</v>
      </c>
      <c r="EN39">
        <v>1.85789</v>
      </c>
      <c r="EO39">
        <v>1.86249</v>
      </c>
      <c r="EP39">
        <v>1.8630500000000001</v>
      </c>
      <c r="EQ39">
        <v>1.8638600000000001</v>
      </c>
      <c r="ER39">
        <v>1.85972</v>
      </c>
      <c r="ES39">
        <v>0</v>
      </c>
      <c r="ET39">
        <v>0</v>
      </c>
      <c r="EU39">
        <v>0</v>
      </c>
      <c r="EV39">
        <v>0</v>
      </c>
      <c r="EW39" t="s">
        <v>334</v>
      </c>
      <c r="EX39" t="s">
        <v>335</v>
      </c>
      <c r="EY39" t="s">
        <v>336</v>
      </c>
      <c r="EZ39" t="s">
        <v>336</v>
      </c>
      <c r="FA39" t="s">
        <v>336</v>
      </c>
      <c r="FB39" t="s">
        <v>336</v>
      </c>
      <c r="FC39">
        <v>0</v>
      </c>
      <c r="FD39">
        <v>100</v>
      </c>
      <c r="FE39">
        <v>100</v>
      </c>
      <c r="FF39">
        <v>3.6989999999999998</v>
      </c>
      <c r="FG39">
        <v>0.11550000000000001</v>
      </c>
      <c r="FH39">
        <v>3.5506508732955169</v>
      </c>
      <c r="FI39">
        <v>6.7843858137211317E-4</v>
      </c>
      <c r="FJ39">
        <v>-9.1149672394835243E-7</v>
      </c>
      <c r="FK39">
        <v>3.4220399332756191E-10</v>
      </c>
      <c r="FL39">
        <v>-3.757455523651337E-3</v>
      </c>
      <c r="FM39">
        <v>-1.0294496597657229E-2</v>
      </c>
      <c r="FN39">
        <v>9.3241379300954626E-4</v>
      </c>
      <c r="FO39">
        <v>-3.1998259251072341E-6</v>
      </c>
      <c r="FP39">
        <v>1</v>
      </c>
      <c r="FQ39">
        <v>2092</v>
      </c>
      <c r="FR39">
        <v>0</v>
      </c>
      <c r="FS39">
        <v>27</v>
      </c>
      <c r="FT39">
        <v>10.199999999999999</v>
      </c>
      <c r="FU39">
        <v>10.199999999999999</v>
      </c>
      <c r="FV39">
        <v>1.3537600000000001</v>
      </c>
      <c r="FW39">
        <v>2.3767100000000001</v>
      </c>
      <c r="FX39">
        <v>2.1496599999999999</v>
      </c>
      <c r="FY39">
        <v>2.7661099999999998</v>
      </c>
      <c r="FZ39">
        <v>2.1508799999999999</v>
      </c>
      <c r="GA39">
        <v>2.3706100000000001</v>
      </c>
      <c r="GB39">
        <v>28.164200000000001</v>
      </c>
      <c r="GC39">
        <v>13.886900000000001</v>
      </c>
      <c r="GD39">
        <v>19</v>
      </c>
      <c r="GE39">
        <v>618.04899999999998</v>
      </c>
      <c r="GF39">
        <v>713.04100000000005</v>
      </c>
      <c r="GG39">
        <v>19.998200000000001</v>
      </c>
      <c r="GH39">
        <v>26.780100000000001</v>
      </c>
      <c r="GI39">
        <v>30.000299999999999</v>
      </c>
      <c r="GJ39">
        <v>26.674900000000001</v>
      </c>
      <c r="GK39">
        <v>26.6448</v>
      </c>
      <c r="GL39">
        <v>27.113099999999999</v>
      </c>
      <c r="GM39">
        <v>20.344200000000001</v>
      </c>
      <c r="GN39">
        <v>0</v>
      </c>
      <c r="GO39">
        <v>20</v>
      </c>
      <c r="GP39">
        <v>420</v>
      </c>
      <c r="GQ39">
        <v>18.0564</v>
      </c>
      <c r="GR39">
        <v>100.746</v>
      </c>
      <c r="GS39">
        <v>101.306</v>
      </c>
    </row>
    <row r="40" spans="1:201" x14ac:dyDescent="0.25">
      <c r="A40" t="s">
        <v>365</v>
      </c>
      <c r="B40" t="s">
        <v>645</v>
      </c>
      <c r="C40">
        <v>2</v>
      </c>
      <c r="D40">
        <v>24</v>
      </c>
      <c r="E40">
        <v>1654189476.5</v>
      </c>
      <c r="F40">
        <v>2174.5</v>
      </c>
      <c r="G40" t="s">
        <v>387</v>
      </c>
      <c r="H40" t="s">
        <v>388</v>
      </c>
      <c r="I40">
        <v>15</v>
      </c>
      <c r="J40">
        <v>1654189468.75</v>
      </c>
      <c r="K40">
        <f t="shared" si="0"/>
        <v>1.6958687976804439E-3</v>
      </c>
      <c r="L40">
        <f t="shared" si="1"/>
        <v>1.6958687976804439</v>
      </c>
      <c r="M40">
        <f t="shared" si="2"/>
        <v>-1.7150368607182334</v>
      </c>
      <c r="N40">
        <f t="shared" si="3"/>
        <v>420.48556666666661</v>
      </c>
      <c r="O40">
        <f t="shared" si="4"/>
        <v>431.81355326465473</v>
      </c>
      <c r="P40">
        <f t="shared" si="5"/>
        <v>36.776898849322812</v>
      </c>
      <c r="Q40">
        <f t="shared" si="6"/>
        <v>35.812111583774993</v>
      </c>
      <c r="R40">
        <f t="shared" si="7"/>
        <v>0.14314153900058663</v>
      </c>
      <c r="S40">
        <f>IF(LEFT(AS40,1)&lt;&gt;"0",IF(LEFT(AS40,1)="1",3,AT40),$G$5+$H$5*(BJ40*BC40/($N$5*1000))+$I$5*(BJ40*BC40/($N$5*1000))*MAX(MIN(AQ40,$M$5),$L$5)*MAX(MIN(AQ40,$M$5),$L$5)+$J$5*MAX(MIN(AQ40,$M$5),$L$5)*(BJ40*BC40/($N$5*1000))+$K$5*(BJ40*BC40/($N$5*1000))*(BJ40*BC40/($N$5*1000)))</f>
        <v>3.1973544013954589</v>
      </c>
      <c r="T40">
        <f t="shared" si="8"/>
        <v>0.13967440103789336</v>
      </c>
      <c r="U40">
        <f t="shared" si="9"/>
        <v>8.7601014553059742E-2</v>
      </c>
      <c r="V40">
        <f t="shared" si="10"/>
        <v>0</v>
      </c>
      <c r="W40">
        <f>(BE40+(V40+2*0.95*0.0000000567*(((BE40+$E$7)+273)^4-(BE40+273)^4)-44100*K40)/(1.84*29.3*S40+8*0.95*0.0000000567*(BE40+273)^3))</f>
        <v>21.729371308036182</v>
      </c>
      <c r="X40">
        <f>($F$7*BF40+$G$7*BG40+$H$7*W40)</f>
        <v>21.790986666666669</v>
      </c>
      <c r="Y40">
        <f t="shared" si="11"/>
        <v>2.6198703647426158</v>
      </c>
      <c r="Z40">
        <f t="shared" si="12"/>
        <v>60.224939532750177</v>
      </c>
      <c r="AA40">
        <f t="shared" si="13"/>
        <v>1.6114776955958179</v>
      </c>
      <c r="AB40">
        <f t="shared" si="14"/>
        <v>2.6757647381605092</v>
      </c>
      <c r="AC40">
        <f t="shared" si="15"/>
        <v>1.0083926691467979</v>
      </c>
      <c r="AD40">
        <f t="shared" si="16"/>
        <v>-74.787813977707572</v>
      </c>
      <c r="AE40">
        <f t="shared" si="17"/>
        <v>59.650635377383765</v>
      </c>
      <c r="AF40">
        <f>2*0.95*0.0000000567*(((BE40+$E$7)+273)^4-(X40+273)^4)</f>
        <v>3.8268615289420596</v>
      </c>
      <c r="AG40">
        <f t="shared" si="18"/>
        <v>-11.310317071381746</v>
      </c>
      <c r="AH40">
        <v>0</v>
      </c>
      <c r="AI40">
        <v>0</v>
      </c>
      <c r="AJ40">
        <f>IF(AH40*$K$13&gt;=AL40,1,(AL40/(AL40-AH40*$K$13)))</f>
        <v>1</v>
      </c>
      <c r="AK40">
        <f t="shared" si="19"/>
        <v>0</v>
      </c>
      <c r="AL40">
        <f>MAX(0,($E$13+$F$13*BJ40)/(1+$G$13*BJ40)*BC40/(BE40+273)*$H$13)</f>
        <v>45744.060191954624</v>
      </c>
      <c r="AM40">
        <f>$E$11*BK40+$F$11*BL40+$G$11*BW40</f>
        <v>0</v>
      </c>
      <c r="AN40">
        <f t="shared" si="20"/>
        <v>0</v>
      </c>
      <c r="AO40">
        <f>($E$11*$G$9+$F$11*$G$9+$G$11*(BX40*$H$9+BY40*$J$9))/($E$11+$F$11+$G$11)</f>
        <v>0</v>
      </c>
      <c r="AP40">
        <f>($E$11*$N$9+$F$11*$N$9+$G$11*(BX40*$O$9+BY40*$Q$9))/($E$11+$F$11+$G$11)</f>
        <v>0</v>
      </c>
      <c r="AQ40">
        <v>3</v>
      </c>
      <c r="AR40">
        <v>0.5</v>
      </c>
      <c r="AS40" t="s">
        <v>331</v>
      </c>
      <c r="AT40">
        <v>2</v>
      </c>
      <c r="AU40">
        <v>1654189468.75</v>
      </c>
      <c r="AV40">
        <v>420.48556666666661</v>
      </c>
      <c r="AW40">
        <v>419.98456666666669</v>
      </c>
      <c r="AX40">
        <v>18.921060000000001</v>
      </c>
      <c r="AY40">
        <v>18.089126666666669</v>
      </c>
      <c r="AZ40">
        <v>416.78576666666669</v>
      </c>
      <c r="BA40">
        <v>18.809853333333329</v>
      </c>
      <c r="BB40">
        <v>599.96916666666652</v>
      </c>
      <c r="BC40">
        <v>85.06859333333334</v>
      </c>
      <c r="BD40">
        <v>9.9874796666666654E-2</v>
      </c>
      <c r="BE40">
        <v>22.13703666666667</v>
      </c>
      <c r="BF40">
        <v>21.790986666666669</v>
      </c>
      <c r="BG40">
        <v>999.9000000000002</v>
      </c>
      <c r="BH40">
        <v>0</v>
      </c>
      <c r="BI40">
        <v>0</v>
      </c>
      <c r="BJ40">
        <v>10004.795666666671</v>
      </c>
      <c r="BK40">
        <v>-0.54711809999999994</v>
      </c>
      <c r="BL40">
        <v>2.3192746666666659</v>
      </c>
      <c r="BM40">
        <v>0.50091653333333341</v>
      </c>
      <c r="BN40">
        <v>428.59510000000012</v>
      </c>
      <c r="BO40">
        <v>427.72173333333342</v>
      </c>
      <c r="BP40">
        <v>0.83192826666666675</v>
      </c>
      <c r="BQ40">
        <v>419.98456666666669</v>
      </c>
      <c r="BR40">
        <v>18.089126666666669</v>
      </c>
      <c r="BS40">
        <v>1.609588333333333</v>
      </c>
      <c r="BT40">
        <v>1.538817333333333</v>
      </c>
      <c r="BU40">
        <v>14.0509</v>
      </c>
      <c r="BV40">
        <v>13.35940666666667</v>
      </c>
      <c r="BW40">
        <v>0</v>
      </c>
      <c r="BX40">
        <v>0</v>
      </c>
      <c r="BY40">
        <v>0</v>
      </c>
      <c r="BZ40">
        <v>27</v>
      </c>
      <c r="CA40">
        <v>2</v>
      </c>
      <c r="CB40">
        <v>1654188776.5999999</v>
      </c>
      <c r="CC40" t="s">
        <v>368</v>
      </c>
      <c r="CD40">
        <v>1654188776.5999999</v>
      </c>
      <c r="CE40">
        <v>1654188773.0999999</v>
      </c>
      <c r="CF40">
        <v>5</v>
      </c>
      <c r="CG40">
        <v>-0.36599999999999999</v>
      </c>
      <c r="CH40">
        <v>0.03</v>
      </c>
      <c r="CI40">
        <v>3.7</v>
      </c>
      <c r="CJ40">
        <v>7.0000000000000007E-2</v>
      </c>
      <c r="CK40">
        <v>420</v>
      </c>
      <c r="CL40">
        <v>17</v>
      </c>
      <c r="CM40">
        <v>0.22</v>
      </c>
      <c r="CN40">
        <v>0.06</v>
      </c>
      <c r="CO40">
        <v>0.5022720249999999</v>
      </c>
      <c r="CP40">
        <v>2.707455534709069E-2</v>
      </c>
      <c r="CQ40">
        <v>2.385313342360653E-2</v>
      </c>
      <c r="CR40">
        <v>1</v>
      </c>
      <c r="CS40">
        <v>0.83820770000000011</v>
      </c>
      <c r="CT40">
        <v>-0.15664063789868771</v>
      </c>
      <c r="CU40">
        <v>1.5098111556085409E-2</v>
      </c>
      <c r="CV40">
        <v>0</v>
      </c>
      <c r="CW40">
        <v>1</v>
      </c>
      <c r="CX40">
        <v>2</v>
      </c>
      <c r="CY40" t="s">
        <v>340</v>
      </c>
      <c r="CZ40">
        <v>3.2339799999999999</v>
      </c>
      <c r="DA40">
        <v>2.7812899999999998</v>
      </c>
      <c r="DB40">
        <v>8.2690100000000002E-2</v>
      </c>
      <c r="DC40">
        <v>8.4275699999999995E-2</v>
      </c>
      <c r="DD40">
        <v>8.6192099999999994E-2</v>
      </c>
      <c r="DE40">
        <v>8.53434E-2</v>
      </c>
      <c r="DF40">
        <v>23261.4</v>
      </c>
      <c r="DG40">
        <v>22927.599999999999</v>
      </c>
      <c r="DH40">
        <v>24377.200000000001</v>
      </c>
      <c r="DI40">
        <v>22302.1</v>
      </c>
      <c r="DJ40">
        <v>32911.1</v>
      </c>
      <c r="DK40">
        <v>26025.9</v>
      </c>
      <c r="DL40">
        <v>39835.800000000003</v>
      </c>
      <c r="DM40">
        <v>30885.9</v>
      </c>
      <c r="DN40">
        <v>2.19495</v>
      </c>
      <c r="DO40">
        <v>2.27603</v>
      </c>
      <c r="DP40">
        <v>-1.9758899999999999E-2</v>
      </c>
      <c r="DQ40">
        <v>0</v>
      </c>
      <c r="DR40">
        <v>22.094200000000001</v>
      </c>
      <c r="DS40">
        <v>999.9</v>
      </c>
      <c r="DT40">
        <v>63.2</v>
      </c>
      <c r="DU40">
        <v>23.9</v>
      </c>
      <c r="DV40">
        <v>22.116</v>
      </c>
      <c r="DW40">
        <v>63.463900000000002</v>
      </c>
      <c r="DX40">
        <v>14.415100000000001</v>
      </c>
      <c r="DY40">
        <v>2</v>
      </c>
      <c r="DZ40">
        <v>-1.6872499999999999E-2</v>
      </c>
      <c r="EA40">
        <v>1.90706</v>
      </c>
      <c r="EB40">
        <v>20.371099999999998</v>
      </c>
      <c r="EC40">
        <v>5.2274700000000003</v>
      </c>
      <c r="ED40">
        <v>11.9381</v>
      </c>
      <c r="EE40">
        <v>4.9781000000000004</v>
      </c>
      <c r="EF40">
        <v>3.2812800000000002</v>
      </c>
      <c r="EG40">
        <v>648.70000000000005</v>
      </c>
      <c r="EH40">
        <v>804.5</v>
      </c>
      <c r="EI40">
        <v>162.30000000000001</v>
      </c>
      <c r="EJ40">
        <v>97.3</v>
      </c>
      <c r="EK40">
        <v>4.97166</v>
      </c>
      <c r="EL40">
        <v>1.86127</v>
      </c>
      <c r="EM40">
        <v>1.8667499999999999</v>
      </c>
      <c r="EN40">
        <v>1.85791</v>
      </c>
      <c r="EO40">
        <v>1.86249</v>
      </c>
      <c r="EP40">
        <v>1.86303</v>
      </c>
      <c r="EQ40">
        <v>1.8638699999999999</v>
      </c>
      <c r="ER40">
        <v>1.85972</v>
      </c>
      <c r="ES40">
        <v>0</v>
      </c>
      <c r="ET40">
        <v>0</v>
      </c>
      <c r="EU40">
        <v>0</v>
      </c>
      <c r="EV40">
        <v>0</v>
      </c>
      <c r="EW40" t="s">
        <v>334</v>
      </c>
      <c r="EX40" t="s">
        <v>335</v>
      </c>
      <c r="EY40" t="s">
        <v>336</v>
      </c>
      <c r="EZ40" t="s">
        <v>336</v>
      </c>
      <c r="FA40" t="s">
        <v>336</v>
      </c>
      <c r="FB40" t="s">
        <v>336</v>
      </c>
      <c r="FC40">
        <v>0</v>
      </c>
      <c r="FD40">
        <v>100</v>
      </c>
      <c r="FE40">
        <v>100</v>
      </c>
      <c r="FF40">
        <v>3.7</v>
      </c>
      <c r="FG40">
        <v>0.1109</v>
      </c>
      <c r="FH40">
        <v>3.5506508732955169</v>
      </c>
      <c r="FI40">
        <v>6.7843858137211317E-4</v>
      </c>
      <c r="FJ40">
        <v>-9.1149672394835243E-7</v>
      </c>
      <c r="FK40">
        <v>3.4220399332756191E-10</v>
      </c>
      <c r="FL40">
        <v>-3.757455523651337E-3</v>
      </c>
      <c r="FM40">
        <v>-1.0294496597657229E-2</v>
      </c>
      <c r="FN40">
        <v>9.3241379300954626E-4</v>
      </c>
      <c r="FO40">
        <v>-3.1998259251072341E-6</v>
      </c>
      <c r="FP40">
        <v>1</v>
      </c>
      <c r="FQ40">
        <v>2092</v>
      </c>
      <c r="FR40">
        <v>0</v>
      </c>
      <c r="FS40">
        <v>27</v>
      </c>
      <c r="FT40">
        <v>11.7</v>
      </c>
      <c r="FU40">
        <v>11.7</v>
      </c>
      <c r="FV40">
        <v>1.3525400000000001</v>
      </c>
      <c r="FW40">
        <v>2.3779300000000001</v>
      </c>
      <c r="FX40">
        <v>2.1496599999999999</v>
      </c>
      <c r="FY40">
        <v>2.7648899999999998</v>
      </c>
      <c r="FZ40">
        <v>2.1508799999999999</v>
      </c>
      <c r="GA40">
        <v>2.3864700000000001</v>
      </c>
      <c r="GB40">
        <v>28.269200000000001</v>
      </c>
      <c r="GC40">
        <v>13.8781</v>
      </c>
      <c r="GD40">
        <v>19</v>
      </c>
      <c r="GE40">
        <v>618.22</v>
      </c>
      <c r="GF40">
        <v>713.53499999999997</v>
      </c>
      <c r="GG40">
        <v>19.998899999999999</v>
      </c>
      <c r="GH40">
        <v>26.817399999999999</v>
      </c>
      <c r="GI40">
        <v>30.0001</v>
      </c>
      <c r="GJ40">
        <v>26.764299999999999</v>
      </c>
      <c r="GK40">
        <v>26.735800000000001</v>
      </c>
      <c r="GL40">
        <v>27.110700000000001</v>
      </c>
      <c r="GM40">
        <v>20.618300000000001</v>
      </c>
      <c r="GN40">
        <v>0</v>
      </c>
      <c r="GO40">
        <v>20</v>
      </c>
      <c r="GP40">
        <v>420</v>
      </c>
      <c r="GQ40">
        <v>18.057600000000001</v>
      </c>
      <c r="GR40">
        <v>100.75</v>
      </c>
      <c r="GS40">
        <v>101.30800000000001</v>
      </c>
    </row>
    <row r="41" spans="1:201" x14ac:dyDescent="0.25">
      <c r="A41" t="s">
        <v>643</v>
      </c>
      <c r="B41" t="s">
        <v>645</v>
      </c>
      <c r="C41">
        <v>3</v>
      </c>
      <c r="D41">
        <v>25</v>
      </c>
      <c r="E41">
        <v>1654189810.5</v>
      </c>
      <c r="F41">
        <v>2508.5</v>
      </c>
      <c r="G41" t="s">
        <v>389</v>
      </c>
      <c r="H41" t="s">
        <v>390</v>
      </c>
      <c r="I41">
        <v>15</v>
      </c>
      <c r="J41">
        <v>1654189804</v>
      </c>
      <c r="K41">
        <f t="shared" si="0"/>
        <v>1.6746955087761381E-3</v>
      </c>
      <c r="L41">
        <f t="shared" si="1"/>
        <v>1.6746955087761382</v>
      </c>
      <c r="M41">
        <f t="shared" si="2"/>
        <v>9.6762426399692156</v>
      </c>
      <c r="N41">
        <f t="shared" si="3"/>
        <v>414.84044</v>
      </c>
      <c r="O41">
        <f t="shared" si="4"/>
        <v>241.35935968601257</v>
      </c>
      <c r="P41">
        <f t="shared" si="5"/>
        <v>20.550966806786757</v>
      </c>
      <c r="Q41">
        <f t="shared" si="6"/>
        <v>35.322318238014795</v>
      </c>
      <c r="R41">
        <f t="shared" si="7"/>
        <v>9.5651893106990862E-2</v>
      </c>
      <c r="S41">
        <f>IF(LEFT(AS41,1)&lt;&gt;"0",IF(LEFT(AS41,1)="1",3,AT41),$G$5+$H$5*(BJ41*BC41/($N$5*1000))+$I$5*(BJ41*BC41/($N$5*1000))*MAX(MIN(AQ41,$M$5),$L$5)*MAX(MIN(AQ41,$M$5),$L$5)+$J$5*MAX(MIN(AQ41,$M$5),$L$5)*(BJ41*BC41/($N$5*1000))+$K$5*(BJ41*BC41/($N$5*1000))*(BJ41*BC41/($N$5*1000)))</f>
        <v>3.1961596655011055</v>
      </c>
      <c r="T41">
        <f t="shared" si="8"/>
        <v>9.4089595544958729E-2</v>
      </c>
      <c r="U41">
        <f t="shared" si="9"/>
        <v>5.8944237897057418E-2</v>
      </c>
      <c r="V41">
        <f t="shared" si="10"/>
        <v>427.13848421981521</v>
      </c>
      <c r="W41">
        <f>(BE41+(V41+2*0.95*0.0000000567*(((BE41+$E$7)+273)^4-(BE41+273)^4)-44100*K41)/(1.84*29.3*S41+8*0.95*0.0000000567*(BE41+273)^3))</f>
        <v>23.833775279201966</v>
      </c>
      <c r="X41">
        <f>($F$7*BF41+$G$7*BG41+$H$7*W41)</f>
        <v>24.225756000000001</v>
      </c>
      <c r="Y41">
        <f t="shared" si="11"/>
        <v>3.0358313779545063</v>
      </c>
      <c r="Z41">
        <f t="shared" si="12"/>
        <v>59.170569119870684</v>
      </c>
      <c r="AA41">
        <f t="shared" si="13"/>
        <v>1.5612202879200341</v>
      </c>
      <c r="AB41">
        <f t="shared" si="14"/>
        <v>2.6385081488015372</v>
      </c>
      <c r="AC41">
        <f t="shared" si="15"/>
        <v>1.4746110900344722</v>
      </c>
      <c r="AD41">
        <f t="shared" si="16"/>
        <v>-73.854071937027697</v>
      </c>
      <c r="AE41">
        <f t="shared" si="17"/>
        <v>-399.53283620530078</v>
      </c>
      <c r="AF41">
        <f>2*0.95*0.0000000567*(((BE41+$E$7)+273)^4-(X41+273)^4)</f>
        <v>-25.930407651034038</v>
      </c>
      <c r="AG41">
        <f t="shared" si="18"/>
        <v>-72.178831573547313</v>
      </c>
      <c r="AH41">
        <v>0</v>
      </c>
      <c r="AI41">
        <v>0</v>
      </c>
      <c r="AJ41">
        <f>IF(AH41*$K$13&gt;=AL41,1,(AL41/(AL41-AH41*$K$13)))</f>
        <v>1</v>
      </c>
      <c r="AK41">
        <f t="shared" si="19"/>
        <v>0</v>
      </c>
      <c r="AL41">
        <f>MAX(0,($E$13+$F$13*BJ41)/(1+$G$13*BJ41)*BC41/(BE41+273)*$H$13)</f>
        <v>45757.117708039914</v>
      </c>
      <c r="AM41">
        <f>$E$11*BK41+$F$11*BL41+$G$11*BW41</f>
        <v>2399.9911999999999</v>
      </c>
      <c r="AN41">
        <f t="shared" si="20"/>
        <v>2041.6965339119261</v>
      </c>
      <c r="AO41">
        <f>($E$11*$G$9+$F$11*$G$9+$G$11*(BX41*$H$9+BY41*$J$9))/($E$11+$F$11+$G$11)</f>
        <v>0.8507100084</v>
      </c>
      <c r="AP41">
        <f>($E$11*$N$9+$F$11*$N$9+$G$11*(BX41*$O$9+BY41*$Q$9))/($E$11+$F$11+$G$11)</f>
        <v>0.17797502100000001</v>
      </c>
      <c r="AQ41">
        <v>3</v>
      </c>
      <c r="AR41">
        <v>0.5</v>
      </c>
      <c r="AS41" t="s">
        <v>331</v>
      </c>
      <c r="AT41">
        <v>2</v>
      </c>
      <c r="AU41">
        <v>1654189804</v>
      </c>
      <c r="AV41">
        <v>414.84044</v>
      </c>
      <c r="AW41">
        <v>420.02411999999998</v>
      </c>
      <c r="AX41">
        <v>18.335640000000001</v>
      </c>
      <c r="AY41">
        <v>17.513932</v>
      </c>
      <c r="AZ41">
        <v>411.26848000000012</v>
      </c>
      <c r="BA41">
        <v>18.228956</v>
      </c>
      <c r="BB41">
        <v>600.20916</v>
      </c>
      <c r="BC41">
        <v>85.049416000000008</v>
      </c>
      <c r="BD41">
        <v>9.7341240000000009E-2</v>
      </c>
      <c r="BE41">
        <v>21.907088000000002</v>
      </c>
      <c r="BF41">
        <v>24.225756000000001</v>
      </c>
      <c r="BG41">
        <v>999.9</v>
      </c>
      <c r="BH41">
        <v>0</v>
      </c>
      <c r="BI41">
        <v>0</v>
      </c>
      <c r="BJ41">
        <v>10001.9944</v>
      </c>
      <c r="BK41">
        <v>733.82136000000003</v>
      </c>
      <c r="BL41">
        <v>5.8906831999999998</v>
      </c>
      <c r="BM41">
        <v>-5.1837151520000004</v>
      </c>
      <c r="BN41">
        <v>422.58748000000003</v>
      </c>
      <c r="BO41">
        <v>427.51159999999999</v>
      </c>
      <c r="BP41">
        <v>0.8216888564</v>
      </c>
      <c r="BQ41">
        <v>420.02411999999998</v>
      </c>
      <c r="BR41">
        <v>17.513932</v>
      </c>
      <c r="BS41">
        <v>1.5594336</v>
      </c>
      <c r="BT41">
        <v>1.4895503999999999</v>
      </c>
      <c r="BU41">
        <v>13.558552000000001</v>
      </c>
      <c r="BV41">
        <v>12.861236</v>
      </c>
      <c r="BW41">
        <v>2399.9911999999999</v>
      </c>
      <c r="BX41">
        <v>0.64299971999999994</v>
      </c>
      <c r="BY41">
        <v>0.35700028000000011</v>
      </c>
      <c r="BZ41">
        <v>26</v>
      </c>
      <c r="CA41">
        <v>40084.404000000002</v>
      </c>
      <c r="CB41">
        <v>1654189798</v>
      </c>
      <c r="CC41" t="s">
        <v>391</v>
      </c>
      <c r="CD41">
        <v>1654189794.5</v>
      </c>
      <c r="CE41">
        <v>1654189798</v>
      </c>
      <c r="CF41">
        <v>6</v>
      </c>
      <c r="CG41">
        <v>-0.127</v>
      </c>
      <c r="CH41">
        <v>8.0000000000000002E-3</v>
      </c>
      <c r="CI41">
        <v>3.5720000000000001</v>
      </c>
      <c r="CJ41">
        <v>0.09</v>
      </c>
      <c r="CK41">
        <v>420</v>
      </c>
      <c r="CL41">
        <v>17</v>
      </c>
      <c r="CM41">
        <v>0.28999999999999998</v>
      </c>
      <c r="CN41">
        <v>0.09</v>
      </c>
      <c r="CO41">
        <v>-3.1977847850000001</v>
      </c>
      <c r="CP41">
        <v>-32.451068305440913</v>
      </c>
      <c r="CQ41">
        <v>3.401790409727544</v>
      </c>
      <c r="CR41">
        <v>0</v>
      </c>
      <c r="CS41">
        <v>0.51022912099999995</v>
      </c>
      <c r="CT41">
        <v>5.2197209882926829</v>
      </c>
      <c r="CU41">
        <v>0.54005272609859867</v>
      </c>
      <c r="CV41">
        <v>0</v>
      </c>
      <c r="CW41">
        <v>0</v>
      </c>
      <c r="CX41">
        <v>2</v>
      </c>
      <c r="CY41" t="s">
        <v>333</v>
      </c>
      <c r="CZ41">
        <v>3.2348400000000002</v>
      </c>
      <c r="DA41">
        <v>2.78118</v>
      </c>
      <c r="DB41">
        <v>8.1648499999999999E-2</v>
      </c>
      <c r="DC41">
        <v>8.4390599999999996E-2</v>
      </c>
      <c r="DD41">
        <v>8.5712800000000006E-2</v>
      </c>
      <c r="DE41">
        <v>8.3315100000000003E-2</v>
      </c>
      <c r="DF41">
        <v>23333.3</v>
      </c>
      <c r="DG41">
        <v>22961.4</v>
      </c>
      <c r="DH41">
        <v>24421.4</v>
      </c>
      <c r="DI41">
        <v>22335</v>
      </c>
      <c r="DJ41">
        <v>32985.1</v>
      </c>
      <c r="DK41">
        <v>26121.5</v>
      </c>
      <c r="DL41">
        <v>39905.300000000003</v>
      </c>
      <c r="DM41">
        <v>30931.7</v>
      </c>
      <c r="DN41">
        <v>2.2042000000000002</v>
      </c>
      <c r="DO41">
        <v>2.2885499999999999</v>
      </c>
      <c r="DP41">
        <v>0.134103</v>
      </c>
      <c r="DQ41">
        <v>0</v>
      </c>
      <c r="DR41">
        <v>22.020900000000001</v>
      </c>
      <c r="DS41">
        <v>999.9</v>
      </c>
      <c r="DT41">
        <v>62.5</v>
      </c>
      <c r="DU41">
        <v>24.1</v>
      </c>
      <c r="DV41">
        <v>22.1417</v>
      </c>
      <c r="DW41">
        <v>63.393999999999998</v>
      </c>
      <c r="DX41">
        <v>14.5032</v>
      </c>
      <c r="DY41">
        <v>2</v>
      </c>
      <c r="DZ41">
        <v>-0.102975</v>
      </c>
      <c r="EA41">
        <v>1.1014600000000001</v>
      </c>
      <c r="EB41">
        <v>20.355</v>
      </c>
      <c r="EC41">
        <v>5.2333100000000004</v>
      </c>
      <c r="ED41">
        <v>11.9381</v>
      </c>
      <c r="EE41">
        <v>4.9791499999999997</v>
      </c>
      <c r="EF41">
        <v>3.282</v>
      </c>
      <c r="EG41">
        <v>658.3</v>
      </c>
      <c r="EH41">
        <v>843.1</v>
      </c>
      <c r="EI41">
        <v>162.30000000000001</v>
      </c>
      <c r="EJ41">
        <v>97.4</v>
      </c>
      <c r="EK41">
        <v>4.9716199999999997</v>
      </c>
      <c r="EL41">
        <v>1.86127</v>
      </c>
      <c r="EM41">
        <v>1.86676</v>
      </c>
      <c r="EN41">
        <v>1.85791</v>
      </c>
      <c r="EO41">
        <v>1.86249</v>
      </c>
      <c r="EP41">
        <v>1.86297</v>
      </c>
      <c r="EQ41">
        <v>1.8638600000000001</v>
      </c>
      <c r="ER41">
        <v>1.8596999999999999</v>
      </c>
      <c r="ES41">
        <v>0</v>
      </c>
      <c r="ET41">
        <v>0</v>
      </c>
      <c r="EU41">
        <v>0</v>
      </c>
      <c r="EV41">
        <v>0</v>
      </c>
      <c r="EW41" t="s">
        <v>334</v>
      </c>
      <c r="EX41" t="s">
        <v>335</v>
      </c>
      <c r="EY41" t="s">
        <v>336</v>
      </c>
      <c r="EZ41" t="s">
        <v>336</v>
      </c>
      <c r="FA41" t="s">
        <v>336</v>
      </c>
      <c r="FB41" t="s">
        <v>336</v>
      </c>
      <c r="FC41">
        <v>0</v>
      </c>
      <c r="FD41">
        <v>100</v>
      </c>
      <c r="FE41">
        <v>100</v>
      </c>
      <c r="FF41">
        <v>3.5720000000000001</v>
      </c>
      <c r="FG41">
        <v>0.11550000000000001</v>
      </c>
      <c r="FH41">
        <v>3.4233225340531268</v>
      </c>
      <c r="FI41">
        <v>6.7843858137211317E-4</v>
      </c>
      <c r="FJ41">
        <v>-9.1149672394835243E-7</v>
      </c>
      <c r="FK41">
        <v>3.4220399332756191E-10</v>
      </c>
      <c r="FL41">
        <v>4.7051629164781977E-3</v>
      </c>
      <c r="FM41">
        <v>-1.0294496597657229E-2</v>
      </c>
      <c r="FN41">
        <v>9.3241379300954626E-4</v>
      </c>
      <c r="FO41">
        <v>-3.1998259251072341E-6</v>
      </c>
      <c r="FP41">
        <v>1</v>
      </c>
      <c r="FQ41">
        <v>2092</v>
      </c>
      <c r="FR41">
        <v>0</v>
      </c>
      <c r="FS41">
        <v>27</v>
      </c>
      <c r="FT41">
        <v>0.3</v>
      </c>
      <c r="FU41">
        <v>0.2</v>
      </c>
      <c r="FV41">
        <v>1.3513200000000001</v>
      </c>
      <c r="FW41">
        <v>2.3791500000000001</v>
      </c>
      <c r="FX41">
        <v>2.1496599999999999</v>
      </c>
      <c r="FY41">
        <v>2.7648899999999998</v>
      </c>
      <c r="FZ41">
        <v>2.1508799999999999</v>
      </c>
      <c r="GA41">
        <v>2.34375</v>
      </c>
      <c r="GB41">
        <v>28.4163</v>
      </c>
      <c r="GC41">
        <v>13.8256</v>
      </c>
      <c r="GD41">
        <v>19</v>
      </c>
      <c r="GE41">
        <v>617.93299999999999</v>
      </c>
      <c r="GF41">
        <v>716.59699999999998</v>
      </c>
      <c r="GG41">
        <v>20.000599999999999</v>
      </c>
      <c r="GH41">
        <v>25.895</v>
      </c>
      <c r="GI41">
        <v>29.998699999999999</v>
      </c>
      <c r="GJ41">
        <v>26.119399999999999</v>
      </c>
      <c r="GK41">
        <v>26.115200000000002</v>
      </c>
      <c r="GL41">
        <v>27.078299999999999</v>
      </c>
      <c r="GM41">
        <v>23.681100000000001</v>
      </c>
      <c r="GN41">
        <v>0</v>
      </c>
      <c r="GO41">
        <v>20</v>
      </c>
      <c r="GP41">
        <v>420</v>
      </c>
      <c r="GQ41">
        <v>17.345099999999999</v>
      </c>
      <c r="GR41">
        <v>100.928</v>
      </c>
      <c r="GS41">
        <v>101.458</v>
      </c>
    </row>
    <row r="42" spans="1:201" x14ac:dyDescent="0.25">
      <c r="A42" t="s">
        <v>643</v>
      </c>
      <c r="B42" t="s">
        <v>645</v>
      </c>
      <c r="C42">
        <v>3</v>
      </c>
      <c r="D42">
        <v>26</v>
      </c>
      <c r="E42">
        <v>1654189817.5</v>
      </c>
      <c r="F42">
        <v>2515.5</v>
      </c>
      <c r="G42" t="s">
        <v>392</v>
      </c>
      <c r="H42" t="s">
        <v>393</v>
      </c>
      <c r="I42">
        <v>15</v>
      </c>
      <c r="J42">
        <v>1654189809.240741</v>
      </c>
      <c r="K42">
        <f t="shared" si="0"/>
        <v>2.3916099459778475E-3</v>
      </c>
      <c r="L42">
        <f t="shared" si="1"/>
        <v>2.3916099459778475</v>
      </c>
      <c r="M42">
        <f t="shared" si="2"/>
        <v>13.265372512354729</v>
      </c>
      <c r="N42">
        <f t="shared" si="3"/>
        <v>412.88811111111107</v>
      </c>
      <c r="O42">
        <f t="shared" si="4"/>
        <v>249.13744117361728</v>
      </c>
      <c r="P42">
        <f t="shared" si="5"/>
        <v>21.213413899387035</v>
      </c>
      <c r="Q42">
        <f t="shared" si="6"/>
        <v>35.156363306438351</v>
      </c>
      <c r="R42">
        <f t="shared" si="7"/>
        <v>0.14021247747285756</v>
      </c>
      <c r="S42">
        <f>IF(LEFT(AS42,1)&lt;&gt;"0",IF(LEFT(AS42,1)="1",3,AT42),$G$5+$H$5*(BJ42*BC42/($N$5*1000))+$I$5*(BJ42*BC42/($N$5*1000))*MAX(MIN(AQ42,$M$5),$L$5)*MAX(MIN(AQ42,$M$5),$L$5)+$J$5*MAX(MIN(AQ42,$M$5),$L$5)*(BJ42*BC42/($N$5*1000))+$K$5*(BJ42*BC42/($N$5*1000))*(BJ42*BC42/($N$5*1000)))</f>
        <v>3.195728163005763</v>
      </c>
      <c r="T42">
        <f t="shared" si="8"/>
        <v>0.13688235410506347</v>
      </c>
      <c r="U42">
        <f t="shared" si="9"/>
        <v>8.5844082136508681E-2</v>
      </c>
      <c r="V42">
        <f t="shared" si="10"/>
        <v>427.13916383314609</v>
      </c>
      <c r="W42">
        <f>(BE42+(V42+2*0.95*0.0000000567*(((BE42+$E$7)+273)^4-(BE42+273)^4)-44100*K42)/(1.84*29.3*S42+8*0.95*0.0000000567*(BE42+273)^3))</f>
        <v>23.671532710707119</v>
      </c>
      <c r="X42">
        <f>($F$7*BF42+$G$7*BG42+$H$7*W42)</f>
        <v>24.235274074074081</v>
      </c>
      <c r="Y42">
        <f t="shared" si="11"/>
        <v>3.0375645936009579</v>
      </c>
      <c r="Z42">
        <f t="shared" si="12"/>
        <v>60.23593353226255</v>
      </c>
      <c r="AA42">
        <f t="shared" si="13"/>
        <v>1.5902967379100235</v>
      </c>
      <c r="AB42">
        <f t="shared" si="14"/>
        <v>2.6401130432522568</v>
      </c>
      <c r="AC42">
        <f t="shared" si="15"/>
        <v>1.4472678556909344</v>
      </c>
      <c r="AD42">
        <f t="shared" si="16"/>
        <v>-105.46999861762308</v>
      </c>
      <c r="AE42">
        <f t="shared" si="17"/>
        <v>-399.40209444987113</v>
      </c>
      <c r="AF42">
        <f>2*0.95*0.0000000567*(((BE42+$E$7)+273)^4-(X42+273)^4)</f>
        <v>-25.927981218818054</v>
      </c>
      <c r="AG42">
        <f t="shared" si="18"/>
        <v>-103.66091045316614</v>
      </c>
      <c r="AH42">
        <v>0</v>
      </c>
      <c r="AI42">
        <v>0</v>
      </c>
      <c r="AJ42">
        <f>IF(AH42*$K$13&gt;=AL42,1,(AL42/(AL42-AH42*$K$13)))</f>
        <v>1</v>
      </c>
      <c r="AK42">
        <f t="shared" si="19"/>
        <v>0</v>
      </c>
      <c r="AL42">
        <f>MAX(0,($E$13+$F$13*BJ42)/(1+$G$13*BJ42)*BC42/(BE42+273)*$H$13)</f>
        <v>45747.551526301177</v>
      </c>
      <c r="AM42">
        <f>$E$11*BK42+$F$11*BL42+$G$11*BW42</f>
        <v>2399.9948148148151</v>
      </c>
      <c r="AN42">
        <f t="shared" si="20"/>
        <v>2041.6996235777033</v>
      </c>
      <c r="AO42">
        <f>($E$11*$G$9+$F$11*$G$9+$G$11*(BX42*$H$9+BY42*$J$9))/($E$11+$F$11+$G$11)</f>
        <v>0.8507100144444445</v>
      </c>
      <c r="AP42">
        <f>($E$11*$N$9+$F$11*$N$9+$G$11*(BX42*$O$9+BY42*$Q$9))/($E$11+$F$11+$G$11)</f>
        <v>0.1779750361111111</v>
      </c>
      <c r="AQ42">
        <v>3</v>
      </c>
      <c r="AR42">
        <v>0.5</v>
      </c>
      <c r="AS42" t="s">
        <v>331</v>
      </c>
      <c r="AT42">
        <v>2</v>
      </c>
      <c r="AU42">
        <v>1654189809.240741</v>
      </c>
      <c r="AV42">
        <v>412.88811111111107</v>
      </c>
      <c r="AW42">
        <v>420.01562962962959</v>
      </c>
      <c r="AX42">
        <v>18.676977777777779</v>
      </c>
      <c r="AY42">
        <v>17.503325925925921</v>
      </c>
      <c r="AZ42">
        <v>409.31633333333338</v>
      </c>
      <c r="BA42">
        <v>18.56252962962963</v>
      </c>
      <c r="BB42">
        <v>599.90751851851849</v>
      </c>
      <c r="BC42">
        <v>85.049099999999996</v>
      </c>
      <c r="BD42">
        <v>9.8334281481481489E-2</v>
      </c>
      <c r="BE42">
        <v>21.917051851851859</v>
      </c>
      <c r="BF42">
        <v>24.235274074074081</v>
      </c>
      <c r="BG42">
        <v>999.90000000000009</v>
      </c>
      <c r="BH42">
        <v>0</v>
      </c>
      <c r="BI42">
        <v>0</v>
      </c>
      <c r="BJ42">
        <v>10000.205185185179</v>
      </c>
      <c r="BK42">
        <v>733.80203703703694</v>
      </c>
      <c r="BL42">
        <v>5.9807181481481484</v>
      </c>
      <c r="BM42">
        <v>-7.1275562962962971</v>
      </c>
      <c r="BN42">
        <v>420.74633333333333</v>
      </c>
      <c r="BO42">
        <v>427.49837037037031</v>
      </c>
      <c r="BP42">
        <v>1.173634222222222</v>
      </c>
      <c r="BQ42">
        <v>420.01562962962959</v>
      </c>
      <c r="BR42">
        <v>17.503325925925921</v>
      </c>
      <c r="BS42">
        <v>1.588458518518518</v>
      </c>
      <c r="BT42">
        <v>1.488642592592593</v>
      </c>
      <c r="BU42">
        <v>13.84708518518519</v>
      </c>
      <c r="BV42">
        <v>12.85191851851852</v>
      </c>
      <c r="BW42">
        <v>2399.9948148148151</v>
      </c>
      <c r="BX42">
        <v>0.64299951851851866</v>
      </c>
      <c r="BY42">
        <v>0.35700048148148139</v>
      </c>
      <c r="BZ42">
        <v>26</v>
      </c>
      <c r="CA42">
        <v>40084.455555555563</v>
      </c>
      <c r="CB42">
        <v>1654189798</v>
      </c>
      <c r="CC42" t="s">
        <v>391</v>
      </c>
      <c r="CD42">
        <v>1654189794.5</v>
      </c>
      <c r="CE42">
        <v>1654189798</v>
      </c>
      <c r="CF42">
        <v>6</v>
      </c>
      <c r="CG42">
        <v>-0.127</v>
      </c>
      <c r="CH42">
        <v>8.0000000000000002E-3</v>
      </c>
      <c r="CI42">
        <v>3.5720000000000001</v>
      </c>
      <c r="CJ42">
        <v>0.09</v>
      </c>
      <c r="CK42">
        <v>420</v>
      </c>
      <c r="CL42">
        <v>17</v>
      </c>
      <c r="CM42">
        <v>0.28999999999999998</v>
      </c>
      <c r="CN42">
        <v>0.09</v>
      </c>
      <c r="CO42">
        <v>-5.8062818899999993</v>
      </c>
      <c r="CP42">
        <v>-21.226905577485919</v>
      </c>
      <c r="CQ42">
        <v>2.6336150957454931</v>
      </c>
      <c r="CR42">
        <v>0</v>
      </c>
      <c r="CS42">
        <v>0.96106132899999996</v>
      </c>
      <c r="CT42">
        <v>3.9523635248780482</v>
      </c>
      <c r="CU42">
        <v>0.44836938605799281</v>
      </c>
      <c r="CV42">
        <v>0</v>
      </c>
      <c r="CW42">
        <v>0</v>
      </c>
      <c r="CX42">
        <v>2</v>
      </c>
      <c r="CY42" t="s">
        <v>333</v>
      </c>
      <c r="CZ42">
        <v>3.2349899999999998</v>
      </c>
      <c r="DA42">
        <v>2.7814100000000002</v>
      </c>
      <c r="DB42">
        <v>8.1645800000000004E-2</v>
      </c>
      <c r="DC42">
        <v>8.4385399999999999E-2</v>
      </c>
      <c r="DD42">
        <v>8.5608699999999996E-2</v>
      </c>
      <c r="DE42">
        <v>8.3154599999999995E-2</v>
      </c>
      <c r="DF42">
        <v>23334.400000000001</v>
      </c>
      <c r="DG42">
        <v>22962.5</v>
      </c>
      <c r="DH42">
        <v>24422.400000000001</v>
      </c>
      <c r="DI42">
        <v>22335.8</v>
      </c>
      <c r="DJ42">
        <v>32989.699999999997</v>
      </c>
      <c r="DK42">
        <v>26127.1</v>
      </c>
      <c r="DL42">
        <v>39906.300000000003</v>
      </c>
      <c r="DM42">
        <v>30933</v>
      </c>
      <c r="DN42">
        <v>2.2058</v>
      </c>
      <c r="DO42">
        <v>2.2896999999999998</v>
      </c>
      <c r="DP42">
        <v>0.13561200000000001</v>
      </c>
      <c r="DQ42">
        <v>0</v>
      </c>
      <c r="DR42">
        <v>22.0259</v>
      </c>
      <c r="DS42">
        <v>999.9</v>
      </c>
      <c r="DT42">
        <v>62.5</v>
      </c>
      <c r="DU42">
        <v>24.1</v>
      </c>
      <c r="DV42">
        <v>22.1419</v>
      </c>
      <c r="DW42">
        <v>63.473999999999997</v>
      </c>
      <c r="DX42">
        <v>14.4992</v>
      </c>
      <c r="DY42">
        <v>2</v>
      </c>
      <c r="DZ42">
        <v>-0.10471800000000001</v>
      </c>
      <c r="EA42">
        <v>1.1088499999999999</v>
      </c>
      <c r="EB42">
        <v>20.354900000000001</v>
      </c>
      <c r="EC42">
        <v>5.2333100000000004</v>
      </c>
      <c r="ED42">
        <v>11.9381</v>
      </c>
      <c r="EE42">
        <v>4.9791499999999997</v>
      </c>
      <c r="EF42">
        <v>3.282</v>
      </c>
      <c r="EG42">
        <v>658.6</v>
      </c>
      <c r="EH42">
        <v>844.5</v>
      </c>
      <c r="EI42">
        <v>162.30000000000001</v>
      </c>
      <c r="EJ42">
        <v>97.4</v>
      </c>
      <c r="EK42">
        <v>4.9716500000000003</v>
      </c>
      <c r="EL42">
        <v>1.86127</v>
      </c>
      <c r="EM42">
        <v>1.8667499999999999</v>
      </c>
      <c r="EN42">
        <v>1.85791</v>
      </c>
      <c r="EO42">
        <v>1.86249</v>
      </c>
      <c r="EP42">
        <v>1.8629899999999999</v>
      </c>
      <c r="EQ42">
        <v>1.8638600000000001</v>
      </c>
      <c r="ER42">
        <v>1.85972</v>
      </c>
      <c r="ES42">
        <v>0</v>
      </c>
      <c r="ET42">
        <v>0</v>
      </c>
      <c r="EU42">
        <v>0</v>
      </c>
      <c r="EV42">
        <v>0</v>
      </c>
      <c r="EW42" t="s">
        <v>334</v>
      </c>
      <c r="EX42" t="s">
        <v>335</v>
      </c>
      <c r="EY42" t="s">
        <v>336</v>
      </c>
      <c r="EZ42" t="s">
        <v>336</v>
      </c>
      <c r="FA42" t="s">
        <v>336</v>
      </c>
      <c r="FB42" t="s">
        <v>336</v>
      </c>
      <c r="FC42">
        <v>0</v>
      </c>
      <c r="FD42">
        <v>100</v>
      </c>
      <c r="FE42">
        <v>100</v>
      </c>
      <c r="FF42">
        <v>3.5720000000000001</v>
      </c>
      <c r="FG42">
        <v>0.1148</v>
      </c>
      <c r="FH42">
        <v>3.4233225340531268</v>
      </c>
      <c r="FI42">
        <v>6.7843858137211317E-4</v>
      </c>
      <c r="FJ42">
        <v>-9.1149672394835243E-7</v>
      </c>
      <c r="FK42">
        <v>3.4220399332756191E-10</v>
      </c>
      <c r="FL42">
        <v>4.7051629164781977E-3</v>
      </c>
      <c r="FM42">
        <v>-1.0294496597657229E-2</v>
      </c>
      <c r="FN42">
        <v>9.3241379300954626E-4</v>
      </c>
      <c r="FO42">
        <v>-3.1998259251072341E-6</v>
      </c>
      <c r="FP42">
        <v>1</v>
      </c>
      <c r="FQ42">
        <v>2092</v>
      </c>
      <c r="FR42">
        <v>0</v>
      </c>
      <c r="FS42">
        <v>27</v>
      </c>
      <c r="FT42">
        <v>0.4</v>
      </c>
      <c r="FU42">
        <v>0.3</v>
      </c>
      <c r="FV42">
        <v>1.3513200000000001</v>
      </c>
      <c r="FW42">
        <v>2.3767100000000001</v>
      </c>
      <c r="FX42">
        <v>2.1496599999999999</v>
      </c>
      <c r="FY42">
        <v>2.7661099999999998</v>
      </c>
      <c r="FZ42">
        <v>2.1508799999999999</v>
      </c>
      <c r="GA42">
        <v>2.36206</v>
      </c>
      <c r="GB42">
        <v>28.4163</v>
      </c>
      <c r="GC42">
        <v>13.816800000000001</v>
      </c>
      <c r="GD42">
        <v>19</v>
      </c>
      <c r="GE42">
        <v>618.88800000000003</v>
      </c>
      <c r="GF42">
        <v>717.40300000000002</v>
      </c>
      <c r="GG42">
        <v>20.001000000000001</v>
      </c>
      <c r="GH42">
        <v>25.8705</v>
      </c>
      <c r="GI42">
        <v>29.998899999999999</v>
      </c>
      <c r="GJ42">
        <v>26.097999999999999</v>
      </c>
      <c r="GK42">
        <v>26.097100000000001</v>
      </c>
      <c r="GL42">
        <v>27.077100000000002</v>
      </c>
      <c r="GM42">
        <v>23.952100000000002</v>
      </c>
      <c r="GN42">
        <v>0</v>
      </c>
      <c r="GO42">
        <v>20</v>
      </c>
      <c r="GP42">
        <v>420</v>
      </c>
      <c r="GQ42">
        <v>17.328600000000002</v>
      </c>
      <c r="GR42">
        <v>100.931</v>
      </c>
      <c r="GS42">
        <v>101.462</v>
      </c>
    </row>
    <row r="43" spans="1:201" x14ac:dyDescent="0.25">
      <c r="A43" t="s">
        <v>643</v>
      </c>
      <c r="B43" t="s">
        <v>645</v>
      </c>
      <c r="C43">
        <v>3</v>
      </c>
      <c r="D43">
        <v>27</v>
      </c>
      <c r="E43">
        <v>1654190243.5</v>
      </c>
      <c r="F43">
        <v>2941.5</v>
      </c>
      <c r="G43" t="s">
        <v>394</v>
      </c>
      <c r="H43" t="s">
        <v>395</v>
      </c>
      <c r="I43">
        <v>15</v>
      </c>
      <c r="J43">
        <v>1654190235.5</v>
      </c>
      <c r="K43">
        <f t="shared" si="0"/>
        <v>1.6472950124855998E-3</v>
      </c>
      <c r="L43">
        <f t="shared" si="1"/>
        <v>1.6472950124855998</v>
      </c>
      <c r="M43">
        <f t="shared" si="2"/>
        <v>10.082852067580934</v>
      </c>
      <c r="N43">
        <f t="shared" si="3"/>
        <v>414.6134193548387</v>
      </c>
      <c r="O43">
        <f t="shared" si="4"/>
        <v>234.63448798589133</v>
      </c>
      <c r="P43">
        <f t="shared" si="5"/>
        <v>19.978886728395175</v>
      </c>
      <c r="Q43">
        <f t="shared" si="6"/>
        <v>35.303908698456219</v>
      </c>
      <c r="R43">
        <f t="shared" si="7"/>
        <v>9.5733150942305084E-2</v>
      </c>
      <c r="S43">
        <f>IF(LEFT(AS43,1)&lt;&gt;"0",IF(LEFT(AS43,1)="1",3,AT43),$G$5+$H$5*(BJ43*BC43/($N$5*1000))+$I$5*(BJ43*BC43/($N$5*1000))*MAX(MIN(AQ43,$M$5),$L$5)*MAX(MIN(AQ43,$M$5),$L$5)+$J$5*MAX(MIN(AQ43,$M$5),$L$5)*(BJ43*BC43/($N$5*1000))+$K$5*(BJ43*BC43/($N$5*1000))*(BJ43*BC43/($N$5*1000)))</f>
        <v>3.1960862955331115</v>
      </c>
      <c r="T43">
        <f t="shared" si="8"/>
        <v>9.4168185976936117E-2</v>
      </c>
      <c r="U43">
        <f t="shared" si="9"/>
        <v>5.8993591120006995E-2</v>
      </c>
      <c r="V43">
        <f t="shared" si="10"/>
        <v>427.13796812499237</v>
      </c>
      <c r="W43">
        <f>(BE43+(V43+2*0.95*0.0000000567*(((BE43+$E$7)+273)^4-(BE43+273)^4)-44100*K43)/(1.84*29.3*S43+8*0.95*0.0000000567*(BE43+273)^3))</f>
        <v>24.157558746938733</v>
      </c>
      <c r="X43">
        <f>($F$7*BF43+$G$7*BG43+$H$7*W43)</f>
        <v>24.3572806451613</v>
      </c>
      <c r="Y43">
        <f t="shared" si="11"/>
        <v>3.0598583991915267</v>
      </c>
      <c r="Z43">
        <f t="shared" si="12"/>
        <v>59.893969666016666</v>
      </c>
      <c r="AA43">
        <f t="shared" si="13"/>
        <v>1.61119307157331</v>
      </c>
      <c r="AB43">
        <f t="shared" si="14"/>
        <v>2.6900756128834242</v>
      </c>
      <c r="AC43">
        <f t="shared" si="15"/>
        <v>1.4486653276182166</v>
      </c>
      <c r="AD43">
        <f t="shared" si="16"/>
        <v>-72.645710050614952</v>
      </c>
      <c r="AE43">
        <f t="shared" si="17"/>
        <v>-367.47333132473062</v>
      </c>
      <c r="AF43">
        <f>2*0.95*0.0000000567*(((BE43+$E$7)+273)^4-(X43+273)^4)</f>
        <v>-23.904481156272414</v>
      </c>
      <c r="AG43">
        <f t="shared" si="18"/>
        <v>-36.885554406625658</v>
      </c>
      <c r="AH43">
        <v>0</v>
      </c>
      <c r="AI43">
        <v>0</v>
      </c>
      <c r="AJ43">
        <f>IF(AH43*$K$13&gt;=AL43,1,(AL43/(AL43-AH43*$K$13)))</f>
        <v>1</v>
      </c>
      <c r="AK43">
        <f t="shared" si="19"/>
        <v>0</v>
      </c>
      <c r="AL43">
        <f>MAX(0,($E$13+$F$13*BJ43)/(1+$G$13*BJ43)*BC43/(BE43+273)*$H$13)</f>
        <v>45706.532429355633</v>
      </c>
      <c r="AM43">
        <f>$E$11*BK43+$F$11*BL43+$G$11*BW43</f>
        <v>2399.9883870967742</v>
      </c>
      <c r="AN43">
        <f t="shared" si="20"/>
        <v>2041.6941951093179</v>
      </c>
      <c r="AO43">
        <f>($E$11*$G$9+$F$11*$G$9+$G$11*(BX43*$H$9+BY43*$J$9))/($E$11+$F$11+$G$11)</f>
        <v>0.850710030967742</v>
      </c>
      <c r="AP43">
        <f>($E$11*$N$9+$F$11*$N$9+$G$11*(BX43*$O$9+BY43*$Q$9))/($E$11+$F$11+$G$11)</f>
        <v>0.17797501455483875</v>
      </c>
      <c r="AQ43">
        <v>3</v>
      </c>
      <c r="AR43">
        <v>0.5</v>
      </c>
      <c r="AS43" t="s">
        <v>331</v>
      </c>
      <c r="AT43">
        <v>2</v>
      </c>
      <c r="AU43">
        <v>1654190235.5</v>
      </c>
      <c r="AV43">
        <v>414.6134193548387</v>
      </c>
      <c r="AW43">
        <v>419.9962258064516</v>
      </c>
      <c r="AX43">
        <v>18.92204838709678</v>
      </c>
      <c r="AY43">
        <v>18.114003225806449</v>
      </c>
      <c r="AZ43">
        <v>411.12054838709668</v>
      </c>
      <c r="BA43">
        <v>18.806503225806448</v>
      </c>
      <c r="BB43">
        <v>600.01280645161285</v>
      </c>
      <c r="BC43">
        <v>85.048974193548403</v>
      </c>
      <c r="BD43">
        <v>0.100003264516129</v>
      </c>
      <c r="BE43">
        <v>22.224619354838708</v>
      </c>
      <c r="BF43">
        <v>24.3572806451613</v>
      </c>
      <c r="BG43">
        <v>999.90000000000032</v>
      </c>
      <c r="BH43">
        <v>0</v>
      </c>
      <c r="BI43">
        <v>0</v>
      </c>
      <c r="BJ43">
        <v>10001.73580645161</v>
      </c>
      <c r="BK43">
        <v>737.56651612903204</v>
      </c>
      <c r="BL43">
        <v>2.016092258064516</v>
      </c>
      <c r="BM43">
        <v>-5.3830051612903231</v>
      </c>
      <c r="BN43">
        <v>422.61003225806462</v>
      </c>
      <c r="BO43">
        <v>427.74441935483873</v>
      </c>
      <c r="BP43">
        <v>0.80804677419354853</v>
      </c>
      <c r="BQ43">
        <v>419.9962258064516</v>
      </c>
      <c r="BR43">
        <v>18.114003225806449</v>
      </c>
      <c r="BS43">
        <v>1.609301290322581</v>
      </c>
      <c r="BT43">
        <v>1.5405774193548389</v>
      </c>
      <c r="BU43">
        <v>14.04815483870968</v>
      </c>
      <c r="BV43">
        <v>13.376945161290321</v>
      </c>
      <c r="BW43">
        <v>2399.9883870967742</v>
      </c>
      <c r="BX43">
        <v>0.64299990322580658</v>
      </c>
      <c r="BY43">
        <v>0.35700012903225808</v>
      </c>
      <c r="BZ43">
        <v>26.21102258064516</v>
      </c>
      <c r="CA43">
        <v>40084.351612903221</v>
      </c>
      <c r="CB43">
        <v>1654190134</v>
      </c>
      <c r="CC43" t="s">
        <v>396</v>
      </c>
      <c r="CD43">
        <v>1654190133.5</v>
      </c>
      <c r="CE43">
        <v>1654190134</v>
      </c>
      <c r="CF43">
        <v>7</v>
      </c>
      <c r="CG43">
        <v>-7.9000000000000001E-2</v>
      </c>
      <c r="CH43">
        <v>-4.0000000000000001E-3</v>
      </c>
      <c r="CI43">
        <v>3.4929999999999999</v>
      </c>
      <c r="CJ43">
        <v>9.9000000000000005E-2</v>
      </c>
      <c r="CK43">
        <v>420</v>
      </c>
      <c r="CL43">
        <v>18</v>
      </c>
      <c r="CM43">
        <v>0.72</v>
      </c>
      <c r="CN43">
        <v>0.13</v>
      </c>
      <c r="CO43">
        <v>-5.3633339024390247</v>
      </c>
      <c r="CP43">
        <v>-0.3939754703832733</v>
      </c>
      <c r="CQ43">
        <v>5.5199859662160317E-2</v>
      </c>
      <c r="CR43">
        <v>0</v>
      </c>
      <c r="CS43">
        <v>0.80483360975609741</v>
      </c>
      <c r="CT43">
        <v>6.184494773519137E-2</v>
      </c>
      <c r="CU43">
        <v>6.1298984270343644E-3</v>
      </c>
      <c r="CV43">
        <v>1</v>
      </c>
      <c r="CW43">
        <v>1</v>
      </c>
      <c r="CX43">
        <v>2</v>
      </c>
      <c r="CY43" t="s">
        <v>340</v>
      </c>
      <c r="CZ43">
        <v>3.2357300000000002</v>
      </c>
      <c r="DA43">
        <v>2.78105</v>
      </c>
      <c r="DB43">
        <v>8.2135100000000003E-2</v>
      </c>
      <c r="DC43">
        <v>8.4594299999999997E-2</v>
      </c>
      <c r="DD43">
        <v>8.6572200000000002E-2</v>
      </c>
      <c r="DE43">
        <v>8.5710800000000004E-2</v>
      </c>
      <c r="DF43">
        <v>23359.8</v>
      </c>
      <c r="DG43">
        <v>22985.8</v>
      </c>
      <c r="DH43">
        <v>24458.9</v>
      </c>
      <c r="DI43">
        <v>22361.200000000001</v>
      </c>
      <c r="DJ43">
        <v>33001</v>
      </c>
      <c r="DK43">
        <v>26081.3</v>
      </c>
      <c r="DL43">
        <v>39963.599999999999</v>
      </c>
      <c r="DM43">
        <v>30966.6</v>
      </c>
      <c r="DN43">
        <v>2.2229999999999999</v>
      </c>
      <c r="DO43">
        <v>2.3035000000000001</v>
      </c>
      <c r="DP43">
        <v>0.107728</v>
      </c>
      <c r="DQ43">
        <v>0</v>
      </c>
      <c r="DR43">
        <v>22.598199999999999</v>
      </c>
      <c r="DS43">
        <v>999.9</v>
      </c>
      <c r="DT43">
        <v>62.7</v>
      </c>
      <c r="DU43">
        <v>24.4</v>
      </c>
      <c r="DV43">
        <v>22.6142</v>
      </c>
      <c r="DW43">
        <v>63.323999999999998</v>
      </c>
      <c r="DX43">
        <v>14.338900000000001</v>
      </c>
      <c r="DY43">
        <v>2</v>
      </c>
      <c r="DZ43">
        <v>-0.17257600000000001</v>
      </c>
      <c r="EA43">
        <v>1.65907</v>
      </c>
      <c r="EB43">
        <v>20.3507</v>
      </c>
      <c r="EC43">
        <v>5.2345100000000002</v>
      </c>
      <c r="ED43">
        <v>11.9381</v>
      </c>
      <c r="EE43">
        <v>4.9796500000000004</v>
      </c>
      <c r="EF43">
        <v>3.282</v>
      </c>
      <c r="EG43">
        <v>670.6</v>
      </c>
      <c r="EH43">
        <v>893.7</v>
      </c>
      <c r="EI43">
        <v>162.30000000000001</v>
      </c>
      <c r="EJ43">
        <v>97.5</v>
      </c>
      <c r="EK43">
        <v>4.9716199999999997</v>
      </c>
      <c r="EL43">
        <v>1.86127</v>
      </c>
      <c r="EM43">
        <v>1.86676</v>
      </c>
      <c r="EN43">
        <v>1.85791</v>
      </c>
      <c r="EO43">
        <v>1.86249</v>
      </c>
      <c r="EP43">
        <v>1.8630199999999999</v>
      </c>
      <c r="EQ43">
        <v>1.86388</v>
      </c>
      <c r="ER43">
        <v>1.85972</v>
      </c>
      <c r="ES43">
        <v>0</v>
      </c>
      <c r="ET43">
        <v>0</v>
      </c>
      <c r="EU43">
        <v>0</v>
      </c>
      <c r="EV43">
        <v>0</v>
      </c>
      <c r="EW43" t="s">
        <v>334</v>
      </c>
      <c r="EX43" t="s">
        <v>335</v>
      </c>
      <c r="EY43" t="s">
        <v>336</v>
      </c>
      <c r="EZ43" t="s">
        <v>336</v>
      </c>
      <c r="FA43" t="s">
        <v>336</v>
      </c>
      <c r="FB43" t="s">
        <v>336</v>
      </c>
      <c r="FC43">
        <v>0</v>
      </c>
      <c r="FD43">
        <v>100</v>
      </c>
      <c r="FE43">
        <v>100</v>
      </c>
      <c r="FF43">
        <v>3.4929999999999999</v>
      </c>
      <c r="FG43">
        <v>0.1158</v>
      </c>
      <c r="FH43">
        <v>3.3440619308073449</v>
      </c>
      <c r="FI43">
        <v>6.7843858137211317E-4</v>
      </c>
      <c r="FJ43">
        <v>-9.1149672394835243E-7</v>
      </c>
      <c r="FK43">
        <v>3.4220399332756191E-10</v>
      </c>
      <c r="FL43">
        <v>6.5834045615750098E-4</v>
      </c>
      <c r="FM43">
        <v>-1.0294496597657229E-2</v>
      </c>
      <c r="FN43">
        <v>9.3241379300954626E-4</v>
      </c>
      <c r="FO43">
        <v>-3.1998259251072341E-6</v>
      </c>
      <c r="FP43">
        <v>1</v>
      </c>
      <c r="FQ43">
        <v>2092</v>
      </c>
      <c r="FR43">
        <v>0</v>
      </c>
      <c r="FS43">
        <v>27</v>
      </c>
      <c r="FT43">
        <v>1.8</v>
      </c>
      <c r="FU43">
        <v>1.8</v>
      </c>
      <c r="FV43">
        <v>1.3525400000000001</v>
      </c>
      <c r="FW43">
        <v>2.3852500000000001</v>
      </c>
      <c r="FX43">
        <v>2.1496599999999999</v>
      </c>
      <c r="FY43">
        <v>2.7673299999999998</v>
      </c>
      <c r="FZ43">
        <v>2.1508799999999999</v>
      </c>
      <c r="GA43">
        <v>2.3754900000000001</v>
      </c>
      <c r="GB43">
        <v>28.605799999999999</v>
      </c>
      <c r="GC43">
        <v>13.7468</v>
      </c>
      <c r="GD43">
        <v>19</v>
      </c>
      <c r="GE43">
        <v>621.29100000000005</v>
      </c>
      <c r="GF43">
        <v>717.29100000000005</v>
      </c>
      <c r="GG43">
        <v>19.998899999999999</v>
      </c>
      <c r="GH43">
        <v>25.0806</v>
      </c>
      <c r="GI43">
        <v>29.999300000000002</v>
      </c>
      <c r="GJ43">
        <v>25.180299999999999</v>
      </c>
      <c r="GK43">
        <v>25.1737</v>
      </c>
      <c r="GL43">
        <v>27.1007</v>
      </c>
      <c r="GM43">
        <v>21.998999999999999</v>
      </c>
      <c r="GN43">
        <v>0</v>
      </c>
      <c r="GO43">
        <v>20</v>
      </c>
      <c r="GP43">
        <v>420</v>
      </c>
      <c r="GQ43">
        <v>18.111799999999999</v>
      </c>
      <c r="GR43">
        <v>101.078</v>
      </c>
      <c r="GS43">
        <v>101.574</v>
      </c>
    </row>
    <row r="44" spans="1:201" x14ac:dyDescent="0.25">
      <c r="A44" t="s">
        <v>643</v>
      </c>
      <c r="B44" t="s">
        <v>645</v>
      </c>
      <c r="C44">
        <v>3</v>
      </c>
      <c r="D44">
        <v>28</v>
      </c>
      <c r="E44">
        <v>1654190316</v>
      </c>
      <c r="F44">
        <v>3014</v>
      </c>
      <c r="G44" t="s">
        <v>397</v>
      </c>
      <c r="H44" t="s">
        <v>398</v>
      </c>
      <c r="I44">
        <v>15</v>
      </c>
      <c r="J44">
        <v>1654190308.25</v>
      </c>
      <c r="K44">
        <f t="shared" si="0"/>
        <v>1.6586831579705405E-3</v>
      </c>
      <c r="L44">
        <f t="shared" si="1"/>
        <v>1.6586831579705406</v>
      </c>
      <c r="M44">
        <f t="shared" si="2"/>
        <v>10.704388371986475</v>
      </c>
      <c r="N44">
        <f t="shared" si="3"/>
        <v>414.30673333333328</v>
      </c>
      <c r="O44">
        <f t="shared" si="4"/>
        <v>236.17128895251366</v>
      </c>
      <c r="P44">
        <f t="shared" si="5"/>
        <v>20.112028032827848</v>
      </c>
      <c r="Q44">
        <f t="shared" si="6"/>
        <v>35.281801915662719</v>
      </c>
      <c r="R44">
        <f t="shared" si="7"/>
        <v>0.1025305939401646</v>
      </c>
      <c r="S44">
        <f>IF(LEFT(AS44,1)&lt;&gt;"0",IF(LEFT(AS44,1)="1",3,AT44),$G$5+$H$5*(BJ44*BC44/($N$5*1000))+$I$5*(BJ44*BC44/($N$5*1000))*MAX(MIN(AQ44,$M$5),$L$5)*MAX(MIN(AQ44,$M$5),$L$5)+$J$5*MAX(MIN(AQ44,$M$5),$L$5)*(BJ44*BC44/($N$5*1000))+$K$5*(BJ44*BC44/($N$5*1000))*(BJ44*BC44/($N$5*1000)))</f>
        <v>3.1965801419908915</v>
      </c>
      <c r="T44">
        <f t="shared" si="8"/>
        <v>0.10073801650136706</v>
      </c>
      <c r="U44">
        <f t="shared" si="9"/>
        <v>6.3119705801204934E-2</v>
      </c>
      <c r="V44">
        <f t="shared" si="10"/>
        <v>355.95107852519828</v>
      </c>
      <c r="W44">
        <f>(BE44+(V44+2*0.95*0.0000000567*(((BE44+$E$7)+273)^4-(BE44+273)^4)-44100*K44)/(1.84*29.3*S44+8*0.95*0.0000000567*(BE44+273)^3))</f>
        <v>23.740061479078868</v>
      </c>
      <c r="X44">
        <f>($F$7*BF44+$G$7*BG44+$H$7*W44)</f>
        <v>23.898510000000002</v>
      </c>
      <c r="Y44">
        <f t="shared" si="11"/>
        <v>2.9767642121956297</v>
      </c>
      <c r="Z44">
        <f t="shared" si="12"/>
        <v>60.03455709204534</v>
      </c>
      <c r="AA44">
        <f t="shared" si="13"/>
        <v>1.6123810970347188</v>
      </c>
      <c r="AB44">
        <f t="shared" si="14"/>
        <v>2.6857549636996683</v>
      </c>
      <c r="AC44">
        <f t="shared" si="15"/>
        <v>1.3643831151609109</v>
      </c>
      <c r="AD44">
        <f t="shared" si="16"/>
        <v>-73.14792726650083</v>
      </c>
      <c r="AE44">
        <f t="shared" si="17"/>
        <v>-293.01782551382081</v>
      </c>
      <c r="AF44">
        <f>2*0.95*0.0000000567*(((BE44+$E$7)+273)^4-(X44+273)^4)</f>
        <v>-19.01127455608265</v>
      </c>
      <c r="AG44">
        <f t="shared" si="18"/>
        <v>-29.225948811206024</v>
      </c>
      <c r="AH44">
        <v>0</v>
      </c>
      <c r="AI44">
        <v>0</v>
      </c>
      <c r="AJ44">
        <f>IF(AH44*$K$13&gt;=AL44,1,(AL44/(AL44-AH44*$K$13)))</f>
        <v>1</v>
      </c>
      <c r="AK44">
        <f t="shared" si="19"/>
        <v>0</v>
      </c>
      <c r="AL44">
        <f>MAX(0,($E$13+$F$13*BJ44)/(1+$G$13*BJ44)*BC44/(BE44+273)*$H$13)</f>
        <v>45719.99492765477</v>
      </c>
      <c r="AM44">
        <f>$E$11*BK44+$F$11*BL44+$G$11*BW44</f>
        <v>2000.0056666666669</v>
      </c>
      <c r="AN44">
        <f t="shared" si="20"/>
        <v>1701.424848690079</v>
      </c>
      <c r="AO44">
        <f>($E$11*$G$9+$F$11*$G$9+$G$11*(BX44*$H$9+BY44*$J$9))/($E$11+$F$11+$G$11)</f>
        <v>0.85071001399999968</v>
      </c>
      <c r="AP44">
        <f>($E$11*$N$9+$F$11*$N$9+$G$11*(BX44*$O$9+BY44*$Q$9))/($E$11+$F$11+$G$11)</f>
        <v>0.17797503499999995</v>
      </c>
      <c r="AQ44">
        <v>3</v>
      </c>
      <c r="AR44">
        <v>0.5</v>
      </c>
      <c r="AS44" t="s">
        <v>331</v>
      </c>
      <c r="AT44">
        <v>2</v>
      </c>
      <c r="AU44">
        <v>1654190308.25</v>
      </c>
      <c r="AV44">
        <v>414.30673333333328</v>
      </c>
      <c r="AW44">
        <v>420.00246666666669</v>
      </c>
      <c r="AX44">
        <v>18.93385</v>
      </c>
      <c r="AY44">
        <v>18.12022</v>
      </c>
      <c r="AZ44">
        <v>410.81416666666672</v>
      </c>
      <c r="BA44">
        <v>18.818069999999999</v>
      </c>
      <c r="BB44">
        <v>600.00660000000005</v>
      </c>
      <c r="BC44">
        <v>85.058639999999997</v>
      </c>
      <c r="BD44">
        <v>0.1000095633333333</v>
      </c>
      <c r="BE44">
        <v>22.198219999999999</v>
      </c>
      <c r="BF44">
        <v>23.898510000000002</v>
      </c>
      <c r="BG44">
        <v>999.9000000000002</v>
      </c>
      <c r="BH44">
        <v>0</v>
      </c>
      <c r="BI44">
        <v>0</v>
      </c>
      <c r="BJ44">
        <v>10002.68933333333</v>
      </c>
      <c r="BK44">
        <v>604.60473333333346</v>
      </c>
      <c r="BL44">
        <v>1.938681666666666</v>
      </c>
      <c r="BM44">
        <v>-5.695657999999999</v>
      </c>
      <c r="BN44">
        <v>422.30256666666662</v>
      </c>
      <c r="BO44">
        <v>427.75346666666672</v>
      </c>
      <c r="BP44">
        <v>0.81363513333333337</v>
      </c>
      <c r="BQ44">
        <v>420.00246666666669</v>
      </c>
      <c r="BR44">
        <v>18.12022</v>
      </c>
      <c r="BS44">
        <v>1.610488666666666</v>
      </c>
      <c r="BT44">
        <v>1.5412816666666671</v>
      </c>
      <c r="BU44">
        <v>14.05952666666666</v>
      </c>
      <c r="BV44">
        <v>13.383953333333331</v>
      </c>
      <c r="BW44">
        <v>2000.0056666666669</v>
      </c>
      <c r="BX44">
        <v>0.64299953333333304</v>
      </c>
      <c r="BY44">
        <v>0.35700046666666663</v>
      </c>
      <c r="BZ44">
        <v>27</v>
      </c>
      <c r="CA44">
        <v>33403.87000000001</v>
      </c>
      <c r="CB44">
        <v>1654190134</v>
      </c>
      <c r="CC44" t="s">
        <v>396</v>
      </c>
      <c r="CD44">
        <v>1654190133.5</v>
      </c>
      <c r="CE44">
        <v>1654190134</v>
      </c>
      <c r="CF44">
        <v>7</v>
      </c>
      <c r="CG44">
        <v>-7.9000000000000001E-2</v>
      </c>
      <c r="CH44">
        <v>-4.0000000000000001E-3</v>
      </c>
      <c r="CI44">
        <v>3.4929999999999999</v>
      </c>
      <c r="CJ44">
        <v>9.9000000000000005E-2</v>
      </c>
      <c r="CK44">
        <v>420</v>
      </c>
      <c r="CL44">
        <v>18</v>
      </c>
      <c r="CM44">
        <v>0.72</v>
      </c>
      <c r="CN44">
        <v>0.13</v>
      </c>
      <c r="CO44">
        <v>-5.6938725000000003</v>
      </c>
      <c r="CP44">
        <v>1.0217786116322481E-2</v>
      </c>
      <c r="CQ44">
        <v>3.8079193252352393E-2</v>
      </c>
      <c r="CR44">
        <v>1</v>
      </c>
      <c r="CS44">
        <v>0.80756559999999988</v>
      </c>
      <c r="CT44">
        <v>8.8028127579735549E-2</v>
      </c>
      <c r="CU44">
        <v>1.268921897281311E-2</v>
      </c>
      <c r="CV44">
        <v>1</v>
      </c>
      <c r="CW44">
        <v>2</v>
      </c>
      <c r="CX44">
        <v>2</v>
      </c>
      <c r="CY44" t="s">
        <v>343</v>
      </c>
      <c r="CZ44">
        <v>3.2359200000000001</v>
      </c>
      <c r="DA44">
        <v>2.7812800000000002</v>
      </c>
      <c r="DB44">
        <v>8.2133300000000006E-2</v>
      </c>
      <c r="DC44">
        <v>8.46195E-2</v>
      </c>
      <c r="DD44">
        <v>8.6580599999999994E-2</v>
      </c>
      <c r="DE44">
        <v>8.5752099999999998E-2</v>
      </c>
      <c r="DF44">
        <v>23365.1</v>
      </c>
      <c r="DG44">
        <v>22989.3</v>
      </c>
      <c r="DH44">
        <v>24464.1</v>
      </c>
      <c r="DI44">
        <v>22364.9</v>
      </c>
      <c r="DJ44">
        <v>33007.199999999997</v>
      </c>
      <c r="DK44">
        <v>26084.5</v>
      </c>
      <c r="DL44">
        <v>39971.599999999999</v>
      </c>
      <c r="DM44">
        <v>30971.9</v>
      </c>
      <c r="DN44">
        <v>2.2249300000000001</v>
      </c>
      <c r="DO44">
        <v>2.3047499999999999</v>
      </c>
      <c r="DP44">
        <v>8.2068100000000005E-2</v>
      </c>
      <c r="DQ44">
        <v>0</v>
      </c>
      <c r="DR44">
        <v>22.555800000000001</v>
      </c>
      <c r="DS44">
        <v>999.9</v>
      </c>
      <c r="DT44">
        <v>62.7</v>
      </c>
      <c r="DU44">
        <v>24.4</v>
      </c>
      <c r="DV44">
        <v>22.613700000000001</v>
      </c>
      <c r="DW44">
        <v>63.374000000000002</v>
      </c>
      <c r="DX44">
        <v>14.4191</v>
      </c>
      <c r="DY44">
        <v>2</v>
      </c>
      <c r="DZ44">
        <v>-0.18123</v>
      </c>
      <c r="EA44">
        <v>1.6375</v>
      </c>
      <c r="EB44">
        <v>20.355399999999999</v>
      </c>
      <c r="EC44">
        <v>5.2343599999999997</v>
      </c>
      <c r="ED44">
        <v>11.9381</v>
      </c>
      <c r="EE44">
        <v>4.9795499999999997</v>
      </c>
      <c r="EF44">
        <v>3.282</v>
      </c>
      <c r="EG44">
        <v>672.8</v>
      </c>
      <c r="EH44">
        <v>902.4</v>
      </c>
      <c r="EI44">
        <v>162.30000000000001</v>
      </c>
      <c r="EJ44">
        <v>97.5</v>
      </c>
      <c r="EK44">
        <v>4.9716199999999997</v>
      </c>
      <c r="EL44">
        <v>1.86127</v>
      </c>
      <c r="EM44">
        <v>1.86676</v>
      </c>
      <c r="EN44">
        <v>1.85791</v>
      </c>
      <c r="EO44">
        <v>1.86249</v>
      </c>
      <c r="EP44">
        <v>1.8630199999999999</v>
      </c>
      <c r="EQ44">
        <v>1.86388</v>
      </c>
      <c r="ER44">
        <v>1.8597399999999999</v>
      </c>
      <c r="ES44">
        <v>0</v>
      </c>
      <c r="ET44">
        <v>0</v>
      </c>
      <c r="EU44">
        <v>0</v>
      </c>
      <c r="EV44">
        <v>0</v>
      </c>
      <c r="EW44" t="s">
        <v>334</v>
      </c>
      <c r="EX44" t="s">
        <v>335</v>
      </c>
      <c r="EY44" t="s">
        <v>336</v>
      </c>
      <c r="EZ44" t="s">
        <v>336</v>
      </c>
      <c r="FA44" t="s">
        <v>336</v>
      </c>
      <c r="FB44" t="s">
        <v>336</v>
      </c>
      <c r="FC44">
        <v>0</v>
      </c>
      <c r="FD44">
        <v>100</v>
      </c>
      <c r="FE44">
        <v>100</v>
      </c>
      <c r="FF44">
        <v>3.4929999999999999</v>
      </c>
      <c r="FG44">
        <v>0.11559999999999999</v>
      </c>
      <c r="FH44">
        <v>3.3440619308073449</v>
      </c>
      <c r="FI44">
        <v>6.7843858137211317E-4</v>
      </c>
      <c r="FJ44">
        <v>-9.1149672394835243E-7</v>
      </c>
      <c r="FK44">
        <v>3.4220399332756191E-10</v>
      </c>
      <c r="FL44">
        <v>6.5834045615750098E-4</v>
      </c>
      <c r="FM44">
        <v>-1.0294496597657229E-2</v>
      </c>
      <c r="FN44">
        <v>9.3241379300954626E-4</v>
      </c>
      <c r="FO44">
        <v>-3.1998259251072341E-6</v>
      </c>
      <c r="FP44">
        <v>1</v>
      </c>
      <c r="FQ44">
        <v>2092</v>
      </c>
      <c r="FR44">
        <v>0</v>
      </c>
      <c r="FS44">
        <v>27</v>
      </c>
      <c r="FT44">
        <v>3</v>
      </c>
      <c r="FU44">
        <v>3</v>
      </c>
      <c r="FV44">
        <v>1.3525400000000001</v>
      </c>
      <c r="FW44">
        <v>2.3779300000000001</v>
      </c>
      <c r="FX44">
        <v>2.1496599999999999</v>
      </c>
      <c r="FY44">
        <v>2.7673299999999998</v>
      </c>
      <c r="FZ44">
        <v>2.1508799999999999</v>
      </c>
      <c r="GA44">
        <v>2.34863</v>
      </c>
      <c r="GB44">
        <v>28.626899999999999</v>
      </c>
      <c r="GC44">
        <v>13.7555</v>
      </c>
      <c r="GD44">
        <v>19</v>
      </c>
      <c r="GE44">
        <v>621.30200000000002</v>
      </c>
      <c r="GF44">
        <v>716.73699999999997</v>
      </c>
      <c r="GG44">
        <v>20.000800000000002</v>
      </c>
      <c r="GH44">
        <v>24.967600000000001</v>
      </c>
      <c r="GI44">
        <v>29.9998</v>
      </c>
      <c r="GJ44">
        <v>25.0565</v>
      </c>
      <c r="GK44">
        <v>25.052099999999999</v>
      </c>
      <c r="GL44">
        <v>27.103000000000002</v>
      </c>
      <c r="GM44">
        <v>22.268999999999998</v>
      </c>
      <c r="GN44">
        <v>0</v>
      </c>
      <c r="GO44">
        <v>20</v>
      </c>
      <c r="GP44">
        <v>420</v>
      </c>
      <c r="GQ44">
        <v>18.065100000000001</v>
      </c>
      <c r="GR44">
        <v>101.099</v>
      </c>
      <c r="GS44">
        <v>101.592</v>
      </c>
    </row>
    <row r="45" spans="1:201" x14ac:dyDescent="0.25">
      <c r="A45" t="s">
        <v>643</v>
      </c>
      <c r="B45" t="s">
        <v>645</v>
      </c>
      <c r="C45">
        <v>3</v>
      </c>
      <c r="D45">
        <v>29</v>
      </c>
      <c r="E45">
        <v>1654190379</v>
      </c>
      <c r="F45">
        <v>3077</v>
      </c>
      <c r="G45" t="s">
        <v>399</v>
      </c>
      <c r="H45" t="s">
        <v>400</v>
      </c>
      <c r="I45">
        <v>15</v>
      </c>
      <c r="J45">
        <v>1654190371</v>
      </c>
      <c r="K45">
        <f t="shared" si="0"/>
        <v>1.570773270454049E-3</v>
      </c>
      <c r="L45">
        <f t="shared" si="1"/>
        <v>1.5707732704540491</v>
      </c>
      <c r="M45">
        <f t="shared" si="2"/>
        <v>11.055626995742223</v>
      </c>
      <c r="N45">
        <f t="shared" si="3"/>
        <v>414.13896774193552</v>
      </c>
      <c r="O45">
        <f t="shared" si="4"/>
        <v>234.07734757594764</v>
      </c>
      <c r="P45">
        <f t="shared" si="5"/>
        <v>19.933290327235618</v>
      </c>
      <c r="Q45">
        <f t="shared" si="6"/>
        <v>35.266771284407341</v>
      </c>
      <c r="R45">
        <f t="shared" si="7"/>
        <v>0.10435655564806524</v>
      </c>
      <c r="S45">
        <f>IF(LEFT(AS45,1)&lt;&gt;"0",IF(LEFT(AS45,1)="1",3,AT45),$G$5+$H$5*(BJ45*BC45/($N$5*1000))+$I$5*(BJ45*BC45/($N$5*1000))*MAX(MIN(AQ45,$M$5),$L$5)*MAX(MIN(AQ45,$M$5),$L$5)+$J$5*MAX(MIN(AQ45,$M$5),$L$5)*(BJ45*BC45/($N$5*1000))+$K$5*(BJ45*BC45/($N$5*1000))*(BJ45*BC45/($N$5*1000)))</f>
        <v>3.1960785464388648</v>
      </c>
      <c r="T45">
        <f t="shared" si="8"/>
        <v>0.10249989916397995</v>
      </c>
      <c r="U45">
        <f t="shared" si="9"/>
        <v>6.4226498772299023E-2</v>
      </c>
      <c r="V45">
        <f t="shared" si="10"/>
        <v>266.96403612604928</v>
      </c>
      <c r="W45">
        <f>(BE45+(V45+2*0.95*0.0000000567*(((BE45+$E$7)+273)^4-(BE45+273)^4)-44100*K45)/(1.84*29.3*S45+8*0.95*0.0000000567*(BE45+273)^3))</f>
        <v>23.204304949706234</v>
      </c>
      <c r="X45">
        <f>($F$7*BF45+$G$7*BG45+$H$7*W45)</f>
        <v>23.332864516129028</v>
      </c>
      <c r="Y45">
        <f t="shared" si="11"/>
        <v>2.8770336009209241</v>
      </c>
      <c r="Z45">
        <f t="shared" si="12"/>
        <v>60.074149290879895</v>
      </c>
      <c r="AA45">
        <f t="shared" si="13"/>
        <v>1.6063895391634542</v>
      </c>
      <c r="AB45">
        <f t="shared" si="14"/>
        <v>2.6740112979133386</v>
      </c>
      <c r="AC45">
        <f t="shared" si="15"/>
        <v>1.2706440617574699</v>
      </c>
      <c r="AD45">
        <f t="shared" si="16"/>
        <v>-69.271101227023564</v>
      </c>
      <c r="AE45">
        <f t="shared" si="17"/>
        <v>-207.90338671030693</v>
      </c>
      <c r="AF45">
        <f>2*0.95*0.0000000567*(((BE45+$E$7)+273)^4-(X45+273)^4)</f>
        <v>-13.447495106006775</v>
      </c>
      <c r="AG45">
        <f t="shared" si="18"/>
        <v>-23.657946917288001</v>
      </c>
      <c r="AH45">
        <v>0</v>
      </c>
      <c r="AI45">
        <v>0</v>
      </c>
      <c r="AJ45">
        <f>IF(AH45*$K$13&gt;=AL45,1,(AL45/(AL45-AH45*$K$13)))</f>
        <v>1</v>
      </c>
      <c r="AK45">
        <f t="shared" si="19"/>
        <v>0</v>
      </c>
      <c r="AL45">
        <f>MAX(0,($E$13+$F$13*BJ45)/(1+$G$13*BJ45)*BC45/(BE45+273)*$H$13)</f>
        <v>45721.793292450551</v>
      </c>
      <c r="AM45">
        <f>$E$11*BK45+$F$11*BL45+$G$11*BW45</f>
        <v>1500.008387096774</v>
      </c>
      <c r="AN45">
        <f t="shared" si="20"/>
        <v>1276.0720769222557</v>
      </c>
      <c r="AO45">
        <f>($E$11*$G$9+$F$11*$G$9+$G$11*(BX45*$H$9+BY45*$J$9))/($E$11+$F$11+$G$11)</f>
        <v>0.85070996129032261</v>
      </c>
      <c r="AP45">
        <f>($E$11*$N$9+$F$11*$N$9+$G$11*(BX45*$O$9+BY45*$Q$9))/($E$11+$F$11+$G$11)</f>
        <v>0.17797502895483872</v>
      </c>
      <c r="AQ45">
        <v>3</v>
      </c>
      <c r="AR45">
        <v>0.5</v>
      </c>
      <c r="AS45" t="s">
        <v>331</v>
      </c>
      <c r="AT45">
        <v>2</v>
      </c>
      <c r="AU45">
        <v>1654190371</v>
      </c>
      <c r="AV45">
        <v>414.13896774193552</v>
      </c>
      <c r="AW45">
        <v>419.99216129032271</v>
      </c>
      <c r="AX45">
        <v>18.863890322580641</v>
      </c>
      <c r="AY45">
        <v>18.093303225806459</v>
      </c>
      <c r="AZ45">
        <v>410.64619354838709</v>
      </c>
      <c r="BA45">
        <v>18.74955483870967</v>
      </c>
      <c r="BB45">
        <v>599.98761290322579</v>
      </c>
      <c r="BC45">
        <v>85.056903225806451</v>
      </c>
      <c r="BD45">
        <v>9.9949983870967762E-2</v>
      </c>
      <c r="BE45">
        <v>22.126277419354849</v>
      </c>
      <c r="BF45">
        <v>23.332864516129028</v>
      </c>
      <c r="BG45">
        <v>999.90000000000032</v>
      </c>
      <c r="BH45">
        <v>0</v>
      </c>
      <c r="BI45">
        <v>0</v>
      </c>
      <c r="BJ45">
        <v>10000.77064516129</v>
      </c>
      <c r="BK45">
        <v>449.97712903225812</v>
      </c>
      <c r="BL45">
        <v>1.824995161290323</v>
      </c>
      <c r="BM45">
        <v>-5.8532470967741936</v>
      </c>
      <c r="BN45">
        <v>422.1014193548387</v>
      </c>
      <c r="BO45">
        <v>427.73119354838718</v>
      </c>
      <c r="BP45">
        <v>0.77057880645161281</v>
      </c>
      <c r="BQ45">
        <v>419.99216129032271</v>
      </c>
      <c r="BR45">
        <v>18.093303225806459</v>
      </c>
      <c r="BS45">
        <v>1.6045038709677419</v>
      </c>
      <c r="BT45">
        <v>1.5389606451612901</v>
      </c>
      <c r="BU45">
        <v>14.00212258064516</v>
      </c>
      <c r="BV45">
        <v>13.36083870967742</v>
      </c>
      <c r="BW45">
        <v>1500.008387096774</v>
      </c>
      <c r="BX45">
        <v>0.64299941935483873</v>
      </c>
      <c r="BY45">
        <v>0.35700051612903227</v>
      </c>
      <c r="BZ45">
        <v>27</v>
      </c>
      <c r="CA45">
        <v>25052.964516129039</v>
      </c>
      <c r="CB45">
        <v>1654190134</v>
      </c>
      <c r="CC45" t="s">
        <v>396</v>
      </c>
      <c r="CD45">
        <v>1654190133.5</v>
      </c>
      <c r="CE45">
        <v>1654190134</v>
      </c>
      <c r="CF45">
        <v>7</v>
      </c>
      <c r="CG45">
        <v>-7.9000000000000001E-2</v>
      </c>
      <c r="CH45">
        <v>-4.0000000000000001E-3</v>
      </c>
      <c r="CI45">
        <v>3.4929999999999999</v>
      </c>
      <c r="CJ45">
        <v>9.9000000000000005E-2</v>
      </c>
      <c r="CK45">
        <v>420</v>
      </c>
      <c r="CL45">
        <v>18</v>
      </c>
      <c r="CM45">
        <v>0.72</v>
      </c>
      <c r="CN45">
        <v>0.13</v>
      </c>
      <c r="CO45">
        <v>-5.8504177500000001</v>
      </c>
      <c r="CP45">
        <v>-4.1224727954966942E-2</v>
      </c>
      <c r="CQ45">
        <v>3.0654504276492519E-2</v>
      </c>
      <c r="CR45">
        <v>1</v>
      </c>
      <c r="CS45">
        <v>0.77094410000000002</v>
      </c>
      <c r="CT45">
        <v>-1.3058161350858689E-3</v>
      </c>
      <c r="CU45">
        <v>1.4862086630079881E-3</v>
      </c>
      <c r="CV45">
        <v>1</v>
      </c>
      <c r="CW45">
        <v>2</v>
      </c>
      <c r="CX45">
        <v>2</v>
      </c>
      <c r="CY45" t="s">
        <v>343</v>
      </c>
      <c r="CZ45">
        <v>3.2360699999999998</v>
      </c>
      <c r="DA45">
        <v>2.7813699999999999</v>
      </c>
      <c r="DB45">
        <v>8.2115199999999999E-2</v>
      </c>
      <c r="DC45">
        <v>8.4634000000000001E-2</v>
      </c>
      <c r="DD45">
        <v>8.64394E-2</v>
      </c>
      <c r="DE45">
        <v>8.5710499999999995E-2</v>
      </c>
      <c r="DF45">
        <v>23367.4</v>
      </c>
      <c r="DG45">
        <v>22988.400000000001</v>
      </c>
      <c r="DH45">
        <v>24465.7</v>
      </c>
      <c r="DI45">
        <v>22364.2</v>
      </c>
      <c r="DJ45">
        <v>33014.400000000001</v>
      </c>
      <c r="DK45">
        <v>26084.400000000001</v>
      </c>
      <c r="DL45">
        <v>39974.1</v>
      </c>
      <c r="DM45">
        <v>30970.400000000001</v>
      </c>
      <c r="DN45">
        <v>2.2256800000000001</v>
      </c>
      <c r="DO45">
        <v>2.3047300000000002</v>
      </c>
      <c r="DP45">
        <v>5.4366900000000003E-2</v>
      </c>
      <c r="DQ45">
        <v>0</v>
      </c>
      <c r="DR45">
        <v>22.4453</v>
      </c>
      <c r="DS45">
        <v>999.9</v>
      </c>
      <c r="DT45">
        <v>62.7</v>
      </c>
      <c r="DU45">
        <v>24.4</v>
      </c>
      <c r="DV45">
        <v>22.6114</v>
      </c>
      <c r="DW45">
        <v>63.673999999999999</v>
      </c>
      <c r="DX45">
        <v>14.4391</v>
      </c>
      <c r="DY45">
        <v>2</v>
      </c>
      <c r="DZ45">
        <v>-0.18398900000000001</v>
      </c>
      <c r="EA45">
        <v>1.6505799999999999</v>
      </c>
      <c r="EB45">
        <v>20.3614</v>
      </c>
      <c r="EC45">
        <v>5.2343599999999997</v>
      </c>
      <c r="ED45">
        <v>11.9381</v>
      </c>
      <c r="EE45">
        <v>4.9795999999999996</v>
      </c>
      <c r="EF45">
        <v>3.282</v>
      </c>
      <c r="EG45">
        <v>674.6</v>
      </c>
      <c r="EH45">
        <v>910</v>
      </c>
      <c r="EI45">
        <v>162.30000000000001</v>
      </c>
      <c r="EJ45">
        <v>97.6</v>
      </c>
      <c r="EK45">
        <v>4.9716300000000002</v>
      </c>
      <c r="EL45">
        <v>1.86127</v>
      </c>
      <c r="EM45">
        <v>1.86676</v>
      </c>
      <c r="EN45">
        <v>1.85791</v>
      </c>
      <c r="EO45">
        <v>1.86249</v>
      </c>
      <c r="EP45">
        <v>1.86304</v>
      </c>
      <c r="EQ45">
        <v>1.8638600000000001</v>
      </c>
      <c r="ER45">
        <v>1.8597399999999999</v>
      </c>
      <c r="ES45">
        <v>0</v>
      </c>
      <c r="ET45">
        <v>0</v>
      </c>
      <c r="EU45">
        <v>0</v>
      </c>
      <c r="EV45">
        <v>0</v>
      </c>
      <c r="EW45" t="s">
        <v>334</v>
      </c>
      <c r="EX45" t="s">
        <v>335</v>
      </c>
      <c r="EY45" t="s">
        <v>336</v>
      </c>
      <c r="EZ45" t="s">
        <v>336</v>
      </c>
      <c r="FA45" t="s">
        <v>336</v>
      </c>
      <c r="FB45" t="s">
        <v>336</v>
      </c>
      <c r="FC45">
        <v>0</v>
      </c>
      <c r="FD45">
        <v>100</v>
      </c>
      <c r="FE45">
        <v>100</v>
      </c>
      <c r="FF45">
        <v>3.4929999999999999</v>
      </c>
      <c r="FG45">
        <v>0.11459999999999999</v>
      </c>
      <c r="FH45">
        <v>3.3440619308073449</v>
      </c>
      <c r="FI45">
        <v>6.7843858137211317E-4</v>
      </c>
      <c r="FJ45">
        <v>-9.1149672394835243E-7</v>
      </c>
      <c r="FK45">
        <v>3.4220399332756191E-10</v>
      </c>
      <c r="FL45">
        <v>6.5834045615750098E-4</v>
      </c>
      <c r="FM45">
        <v>-1.0294496597657229E-2</v>
      </c>
      <c r="FN45">
        <v>9.3241379300954626E-4</v>
      </c>
      <c r="FO45">
        <v>-3.1998259251072341E-6</v>
      </c>
      <c r="FP45">
        <v>1</v>
      </c>
      <c r="FQ45">
        <v>2092</v>
      </c>
      <c r="FR45">
        <v>0</v>
      </c>
      <c r="FS45">
        <v>27</v>
      </c>
      <c r="FT45">
        <v>4.0999999999999996</v>
      </c>
      <c r="FU45">
        <v>4.0999999999999996</v>
      </c>
      <c r="FV45">
        <v>1.3525400000000001</v>
      </c>
      <c r="FW45">
        <v>2.3779300000000001</v>
      </c>
      <c r="FX45">
        <v>2.1496599999999999</v>
      </c>
      <c r="FY45">
        <v>2.7673299999999998</v>
      </c>
      <c r="FZ45">
        <v>2.1508799999999999</v>
      </c>
      <c r="GA45">
        <v>2.3547400000000001</v>
      </c>
      <c r="GB45">
        <v>28.690100000000001</v>
      </c>
      <c r="GC45">
        <v>13.7468</v>
      </c>
      <c r="GD45">
        <v>19</v>
      </c>
      <c r="GE45">
        <v>621.02099999999996</v>
      </c>
      <c r="GF45">
        <v>715.71699999999998</v>
      </c>
      <c r="GG45">
        <v>20.0001</v>
      </c>
      <c r="GH45">
        <v>24.911799999999999</v>
      </c>
      <c r="GI45">
        <v>30</v>
      </c>
      <c r="GJ45">
        <v>24.983799999999999</v>
      </c>
      <c r="GK45">
        <v>24.980799999999999</v>
      </c>
      <c r="GL45">
        <v>27.101800000000001</v>
      </c>
      <c r="GM45">
        <v>22.544499999999999</v>
      </c>
      <c r="GN45">
        <v>0</v>
      </c>
      <c r="GO45">
        <v>20</v>
      </c>
      <c r="GP45">
        <v>420</v>
      </c>
      <c r="GQ45">
        <v>18.068899999999999</v>
      </c>
      <c r="GR45">
        <v>101.105</v>
      </c>
      <c r="GS45">
        <v>101.587</v>
      </c>
    </row>
    <row r="46" spans="1:201" x14ac:dyDescent="0.25">
      <c r="A46" t="s">
        <v>643</v>
      </c>
      <c r="B46" t="s">
        <v>645</v>
      </c>
      <c r="C46">
        <v>3</v>
      </c>
      <c r="D46">
        <v>30</v>
      </c>
      <c r="E46">
        <v>1654190460</v>
      </c>
      <c r="F46">
        <v>3158</v>
      </c>
      <c r="G46" t="s">
        <v>401</v>
      </c>
      <c r="H46" t="s">
        <v>402</v>
      </c>
      <c r="I46">
        <v>15</v>
      </c>
      <c r="J46">
        <v>1654190452</v>
      </c>
      <c r="K46">
        <f t="shared" si="0"/>
        <v>1.6557596056898732E-3</v>
      </c>
      <c r="L46">
        <f t="shared" si="1"/>
        <v>1.6557596056898731</v>
      </c>
      <c r="M46">
        <f t="shared" si="2"/>
        <v>11.676583149288341</v>
      </c>
      <c r="N46">
        <f t="shared" si="3"/>
        <v>413.82425806451619</v>
      </c>
      <c r="O46">
        <f t="shared" si="4"/>
        <v>242.0572713533754</v>
      </c>
      <c r="P46">
        <f t="shared" si="5"/>
        <v>20.61185301685251</v>
      </c>
      <c r="Q46">
        <f t="shared" si="6"/>
        <v>35.238291889944946</v>
      </c>
      <c r="R46">
        <f t="shared" si="7"/>
        <v>0.11578233335970201</v>
      </c>
      <c r="S46">
        <f>IF(LEFT(AS46,1)&lt;&gt;"0",IF(LEFT(AS46,1)="1",3,AT46),$G$5+$H$5*(BJ46*BC46/($N$5*1000))+$I$5*(BJ46*BC46/($N$5*1000))*MAX(MIN(AQ46,$M$5),$L$5)*MAX(MIN(AQ46,$M$5),$L$5)+$J$5*MAX(MIN(AQ46,$M$5),$L$5)*(BJ46*BC46/($N$5*1000))+$K$5*(BJ46*BC46/($N$5*1000))*(BJ46*BC46/($N$5*1000)))</f>
        <v>3.197979879387912</v>
      </c>
      <c r="T46">
        <f t="shared" si="8"/>
        <v>0.11350297295738257</v>
      </c>
      <c r="U46">
        <f t="shared" si="9"/>
        <v>7.1140412104347045E-2</v>
      </c>
      <c r="V46">
        <f t="shared" si="10"/>
        <v>213.57044317757854</v>
      </c>
      <c r="W46">
        <f>(BE46+(V46+2*0.95*0.0000000567*(((BE46+$E$7)+273)^4-(BE46+273)^4)-44100*K46)/(1.84*29.3*S46+8*0.95*0.0000000567*(BE46+273)^3))</f>
        <v>22.806406183548791</v>
      </c>
      <c r="X46">
        <f>($F$7*BF46+$G$7*BG46+$H$7*W46)</f>
        <v>22.967535483870961</v>
      </c>
      <c r="Y46">
        <f t="shared" si="11"/>
        <v>2.8141858846596302</v>
      </c>
      <c r="Z46">
        <f t="shared" si="12"/>
        <v>60.308015744614622</v>
      </c>
      <c r="AA46">
        <f t="shared" si="13"/>
        <v>1.6042206842552895</v>
      </c>
      <c r="AB46">
        <f t="shared" si="14"/>
        <v>2.6600455419535889</v>
      </c>
      <c r="AC46">
        <f t="shared" si="15"/>
        <v>1.2099652004043406</v>
      </c>
      <c r="AD46">
        <f t="shared" si="16"/>
        <v>-73.018998610923404</v>
      </c>
      <c r="AE46">
        <f t="shared" si="17"/>
        <v>-159.853631016816</v>
      </c>
      <c r="AF46">
        <f>2*0.95*0.0000000567*(((BE46+$E$7)+273)^4-(X46+273)^4)</f>
        <v>-10.309768641982936</v>
      </c>
      <c r="AG46">
        <f t="shared" si="18"/>
        <v>-29.611955092143802</v>
      </c>
      <c r="AH46">
        <v>0</v>
      </c>
      <c r="AI46">
        <v>0</v>
      </c>
      <c r="AJ46">
        <f>IF(AH46*$K$13&gt;=AL46,1,(AL46/(AL46-AH46*$K$13)))</f>
        <v>1</v>
      </c>
      <c r="AK46">
        <f t="shared" si="19"/>
        <v>0</v>
      </c>
      <c r="AL46">
        <f>MAX(0,($E$13+$F$13*BJ46)/(1+$G$13*BJ46)*BC46/(BE46+273)*$H$13)</f>
        <v>45770.312281341685</v>
      </c>
      <c r="AM46">
        <f>$E$11*BK46+$F$11*BL46+$G$11*BW46</f>
        <v>1200.001935483871</v>
      </c>
      <c r="AN46">
        <f t="shared" si="20"/>
        <v>1020.8536860194183</v>
      </c>
      <c r="AO46">
        <f>($E$11*$G$9+$F$11*$G$9+$G$11*(BX46*$H$9+BY46*$J$9))/($E$11+$F$11+$G$11)</f>
        <v>0.85071003290322567</v>
      </c>
      <c r="AP46">
        <f>($E$11*$N$9+$F$11*$N$9+$G$11*(BX46*$O$9+BY46*$Q$9))/($E$11+$F$11+$G$11)</f>
        <v>0.17797508225806449</v>
      </c>
      <c r="AQ46">
        <v>3</v>
      </c>
      <c r="AR46">
        <v>0.5</v>
      </c>
      <c r="AS46" t="s">
        <v>331</v>
      </c>
      <c r="AT46">
        <v>2</v>
      </c>
      <c r="AU46">
        <v>1654190452</v>
      </c>
      <c r="AV46">
        <v>413.82425806451619</v>
      </c>
      <c r="AW46">
        <v>420.00522580645162</v>
      </c>
      <c r="AX46">
        <v>18.839319354838711</v>
      </c>
      <c r="AY46">
        <v>18.027025806451611</v>
      </c>
      <c r="AZ46">
        <v>410.3316451612904</v>
      </c>
      <c r="BA46">
        <v>18.7255</v>
      </c>
      <c r="BB46">
        <v>599.99229032258063</v>
      </c>
      <c r="BC46">
        <v>85.052864516129034</v>
      </c>
      <c r="BD46">
        <v>9.9929703225806452E-2</v>
      </c>
      <c r="BE46">
        <v>22.040361290322579</v>
      </c>
      <c r="BF46">
        <v>22.967535483870961</v>
      </c>
      <c r="BG46">
        <v>999.90000000000032</v>
      </c>
      <c r="BH46">
        <v>0</v>
      </c>
      <c r="BI46">
        <v>0</v>
      </c>
      <c r="BJ46">
        <v>10009.293548387101</v>
      </c>
      <c r="BK46">
        <v>361.23316129032258</v>
      </c>
      <c r="BL46">
        <v>1.719495806451613</v>
      </c>
      <c r="BM46">
        <v>-6.1809858064516119</v>
      </c>
      <c r="BN46">
        <v>421.77003225806448</v>
      </c>
      <c r="BO46">
        <v>427.7155806451612</v>
      </c>
      <c r="BP46">
        <v>0.81229080645161289</v>
      </c>
      <c r="BQ46">
        <v>420.00522580645162</v>
      </c>
      <c r="BR46">
        <v>18.027025806451611</v>
      </c>
      <c r="BS46">
        <v>1.602338387096774</v>
      </c>
      <c r="BT46">
        <v>1.533251290322581</v>
      </c>
      <c r="BU46">
        <v>13.98130967741935</v>
      </c>
      <c r="BV46">
        <v>13.303835483870969</v>
      </c>
      <c r="BW46">
        <v>1200.001935483871</v>
      </c>
      <c r="BX46">
        <v>0.64299890322580622</v>
      </c>
      <c r="BY46">
        <v>0.35700109677419362</v>
      </c>
      <c r="BZ46">
        <v>26.08197419354839</v>
      </c>
      <c r="CA46">
        <v>20042.287096774198</v>
      </c>
      <c r="CB46">
        <v>1654190134</v>
      </c>
      <c r="CC46" t="s">
        <v>396</v>
      </c>
      <c r="CD46">
        <v>1654190133.5</v>
      </c>
      <c r="CE46">
        <v>1654190134</v>
      </c>
      <c r="CF46">
        <v>7</v>
      </c>
      <c r="CG46">
        <v>-7.9000000000000001E-2</v>
      </c>
      <c r="CH46">
        <v>-4.0000000000000001E-3</v>
      </c>
      <c r="CI46">
        <v>3.4929999999999999</v>
      </c>
      <c r="CJ46">
        <v>9.9000000000000005E-2</v>
      </c>
      <c r="CK46">
        <v>420</v>
      </c>
      <c r="CL46">
        <v>18</v>
      </c>
      <c r="CM46">
        <v>0.72</v>
      </c>
      <c r="CN46">
        <v>0.13</v>
      </c>
      <c r="CO46">
        <v>-6.1793670000000009</v>
      </c>
      <c r="CP46">
        <v>-6.3780112570331129E-2</v>
      </c>
      <c r="CQ46">
        <v>2.561992459005295E-2</v>
      </c>
      <c r="CR46">
        <v>1</v>
      </c>
      <c r="CS46">
        <v>0.80914795000000006</v>
      </c>
      <c r="CT46">
        <v>1.6267699812379958E-2</v>
      </c>
      <c r="CU46">
        <v>1.096499708378894E-2</v>
      </c>
      <c r="CV46">
        <v>1</v>
      </c>
      <c r="CW46">
        <v>2</v>
      </c>
      <c r="CX46">
        <v>2</v>
      </c>
      <c r="CY46" t="s">
        <v>343</v>
      </c>
      <c r="CZ46">
        <v>3.2361399999999998</v>
      </c>
      <c r="DA46">
        <v>2.7813699999999999</v>
      </c>
      <c r="DB46">
        <v>8.2076499999999997E-2</v>
      </c>
      <c r="DC46">
        <v>8.4648600000000004E-2</v>
      </c>
      <c r="DD46">
        <v>8.6329400000000001E-2</v>
      </c>
      <c r="DE46">
        <v>8.5468799999999998E-2</v>
      </c>
      <c r="DF46">
        <v>23369.200000000001</v>
      </c>
      <c r="DG46">
        <v>22988.6</v>
      </c>
      <c r="DH46">
        <v>24466.5</v>
      </c>
      <c r="DI46">
        <v>22364.6</v>
      </c>
      <c r="DJ46">
        <v>33019.199999999997</v>
      </c>
      <c r="DK46">
        <v>26091.599999999999</v>
      </c>
      <c r="DL46">
        <v>39975</v>
      </c>
      <c r="DM46">
        <v>30970.9</v>
      </c>
      <c r="DN46">
        <v>2.2263999999999999</v>
      </c>
      <c r="DO46">
        <v>2.3043499999999999</v>
      </c>
      <c r="DP46">
        <v>3.9406099999999999E-2</v>
      </c>
      <c r="DQ46">
        <v>0</v>
      </c>
      <c r="DR46">
        <v>22.315100000000001</v>
      </c>
      <c r="DS46">
        <v>999.9</v>
      </c>
      <c r="DT46">
        <v>62.8</v>
      </c>
      <c r="DU46">
        <v>24.5</v>
      </c>
      <c r="DV46">
        <v>22.788699999999999</v>
      </c>
      <c r="DW46">
        <v>63.223999999999997</v>
      </c>
      <c r="DX46">
        <v>14.479200000000001</v>
      </c>
      <c r="DY46">
        <v>2</v>
      </c>
      <c r="DZ46">
        <v>-0.185589</v>
      </c>
      <c r="EA46">
        <v>1.64839</v>
      </c>
      <c r="EB46">
        <v>20.3643</v>
      </c>
      <c r="EC46">
        <v>5.2336099999999997</v>
      </c>
      <c r="ED46">
        <v>11.9381</v>
      </c>
      <c r="EE46">
        <v>4.9795999999999996</v>
      </c>
      <c r="EF46">
        <v>3.282</v>
      </c>
      <c r="EG46">
        <v>677</v>
      </c>
      <c r="EH46">
        <v>920.4</v>
      </c>
      <c r="EI46">
        <v>162.30000000000001</v>
      </c>
      <c r="EJ46">
        <v>97.6</v>
      </c>
      <c r="EK46">
        <v>4.9716399999999998</v>
      </c>
      <c r="EL46">
        <v>1.86127</v>
      </c>
      <c r="EM46">
        <v>1.86676</v>
      </c>
      <c r="EN46">
        <v>1.85791</v>
      </c>
      <c r="EO46">
        <v>1.86249</v>
      </c>
      <c r="EP46">
        <v>1.8630500000000001</v>
      </c>
      <c r="EQ46">
        <v>1.86388</v>
      </c>
      <c r="ER46">
        <v>1.8597399999999999</v>
      </c>
      <c r="ES46">
        <v>0</v>
      </c>
      <c r="ET46">
        <v>0</v>
      </c>
      <c r="EU46">
        <v>0</v>
      </c>
      <c r="EV46">
        <v>0</v>
      </c>
      <c r="EW46" t="s">
        <v>334</v>
      </c>
      <c r="EX46" t="s">
        <v>335</v>
      </c>
      <c r="EY46" t="s">
        <v>336</v>
      </c>
      <c r="EZ46" t="s">
        <v>336</v>
      </c>
      <c r="FA46" t="s">
        <v>336</v>
      </c>
      <c r="FB46" t="s">
        <v>336</v>
      </c>
      <c r="FC46">
        <v>0</v>
      </c>
      <c r="FD46">
        <v>100</v>
      </c>
      <c r="FE46">
        <v>100</v>
      </c>
      <c r="FF46">
        <v>3.4929999999999999</v>
      </c>
      <c r="FG46">
        <v>0.1139</v>
      </c>
      <c r="FH46">
        <v>3.3440619308073449</v>
      </c>
      <c r="FI46">
        <v>6.7843858137211317E-4</v>
      </c>
      <c r="FJ46">
        <v>-9.1149672394835243E-7</v>
      </c>
      <c r="FK46">
        <v>3.4220399332756191E-10</v>
      </c>
      <c r="FL46">
        <v>6.5834045615750098E-4</v>
      </c>
      <c r="FM46">
        <v>-1.0294496597657229E-2</v>
      </c>
      <c r="FN46">
        <v>9.3241379300954626E-4</v>
      </c>
      <c r="FO46">
        <v>-3.1998259251072341E-6</v>
      </c>
      <c r="FP46">
        <v>1</v>
      </c>
      <c r="FQ46">
        <v>2092</v>
      </c>
      <c r="FR46">
        <v>0</v>
      </c>
      <c r="FS46">
        <v>27</v>
      </c>
      <c r="FT46">
        <v>5.4</v>
      </c>
      <c r="FU46">
        <v>5.4</v>
      </c>
      <c r="FV46">
        <v>1.3525400000000001</v>
      </c>
      <c r="FW46">
        <v>2.3791500000000001</v>
      </c>
      <c r="FX46">
        <v>2.1496599999999999</v>
      </c>
      <c r="FY46">
        <v>2.7661099999999998</v>
      </c>
      <c r="FZ46">
        <v>2.1508799999999999</v>
      </c>
      <c r="GA46">
        <v>2.36206</v>
      </c>
      <c r="GB46">
        <v>28.7745</v>
      </c>
      <c r="GC46">
        <v>13.738</v>
      </c>
      <c r="GD46">
        <v>19</v>
      </c>
      <c r="GE46">
        <v>620.88</v>
      </c>
      <c r="GF46">
        <v>714.50199999999995</v>
      </c>
      <c r="GG46">
        <v>20.001100000000001</v>
      </c>
      <c r="GH46">
        <v>24.881499999999999</v>
      </c>
      <c r="GI46">
        <v>30</v>
      </c>
      <c r="GJ46">
        <v>24.924800000000001</v>
      </c>
      <c r="GK46">
        <v>24.918199999999999</v>
      </c>
      <c r="GL46">
        <v>27.0992</v>
      </c>
      <c r="GM46">
        <v>23.675799999999999</v>
      </c>
      <c r="GN46">
        <v>0</v>
      </c>
      <c r="GO46">
        <v>20</v>
      </c>
      <c r="GP46">
        <v>420</v>
      </c>
      <c r="GQ46">
        <v>17.946200000000001</v>
      </c>
      <c r="GR46">
        <v>101.108</v>
      </c>
      <c r="GS46">
        <v>101.589</v>
      </c>
    </row>
    <row r="47" spans="1:201" x14ac:dyDescent="0.25">
      <c r="A47" t="s">
        <v>643</v>
      </c>
      <c r="B47" t="s">
        <v>645</v>
      </c>
      <c r="C47">
        <v>3</v>
      </c>
      <c r="D47">
        <v>31</v>
      </c>
      <c r="E47">
        <v>1654190550.5</v>
      </c>
      <c r="F47">
        <v>3248.5</v>
      </c>
      <c r="G47" t="s">
        <v>403</v>
      </c>
      <c r="H47" t="s">
        <v>404</v>
      </c>
      <c r="I47">
        <v>15</v>
      </c>
      <c r="J47">
        <v>1654190542.75</v>
      </c>
      <c r="K47">
        <f t="shared" si="0"/>
        <v>1.6890939490703998E-3</v>
      </c>
      <c r="L47">
        <f t="shared" si="1"/>
        <v>1.6890939490703998</v>
      </c>
      <c r="M47">
        <f t="shared" si="2"/>
        <v>11.986624416915378</v>
      </c>
      <c r="N47">
        <f t="shared" si="3"/>
        <v>413.65883333333318</v>
      </c>
      <c r="O47">
        <f t="shared" si="4"/>
        <v>249.16645058067687</v>
      </c>
      <c r="P47">
        <f t="shared" si="5"/>
        <v>21.215863636972241</v>
      </c>
      <c r="Q47">
        <f t="shared" si="6"/>
        <v>35.221954559999752</v>
      </c>
      <c r="R47">
        <f t="shared" si="7"/>
        <v>0.12429162220063202</v>
      </c>
      <c r="S47">
        <f>IF(LEFT(AS47,1)&lt;&gt;"0",IF(LEFT(AS47,1)="1",3,AT47),$G$5+$H$5*(BJ47*BC47/($N$5*1000))+$I$5*(BJ47*BC47/($N$5*1000))*MAX(MIN(AQ47,$M$5),$L$5)*MAX(MIN(AQ47,$M$5),$L$5)+$J$5*MAX(MIN(AQ47,$M$5),$L$5)*(BJ47*BC47/($N$5*1000))+$K$5*(BJ47*BC47/($N$5*1000))*(BJ47*BC47/($N$5*1000)))</f>
        <v>3.1965022160371106</v>
      </c>
      <c r="T47">
        <f t="shared" si="8"/>
        <v>0.1216678166432759</v>
      </c>
      <c r="U47">
        <f t="shared" si="9"/>
        <v>7.6273510633961469E-2</v>
      </c>
      <c r="V47">
        <f t="shared" si="10"/>
        <v>160.17835390365076</v>
      </c>
      <c r="W47">
        <f>(BE47+(V47+2*0.95*0.0000000567*(((BE47+$E$7)+273)^4-(BE47+273)^4)-44100*K47)/(1.84*29.3*S47+8*0.95*0.0000000567*(BE47+273)^3))</f>
        <v>22.407978932510126</v>
      </c>
      <c r="X47">
        <f>($F$7*BF47+$G$7*BG47+$H$7*W47)</f>
        <v>22.57530666666667</v>
      </c>
      <c r="Y47">
        <f t="shared" si="11"/>
        <v>2.7480506795677466</v>
      </c>
      <c r="Z47">
        <f t="shared" si="12"/>
        <v>60.36922310157987</v>
      </c>
      <c r="AA47">
        <f t="shared" si="13"/>
        <v>1.596118913831724</v>
      </c>
      <c r="AB47">
        <f t="shared" si="14"/>
        <v>2.643928200212259</v>
      </c>
      <c r="AC47">
        <f t="shared" si="15"/>
        <v>1.1519317657360226</v>
      </c>
      <c r="AD47">
        <f t="shared" si="16"/>
        <v>-74.489043154004634</v>
      </c>
      <c r="AE47">
        <f t="shared" si="17"/>
        <v>-109.35878521481898</v>
      </c>
      <c r="AF47">
        <f>2*0.95*0.0000000567*(((BE47+$E$7)+273)^4-(X47+273)^4)</f>
        <v>-7.0387485228275199</v>
      </c>
      <c r="AG47">
        <f t="shared" si="18"/>
        <v>-30.708222988000372</v>
      </c>
      <c r="AH47">
        <v>0</v>
      </c>
      <c r="AI47">
        <v>0</v>
      </c>
      <c r="AJ47">
        <f>IF(AH47*$K$13&gt;=AL47,1,(AL47/(AL47-AH47*$K$13)))</f>
        <v>1</v>
      </c>
      <c r="AK47">
        <f t="shared" si="19"/>
        <v>0</v>
      </c>
      <c r="AL47">
        <f>MAX(0,($E$13+$F$13*BJ47)/(1+$G$13*BJ47)*BC47/(BE47+273)*$H$13)</f>
        <v>45758.21709950488</v>
      </c>
      <c r="AM47">
        <f>$E$11*BK47+$F$11*BL47+$G$11*BW47</f>
        <v>900.00463333333346</v>
      </c>
      <c r="AN47">
        <f t="shared" si="20"/>
        <v>765.6429767231806</v>
      </c>
      <c r="AO47">
        <f>($E$11*$G$9+$F$11*$G$9+$G$11*(BX47*$H$9+BY47*$J$9))/($E$11+$F$11+$G$11)</f>
        <v>0.85071003899999975</v>
      </c>
      <c r="AP47">
        <f>($E$11*$N$9+$F$11*$N$9+$G$11*(BX47*$O$9+BY47*$Q$9))/($E$11+$F$11+$G$11)</f>
        <v>0.17797503253999997</v>
      </c>
      <c r="AQ47">
        <v>3</v>
      </c>
      <c r="AR47">
        <v>0.5</v>
      </c>
      <c r="AS47" t="s">
        <v>331</v>
      </c>
      <c r="AT47">
        <v>2</v>
      </c>
      <c r="AU47">
        <v>1654190542.75</v>
      </c>
      <c r="AV47">
        <v>413.65883333333318</v>
      </c>
      <c r="AW47">
        <v>420.00153333333338</v>
      </c>
      <c r="AX47">
        <v>18.74537333333334</v>
      </c>
      <c r="AY47">
        <v>17.91665333333334</v>
      </c>
      <c r="AZ47">
        <v>410.16619999999989</v>
      </c>
      <c r="BA47">
        <v>18.633506666666669</v>
      </c>
      <c r="BB47">
        <v>599.99683333333326</v>
      </c>
      <c r="BC47">
        <v>85.047406666666646</v>
      </c>
      <c r="BD47">
        <v>9.9945986666666681E-2</v>
      </c>
      <c r="BE47">
        <v>21.94071666666666</v>
      </c>
      <c r="BF47">
        <v>22.57530666666667</v>
      </c>
      <c r="BG47">
        <v>999.9000000000002</v>
      </c>
      <c r="BH47">
        <v>0</v>
      </c>
      <c r="BI47">
        <v>0</v>
      </c>
      <c r="BJ47">
        <v>10003.680666666671</v>
      </c>
      <c r="BK47">
        <v>273.03033333333337</v>
      </c>
      <c r="BL47">
        <v>1.551553333333334</v>
      </c>
      <c r="BM47">
        <v>-6.3427113333333329</v>
      </c>
      <c r="BN47">
        <v>421.56103333333328</v>
      </c>
      <c r="BO47">
        <v>427.66379999999998</v>
      </c>
      <c r="BP47">
        <v>0.82873286666666657</v>
      </c>
      <c r="BQ47">
        <v>420.00153333333338</v>
      </c>
      <c r="BR47">
        <v>17.91665333333334</v>
      </c>
      <c r="BS47">
        <v>1.594244666666667</v>
      </c>
      <c r="BT47">
        <v>1.5237643333333331</v>
      </c>
      <c r="BU47">
        <v>13.9033</v>
      </c>
      <c r="BV47">
        <v>13.208726666666671</v>
      </c>
      <c r="BW47">
        <v>900.00463333333346</v>
      </c>
      <c r="BX47">
        <v>0.64299966666666653</v>
      </c>
      <c r="BY47">
        <v>0.35700036666666662</v>
      </c>
      <c r="BZ47">
        <v>26</v>
      </c>
      <c r="CA47">
        <v>15031.80333333333</v>
      </c>
      <c r="CB47">
        <v>1654190134</v>
      </c>
      <c r="CC47" t="s">
        <v>396</v>
      </c>
      <c r="CD47">
        <v>1654190133.5</v>
      </c>
      <c r="CE47">
        <v>1654190134</v>
      </c>
      <c r="CF47">
        <v>7</v>
      </c>
      <c r="CG47">
        <v>-7.9000000000000001E-2</v>
      </c>
      <c r="CH47">
        <v>-4.0000000000000001E-3</v>
      </c>
      <c r="CI47">
        <v>3.4929999999999999</v>
      </c>
      <c r="CJ47">
        <v>9.9000000000000005E-2</v>
      </c>
      <c r="CK47">
        <v>420</v>
      </c>
      <c r="CL47">
        <v>18</v>
      </c>
      <c r="CM47">
        <v>0.72</v>
      </c>
      <c r="CN47">
        <v>0.13</v>
      </c>
      <c r="CO47">
        <v>-6.3216437499999998</v>
      </c>
      <c r="CP47">
        <v>-0.42962375234520273</v>
      </c>
      <c r="CQ47">
        <v>5.1883969667302007E-2</v>
      </c>
      <c r="CR47">
        <v>0</v>
      </c>
      <c r="CS47">
        <v>0.82701212499999988</v>
      </c>
      <c r="CT47">
        <v>3.1455073170732303E-2</v>
      </c>
      <c r="CU47">
        <v>3.1087395370752741E-3</v>
      </c>
      <c r="CV47">
        <v>1</v>
      </c>
      <c r="CW47">
        <v>1</v>
      </c>
      <c r="CX47">
        <v>2</v>
      </c>
      <c r="CY47" t="s">
        <v>340</v>
      </c>
      <c r="CZ47">
        <v>3.2360899999999999</v>
      </c>
      <c r="DA47">
        <v>2.7814199999999998</v>
      </c>
      <c r="DB47">
        <v>8.2049499999999997E-2</v>
      </c>
      <c r="DC47">
        <v>8.4648899999999999E-2</v>
      </c>
      <c r="DD47">
        <v>8.6053199999999996E-2</v>
      </c>
      <c r="DE47">
        <v>8.5112400000000005E-2</v>
      </c>
      <c r="DF47">
        <v>23368.3</v>
      </c>
      <c r="DG47">
        <v>22986</v>
      </c>
      <c r="DH47">
        <v>24464.9</v>
      </c>
      <c r="DI47">
        <v>22362.2</v>
      </c>
      <c r="DJ47">
        <v>33027.599999999999</v>
      </c>
      <c r="DK47">
        <v>26098.6</v>
      </c>
      <c r="DL47">
        <v>39972.9</v>
      </c>
      <c r="DM47">
        <v>30967.1</v>
      </c>
      <c r="DN47">
        <v>2.2262300000000002</v>
      </c>
      <c r="DO47">
        <v>2.3034500000000002</v>
      </c>
      <c r="DP47">
        <v>2.41064E-2</v>
      </c>
      <c r="DQ47">
        <v>0</v>
      </c>
      <c r="DR47">
        <v>22.173100000000002</v>
      </c>
      <c r="DS47">
        <v>999.9</v>
      </c>
      <c r="DT47">
        <v>62.8</v>
      </c>
      <c r="DU47">
        <v>24.6</v>
      </c>
      <c r="DV47">
        <v>22.924900000000001</v>
      </c>
      <c r="DW47">
        <v>63.344000000000001</v>
      </c>
      <c r="DX47">
        <v>14.459099999999999</v>
      </c>
      <c r="DY47">
        <v>2</v>
      </c>
      <c r="DZ47">
        <v>-0.183946</v>
      </c>
      <c r="EA47">
        <v>1.67516</v>
      </c>
      <c r="EB47">
        <v>20.3675</v>
      </c>
      <c r="EC47">
        <v>5.2340600000000004</v>
      </c>
      <c r="ED47">
        <v>11.9381</v>
      </c>
      <c r="EE47">
        <v>4.9794499999999999</v>
      </c>
      <c r="EF47">
        <v>3.282</v>
      </c>
      <c r="EG47">
        <v>679.7</v>
      </c>
      <c r="EH47">
        <v>932.6</v>
      </c>
      <c r="EI47">
        <v>162.30000000000001</v>
      </c>
      <c r="EJ47">
        <v>97.6</v>
      </c>
      <c r="EK47">
        <v>4.9716300000000002</v>
      </c>
      <c r="EL47">
        <v>1.86127</v>
      </c>
      <c r="EM47">
        <v>1.86676</v>
      </c>
      <c r="EN47">
        <v>1.85791</v>
      </c>
      <c r="EO47">
        <v>1.86249</v>
      </c>
      <c r="EP47">
        <v>1.8630899999999999</v>
      </c>
      <c r="EQ47">
        <v>1.8638699999999999</v>
      </c>
      <c r="ER47">
        <v>1.8597399999999999</v>
      </c>
      <c r="ES47">
        <v>0</v>
      </c>
      <c r="ET47">
        <v>0</v>
      </c>
      <c r="EU47">
        <v>0</v>
      </c>
      <c r="EV47">
        <v>0</v>
      </c>
      <c r="EW47" t="s">
        <v>334</v>
      </c>
      <c r="EX47" t="s">
        <v>335</v>
      </c>
      <c r="EY47" t="s">
        <v>336</v>
      </c>
      <c r="EZ47" t="s">
        <v>336</v>
      </c>
      <c r="FA47" t="s">
        <v>336</v>
      </c>
      <c r="FB47" t="s">
        <v>336</v>
      </c>
      <c r="FC47">
        <v>0</v>
      </c>
      <c r="FD47">
        <v>100</v>
      </c>
      <c r="FE47">
        <v>100</v>
      </c>
      <c r="FF47">
        <v>3.4929999999999999</v>
      </c>
      <c r="FG47">
        <v>0.11210000000000001</v>
      </c>
      <c r="FH47">
        <v>3.3440619308073449</v>
      </c>
      <c r="FI47">
        <v>6.7843858137211317E-4</v>
      </c>
      <c r="FJ47">
        <v>-9.1149672394835243E-7</v>
      </c>
      <c r="FK47">
        <v>3.4220399332756191E-10</v>
      </c>
      <c r="FL47">
        <v>6.5834045615750098E-4</v>
      </c>
      <c r="FM47">
        <v>-1.0294496597657229E-2</v>
      </c>
      <c r="FN47">
        <v>9.3241379300954626E-4</v>
      </c>
      <c r="FO47">
        <v>-3.1998259251072341E-6</v>
      </c>
      <c r="FP47">
        <v>1</v>
      </c>
      <c r="FQ47">
        <v>2092</v>
      </c>
      <c r="FR47">
        <v>0</v>
      </c>
      <c r="FS47">
        <v>27</v>
      </c>
      <c r="FT47">
        <v>7</v>
      </c>
      <c r="FU47">
        <v>6.9</v>
      </c>
      <c r="FV47">
        <v>1.3525400000000001</v>
      </c>
      <c r="FW47">
        <v>2.3828100000000001</v>
      </c>
      <c r="FX47">
        <v>2.1508799999999999</v>
      </c>
      <c r="FY47">
        <v>2.7661099999999998</v>
      </c>
      <c r="FZ47">
        <v>2.1508799999999999</v>
      </c>
      <c r="GA47">
        <v>2.3645</v>
      </c>
      <c r="GB47">
        <v>28.880199999999999</v>
      </c>
      <c r="GC47">
        <v>13.7118</v>
      </c>
      <c r="GD47">
        <v>19</v>
      </c>
      <c r="GE47">
        <v>620.40099999999995</v>
      </c>
      <c r="GF47">
        <v>713.19100000000003</v>
      </c>
      <c r="GG47">
        <v>19.999600000000001</v>
      </c>
      <c r="GH47">
        <v>24.886500000000002</v>
      </c>
      <c r="GI47">
        <v>30</v>
      </c>
      <c r="GJ47">
        <v>24.8947</v>
      </c>
      <c r="GK47">
        <v>24.883099999999999</v>
      </c>
      <c r="GL47">
        <v>27.0947</v>
      </c>
      <c r="GM47">
        <v>24.094899999999999</v>
      </c>
      <c r="GN47">
        <v>0</v>
      </c>
      <c r="GO47">
        <v>20</v>
      </c>
      <c r="GP47">
        <v>420</v>
      </c>
      <c r="GQ47">
        <v>17.872199999999999</v>
      </c>
      <c r="GR47">
        <v>101.102</v>
      </c>
      <c r="GS47">
        <v>101.577</v>
      </c>
    </row>
    <row r="48" spans="1:201" x14ac:dyDescent="0.25">
      <c r="A48" t="s">
        <v>643</v>
      </c>
      <c r="B48" t="s">
        <v>645</v>
      </c>
      <c r="C48">
        <v>3</v>
      </c>
      <c r="D48">
        <v>32</v>
      </c>
      <c r="E48">
        <v>1654190640</v>
      </c>
      <c r="F48">
        <v>3338</v>
      </c>
      <c r="G48" t="s">
        <v>405</v>
      </c>
      <c r="H48" t="s">
        <v>406</v>
      </c>
      <c r="I48">
        <v>15</v>
      </c>
      <c r="J48">
        <v>1654190632.25</v>
      </c>
      <c r="K48">
        <f t="shared" si="0"/>
        <v>1.8072171711042563E-3</v>
      </c>
      <c r="L48">
        <f t="shared" si="1"/>
        <v>1.8072171711042562</v>
      </c>
      <c r="M48">
        <f t="shared" si="2"/>
        <v>11.483376781956194</v>
      </c>
      <c r="N48">
        <f t="shared" si="3"/>
        <v>413.8923666666667</v>
      </c>
      <c r="O48">
        <f t="shared" si="4"/>
        <v>272.7778224055287</v>
      </c>
      <c r="P48">
        <f t="shared" si="5"/>
        <v>23.226618461274299</v>
      </c>
      <c r="Q48">
        <f t="shared" si="6"/>
        <v>35.24230818995521</v>
      </c>
      <c r="R48">
        <f t="shared" si="7"/>
        <v>0.14009442865161226</v>
      </c>
      <c r="S48">
        <f>IF(LEFT(AS48,1)&lt;&gt;"0",IF(LEFT(AS48,1)="1",3,AT48),$G$5+$H$5*(BJ48*BC48/($N$5*1000))+$I$5*(BJ48*BC48/($N$5*1000))*MAX(MIN(AQ48,$M$5),$L$5)*MAX(MIN(AQ48,$M$5),$L$5)+$J$5*MAX(MIN(AQ48,$M$5),$L$5)*(BJ48*BC48/($N$5*1000))+$K$5*(BJ48*BC48/($N$5*1000))*(BJ48*BC48/($N$5*1000)))</f>
        <v>3.1957366247714623</v>
      </c>
      <c r="T48">
        <f t="shared" si="8"/>
        <v>0.13676984733400507</v>
      </c>
      <c r="U48">
        <f t="shared" si="9"/>
        <v>8.577328384979141E-2</v>
      </c>
      <c r="V48">
        <f t="shared" si="10"/>
        <v>106.78552047795782</v>
      </c>
      <c r="W48">
        <f>(BE48+(V48+2*0.95*0.0000000567*(((BE48+$E$7)+273)^4-(BE48+273)^4)-44100*K48)/(1.84*29.3*S48+8*0.95*0.0000000567*(BE48+273)^3))</f>
        <v>21.937479843768191</v>
      </c>
      <c r="X48">
        <f>($F$7*BF48+$G$7*BG48+$H$7*W48)</f>
        <v>22.145530000000001</v>
      </c>
      <c r="Y48">
        <f t="shared" si="11"/>
        <v>2.6771496118664175</v>
      </c>
      <c r="Z48">
        <f t="shared" si="12"/>
        <v>60.319143958773026</v>
      </c>
      <c r="AA48">
        <f t="shared" si="13"/>
        <v>1.5801617527042149</v>
      </c>
      <c r="AB48">
        <f t="shared" si="14"/>
        <v>2.619668730352382</v>
      </c>
      <c r="AC48">
        <f t="shared" si="15"/>
        <v>1.0969878591622026</v>
      </c>
      <c r="AD48">
        <f t="shared" si="16"/>
        <v>-79.698277245697696</v>
      </c>
      <c r="AE48">
        <f t="shared" si="17"/>
        <v>-61.300841422220564</v>
      </c>
      <c r="AF48">
        <f>2*0.95*0.0000000567*(((BE48+$E$7)+273)^4-(X48+273)^4)</f>
        <v>-3.9348654854964806</v>
      </c>
      <c r="AG48">
        <f t="shared" si="18"/>
        <v>-38.148463675456931</v>
      </c>
      <c r="AH48">
        <v>0</v>
      </c>
      <c r="AI48">
        <v>0</v>
      </c>
      <c r="AJ48">
        <f>IF(AH48*$K$13&gt;=AL48,1,(AL48/(AL48-AH48*$K$13)))</f>
        <v>1</v>
      </c>
      <c r="AK48">
        <f t="shared" si="19"/>
        <v>0</v>
      </c>
      <c r="AL48">
        <f>MAX(0,($E$13+$F$13*BJ48)/(1+$G$13*BJ48)*BC48/(BE48+273)*$H$13)</f>
        <v>45767.454611893969</v>
      </c>
      <c r="AM48">
        <f>$E$11*BK48+$F$11*BL48+$G$11*BW48</f>
        <v>600.00223333333315</v>
      </c>
      <c r="AN48">
        <f t="shared" si="20"/>
        <v>510.42794911918298</v>
      </c>
      <c r="AO48">
        <f>($E$11*$G$9+$F$11*$G$9+$G$11*(BX48*$H$9+BY48*$J$9))/($E$11+$F$11+$G$11)</f>
        <v>0.85071008199999998</v>
      </c>
      <c r="AP48">
        <f>($E$11*$N$9+$F$11*$N$9+$G$11*(BX48*$O$9+BY48*$Q$9))/($E$11+$F$11+$G$11)</f>
        <v>0.17797520500000003</v>
      </c>
      <c r="AQ48">
        <v>3</v>
      </c>
      <c r="AR48">
        <v>0.5</v>
      </c>
      <c r="AS48" t="s">
        <v>331</v>
      </c>
      <c r="AT48">
        <v>2</v>
      </c>
      <c r="AU48">
        <v>1654190632.25</v>
      </c>
      <c r="AV48">
        <v>413.8923666666667</v>
      </c>
      <c r="AW48">
        <v>420.00810000000001</v>
      </c>
      <c r="AX48">
        <v>18.55772</v>
      </c>
      <c r="AY48">
        <v>17.670873333333329</v>
      </c>
      <c r="AZ48">
        <v>410.39993333333331</v>
      </c>
      <c r="BA48">
        <v>18.449696666666661</v>
      </c>
      <c r="BB48">
        <v>599.99526666666657</v>
      </c>
      <c r="BC48">
        <v>85.048493333333354</v>
      </c>
      <c r="BD48">
        <v>9.9992186666666649E-2</v>
      </c>
      <c r="BE48">
        <v>21.78972666666666</v>
      </c>
      <c r="BF48">
        <v>22.145530000000001</v>
      </c>
      <c r="BG48">
        <v>999.9000000000002</v>
      </c>
      <c r="BH48">
        <v>0</v>
      </c>
      <c r="BI48">
        <v>0</v>
      </c>
      <c r="BJ48">
        <v>10000.31233333333</v>
      </c>
      <c r="BK48">
        <v>183.92670000000001</v>
      </c>
      <c r="BL48">
        <v>1.4863869999999999</v>
      </c>
      <c r="BM48">
        <v>-6.1155923333333337</v>
      </c>
      <c r="BN48">
        <v>421.71863333333329</v>
      </c>
      <c r="BO48">
        <v>427.56350000000009</v>
      </c>
      <c r="BP48">
        <v>0.88685143333333327</v>
      </c>
      <c r="BQ48">
        <v>420.00810000000001</v>
      </c>
      <c r="BR48">
        <v>17.670873333333329</v>
      </c>
      <c r="BS48">
        <v>1.578306333333334</v>
      </c>
      <c r="BT48">
        <v>1.5028809999999999</v>
      </c>
      <c r="BU48">
        <v>13.7486</v>
      </c>
      <c r="BV48">
        <v>12.99747</v>
      </c>
      <c r="BW48">
        <v>600.00223333333315</v>
      </c>
      <c r="BX48">
        <v>0.64299726666666679</v>
      </c>
      <c r="BY48">
        <v>0.35700273333333332</v>
      </c>
      <c r="BZ48">
        <v>26</v>
      </c>
      <c r="CA48">
        <v>10021.15333333333</v>
      </c>
      <c r="CB48">
        <v>1654190134</v>
      </c>
      <c r="CC48" t="s">
        <v>396</v>
      </c>
      <c r="CD48">
        <v>1654190133.5</v>
      </c>
      <c r="CE48">
        <v>1654190134</v>
      </c>
      <c r="CF48">
        <v>7</v>
      </c>
      <c r="CG48">
        <v>-7.9000000000000001E-2</v>
      </c>
      <c r="CH48">
        <v>-4.0000000000000001E-3</v>
      </c>
      <c r="CI48">
        <v>3.4929999999999999</v>
      </c>
      <c r="CJ48">
        <v>9.9000000000000005E-2</v>
      </c>
      <c r="CK48">
        <v>420</v>
      </c>
      <c r="CL48">
        <v>18</v>
      </c>
      <c r="CM48">
        <v>0.72</v>
      </c>
      <c r="CN48">
        <v>0.13</v>
      </c>
      <c r="CO48">
        <v>-6.1178904999999997</v>
      </c>
      <c r="CP48">
        <v>1.173095684803885E-2</v>
      </c>
      <c r="CQ48">
        <v>2.8022677954649459E-2</v>
      </c>
      <c r="CR48">
        <v>1</v>
      </c>
      <c r="CS48">
        <v>0.88089105000000001</v>
      </c>
      <c r="CT48">
        <v>9.4043909943715878E-2</v>
      </c>
      <c r="CU48">
        <v>2.0002119875090742E-2</v>
      </c>
      <c r="CV48">
        <v>1</v>
      </c>
      <c r="CW48">
        <v>2</v>
      </c>
      <c r="CX48">
        <v>2</v>
      </c>
      <c r="CY48" t="s">
        <v>343</v>
      </c>
      <c r="CZ48">
        <v>3.2360699999999998</v>
      </c>
      <c r="DA48">
        <v>2.7812399999999999</v>
      </c>
      <c r="DB48">
        <v>8.2098000000000004E-2</v>
      </c>
      <c r="DC48">
        <v>8.4661600000000004E-2</v>
      </c>
      <c r="DD48">
        <v>8.52884E-2</v>
      </c>
      <c r="DE48">
        <v>8.4189E-2</v>
      </c>
      <c r="DF48">
        <v>23368.799999999999</v>
      </c>
      <c r="DG48">
        <v>22987.3</v>
      </c>
      <c r="DH48">
        <v>24466.5</v>
      </c>
      <c r="DI48">
        <v>22363.599999999999</v>
      </c>
      <c r="DJ48">
        <v>33057.5</v>
      </c>
      <c r="DK48">
        <v>26126.9</v>
      </c>
      <c r="DL48">
        <v>39975.300000000003</v>
      </c>
      <c r="DM48">
        <v>30969.200000000001</v>
      </c>
      <c r="DN48">
        <v>2.2265199999999998</v>
      </c>
      <c r="DO48">
        <v>2.3027500000000001</v>
      </c>
      <c r="DP48">
        <v>8.9481500000000002E-3</v>
      </c>
      <c r="DQ48">
        <v>0</v>
      </c>
      <c r="DR48">
        <v>21.982800000000001</v>
      </c>
      <c r="DS48">
        <v>999.9</v>
      </c>
      <c r="DT48">
        <v>62.8</v>
      </c>
      <c r="DU48">
        <v>24.6</v>
      </c>
      <c r="DV48">
        <v>22.9267</v>
      </c>
      <c r="DW48">
        <v>63.283999999999999</v>
      </c>
      <c r="DX48">
        <v>14.619400000000001</v>
      </c>
      <c r="DY48">
        <v>2</v>
      </c>
      <c r="DZ48">
        <v>-0.18734000000000001</v>
      </c>
      <c r="EA48">
        <v>1.53925</v>
      </c>
      <c r="EB48">
        <v>20.371400000000001</v>
      </c>
      <c r="EC48">
        <v>5.2267200000000003</v>
      </c>
      <c r="ED48">
        <v>11.9381</v>
      </c>
      <c r="EE48">
        <v>4.9785000000000004</v>
      </c>
      <c r="EF48">
        <v>3.2812800000000002</v>
      </c>
      <c r="EG48">
        <v>682.2</v>
      </c>
      <c r="EH48">
        <v>943.9</v>
      </c>
      <c r="EI48">
        <v>162.30000000000001</v>
      </c>
      <c r="EJ48">
        <v>97.6</v>
      </c>
      <c r="EK48">
        <v>4.9716300000000002</v>
      </c>
      <c r="EL48">
        <v>1.86127</v>
      </c>
      <c r="EM48">
        <v>1.86676</v>
      </c>
      <c r="EN48">
        <v>1.85791</v>
      </c>
      <c r="EO48">
        <v>1.8625</v>
      </c>
      <c r="EP48">
        <v>1.86304</v>
      </c>
      <c r="EQ48">
        <v>1.86391</v>
      </c>
      <c r="ER48">
        <v>1.8597399999999999</v>
      </c>
      <c r="ES48">
        <v>0</v>
      </c>
      <c r="ET48">
        <v>0</v>
      </c>
      <c r="EU48">
        <v>0</v>
      </c>
      <c r="EV48">
        <v>0</v>
      </c>
      <c r="EW48" t="s">
        <v>334</v>
      </c>
      <c r="EX48" t="s">
        <v>335</v>
      </c>
      <c r="EY48" t="s">
        <v>336</v>
      </c>
      <c r="EZ48" t="s">
        <v>336</v>
      </c>
      <c r="FA48" t="s">
        <v>336</v>
      </c>
      <c r="FB48" t="s">
        <v>336</v>
      </c>
      <c r="FC48">
        <v>0</v>
      </c>
      <c r="FD48">
        <v>100</v>
      </c>
      <c r="FE48">
        <v>100</v>
      </c>
      <c r="FF48">
        <v>3.492</v>
      </c>
      <c r="FG48">
        <v>0.1071</v>
      </c>
      <c r="FH48">
        <v>3.3440619308073449</v>
      </c>
      <c r="FI48">
        <v>6.7843858137211317E-4</v>
      </c>
      <c r="FJ48">
        <v>-9.1149672394835243E-7</v>
      </c>
      <c r="FK48">
        <v>3.4220399332756191E-10</v>
      </c>
      <c r="FL48">
        <v>6.5834045615750098E-4</v>
      </c>
      <c r="FM48">
        <v>-1.0294496597657229E-2</v>
      </c>
      <c r="FN48">
        <v>9.3241379300954626E-4</v>
      </c>
      <c r="FO48">
        <v>-3.1998259251072341E-6</v>
      </c>
      <c r="FP48">
        <v>1</v>
      </c>
      <c r="FQ48">
        <v>2092</v>
      </c>
      <c r="FR48">
        <v>0</v>
      </c>
      <c r="FS48">
        <v>27</v>
      </c>
      <c r="FT48">
        <v>8.4</v>
      </c>
      <c r="FU48">
        <v>8.4</v>
      </c>
      <c r="FV48">
        <v>1.3525400000000001</v>
      </c>
      <c r="FW48">
        <v>2.3852500000000001</v>
      </c>
      <c r="FX48">
        <v>2.1496599999999999</v>
      </c>
      <c r="FY48">
        <v>2.7661099999999998</v>
      </c>
      <c r="FZ48">
        <v>2.1508799999999999</v>
      </c>
      <c r="GA48">
        <v>2.34985</v>
      </c>
      <c r="GB48">
        <v>28.985900000000001</v>
      </c>
      <c r="GC48">
        <v>13.6942</v>
      </c>
      <c r="GD48">
        <v>19</v>
      </c>
      <c r="GE48">
        <v>620.11500000000001</v>
      </c>
      <c r="GF48">
        <v>711.83199999999999</v>
      </c>
      <c r="GG48">
        <v>19.996300000000002</v>
      </c>
      <c r="GH48">
        <v>24.860600000000002</v>
      </c>
      <c r="GI48">
        <v>29.999700000000001</v>
      </c>
      <c r="GJ48">
        <v>24.8506</v>
      </c>
      <c r="GK48">
        <v>24.831199999999999</v>
      </c>
      <c r="GL48">
        <v>27.0898</v>
      </c>
      <c r="GM48">
        <v>25.270700000000001</v>
      </c>
      <c r="GN48">
        <v>0</v>
      </c>
      <c r="GO48">
        <v>20</v>
      </c>
      <c r="GP48">
        <v>420</v>
      </c>
      <c r="GQ48">
        <v>17.6816</v>
      </c>
      <c r="GR48">
        <v>101.10899999999999</v>
      </c>
      <c r="GS48">
        <v>101.584</v>
      </c>
    </row>
    <row r="49" spans="1:201" x14ac:dyDescent="0.25">
      <c r="A49" t="s">
        <v>643</v>
      </c>
      <c r="B49" t="s">
        <v>645</v>
      </c>
      <c r="C49">
        <v>3</v>
      </c>
      <c r="D49">
        <v>33</v>
      </c>
      <c r="E49">
        <v>1654190720</v>
      </c>
      <c r="F49">
        <v>3418</v>
      </c>
      <c r="G49" t="s">
        <v>407</v>
      </c>
      <c r="H49" t="s">
        <v>408</v>
      </c>
      <c r="I49">
        <v>15</v>
      </c>
      <c r="J49">
        <v>1654190712</v>
      </c>
      <c r="K49">
        <f t="shared" ref="K49:K80" si="21">(L49)/1000</f>
        <v>1.802407362039786E-3</v>
      </c>
      <c r="L49">
        <f t="shared" ref="L49:L80" si="22">1000*BB49*AJ49*(AX49-AY49)/(100*AQ49*(1000-AJ49*AX49))</f>
        <v>1.802407362039786</v>
      </c>
      <c r="M49">
        <f t="shared" ref="M49:M80" si="23">BB49*AJ49*(AW49-AV49*(1000-AJ49*AY49)/(1000-AJ49*AX49))/(100*AQ49)</f>
        <v>10.237259485188501</v>
      </c>
      <c r="N49">
        <f t="shared" ref="N49:N80" si="24">AV49 - IF(AJ49&gt;1, M49*AQ49*100/(AL49*BJ49), 0)</f>
        <v>414.51045161290318</v>
      </c>
      <c r="O49">
        <f t="shared" ref="O49:O80" si="25">((U49-K49/2)*N49-M49)/(U49+K49/2)</f>
        <v>292.41934305107583</v>
      </c>
      <c r="P49">
        <f t="shared" ref="P49:P80" si="26">O49*(BC49+BD49)/1000</f>
        <v>24.90135689235721</v>
      </c>
      <c r="Q49">
        <f t="shared" ref="Q49:Q80" si="27">(AV49 - IF(AJ49&gt;1, M49*AQ49*100/(AL49*BJ49), 0))*(BC49+BD49)/1000</f>
        <v>35.298187129235778</v>
      </c>
      <c r="R49">
        <f t="shared" ref="R49:R80" si="28">2/((1/T49-1/S49)+SIGN(T49)*SQRT((1/T49-1/S49)*(1/T49-1/S49) + 4*AR49/((AR49+1)*(AR49+1))*(2*1/T49*1/S49-1/S49*1/S49)))</f>
        <v>0.14559071032744433</v>
      </c>
      <c r="S49">
        <f>IF(LEFT(AS49,1)&lt;&gt;"0",IF(LEFT(AS49,1)="1",3,AT49),$G$5+$H$5*(BJ49*BC49/($N$5*1000))+$I$5*(BJ49*BC49/($N$5*1000))*MAX(MIN(AQ49,$M$5),$L$5)*MAX(MIN(AQ49,$M$5),$L$5)+$J$5*MAX(MIN(AQ49,$M$5),$L$5)*(BJ49*BC49/($N$5*1000))+$K$5*(BJ49*BC49/($N$5*1000))*(BJ49*BC49/($N$5*1000)))</f>
        <v>3.1961173691704072</v>
      </c>
      <c r="T49">
        <f t="shared" ref="T49:T80" si="29">K49*(1000-(1000*0.61365*EXP(17.502*X49/(240.97+X49))/(BC49+BD49)+AX49)/2)/(1000*0.61365*EXP(17.502*X49/(240.97+X49))/(BC49+BD49)-AX49)</f>
        <v>0.14200416065176386</v>
      </c>
      <c r="U49">
        <f t="shared" ref="U49:U80" si="30">1/((AR49+1)/(R49/1.6)+1/(S49/1.37)) + AR49/((AR49+1)/(R49/1.6) + AR49/(S49/1.37))</f>
        <v>8.9067478757927018E-2</v>
      </c>
      <c r="V49">
        <f t="shared" ref="V49:V80" si="31">(AM49*AP49)</f>
        <v>71.190238420206953</v>
      </c>
      <c r="W49">
        <f>(BE49+(V49+2*0.95*0.0000000567*(((BE49+$E$7)+273)^4-(BE49+273)^4)-44100*K49)/(1.84*29.3*S49+8*0.95*0.0000000567*(BE49+273)^3))</f>
        <v>21.585168097560619</v>
      </c>
      <c r="X49">
        <f>($F$7*BF49+$G$7*BG49+$H$7*W49)</f>
        <v>21.796625806451608</v>
      </c>
      <c r="Y49">
        <f t="shared" ref="Y49:Y80" si="32">0.61365*EXP(17.502*X49/(240.97+X49))</f>
        <v>2.6207729474963779</v>
      </c>
      <c r="Z49">
        <f t="shared" ref="Z49:Z80" si="33">(AA49/AB49*100)</f>
        <v>60.382287087270669</v>
      </c>
      <c r="AA49">
        <f t="shared" ref="AA49:AA80" si="34">AX49*(BC49+BD49)/1000</f>
        <v>1.566488249541373</v>
      </c>
      <c r="AB49">
        <f t="shared" ref="AB49:AB80" si="35">0.61365*EXP(17.502*BE49/(240.97+BE49))</f>
        <v>2.5942843921717036</v>
      </c>
      <c r="AC49">
        <f t="shared" ref="AC49:AC80" si="36">(Y49-AX49*(BC49+BD49)/1000)</f>
        <v>1.0542846979550049</v>
      </c>
      <c r="AD49">
        <f t="shared" ref="AD49:AD80" si="37">(-K49*44100)</f>
        <v>-79.486164665954561</v>
      </c>
      <c r="AE49">
        <f t="shared" ref="AE49:AE80" si="38">2*29.3*S49*0.92*(BE49-X49)</f>
        <v>-28.638880702116325</v>
      </c>
      <c r="AF49">
        <f>2*0.95*0.0000000567*(((BE49+$E$7)+273)^4-(X49+273)^4)</f>
        <v>-1.833347343554661</v>
      </c>
      <c r="AG49">
        <f t="shared" ref="AG49:AG80" si="39">V49+AF49+AD49+AE49</f>
        <v>-38.768154291418597</v>
      </c>
      <c r="AH49">
        <v>0</v>
      </c>
      <c r="AI49">
        <v>0</v>
      </c>
      <c r="AJ49">
        <f>IF(AH49*$K$13&gt;=AL49,1,(AL49/(AL49-AH49*$K$13)))</f>
        <v>1</v>
      </c>
      <c r="AK49">
        <f t="shared" ref="AK49:AK80" si="40">(AJ49-1)*100</f>
        <v>0</v>
      </c>
      <c r="AL49">
        <f>MAX(0,($E$13+$F$13*BJ49)/(1+$G$13*BJ49)*BC49/(BE49+273)*$H$13)</f>
        <v>45799.451201886353</v>
      </c>
      <c r="AM49">
        <f>$E$11*BK49+$F$11*BL49+$G$11*BW49</f>
        <v>400.00125806451621</v>
      </c>
      <c r="AN49">
        <f t="shared" ref="AN49:AN80" si="41">AM49*AO49</f>
        <v>340.28507605453444</v>
      </c>
      <c r="AO49">
        <f>($E$11*$G$9+$F$11*$G$9+$G$11*(BX49*$H$9+BY49*$J$9))/($E$11+$F$11+$G$11)</f>
        <v>0.85071001451612904</v>
      </c>
      <c r="AP49">
        <f>($E$11*$N$9+$F$11*$N$9+$G$11*(BX49*$O$9+BY49*$Q$9))/($E$11+$F$11+$G$11)</f>
        <v>0.17797503629032257</v>
      </c>
      <c r="AQ49">
        <v>3</v>
      </c>
      <c r="AR49">
        <v>0.5</v>
      </c>
      <c r="AS49" t="s">
        <v>331</v>
      </c>
      <c r="AT49">
        <v>2</v>
      </c>
      <c r="AU49">
        <v>1654190712</v>
      </c>
      <c r="AV49">
        <v>414.51045161290318</v>
      </c>
      <c r="AW49">
        <v>420.00258064516129</v>
      </c>
      <c r="AX49">
        <v>18.39544193548387</v>
      </c>
      <c r="AY49">
        <v>17.51082580645161</v>
      </c>
      <c r="AZ49">
        <v>411.01777419354829</v>
      </c>
      <c r="BA49">
        <v>18.290722580645159</v>
      </c>
      <c r="BB49">
        <v>600.00645161290322</v>
      </c>
      <c r="BC49">
        <v>85.056322580645144</v>
      </c>
      <c r="BD49">
        <v>0.10000337419354841</v>
      </c>
      <c r="BE49">
        <v>21.630419354838711</v>
      </c>
      <c r="BF49">
        <v>21.796625806451608</v>
      </c>
      <c r="BG49">
        <v>999.90000000000032</v>
      </c>
      <c r="BH49">
        <v>0</v>
      </c>
      <c r="BI49">
        <v>0</v>
      </c>
      <c r="BJ49">
        <v>10001.003225806449</v>
      </c>
      <c r="BK49">
        <v>123.6373548387097</v>
      </c>
      <c r="BL49">
        <v>1.5737574193548389</v>
      </c>
      <c r="BM49">
        <v>-5.4921051612903229</v>
      </c>
      <c r="BN49">
        <v>422.27845161290332</v>
      </c>
      <c r="BO49">
        <v>427.48812903225797</v>
      </c>
      <c r="BP49">
        <v>0.88461374193548392</v>
      </c>
      <c r="BQ49">
        <v>420.00258064516129</v>
      </c>
      <c r="BR49">
        <v>17.51082580645161</v>
      </c>
      <c r="BS49">
        <v>1.5646480645161289</v>
      </c>
      <c r="BT49">
        <v>1.4894064516129031</v>
      </c>
      <c r="BU49">
        <v>13.61497741935484</v>
      </c>
      <c r="BV49">
        <v>12.85983548387097</v>
      </c>
      <c r="BW49">
        <v>400.00125806451621</v>
      </c>
      <c r="BX49">
        <v>0.64299951612903228</v>
      </c>
      <c r="BY49">
        <v>0.35700048387096772</v>
      </c>
      <c r="BZ49">
        <v>25.630374193548391</v>
      </c>
      <c r="CA49">
        <v>6680.7770967741917</v>
      </c>
      <c r="CB49">
        <v>1654190134</v>
      </c>
      <c r="CC49" t="s">
        <v>396</v>
      </c>
      <c r="CD49">
        <v>1654190133.5</v>
      </c>
      <c r="CE49">
        <v>1654190134</v>
      </c>
      <c r="CF49">
        <v>7</v>
      </c>
      <c r="CG49">
        <v>-7.9000000000000001E-2</v>
      </c>
      <c r="CH49">
        <v>-4.0000000000000001E-3</v>
      </c>
      <c r="CI49">
        <v>3.4929999999999999</v>
      </c>
      <c r="CJ49">
        <v>9.9000000000000005E-2</v>
      </c>
      <c r="CK49">
        <v>420</v>
      </c>
      <c r="CL49">
        <v>18</v>
      </c>
      <c r="CM49">
        <v>0.72</v>
      </c>
      <c r="CN49">
        <v>0.13</v>
      </c>
      <c r="CO49">
        <v>-5.501703</v>
      </c>
      <c r="CP49">
        <v>9.2703939962553855E-3</v>
      </c>
      <c r="CQ49">
        <v>3.7626120063062582E-2</v>
      </c>
      <c r="CR49">
        <v>1</v>
      </c>
      <c r="CS49">
        <v>0.8774748750000001</v>
      </c>
      <c r="CT49">
        <v>1.908658536585435E-2</v>
      </c>
      <c r="CU49">
        <v>2.3070087298477541E-2</v>
      </c>
      <c r="CV49">
        <v>1</v>
      </c>
      <c r="CW49">
        <v>2</v>
      </c>
      <c r="CX49">
        <v>2</v>
      </c>
      <c r="CY49" t="s">
        <v>343</v>
      </c>
      <c r="CZ49">
        <v>3.2361</v>
      </c>
      <c r="DA49">
        <v>2.78118</v>
      </c>
      <c r="DB49">
        <v>8.2219E-2</v>
      </c>
      <c r="DC49">
        <v>8.4684200000000001E-2</v>
      </c>
      <c r="DD49">
        <v>8.4788600000000006E-2</v>
      </c>
      <c r="DE49">
        <v>8.3715200000000003E-2</v>
      </c>
      <c r="DF49">
        <v>23370.5</v>
      </c>
      <c r="DG49">
        <v>22989.9</v>
      </c>
      <c r="DH49">
        <v>24471.200000000001</v>
      </c>
      <c r="DI49">
        <v>22366.400000000001</v>
      </c>
      <c r="DJ49">
        <v>33081.800000000003</v>
      </c>
      <c r="DK49">
        <v>26143.599999999999</v>
      </c>
      <c r="DL49">
        <v>39982.699999999997</v>
      </c>
      <c r="DM49">
        <v>30973</v>
      </c>
      <c r="DN49">
        <v>2.2278699999999998</v>
      </c>
      <c r="DO49">
        <v>2.3038699999999999</v>
      </c>
      <c r="DP49">
        <v>-2.38419E-4</v>
      </c>
      <c r="DQ49">
        <v>0</v>
      </c>
      <c r="DR49">
        <v>21.7988</v>
      </c>
      <c r="DS49">
        <v>999.9</v>
      </c>
      <c r="DT49">
        <v>62.7</v>
      </c>
      <c r="DU49">
        <v>24.7</v>
      </c>
      <c r="DV49">
        <v>23.023900000000001</v>
      </c>
      <c r="DW49">
        <v>63.594099999999997</v>
      </c>
      <c r="DX49">
        <v>14.5793</v>
      </c>
      <c r="DY49">
        <v>2</v>
      </c>
      <c r="DZ49">
        <v>-0.19525200000000001</v>
      </c>
      <c r="EA49">
        <v>1.3417600000000001</v>
      </c>
      <c r="EB49">
        <v>20.376100000000001</v>
      </c>
      <c r="EC49">
        <v>5.2336099999999997</v>
      </c>
      <c r="ED49">
        <v>11.9381</v>
      </c>
      <c r="EE49">
        <v>4.9792500000000004</v>
      </c>
      <c r="EF49">
        <v>3.282</v>
      </c>
      <c r="EG49">
        <v>684.6</v>
      </c>
      <c r="EH49">
        <v>955.5</v>
      </c>
      <c r="EI49">
        <v>162.30000000000001</v>
      </c>
      <c r="EJ49">
        <v>97.7</v>
      </c>
      <c r="EK49">
        <v>4.9716300000000002</v>
      </c>
      <c r="EL49">
        <v>1.86128</v>
      </c>
      <c r="EM49">
        <v>1.86676</v>
      </c>
      <c r="EN49">
        <v>1.85791</v>
      </c>
      <c r="EO49">
        <v>1.86249</v>
      </c>
      <c r="EP49">
        <v>1.8630899999999999</v>
      </c>
      <c r="EQ49">
        <v>1.86392</v>
      </c>
      <c r="ER49">
        <v>1.8597399999999999</v>
      </c>
      <c r="ES49">
        <v>0</v>
      </c>
      <c r="ET49">
        <v>0</v>
      </c>
      <c r="EU49">
        <v>0</v>
      </c>
      <c r="EV49">
        <v>0</v>
      </c>
      <c r="EW49" t="s">
        <v>334</v>
      </c>
      <c r="EX49" t="s">
        <v>335</v>
      </c>
      <c r="EY49" t="s">
        <v>336</v>
      </c>
      <c r="EZ49" t="s">
        <v>336</v>
      </c>
      <c r="FA49" t="s">
        <v>336</v>
      </c>
      <c r="FB49" t="s">
        <v>336</v>
      </c>
      <c r="FC49">
        <v>0</v>
      </c>
      <c r="FD49">
        <v>100</v>
      </c>
      <c r="FE49">
        <v>100</v>
      </c>
      <c r="FF49">
        <v>3.4929999999999999</v>
      </c>
      <c r="FG49">
        <v>0.1038</v>
      </c>
      <c r="FH49">
        <v>3.3440619308073449</v>
      </c>
      <c r="FI49">
        <v>6.7843858137211317E-4</v>
      </c>
      <c r="FJ49">
        <v>-9.1149672394835243E-7</v>
      </c>
      <c r="FK49">
        <v>3.4220399332756191E-10</v>
      </c>
      <c r="FL49">
        <v>6.5834045615750098E-4</v>
      </c>
      <c r="FM49">
        <v>-1.0294496597657229E-2</v>
      </c>
      <c r="FN49">
        <v>9.3241379300954626E-4</v>
      </c>
      <c r="FO49">
        <v>-3.1998259251072341E-6</v>
      </c>
      <c r="FP49">
        <v>1</v>
      </c>
      <c r="FQ49">
        <v>2092</v>
      </c>
      <c r="FR49">
        <v>0</v>
      </c>
      <c r="FS49">
        <v>27</v>
      </c>
      <c r="FT49">
        <v>9.8000000000000007</v>
      </c>
      <c r="FU49">
        <v>9.8000000000000007</v>
      </c>
      <c r="FV49">
        <v>1.3525400000000001</v>
      </c>
      <c r="FW49">
        <v>2.3803700000000001</v>
      </c>
      <c r="FX49">
        <v>2.1508799999999999</v>
      </c>
      <c r="FY49">
        <v>2.7661099999999998</v>
      </c>
      <c r="FZ49">
        <v>2.1508799999999999</v>
      </c>
      <c r="GA49">
        <v>2.3547400000000001</v>
      </c>
      <c r="GB49">
        <v>29.049399999999999</v>
      </c>
      <c r="GC49">
        <v>13.685499999999999</v>
      </c>
      <c r="GD49">
        <v>19</v>
      </c>
      <c r="GE49">
        <v>620.23</v>
      </c>
      <c r="GF49">
        <v>711.77</v>
      </c>
      <c r="GG49">
        <v>19.998799999999999</v>
      </c>
      <c r="GH49">
        <v>24.7729</v>
      </c>
      <c r="GI49">
        <v>29.999600000000001</v>
      </c>
      <c r="GJ49">
        <v>24.773599999999998</v>
      </c>
      <c r="GK49">
        <v>24.753399999999999</v>
      </c>
      <c r="GL49">
        <v>27.086600000000001</v>
      </c>
      <c r="GM49">
        <v>25.858699999999999</v>
      </c>
      <c r="GN49">
        <v>0</v>
      </c>
      <c r="GO49">
        <v>20</v>
      </c>
      <c r="GP49">
        <v>420</v>
      </c>
      <c r="GQ49">
        <v>17.4909</v>
      </c>
      <c r="GR49">
        <v>101.128</v>
      </c>
      <c r="GS49">
        <v>101.59699999999999</v>
      </c>
    </row>
    <row r="50" spans="1:201" x14ac:dyDescent="0.25">
      <c r="A50" t="s">
        <v>643</v>
      </c>
      <c r="B50" t="s">
        <v>645</v>
      </c>
      <c r="C50">
        <v>3</v>
      </c>
      <c r="D50">
        <v>34</v>
      </c>
      <c r="E50">
        <v>1654190807.5</v>
      </c>
      <c r="F50">
        <v>3505.5</v>
      </c>
      <c r="G50" t="s">
        <v>409</v>
      </c>
      <c r="H50" t="s">
        <v>410</v>
      </c>
      <c r="I50">
        <v>15</v>
      </c>
      <c r="J50">
        <v>1654190799.75</v>
      </c>
      <c r="K50">
        <f t="shared" si="21"/>
        <v>1.6385549615035033E-3</v>
      </c>
      <c r="L50">
        <f t="shared" si="22"/>
        <v>1.6385549615035033</v>
      </c>
      <c r="M50">
        <f t="shared" si="23"/>
        <v>6.9222310330382895</v>
      </c>
      <c r="N50">
        <f t="shared" si="24"/>
        <v>416.18959999999993</v>
      </c>
      <c r="O50">
        <f t="shared" si="25"/>
        <v>326.09195547420973</v>
      </c>
      <c r="P50">
        <f t="shared" si="26"/>
        <v>27.769413916077301</v>
      </c>
      <c r="Q50">
        <f t="shared" si="27"/>
        <v>35.441969898213877</v>
      </c>
      <c r="R50">
        <f t="shared" si="28"/>
        <v>0.13644030389622186</v>
      </c>
      <c r="S50">
        <f>IF(LEFT(AS50,1)&lt;&gt;"0",IF(LEFT(AS50,1)="1",3,AT50),$G$5+$H$5*(BJ50*BC50/($N$5*1000))+$I$5*(BJ50*BC50/($N$5*1000))*MAX(MIN(AQ50,$M$5),$L$5)*MAX(MIN(AQ50,$M$5),$L$5)+$J$5*MAX(MIN(AQ50,$M$5),$L$5)*(BJ50*BC50/($N$5*1000))+$K$5*(BJ50*BC50/($N$5*1000))*(BJ50*BC50/($N$5*1000)))</f>
        <v>3.1950132426629416</v>
      </c>
      <c r="T50">
        <f t="shared" si="29"/>
        <v>0.13328409200003111</v>
      </c>
      <c r="U50">
        <f t="shared" si="30"/>
        <v>8.3580049572329812E-2</v>
      </c>
      <c r="V50">
        <f t="shared" si="31"/>
        <v>35.595330179471993</v>
      </c>
      <c r="W50">
        <f>(BE50+(V50+2*0.95*0.0000000567*(((BE50+$E$7)+273)^4-(BE50+273)^4)-44100*K50)/(1.84*29.3*S50+8*0.95*0.0000000567*(BE50+273)^3))</f>
        <v>21.277445735742848</v>
      </c>
      <c r="X50">
        <f>($F$7*BF50+$G$7*BG50+$H$7*W50)</f>
        <v>21.474256666666669</v>
      </c>
      <c r="Y50">
        <f t="shared" si="32"/>
        <v>2.5696103939430266</v>
      </c>
      <c r="Z50">
        <f t="shared" si="33"/>
        <v>60.230969485572516</v>
      </c>
      <c r="AA50">
        <f t="shared" si="34"/>
        <v>1.5480108562254478</v>
      </c>
      <c r="AB50">
        <f t="shared" si="35"/>
        <v>2.5701244217831363</v>
      </c>
      <c r="AC50">
        <f t="shared" si="36"/>
        <v>1.0215995377175788</v>
      </c>
      <c r="AD50">
        <f t="shared" si="37"/>
        <v>-72.260273802304496</v>
      </c>
      <c r="AE50">
        <f t="shared" si="38"/>
        <v>0.56268187619801546</v>
      </c>
      <c r="AF50">
        <f>2*0.95*0.0000000567*(((BE50+$E$7)+273)^4-(X50+273)^4)</f>
        <v>3.594601086612207E-2</v>
      </c>
      <c r="AG50">
        <f t="shared" si="39"/>
        <v>-36.06631573576837</v>
      </c>
      <c r="AH50">
        <v>0</v>
      </c>
      <c r="AI50">
        <v>0</v>
      </c>
      <c r="AJ50">
        <f>IF(AH50*$K$13&gt;=AL50,1,(AL50/(AL50-AH50*$K$13)))</f>
        <v>1</v>
      </c>
      <c r="AK50">
        <f t="shared" si="40"/>
        <v>0</v>
      </c>
      <c r="AL50">
        <f>MAX(0,($E$13+$F$13*BJ50)/(1+$G$13*BJ50)*BC50/(BE50+273)*$H$13)</f>
        <v>45802.737261558781</v>
      </c>
      <c r="AM50">
        <f>$E$11*BK50+$F$11*BL50+$G$11*BW50</f>
        <v>200.00213333333329</v>
      </c>
      <c r="AN50">
        <f t="shared" si="41"/>
        <v>170.14379504778876</v>
      </c>
      <c r="AO50">
        <f>($E$11*$G$9+$F$11*$G$9+$G$11*(BX50*$H$9+BY50*$J$9))/($E$11+$F$11+$G$11)</f>
        <v>0.85070990099999999</v>
      </c>
      <c r="AP50">
        <f>($E$11*$N$9+$F$11*$N$9+$G$11*(BX50*$O$9+BY50*$Q$9))/($E$11+$F$11+$G$11)</f>
        <v>0.1779747525</v>
      </c>
      <c r="AQ50">
        <v>3</v>
      </c>
      <c r="AR50">
        <v>0.5</v>
      </c>
      <c r="AS50" t="s">
        <v>331</v>
      </c>
      <c r="AT50">
        <v>2</v>
      </c>
      <c r="AU50">
        <v>1654190799.75</v>
      </c>
      <c r="AV50">
        <v>416.18959999999993</v>
      </c>
      <c r="AW50">
        <v>419.99169999999998</v>
      </c>
      <c r="AX50">
        <v>18.178053333333331</v>
      </c>
      <c r="AY50">
        <v>17.373666666666669</v>
      </c>
      <c r="AZ50">
        <v>412.69683333333342</v>
      </c>
      <c r="BA50">
        <v>18.077680000000001</v>
      </c>
      <c r="BB50">
        <v>599.99846666666656</v>
      </c>
      <c r="BC50">
        <v>85.058246666666662</v>
      </c>
      <c r="BD50">
        <v>9.998385666666669E-2</v>
      </c>
      <c r="BE50">
        <v>21.47752333333333</v>
      </c>
      <c r="BF50">
        <v>21.474256666666669</v>
      </c>
      <c r="BG50">
        <v>999.9000000000002</v>
      </c>
      <c r="BH50">
        <v>0</v>
      </c>
      <c r="BI50">
        <v>0</v>
      </c>
      <c r="BJ50">
        <v>9996.1043333333328</v>
      </c>
      <c r="BK50">
        <v>62.327716666666667</v>
      </c>
      <c r="BL50">
        <v>1.702412666666667</v>
      </c>
      <c r="BM50">
        <v>-3.8020463333333341</v>
      </c>
      <c r="BN50">
        <v>423.89523333333329</v>
      </c>
      <c r="BO50">
        <v>427.41746666666671</v>
      </c>
      <c r="BP50">
        <v>0.8043716333333335</v>
      </c>
      <c r="BQ50">
        <v>419.99169999999998</v>
      </c>
      <c r="BR50">
        <v>17.373666666666669</v>
      </c>
      <c r="BS50">
        <v>1.5461940000000001</v>
      </c>
      <c r="BT50">
        <v>1.4777743333333331</v>
      </c>
      <c r="BU50">
        <v>13.432766666666669</v>
      </c>
      <c r="BV50">
        <v>12.740116666666671</v>
      </c>
      <c r="BW50">
        <v>200.00213333333329</v>
      </c>
      <c r="BX50">
        <v>0.64300329999999994</v>
      </c>
      <c r="BY50">
        <v>0.35699670000000011</v>
      </c>
      <c r="BZ50">
        <v>25</v>
      </c>
      <c r="CA50">
        <v>3340.422</v>
      </c>
      <c r="CB50">
        <v>1654190134</v>
      </c>
      <c r="CC50" t="s">
        <v>396</v>
      </c>
      <c r="CD50">
        <v>1654190133.5</v>
      </c>
      <c r="CE50">
        <v>1654190134</v>
      </c>
      <c r="CF50">
        <v>7</v>
      </c>
      <c r="CG50">
        <v>-7.9000000000000001E-2</v>
      </c>
      <c r="CH50">
        <v>-4.0000000000000001E-3</v>
      </c>
      <c r="CI50">
        <v>3.4929999999999999</v>
      </c>
      <c r="CJ50">
        <v>9.9000000000000005E-2</v>
      </c>
      <c r="CK50">
        <v>420</v>
      </c>
      <c r="CL50">
        <v>18</v>
      </c>
      <c r="CM50">
        <v>0.72</v>
      </c>
      <c r="CN50">
        <v>0.13</v>
      </c>
      <c r="CO50">
        <v>-3.8052892682926829</v>
      </c>
      <c r="CP50">
        <v>6.0951428571426561E-2</v>
      </c>
      <c r="CQ50">
        <v>1.7147103344971739E-2</v>
      </c>
      <c r="CR50">
        <v>1</v>
      </c>
      <c r="CS50">
        <v>0.8089243902439025</v>
      </c>
      <c r="CT50">
        <v>-7.8201219512193498E-2</v>
      </c>
      <c r="CU50">
        <v>7.9416982053144691E-3</v>
      </c>
      <c r="CV50">
        <v>1</v>
      </c>
      <c r="CW50">
        <v>2</v>
      </c>
      <c r="CX50">
        <v>2</v>
      </c>
      <c r="CY50" t="s">
        <v>343</v>
      </c>
      <c r="CZ50">
        <v>3.23638</v>
      </c>
      <c r="DA50">
        <v>2.78132</v>
      </c>
      <c r="DB50">
        <v>8.2493700000000003E-2</v>
      </c>
      <c r="DC50">
        <v>8.4708500000000006E-2</v>
      </c>
      <c r="DD50">
        <v>8.4217799999999995E-2</v>
      </c>
      <c r="DE50">
        <v>8.3302299999999996E-2</v>
      </c>
      <c r="DF50">
        <v>23368.2</v>
      </c>
      <c r="DG50">
        <v>22992.9</v>
      </c>
      <c r="DH50">
        <v>24475.7</v>
      </c>
      <c r="DI50">
        <v>22369.599999999999</v>
      </c>
      <c r="DJ50">
        <v>33108.400000000001</v>
      </c>
      <c r="DK50">
        <v>26158.9</v>
      </c>
      <c r="DL50">
        <v>39989.699999999997</v>
      </c>
      <c r="DM50">
        <v>30977.200000000001</v>
      </c>
      <c r="DN50">
        <v>2.2292200000000002</v>
      </c>
      <c r="DO50">
        <v>2.3048500000000001</v>
      </c>
      <c r="DP50">
        <v>-7.1190300000000001E-3</v>
      </c>
      <c r="DQ50">
        <v>0</v>
      </c>
      <c r="DR50">
        <v>21.584800000000001</v>
      </c>
      <c r="DS50">
        <v>999.9</v>
      </c>
      <c r="DT50">
        <v>62.5</v>
      </c>
      <c r="DU50">
        <v>24.8</v>
      </c>
      <c r="DV50">
        <v>23.0853</v>
      </c>
      <c r="DW50">
        <v>63.2941</v>
      </c>
      <c r="DX50">
        <v>14.6554</v>
      </c>
      <c r="DY50">
        <v>2</v>
      </c>
      <c r="DZ50">
        <v>-0.203877</v>
      </c>
      <c r="EA50">
        <v>1.28644</v>
      </c>
      <c r="EB50">
        <v>20.378699999999998</v>
      </c>
      <c r="EC50">
        <v>5.2307699999999997</v>
      </c>
      <c r="ED50">
        <v>11.9381</v>
      </c>
      <c r="EE50">
        <v>4.9790999999999999</v>
      </c>
      <c r="EF50">
        <v>3.282</v>
      </c>
      <c r="EG50">
        <v>687</v>
      </c>
      <c r="EH50">
        <v>967.4</v>
      </c>
      <c r="EI50">
        <v>162.30000000000001</v>
      </c>
      <c r="EJ50">
        <v>97.7</v>
      </c>
      <c r="EK50">
        <v>4.9716800000000001</v>
      </c>
      <c r="EL50">
        <v>1.86128</v>
      </c>
      <c r="EM50">
        <v>1.86676</v>
      </c>
      <c r="EN50">
        <v>1.8579300000000001</v>
      </c>
      <c r="EO50">
        <v>1.8625</v>
      </c>
      <c r="EP50">
        <v>1.8630800000000001</v>
      </c>
      <c r="EQ50">
        <v>1.86392</v>
      </c>
      <c r="ER50">
        <v>1.8597399999999999</v>
      </c>
      <c r="ES50">
        <v>0</v>
      </c>
      <c r="ET50">
        <v>0</v>
      </c>
      <c r="EU50">
        <v>0</v>
      </c>
      <c r="EV50">
        <v>0</v>
      </c>
      <c r="EW50" t="s">
        <v>334</v>
      </c>
      <c r="EX50" t="s">
        <v>335</v>
      </c>
      <c r="EY50" t="s">
        <v>336</v>
      </c>
      <c r="EZ50" t="s">
        <v>336</v>
      </c>
      <c r="FA50" t="s">
        <v>336</v>
      </c>
      <c r="FB50" t="s">
        <v>336</v>
      </c>
      <c r="FC50">
        <v>0</v>
      </c>
      <c r="FD50">
        <v>100</v>
      </c>
      <c r="FE50">
        <v>100</v>
      </c>
      <c r="FF50">
        <v>3.4929999999999999</v>
      </c>
      <c r="FG50">
        <v>0.1002</v>
      </c>
      <c r="FH50">
        <v>3.3440619308073449</v>
      </c>
      <c r="FI50">
        <v>6.7843858137211317E-4</v>
      </c>
      <c r="FJ50">
        <v>-9.1149672394835243E-7</v>
      </c>
      <c r="FK50">
        <v>3.4220399332756191E-10</v>
      </c>
      <c r="FL50">
        <v>6.5834045615750098E-4</v>
      </c>
      <c r="FM50">
        <v>-1.0294496597657229E-2</v>
      </c>
      <c r="FN50">
        <v>9.3241379300954626E-4</v>
      </c>
      <c r="FO50">
        <v>-3.1998259251072341E-6</v>
      </c>
      <c r="FP50">
        <v>1</v>
      </c>
      <c r="FQ50">
        <v>2092</v>
      </c>
      <c r="FR50">
        <v>0</v>
      </c>
      <c r="FS50">
        <v>27</v>
      </c>
      <c r="FT50">
        <v>11.2</v>
      </c>
      <c r="FU50">
        <v>11.2</v>
      </c>
      <c r="FV50">
        <v>1.3513200000000001</v>
      </c>
      <c r="FW50">
        <v>2.3803700000000001</v>
      </c>
      <c r="FX50">
        <v>2.1496599999999999</v>
      </c>
      <c r="FY50">
        <v>2.7673299999999998</v>
      </c>
      <c r="FZ50">
        <v>2.1508799999999999</v>
      </c>
      <c r="GA50">
        <v>2.36084</v>
      </c>
      <c r="GB50">
        <v>29.1342</v>
      </c>
      <c r="GC50">
        <v>13.6767</v>
      </c>
      <c r="GD50">
        <v>19</v>
      </c>
      <c r="GE50">
        <v>620.11</v>
      </c>
      <c r="GF50">
        <v>711.33699999999999</v>
      </c>
      <c r="GG50">
        <v>19.998699999999999</v>
      </c>
      <c r="GH50">
        <v>24.658899999999999</v>
      </c>
      <c r="GI50">
        <v>29.999700000000001</v>
      </c>
      <c r="GJ50">
        <v>24.676500000000001</v>
      </c>
      <c r="GK50">
        <v>24.658899999999999</v>
      </c>
      <c r="GL50">
        <v>27.084399999999999</v>
      </c>
      <c r="GM50">
        <v>26.420999999999999</v>
      </c>
      <c r="GN50">
        <v>0</v>
      </c>
      <c r="GO50">
        <v>20</v>
      </c>
      <c r="GP50">
        <v>420</v>
      </c>
      <c r="GQ50">
        <v>17.357099999999999</v>
      </c>
      <c r="GR50">
        <v>101.146</v>
      </c>
      <c r="GS50">
        <v>101.611</v>
      </c>
    </row>
    <row r="51" spans="1:201" x14ac:dyDescent="0.25">
      <c r="A51" t="s">
        <v>643</v>
      </c>
      <c r="B51" t="s">
        <v>645</v>
      </c>
      <c r="C51">
        <v>3</v>
      </c>
      <c r="D51">
        <v>35</v>
      </c>
      <c r="E51">
        <v>1654190876.5999999</v>
      </c>
      <c r="F51">
        <v>3574.599999904633</v>
      </c>
      <c r="G51" t="s">
        <v>411</v>
      </c>
      <c r="H51" t="s">
        <v>412</v>
      </c>
      <c r="I51">
        <v>15</v>
      </c>
      <c r="J51">
        <v>1654190868.849999</v>
      </c>
      <c r="K51">
        <f t="shared" si="21"/>
        <v>1.6411306977070874E-3</v>
      </c>
      <c r="L51">
        <f t="shared" si="22"/>
        <v>1.6411306977070874</v>
      </c>
      <c r="M51">
        <f t="shared" si="23"/>
        <v>3.5860995679126675</v>
      </c>
      <c r="N51">
        <f t="shared" si="24"/>
        <v>417.87716666666671</v>
      </c>
      <c r="O51">
        <f t="shared" si="25"/>
        <v>368.26648196842876</v>
      </c>
      <c r="P51">
        <f t="shared" si="26"/>
        <v>31.360316561166737</v>
      </c>
      <c r="Q51">
        <f t="shared" si="27"/>
        <v>35.584993128626799</v>
      </c>
      <c r="R51">
        <f t="shared" si="28"/>
        <v>0.13928554657836514</v>
      </c>
      <c r="S51">
        <f>IF(LEFT(AS51,1)&lt;&gt;"0",IF(LEFT(AS51,1)="1",3,AT51),$G$5+$H$5*(BJ51*BC51/($N$5*1000))+$I$5*(BJ51*BC51/($N$5*1000))*MAX(MIN(AQ51,$M$5),$L$5)*MAX(MIN(AQ51,$M$5),$L$5)+$J$5*MAX(MIN(AQ51,$M$5),$L$5)*(BJ51*BC51/($N$5*1000))+$K$5*(BJ51*BC51/($N$5*1000))*(BJ51*BC51/($N$5*1000)))</f>
        <v>3.1950747292731894</v>
      </c>
      <c r="T51">
        <f t="shared" si="29"/>
        <v>0.13599809686028216</v>
      </c>
      <c r="U51">
        <f t="shared" si="30"/>
        <v>8.5287712333351473E-2</v>
      </c>
      <c r="V51">
        <f t="shared" si="31"/>
        <v>17.798186170285689</v>
      </c>
      <c r="W51">
        <f>(BE51+(V51+2*0.95*0.0000000567*(((BE51+$E$7)+273)^4-(BE51+273)^4)-44100*K51)/(1.84*29.3*S51+8*0.95*0.0000000567*(BE51+273)^3))</f>
        <v>21.071440663902759</v>
      </c>
      <c r="X51">
        <f>($F$7*BF51+$G$7*BG51+$H$7*W51)</f>
        <v>21.293696666666669</v>
      </c>
      <c r="Y51">
        <f t="shared" si="32"/>
        <v>2.5413379068750062</v>
      </c>
      <c r="Z51">
        <f t="shared" si="33"/>
        <v>60.253016057497369</v>
      </c>
      <c r="AA51">
        <f t="shared" si="34"/>
        <v>1.5383426664523097</v>
      </c>
      <c r="AB51">
        <f t="shared" si="35"/>
        <v>2.5531380287823642</v>
      </c>
      <c r="AC51">
        <f t="shared" si="36"/>
        <v>1.0029952404226965</v>
      </c>
      <c r="AD51">
        <f t="shared" si="37"/>
        <v>-72.373863768882558</v>
      </c>
      <c r="AE51">
        <f t="shared" si="38"/>
        <v>13.017723471790779</v>
      </c>
      <c r="AF51">
        <f>2*0.95*0.0000000567*(((BE51+$E$7)+273)^4-(X51+273)^4)</f>
        <v>0.83037715767133391</v>
      </c>
      <c r="AG51">
        <f t="shared" si="39"/>
        <v>-40.727576969134752</v>
      </c>
      <c r="AH51">
        <v>0</v>
      </c>
      <c r="AI51">
        <v>0</v>
      </c>
      <c r="AJ51">
        <f>IF(AH51*$K$13&gt;=AL51,1,(AL51/(AL51-AH51*$K$13)))</f>
        <v>1</v>
      </c>
      <c r="AK51">
        <f t="shared" si="40"/>
        <v>0</v>
      </c>
      <c r="AL51">
        <f>MAX(0,($E$13+$F$13*BJ51)/(1+$G$13*BJ51)*BC51/(BE51+273)*$H$13)</f>
        <v>45820.689004381544</v>
      </c>
      <c r="AM51">
        <f>$E$11*BK51+$F$11*BL51+$G$11*BW51</f>
        <v>100.0038133333333</v>
      </c>
      <c r="AN51">
        <f t="shared" si="41"/>
        <v>85.074241840716084</v>
      </c>
      <c r="AO51">
        <f>($E$11*$G$9+$F$11*$G$9+$G$11*(BX51*$H$9+BY51*$J$9))/($E$11+$F$11+$G$11)</f>
        <v>0.85070997800000003</v>
      </c>
      <c r="AP51">
        <f>($E$11*$N$9+$F$11*$N$9+$G$11*(BX51*$O$9+BY51*$Q$9))/($E$11+$F$11+$G$11)</f>
        <v>0.17797507492</v>
      </c>
      <c r="AQ51">
        <v>3</v>
      </c>
      <c r="AR51">
        <v>0.5</v>
      </c>
      <c r="AS51" t="s">
        <v>331</v>
      </c>
      <c r="AT51">
        <v>2</v>
      </c>
      <c r="AU51">
        <v>1654190868.849999</v>
      </c>
      <c r="AV51">
        <v>417.87716666666671</v>
      </c>
      <c r="AW51">
        <v>420.01313333333343</v>
      </c>
      <c r="AX51">
        <v>18.064869999999999</v>
      </c>
      <c r="AY51">
        <v>17.259119999999999</v>
      </c>
      <c r="AZ51">
        <v>414.38416666666672</v>
      </c>
      <c r="BA51">
        <v>17.966746666666669</v>
      </c>
      <c r="BB51">
        <v>599.99400000000003</v>
      </c>
      <c r="BC51">
        <v>85.056603333333342</v>
      </c>
      <c r="BD51">
        <v>9.9983260000000004E-2</v>
      </c>
      <c r="BE51">
        <v>21.36927</v>
      </c>
      <c r="BF51">
        <v>21.293696666666669</v>
      </c>
      <c r="BG51">
        <v>999.9000000000002</v>
      </c>
      <c r="BH51">
        <v>0</v>
      </c>
      <c r="BI51">
        <v>0</v>
      </c>
      <c r="BJ51">
        <v>9996.5576666666657</v>
      </c>
      <c r="BK51">
        <v>31.07396666666666</v>
      </c>
      <c r="BL51">
        <v>1.6804513333333331</v>
      </c>
      <c r="BM51">
        <v>-2.1359806666666672</v>
      </c>
      <c r="BN51">
        <v>425.565</v>
      </c>
      <c r="BO51">
        <v>427.38943333333339</v>
      </c>
      <c r="BP51">
        <v>0.80575923333333344</v>
      </c>
      <c r="BQ51">
        <v>420.01313333333343</v>
      </c>
      <c r="BR51">
        <v>17.259119999999999</v>
      </c>
      <c r="BS51">
        <v>1.536537</v>
      </c>
      <c r="BT51">
        <v>1.4680016666666671</v>
      </c>
      <c r="BU51">
        <v>13.336639999999999</v>
      </c>
      <c r="BV51">
        <v>12.63886333333333</v>
      </c>
      <c r="BW51">
        <v>100.0038133333333</v>
      </c>
      <c r="BX51">
        <v>0.64299880000000009</v>
      </c>
      <c r="BY51">
        <v>0.35700113333333328</v>
      </c>
      <c r="BZ51">
        <v>25</v>
      </c>
      <c r="CA51">
        <v>1670.250666666667</v>
      </c>
      <c r="CB51">
        <v>1654190134</v>
      </c>
      <c r="CC51" t="s">
        <v>396</v>
      </c>
      <c r="CD51">
        <v>1654190133.5</v>
      </c>
      <c r="CE51">
        <v>1654190134</v>
      </c>
      <c r="CF51">
        <v>7</v>
      </c>
      <c r="CG51">
        <v>-7.9000000000000001E-2</v>
      </c>
      <c r="CH51">
        <v>-4.0000000000000001E-3</v>
      </c>
      <c r="CI51">
        <v>3.4929999999999999</v>
      </c>
      <c r="CJ51">
        <v>9.9000000000000005E-2</v>
      </c>
      <c r="CK51">
        <v>420</v>
      </c>
      <c r="CL51">
        <v>18</v>
      </c>
      <c r="CM51">
        <v>0.72</v>
      </c>
      <c r="CN51">
        <v>0.13</v>
      </c>
      <c r="CO51">
        <v>-2.1413578048780479</v>
      </c>
      <c r="CP51">
        <v>3.3449477351913128E-3</v>
      </c>
      <c r="CQ51">
        <v>2.7877166678317709E-2</v>
      </c>
      <c r="CR51">
        <v>1</v>
      </c>
      <c r="CS51">
        <v>0.80088165853658522</v>
      </c>
      <c r="CT51">
        <v>8.0382480836236919E-2</v>
      </c>
      <c r="CU51">
        <v>1.996737058499503E-2</v>
      </c>
      <c r="CV51">
        <v>1</v>
      </c>
      <c r="CW51">
        <v>2</v>
      </c>
      <c r="CX51">
        <v>2</v>
      </c>
      <c r="CY51" t="s">
        <v>343</v>
      </c>
      <c r="CZ51">
        <v>3.2361900000000001</v>
      </c>
      <c r="DA51">
        <v>2.7810000000000001</v>
      </c>
      <c r="DB51">
        <v>8.2758799999999993E-2</v>
      </c>
      <c r="DC51">
        <v>8.4722000000000006E-2</v>
      </c>
      <c r="DD51">
        <v>8.3713499999999996E-2</v>
      </c>
      <c r="DE51">
        <v>8.2830600000000004E-2</v>
      </c>
      <c r="DF51">
        <v>23364.3</v>
      </c>
      <c r="DG51">
        <v>22994</v>
      </c>
      <c r="DH51">
        <v>24478.400000000001</v>
      </c>
      <c r="DI51">
        <v>22370.799999999999</v>
      </c>
      <c r="DJ51">
        <v>33131.599999999999</v>
      </c>
      <c r="DK51">
        <v>26173.7</v>
      </c>
      <c r="DL51">
        <v>39995.4</v>
      </c>
      <c r="DM51">
        <v>30978.9</v>
      </c>
      <c r="DN51">
        <v>2.2303000000000002</v>
      </c>
      <c r="DO51">
        <v>2.3058800000000002</v>
      </c>
      <c r="DP51">
        <v>-9.08226E-3</v>
      </c>
      <c r="DQ51">
        <v>0</v>
      </c>
      <c r="DR51">
        <v>21.435300000000002</v>
      </c>
      <c r="DS51">
        <v>999.9</v>
      </c>
      <c r="DT51">
        <v>62.3</v>
      </c>
      <c r="DU51">
        <v>24.8</v>
      </c>
      <c r="DV51">
        <v>23.015000000000001</v>
      </c>
      <c r="DW51">
        <v>63.468600000000002</v>
      </c>
      <c r="DX51">
        <v>14.727600000000001</v>
      </c>
      <c r="DY51">
        <v>2</v>
      </c>
      <c r="DZ51">
        <v>-0.20971799999999999</v>
      </c>
      <c r="EA51">
        <v>1.2215100000000001</v>
      </c>
      <c r="EB51">
        <v>20.3797</v>
      </c>
      <c r="EC51">
        <v>5.2289700000000003</v>
      </c>
      <c r="ED51">
        <v>11.9381</v>
      </c>
      <c r="EE51">
        <v>4.9785500000000003</v>
      </c>
      <c r="EF51">
        <v>3.2813500000000002</v>
      </c>
      <c r="EG51">
        <v>689.1</v>
      </c>
      <c r="EH51">
        <v>978</v>
      </c>
      <c r="EI51">
        <v>162.30000000000001</v>
      </c>
      <c r="EJ51">
        <v>97.7</v>
      </c>
      <c r="EK51">
        <v>4.97166</v>
      </c>
      <c r="EL51">
        <v>1.8612899999999999</v>
      </c>
      <c r="EM51">
        <v>1.86677</v>
      </c>
      <c r="EN51">
        <v>1.8579300000000001</v>
      </c>
      <c r="EO51">
        <v>1.86252</v>
      </c>
      <c r="EP51">
        <v>1.8630800000000001</v>
      </c>
      <c r="EQ51">
        <v>1.86392</v>
      </c>
      <c r="ER51">
        <v>1.8597399999999999</v>
      </c>
      <c r="ES51">
        <v>0</v>
      </c>
      <c r="ET51">
        <v>0</v>
      </c>
      <c r="EU51">
        <v>0</v>
      </c>
      <c r="EV51">
        <v>0</v>
      </c>
      <c r="EW51" t="s">
        <v>334</v>
      </c>
      <c r="EX51" t="s">
        <v>335</v>
      </c>
      <c r="EY51" t="s">
        <v>336</v>
      </c>
      <c r="EZ51" t="s">
        <v>336</v>
      </c>
      <c r="FA51" t="s">
        <v>336</v>
      </c>
      <c r="FB51" t="s">
        <v>336</v>
      </c>
      <c r="FC51">
        <v>0</v>
      </c>
      <c r="FD51">
        <v>100</v>
      </c>
      <c r="FE51">
        <v>100</v>
      </c>
      <c r="FF51">
        <v>3.4929999999999999</v>
      </c>
      <c r="FG51">
        <v>9.7100000000000006E-2</v>
      </c>
      <c r="FH51">
        <v>3.3440619308073449</v>
      </c>
      <c r="FI51">
        <v>6.7843858137211317E-4</v>
      </c>
      <c r="FJ51">
        <v>-9.1149672394835243E-7</v>
      </c>
      <c r="FK51">
        <v>3.4220399332756191E-10</v>
      </c>
      <c r="FL51">
        <v>6.5834045615750098E-4</v>
      </c>
      <c r="FM51">
        <v>-1.0294496597657229E-2</v>
      </c>
      <c r="FN51">
        <v>9.3241379300954626E-4</v>
      </c>
      <c r="FO51">
        <v>-3.1998259251072341E-6</v>
      </c>
      <c r="FP51">
        <v>1</v>
      </c>
      <c r="FQ51">
        <v>2092</v>
      </c>
      <c r="FR51">
        <v>0</v>
      </c>
      <c r="FS51">
        <v>27</v>
      </c>
      <c r="FT51">
        <v>12.4</v>
      </c>
      <c r="FU51">
        <v>12.4</v>
      </c>
      <c r="FV51">
        <v>1.3513200000000001</v>
      </c>
      <c r="FW51">
        <v>2.3803700000000001</v>
      </c>
      <c r="FX51">
        <v>2.1496599999999999</v>
      </c>
      <c r="FY51">
        <v>2.7661099999999998</v>
      </c>
      <c r="FZ51">
        <v>2.1508799999999999</v>
      </c>
      <c r="GA51">
        <v>2.3730500000000001</v>
      </c>
      <c r="GB51">
        <v>29.197800000000001</v>
      </c>
      <c r="GC51">
        <v>13.6592</v>
      </c>
      <c r="GD51">
        <v>19</v>
      </c>
      <c r="GE51">
        <v>620.03200000000004</v>
      </c>
      <c r="GF51">
        <v>711.24400000000003</v>
      </c>
      <c r="GG51">
        <v>19.999099999999999</v>
      </c>
      <c r="GH51">
        <v>24.574400000000001</v>
      </c>
      <c r="GI51">
        <v>29.999600000000001</v>
      </c>
      <c r="GJ51">
        <v>24.600899999999999</v>
      </c>
      <c r="GK51">
        <v>24.585799999999999</v>
      </c>
      <c r="GL51">
        <v>27.080100000000002</v>
      </c>
      <c r="GM51">
        <v>27.013400000000001</v>
      </c>
      <c r="GN51">
        <v>0</v>
      </c>
      <c r="GO51">
        <v>20</v>
      </c>
      <c r="GP51">
        <v>420</v>
      </c>
      <c r="GQ51">
        <v>17.2684</v>
      </c>
      <c r="GR51">
        <v>101.15900000000001</v>
      </c>
      <c r="GS51">
        <v>101.616</v>
      </c>
    </row>
    <row r="52" spans="1:201" x14ac:dyDescent="0.25">
      <c r="A52" t="s">
        <v>643</v>
      </c>
      <c r="B52" t="s">
        <v>645</v>
      </c>
      <c r="C52">
        <v>3</v>
      </c>
      <c r="D52">
        <v>36</v>
      </c>
      <c r="E52">
        <v>1654190937.0999999</v>
      </c>
      <c r="F52">
        <v>3635.099999904633</v>
      </c>
      <c r="G52" t="s">
        <v>413</v>
      </c>
      <c r="H52" t="s">
        <v>414</v>
      </c>
      <c r="I52">
        <v>15</v>
      </c>
      <c r="J52">
        <v>1654190929.349999</v>
      </c>
      <c r="K52">
        <f t="shared" si="21"/>
        <v>1.4632061847021508E-3</v>
      </c>
      <c r="L52">
        <f t="shared" si="22"/>
        <v>1.4632061847021509</v>
      </c>
      <c r="M52">
        <f t="shared" si="23"/>
        <v>1.4597005788830579</v>
      </c>
      <c r="N52">
        <f t="shared" si="24"/>
        <v>418.97593333333339</v>
      </c>
      <c r="O52">
        <f t="shared" si="25"/>
        <v>392.23570873744512</v>
      </c>
      <c r="P52">
        <f t="shared" si="26"/>
        <v>33.400477937781929</v>
      </c>
      <c r="Q52">
        <f t="shared" si="27"/>
        <v>35.677517640620785</v>
      </c>
      <c r="R52">
        <f t="shared" si="28"/>
        <v>0.12513764621829013</v>
      </c>
      <c r="S52">
        <f>IF(LEFT(AS52,1)&lt;&gt;"0",IF(LEFT(AS52,1)="1",3,AT52),$G$5+$H$5*(BJ52*BC52/($N$5*1000))+$I$5*(BJ52*BC52/($N$5*1000))*MAX(MIN(AQ52,$M$5),$L$5)*MAX(MIN(AQ52,$M$5),$L$5)+$J$5*MAX(MIN(AQ52,$M$5),$L$5)*(BJ52*BC52/($N$5*1000))+$K$5*(BJ52*BC52/($N$5*1000))*(BJ52*BC52/($N$5*1000)))</f>
        <v>3.1952145745890821</v>
      </c>
      <c r="T52">
        <f t="shared" si="29"/>
        <v>0.122477364480095</v>
      </c>
      <c r="U52">
        <f t="shared" si="30"/>
        <v>7.6782658178904659E-2</v>
      </c>
      <c r="V52">
        <f t="shared" si="31"/>
        <v>8.8991278577082493</v>
      </c>
      <c r="W52">
        <f>(BE52+(V52+2*0.95*0.0000000567*(((BE52+$E$7)+273)^4-(BE52+273)^4)-44100*K52)/(1.84*29.3*S52+8*0.95*0.0000000567*(BE52+273)^3))</f>
        <v>20.976999206640741</v>
      </c>
      <c r="X52">
        <f>($F$7*BF52+$G$7*BG52+$H$7*W52)</f>
        <v>21.173213333333329</v>
      </c>
      <c r="Y52">
        <f t="shared" si="32"/>
        <v>2.5226242220458404</v>
      </c>
      <c r="Z52">
        <f t="shared" si="33"/>
        <v>60.23384875891761</v>
      </c>
      <c r="AA52">
        <f t="shared" si="34"/>
        <v>1.5295146308467571</v>
      </c>
      <c r="AB52">
        <f t="shared" si="35"/>
        <v>2.5392942047727156</v>
      </c>
      <c r="AC52">
        <f t="shared" si="36"/>
        <v>0.99310959119908326</v>
      </c>
      <c r="AD52">
        <f t="shared" si="37"/>
        <v>-64.52739274536485</v>
      </c>
      <c r="AE52">
        <f t="shared" si="38"/>
        <v>18.494451619833917</v>
      </c>
      <c r="AF52">
        <f>2*0.95*0.0000000567*(((BE52+$E$7)+273)^4-(X52+273)^4)</f>
        <v>1.1784190599774953</v>
      </c>
      <c r="AG52">
        <f t="shared" si="39"/>
        <v>-35.955394207845188</v>
      </c>
      <c r="AH52">
        <v>0</v>
      </c>
      <c r="AI52">
        <v>0</v>
      </c>
      <c r="AJ52">
        <f>IF(AH52*$K$13&gt;=AL52,1,(AL52/(AL52-AH52*$K$13)))</f>
        <v>1</v>
      </c>
      <c r="AK52">
        <f t="shared" si="40"/>
        <v>0</v>
      </c>
      <c r="AL52">
        <f>MAX(0,($E$13+$F$13*BJ52)/(1+$G$13*BJ52)*BC52/(BE52+273)*$H$13)</f>
        <v>45837.047965039797</v>
      </c>
      <c r="AM52">
        <f>$E$11*BK52+$F$11*BL52+$G$11*BW52</f>
        <v>50.001183333333323</v>
      </c>
      <c r="AN52">
        <f t="shared" si="41"/>
        <v>42.536573575083288</v>
      </c>
      <c r="AO52">
        <f>($E$11*$G$9+$F$11*$G$9+$G$11*(BX52*$H$9+BY52*$J$9))/($E$11+$F$11+$G$11)</f>
        <v>0.85071133799999998</v>
      </c>
      <c r="AP52">
        <f>($E$11*$N$9+$F$11*$N$9+$G$11*(BX52*$O$9+BY52*$Q$9))/($E$11+$F$11+$G$11)</f>
        <v>0.17797834500000001</v>
      </c>
      <c r="AQ52">
        <v>3</v>
      </c>
      <c r="AR52">
        <v>0.5</v>
      </c>
      <c r="AS52" t="s">
        <v>331</v>
      </c>
      <c r="AT52">
        <v>2</v>
      </c>
      <c r="AU52">
        <v>1654190929.349999</v>
      </c>
      <c r="AV52">
        <v>418.97593333333339</v>
      </c>
      <c r="AW52">
        <v>420.0123333333334</v>
      </c>
      <c r="AX52">
        <v>17.961726666666671</v>
      </c>
      <c r="AY52">
        <v>17.243246666666671</v>
      </c>
      <c r="AZ52">
        <v>415.48270000000002</v>
      </c>
      <c r="BA52">
        <v>17.86562</v>
      </c>
      <c r="BB52">
        <v>599.98516666666671</v>
      </c>
      <c r="BC52">
        <v>85.054159999999996</v>
      </c>
      <c r="BD52">
        <v>9.9937890000000029E-2</v>
      </c>
      <c r="BE52">
        <v>21.280576666666661</v>
      </c>
      <c r="BF52">
        <v>21.173213333333329</v>
      </c>
      <c r="BG52">
        <v>999.9000000000002</v>
      </c>
      <c r="BH52">
        <v>0</v>
      </c>
      <c r="BI52">
        <v>0</v>
      </c>
      <c r="BJ52">
        <v>9997.4366666666665</v>
      </c>
      <c r="BK52">
        <v>15.297353333333341</v>
      </c>
      <c r="BL52">
        <v>1.572894</v>
      </c>
      <c r="BM52">
        <v>-1.0363786333333329</v>
      </c>
      <c r="BN52">
        <v>426.63916666666682</v>
      </c>
      <c r="BO52">
        <v>427.38173333333327</v>
      </c>
      <c r="BP52">
        <v>0.71848700000000021</v>
      </c>
      <c r="BQ52">
        <v>420.0123333333334</v>
      </c>
      <c r="BR52">
        <v>17.243246666666671</v>
      </c>
      <c r="BS52">
        <v>1.5277210000000001</v>
      </c>
      <c r="BT52">
        <v>1.466609333333333</v>
      </c>
      <c r="BU52">
        <v>13.248443333333331</v>
      </c>
      <c r="BV52">
        <v>12.624420000000001</v>
      </c>
      <c r="BW52">
        <v>50.001183333333323</v>
      </c>
      <c r="BX52">
        <v>0.64295540000000007</v>
      </c>
      <c r="BY52">
        <v>0.35704459999999999</v>
      </c>
      <c r="BZ52">
        <v>24.988886666666669</v>
      </c>
      <c r="CA52">
        <v>835.09449999999993</v>
      </c>
      <c r="CB52">
        <v>1654190134</v>
      </c>
      <c r="CC52" t="s">
        <v>396</v>
      </c>
      <c r="CD52">
        <v>1654190133.5</v>
      </c>
      <c r="CE52">
        <v>1654190134</v>
      </c>
      <c r="CF52">
        <v>7</v>
      </c>
      <c r="CG52">
        <v>-7.9000000000000001E-2</v>
      </c>
      <c r="CH52">
        <v>-4.0000000000000001E-3</v>
      </c>
      <c r="CI52">
        <v>3.4929999999999999</v>
      </c>
      <c r="CJ52">
        <v>9.9000000000000005E-2</v>
      </c>
      <c r="CK52">
        <v>420</v>
      </c>
      <c r="CL52">
        <v>18</v>
      </c>
      <c r="CM52">
        <v>0.72</v>
      </c>
      <c r="CN52">
        <v>0.13</v>
      </c>
      <c r="CO52">
        <v>-1.044136317073171</v>
      </c>
      <c r="CP52">
        <v>6.5450947735190917E-2</v>
      </c>
      <c r="CQ52">
        <v>3.5333252934710721E-2</v>
      </c>
      <c r="CR52">
        <v>1</v>
      </c>
      <c r="CS52">
        <v>0.72088529268292689</v>
      </c>
      <c r="CT52">
        <v>-3.4332209059232802E-2</v>
      </c>
      <c r="CU52">
        <v>3.583038676631779E-3</v>
      </c>
      <c r="CV52">
        <v>1</v>
      </c>
      <c r="CW52">
        <v>2</v>
      </c>
      <c r="CX52">
        <v>2</v>
      </c>
      <c r="CY52" t="s">
        <v>343</v>
      </c>
      <c r="CZ52">
        <v>3.2363400000000002</v>
      </c>
      <c r="DA52">
        <v>2.78112</v>
      </c>
      <c r="DB52">
        <v>8.2936499999999996E-2</v>
      </c>
      <c r="DC52">
        <v>8.4723199999999999E-2</v>
      </c>
      <c r="DD52">
        <v>8.3537700000000006E-2</v>
      </c>
      <c r="DE52">
        <v>8.2881700000000003E-2</v>
      </c>
      <c r="DF52">
        <v>23362.3</v>
      </c>
      <c r="DG52">
        <v>22995.5</v>
      </c>
      <c r="DH52">
        <v>24480.799999999999</v>
      </c>
      <c r="DI52">
        <v>22372.1</v>
      </c>
      <c r="DJ52">
        <v>33139.9</v>
      </c>
      <c r="DK52">
        <v>26173.7</v>
      </c>
      <c r="DL52">
        <v>39997.699999999997</v>
      </c>
      <c r="DM52">
        <v>30980.7</v>
      </c>
      <c r="DN52">
        <v>2.2312799999999999</v>
      </c>
      <c r="DO52">
        <v>2.3062499999999999</v>
      </c>
      <c r="DP52">
        <v>-9.5367400000000001E-3</v>
      </c>
      <c r="DQ52">
        <v>0</v>
      </c>
      <c r="DR52">
        <v>21.322099999999999</v>
      </c>
      <c r="DS52">
        <v>999.9</v>
      </c>
      <c r="DT52">
        <v>62.2</v>
      </c>
      <c r="DU52">
        <v>24.9</v>
      </c>
      <c r="DV52">
        <v>23.114599999999999</v>
      </c>
      <c r="DW52">
        <v>63.758600000000001</v>
      </c>
      <c r="DX52">
        <v>14.7196</v>
      </c>
      <c r="DY52">
        <v>2</v>
      </c>
      <c r="DZ52">
        <v>-0.21415100000000001</v>
      </c>
      <c r="EA52">
        <v>1.1751499999999999</v>
      </c>
      <c r="EB52">
        <v>20.3811</v>
      </c>
      <c r="EC52">
        <v>5.2300199999999997</v>
      </c>
      <c r="ED52">
        <v>11.9381</v>
      </c>
      <c r="EE52">
        <v>4.9786000000000001</v>
      </c>
      <c r="EF52">
        <v>3.2813300000000001</v>
      </c>
      <c r="EG52">
        <v>690.6</v>
      </c>
      <c r="EH52">
        <v>985.8</v>
      </c>
      <c r="EI52">
        <v>162.30000000000001</v>
      </c>
      <c r="EJ52">
        <v>97.7</v>
      </c>
      <c r="EK52">
        <v>4.9716800000000001</v>
      </c>
      <c r="EL52">
        <v>1.8613299999999999</v>
      </c>
      <c r="EM52">
        <v>1.8667800000000001</v>
      </c>
      <c r="EN52">
        <v>1.8579300000000001</v>
      </c>
      <c r="EO52">
        <v>1.8625</v>
      </c>
      <c r="EP52">
        <v>1.8630800000000001</v>
      </c>
      <c r="EQ52">
        <v>1.86395</v>
      </c>
      <c r="ER52">
        <v>1.85975</v>
      </c>
      <c r="ES52">
        <v>0</v>
      </c>
      <c r="ET52">
        <v>0</v>
      </c>
      <c r="EU52">
        <v>0</v>
      </c>
      <c r="EV52">
        <v>0</v>
      </c>
      <c r="EW52" t="s">
        <v>334</v>
      </c>
      <c r="EX52" t="s">
        <v>335</v>
      </c>
      <c r="EY52" t="s">
        <v>336</v>
      </c>
      <c r="EZ52" t="s">
        <v>336</v>
      </c>
      <c r="FA52" t="s">
        <v>336</v>
      </c>
      <c r="FB52" t="s">
        <v>336</v>
      </c>
      <c r="FC52">
        <v>0</v>
      </c>
      <c r="FD52">
        <v>100</v>
      </c>
      <c r="FE52">
        <v>100</v>
      </c>
      <c r="FF52">
        <v>3.4940000000000002</v>
      </c>
      <c r="FG52">
        <v>9.6000000000000002E-2</v>
      </c>
      <c r="FH52">
        <v>3.3440619308073449</v>
      </c>
      <c r="FI52">
        <v>6.7843858137211317E-4</v>
      </c>
      <c r="FJ52">
        <v>-9.1149672394835243E-7</v>
      </c>
      <c r="FK52">
        <v>3.4220399332756191E-10</v>
      </c>
      <c r="FL52">
        <v>6.5834045615750098E-4</v>
      </c>
      <c r="FM52">
        <v>-1.0294496597657229E-2</v>
      </c>
      <c r="FN52">
        <v>9.3241379300954626E-4</v>
      </c>
      <c r="FO52">
        <v>-3.1998259251072341E-6</v>
      </c>
      <c r="FP52">
        <v>1</v>
      </c>
      <c r="FQ52">
        <v>2092</v>
      </c>
      <c r="FR52">
        <v>0</v>
      </c>
      <c r="FS52">
        <v>27</v>
      </c>
      <c r="FT52">
        <v>13.4</v>
      </c>
      <c r="FU52">
        <v>13.4</v>
      </c>
      <c r="FV52">
        <v>1.3513200000000001</v>
      </c>
      <c r="FW52">
        <v>2.3815900000000001</v>
      </c>
      <c r="FX52">
        <v>2.1496599999999999</v>
      </c>
      <c r="FY52">
        <v>2.7661099999999998</v>
      </c>
      <c r="FZ52">
        <v>2.1508799999999999</v>
      </c>
      <c r="GA52">
        <v>2.36816</v>
      </c>
      <c r="GB52">
        <v>29.240200000000002</v>
      </c>
      <c r="GC52">
        <v>13.6417</v>
      </c>
      <c r="GD52">
        <v>19</v>
      </c>
      <c r="GE52">
        <v>620.04300000000001</v>
      </c>
      <c r="GF52">
        <v>710.74400000000003</v>
      </c>
      <c r="GG52">
        <v>19.998699999999999</v>
      </c>
      <c r="GH52">
        <v>24.5091</v>
      </c>
      <c r="GI52">
        <v>29.9998</v>
      </c>
      <c r="GJ52">
        <v>24.539400000000001</v>
      </c>
      <c r="GK52">
        <v>24.525700000000001</v>
      </c>
      <c r="GL52">
        <v>27.081399999999999</v>
      </c>
      <c r="GM52">
        <v>27.013400000000001</v>
      </c>
      <c r="GN52">
        <v>0</v>
      </c>
      <c r="GO52">
        <v>20</v>
      </c>
      <c r="GP52">
        <v>420</v>
      </c>
      <c r="GQ52">
        <v>17.279499999999999</v>
      </c>
      <c r="GR52">
        <v>101.166</v>
      </c>
      <c r="GS52">
        <v>101.622</v>
      </c>
    </row>
    <row r="53" spans="1:201" x14ac:dyDescent="0.25">
      <c r="A53" t="s">
        <v>643</v>
      </c>
      <c r="B53" t="s">
        <v>645</v>
      </c>
      <c r="C53">
        <v>3</v>
      </c>
      <c r="D53">
        <v>37</v>
      </c>
      <c r="E53">
        <v>1654191019.0999999</v>
      </c>
      <c r="F53">
        <v>3717.099999904633</v>
      </c>
      <c r="G53" t="s">
        <v>415</v>
      </c>
      <c r="H53" t="s">
        <v>416</v>
      </c>
      <c r="I53">
        <v>15</v>
      </c>
      <c r="J53">
        <v>1654191011.099999</v>
      </c>
      <c r="K53">
        <f t="shared" si="21"/>
        <v>1.3163209054487697E-3</v>
      </c>
      <c r="L53">
        <f t="shared" si="22"/>
        <v>1.3163209054487697</v>
      </c>
      <c r="M53">
        <f t="shared" si="23"/>
        <v>-1.0588883052658529</v>
      </c>
      <c r="N53">
        <f t="shared" si="24"/>
        <v>420.27819354838721</v>
      </c>
      <c r="O53">
        <f t="shared" si="25"/>
        <v>427.44341730822782</v>
      </c>
      <c r="P53">
        <f t="shared" si="26"/>
        <v>36.397235832260776</v>
      </c>
      <c r="Q53">
        <f t="shared" si="27"/>
        <v>35.787109840333805</v>
      </c>
      <c r="R53">
        <f t="shared" si="28"/>
        <v>0.11375447679120278</v>
      </c>
      <c r="S53">
        <f>IF(LEFT(AS53,1)&lt;&gt;"0",IF(LEFT(AS53,1)="1",3,AT53),$G$5+$H$5*(BJ53*BC53/($N$5*1000))+$I$5*(BJ53*BC53/($N$5*1000))*MAX(MIN(AQ53,$M$5),$L$5)*MAX(MIN(AQ53,$M$5),$L$5)+$J$5*MAX(MIN(AQ53,$M$5),$L$5)*(BJ53*BC53/($N$5*1000))+$K$5*(BJ53*BC53/($N$5*1000))*(BJ53*BC53/($N$5*1000)))</f>
        <v>3.1957000241964644</v>
      </c>
      <c r="T53">
        <f t="shared" si="29"/>
        <v>0.11155190498636505</v>
      </c>
      <c r="U53">
        <f t="shared" si="30"/>
        <v>6.9914280819522778E-2</v>
      </c>
      <c r="V53">
        <f t="shared" si="31"/>
        <v>0</v>
      </c>
      <c r="W53">
        <f>(BE53+(V53+2*0.95*0.0000000567*(((BE53+$E$7)+273)^4-(BE53+273)^4)-44100*K53)/(1.84*29.3*S53+8*0.95*0.0000000567*(BE53+273)^3))</f>
        <v>20.833273027803319</v>
      </c>
      <c r="X53">
        <f>($F$7*BF53+$G$7*BG53+$H$7*W53)</f>
        <v>21.024503225806448</v>
      </c>
      <c r="Y53">
        <f t="shared" si="32"/>
        <v>2.499692775382468</v>
      </c>
      <c r="Z53">
        <f t="shared" si="33"/>
        <v>60.285383290836016</v>
      </c>
      <c r="AA53">
        <f t="shared" si="34"/>
        <v>1.5186126581329058</v>
      </c>
      <c r="AB53">
        <f t="shared" si="35"/>
        <v>2.5190395668658714</v>
      </c>
      <c r="AC53">
        <f t="shared" si="36"/>
        <v>0.98108011724956223</v>
      </c>
      <c r="AD53">
        <f t="shared" si="37"/>
        <v>-58.049751930290746</v>
      </c>
      <c r="AE53">
        <f t="shared" si="38"/>
        <v>21.62919067399644</v>
      </c>
      <c r="AF53">
        <f>2*0.95*0.0000000567*(((BE53+$E$7)+273)^4-(X53+273)^4)</f>
        <v>1.3759865442171495</v>
      </c>
      <c r="AG53">
        <f t="shared" si="39"/>
        <v>-35.044574712077157</v>
      </c>
      <c r="AH53">
        <v>0</v>
      </c>
      <c r="AI53">
        <v>0</v>
      </c>
      <c r="AJ53">
        <f>IF(AH53*$K$13&gt;=AL53,1,(AL53/(AL53-AH53*$K$13)))</f>
        <v>1</v>
      </c>
      <c r="AK53">
        <f t="shared" si="40"/>
        <v>0</v>
      </c>
      <c r="AL53">
        <f>MAX(0,($E$13+$F$13*BJ53)/(1+$G$13*BJ53)*BC53/(BE53+273)*$H$13)</f>
        <v>45866.359197777361</v>
      </c>
      <c r="AM53">
        <f>$E$11*BK53+$F$11*BL53+$G$11*BW53</f>
        <v>0</v>
      </c>
      <c r="AN53">
        <f t="shared" si="41"/>
        <v>0</v>
      </c>
      <c r="AO53">
        <f>($E$11*$G$9+$F$11*$G$9+$G$11*(BX53*$H$9+BY53*$J$9))/($E$11+$F$11+$G$11)</f>
        <v>0</v>
      </c>
      <c r="AP53">
        <f>($E$11*$N$9+$F$11*$N$9+$G$11*(BX53*$O$9+BY53*$Q$9))/($E$11+$F$11+$G$11)</f>
        <v>0</v>
      </c>
      <c r="AQ53">
        <v>3</v>
      </c>
      <c r="AR53">
        <v>0.5</v>
      </c>
      <c r="AS53" t="s">
        <v>331</v>
      </c>
      <c r="AT53">
        <v>2</v>
      </c>
      <c r="AU53">
        <v>1654191011.099999</v>
      </c>
      <c r="AV53">
        <v>420.27819354838721</v>
      </c>
      <c r="AW53">
        <v>420.02535483870957</v>
      </c>
      <c r="AX53">
        <v>17.834348387096771</v>
      </c>
      <c r="AY53">
        <v>17.187912903225801</v>
      </c>
      <c r="AZ53">
        <v>416.78490322580649</v>
      </c>
      <c r="BA53">
        <v>17.740729032258059</v>
      </c>
      <c r="BB53">
        <v>599.98803225806455</v>
      </c>
      <c r="BC53">
        <v>85.051061290322565</v>
      </c>
      <c r="BD53">
        <v>9.9941996774193562E-2</v>
      </c>
      <c r="BE53">
        <v>21.150045161290318</v>
      </c>
      <c r="BF53">
        <v>21.024503225806448</v>
      </c>
      <c r="BG53">
        <v>999.90000000000032</v>
      </c>
      <c r="BH53">
        <v>0</v>
      </c>
      <c r="BI53">
        <v>0</v>
      </c>
      <c r="BJ53">
        <v>9999.8554838709679</v>
      </c>
      <c r="BK53">
        <v>-0.56715058064516133</v>
      </c>
      <c r="BL53">
        <v>1.374825806451613</v>
      </c>
      <c r="BM53">
        <v>0.25278200000000001</v>
      </c>
      <c r="BN53">
        <v>427.90951612903223</v>
      </c>
      <c r="BO53">
        <v>427.37093548387088</v>
      </c>
      <c r="BP53">
        <v>0.64643793548387096</v>
      </c>
      <c r="BQ53">
        <v>420.02535483870957</v>
      </c>
      <c r="BR53">
        <v>17.187912903225801</v>
      </c>
      <c r="BS53">
        <v>1.51683129032258</v>
      </c>
      <c r="BT53">
        <v>1.461849032258064</v>
      </c>
      <c r="BU53">
        <v>13.13888064516129</v>
      </c>
      <c r="BV53">
        <v>12.57486774193548</v>
      </c>
      <c r="BW53">
        <v>0</v>
      </c>
      <c r="BX53">
        <v>0</v>
      </c>
      <c r="BY53">
        <v>0</v>
      </c>
      <c r="BZ53">
        <v>24</v>
      </c>
      <c r="CA53">
        <v>1</v>
      </c>
      <c r="CB53">
        <v>1654190134</v>
      </c>
      <c r="CC53" t="s">
        <v>396</v>
      </c>
      <c r="CD53">
        <v>1654190133.5</v>
      </c>
      <c r="CE53">
        <v>1654190134</v>
      </c>
      <c r="CF53">
        <v>7</v>
      </c>
      <c r="CG53">
        <v>-7.9000000000000001E-2</v>
      </c>
      <c r="CH53">
        <v>-4.0000000000000001E-3</v>
      </c>
      <c r="CI53">
        <v>3.4929999999999999</v>
      </c>
      <c r="CJ53">
        <v>9.9000000000000005E-2</v>
      </c>
      <c r="CK53">
        <v>420</v>
      </c>
      <c r="CL53">
        <v>18</v>
      </c>
      <c r="CM53">
        <v>0.72</v>
      </c>
      <c r="CN53">
        <v>0.13</v>
      </c>
      <c r="CO53">
        <v>0.25562289999999999</v>
      </c>
      <c r="CP53">
        <v>-1.780932833020708E-2</v>
      </c>
      <c r="CQ53">
        <v>1.776519964537409E-2</v>
      </c>
      <c r="CR53">
        <v>1</v>
      </c>
      <c r="CS53">
        <v>0.65089869999999994</v>
      </c>
      <c r="CT53">
        <v>-9.618443527204662E-2</v>
      </c>
      <c r="CU53">
        <v>9.3591501809726363E-3</v>
      </c>
      <c r="CV53">
        <v>1</v>
      </c>
      <c r="CW53">
        <v>2</v>
      </c>
      <c r="CX53">
        <v>2</v>
      </c>
      <c r="CY53" t="s">
        <v>343</v>
      </c>
      <c r="CZ53">
        <v>3.2364299999999999</v>
      </c>
      <c r="DA53">
        <v>2.7809900000000001</v>
      </c>
      <c r="DB53">
        <v>8.3149399999999998E-2</v>
      </c>
      <c r="DC53">
        <v>8.4744399999999998E-2</v>
      </c>
      <c r="DD53">
        <v>8.3109199999999994E-2</v>
      </c>
      <c r="DE53">
        <v>8.2702399999999995E-2</v>
      </c>
      <c r="DF53">
        <v>23360.5</v>
      </c>
      <c r="DG53">
        <v>22997.5</v>
      </c>
      <c r="DH53">
        <v>24484.2</v>
      </c>
      <c r="DI53">
        <v>22374.3</v>
      </c>
      <c r="DJ53">
        <v>33159.9</v>
      </c>
      <c r="DK53">
        <v>26181.1</v>
      </c>
      <c r="DL53">
        <v>40003</v>
      </c>
      <c r="DM53">
        <v>30983.4</v>
      </c>
      <c r="DN53">
        <v>2.2323</v>
      </c>
      <c r="DO53">
        <v>2.3075000000000001</v>
      </c>
      <c r="DP53">
        <v>-9.0151999999999993E-3</v>
      </c>
      <c r="DQ53">
        <v>0</v>
      </c>
      <c r="DR53">
        <v>21.167300000000001</v>
      </c>
      <c r="DS53">
        <v>999.9</v>
      </c>
      <c r="DT53">
        <v>62.1</v>
      </c>
      <c r="DU53">
        <v>25</v>
      </c>
      <c r="DV53">
        <v>23.214200000000002</v>
      </c>
      <c r="DW53">
        <v>63.508600000000001</v>
      </c>
      <c r="DX53">
        <v>14.7516</v>
      </c>
      <c r="DY53">
        <v>2</v>
      </c>
      <c r="DZ53">
        <v>-0.220889</v>
      </c>
      <c r="EA53">
        <v>1.0855600000000001</v>
      </c>
      <c r="EB53">
        <v>20.383299999999998</v>
      </c>
      <c r="EC53">
        <v>5.2288199999999998</v>
      </c>
      <c r="ED53">
        <v>11.9381</v>
      </c>
      <c r="EE53">
        <v>4.9783999999999997</v>
      </c>
      <c r="EF53">
        <v>3.2813300000000001</v>
      </c>
      <c r="EG53">
        <v>693.1</v>
      </c>
      <c r="EH53">
        <v>998.2</v>
      </c>
      <c r="EI53">
        <v>162.30000000000001</v>
      </c>
      <c r="EJ53">
        <v>97.7</v>
      </c>
      <c r="EK53">
        <v>4.9716800000000001</v>
      </c>
      <c r="EL53">
        <v>1.86128</v>
      </c>
      <c r="EM53">
        <v>1.86676</v>
      </c>
      <c r="EN53">
        <v>1.8579399999999999</v>
      </c>
      <c r="EO53">
        <v>1.86249</v>
      </c>
      <c r="EP53">
        <v>1.8630899999999999</v>
      </c>
      <c r="EQ53">
        <v>1.8639300000000001</v>
      </c>
      <c r="ER53">
        <v>1.85975</v>
      </c>
      <c r="ES53">
        <v>0</v>
      </c>
      <c r="ET53">
        <v>0</v>
      </c>
      <c r="EU53">
        <v>0</v>
      </c>
      <c r="EV53">
        <v>0</v>
      </c>
      <c r="EW53" t="s">
        <v>334</v>
      </c>
      <c r="EX53" t="s">
        <v>335</v>
      </c>
      <c r="EY53" t="s">
        <v>336</v>
      </c>
      <c r="EZ53" t="s">
        <v>336</v>
      </c>
      <c r="FA53" t="s">
        <v>336</v>
      </c>
      <c r="FB53" t="s">
        <v>336</v>
      </c>
      <c r="FC53">
        <v>0</v>
      </c>
      <c r="FD53">
        <v>100</v>
      </c>
      <c r="FE53">
        <v>100</v>
      </c>
      <c r="FF53">
        <v>3.4929999999999999</v>
      </c>
      <c r="FG53">
        <v>9.35E-2</v>
      </c>
      <c r="FH53">
        <v>3.3440619308073449</v>
      </c>
      <c r="FI53">
        <v>6.7843858137211317E-4</v>
      </c>
      <c r="FJ53">
        <v>-9.1149672394835243E-7</v>
      </c>
      <c r="FK53">
        <v>3.4220399332756191E-10</v>
      </c>
      <c r="FL53">
        <v>6.5834045615750098E-4</v>
      </c>
      <c r="FM53">
        <v>-1.0294496597657229E-2</v>
      </c>
      <c r="FN53">
        <v>9.3241379300954626E-4</v>
      </c>
      <c r="FO53">
        <v>-3.1998259251072341E-6</v>
      </c>
      <c r="FP53">
        <v>1</v>
      </c>
      <c r="FQ53">
        <v>2092</v>
      </c>
      <c r="FR53">
        <v>0</v>
      </c>
      <c r="FS53">
        <v>27</v>
      </c>
      <c r="FT53">
        <v>14.8</v>
      </c>
      <c r="FU53">
        <v>14.8</v>
      </c>
      <c r="FV53">
        <v>1.3513200000000001</v>
      </c>
      <c r="FW53">
        <v>2.3803700000000001</v>
      </c>
      <c r="FX53">
        <v>2.1496599999999999</v>
      </c>
      <c r="FY53">
        <v>2.7648899999999998</v>
      </c>
      <c r="FZ53">
        <v>2.1508799999999999</v>
      </c>
      <c r="GA53">
        <v>2.3742700000000001</v>
      </c>
      <c r="GB53">
        <v>29.303899999999999</v>
      </c>
      <c r="GC53">
        <v>13.650499999999999</v>
      </c>
      <c r="GD53">
        <v>19</v>
      </c>
      <c r="GE53">
        <v>619.77700000000004</v>
      </c>
      <c r="GF53">
        <v>710.62599999999998</v>
      </c>
      <c r="GG53">
        <v>19.998799999999999</v>
      </c>
      <c r="GH53">
        <v>24.416899999999998</v>
      </c>
      <c r="GI53">
        <v>29.999700000000001</v>
      </c>
      <c r="GJ53">
        <v>24.4511</v>
      </c>
      <c r="GK53">
        <v>24.436299999999999</v>
      </c>
      <c r="GL53">
        <v>27.073799999999999</v>
      </c>
      <c r="GM53">
        <v>27.292300000000001</v>
      </c>
      <c r="GN53">
        <v>0</v>
      </c>
      <c r="GO53">
        <v>20</v>
      </c>
      <c r="GP53">
        <v>420</v>
      </c>
      <c r="GQ53">
        <v>17.119299999999999</v>
      </c>
      <c r="GR53">
        <v>101.18</v>
      </c>
      <c r="GS53">
        <v>101.631</v>
      </c>
    </row>
    <row r="54" spans="1:201" x14ac:dyDescent="0.25">
      <c r="A54" t="s">
        <v>418</v>
      </c>
      <c r="B54" t="s">
        <v>645</v>
      </c>
      <c r="C54">
        <v>4</v>
      </c>
      <c r="D54">
        <v>38</v>
      </c>
      <c r="E54">
        <v>1654191376.0999999</v>
      </c>
      <c r="F54">
        <v>4074.099999904633</v>
      </c>
      <c r="G54" t="s">
        <v>419</v>
      </c>
      <c r="H54" t="s">
        <v>420</v>
      </c>
      <c r="I54">
        <v>15</v>
      </c>
      <c r="J54">
        <v>1654191368.099999</v>
      </c>
      <c r="K54">
        <f t="shared" si="21"/>
        <v>3.9143102099512186E-3</v>
      </c>
      <c r="L54">
        <f t="shared" si="22"/>
        <v>3.9143102099512186</v>
      </c>
      <c r="M54">
        <f t="shared" si="23"/>
        <v>15.343566382517134</v>
      </c>
      <c r="N54">
        <f t="shared" si="24"/>
        <v>413.79012903225811</v>
      </c>
      <c r="O54">
        <f t="shared" si="25"/>
        <v>308.84559651551746</v>
      </c>
      <c r="P54">
        <f t="shared" si="26"/>
        <v>26.295428998256675</v>
      </c>
      <c r="Q54">
        <f t="shared" si="27"/>
        <v>35.230513502239695</v>
      </c>
      <c r="R54">
        <f t="shared" si="28"/>
        <v>0.26554990510020005</v>
      </c>
      <c r="S54">
        <f>IF(LEFT(AS54,1)&lt;&gt;"0",IF(LEFT(AS54,1)="1",3,AT54),$G$5+$H$5*(BJ54*BC54/($N$5*1000))+$I$5*(BJ54*BC54/($N$5*1000))*MAX(MIN(AQ54,$M$5),$L$5)*MAX(MIN(AQ54,$M$5),$L$5)+$J$5*MAX(MIN(AQ54,$M$5),$L$5)*(BJ54*BC54/($N$5*1000))+$K$5*(BJ54*BC54/($N$5*1000))*(BJ54*BC54/($N$5*1000)))</f>
        <v>3.1993440287803225</v>
      </c>
      <c r="T54">
        <f t="shared" si="29"/>
        <v>0.25388446873474246</v>
      </c>
      <c r="U54">
        <f t="shared" si="30"/>
        <v>0.15968317910356614</v>
      </c>
      <c r="V54">
        <f t="shared" si="31"/>
        <v>427.13690624952778</v>
      </c>
      <c r="W54">
        <f>(BE54+(V54+2*0.95*0.0000000567*(((BE54+$E$7)+273)^4-(BE54+273)^4)-44100*K54)/(1.84*29.3*S54+8*0.95*0.0000000567*(BE54+273)^3))</f>
        <v>22.687261562818016</v>
      </c>
      <c r="X54">
        <f>($F$7*BF54+$G$7*BG54+$H$7*W54)</f>
        <v>22.903335483870968</v>
      </c>
      <c r="Y54">
        <f t="shared" si="32"/>
        <v>2.8032665071953171</v>
      </c>
      <c r="Z54">
        <f t="shared" si="33"/>
        <v>59.943134586565783</v>
      </c>
      <c r="AA54">
        <f t="shared" si="34"/>
        <v>1.5239470753183275</v>
      </c>
      <c r="AB54">
        <f t="shared" si="35"/>
        <v>2.542321294722329</v>
      </c>
      <c r="AC54">
        <f t="shared" si="36"/>
        <v>1.2793194318769896</v>
      </c>
      <c r="AD54">
        <f t="shared" si="37"/>
        <v>-172.62108025884874</v>
      </c>
      <c r="AE54">
        <f t="shared" si="38"/>
        <v>-276.5470580357827</v>
      </c>
      <c r="AF54">
        <f>2*0.95*0.0000000567*(((BE54+$E$7)+273)^4-(X54+273)^4)</f>
        <v>-17.755688555947156</v>
      </c>
      <c r="AG54">
        <f t="shared" si="39"/>
        <v>-39.786920601050781</v>
      </c>
      <c r="AH54">
        <v>0</v>
      </c>
      <c r="AI54">
        <v>0</v>
      </c>
      <c r="AJ54">
        <f>IF(AH54*$K$13&gt;=AL54,1,(AL54/(AL54-AH54*$K$13)))</f>
        <v>1</v>
      </c>
      <c r="AK54">
        <f t="shared" si="40"/>
        <v>0</v>
      </c>
      <c r="AL54">
        <f>MAX(0,($E$13+$F$13*BJ54)/(1+$G$13*BJ54)*BC54/(BE54+273)*$H$13)</f>
        <v>45823.528406674726</v>
      </c>
      <c r="AM54">
        <f>$E$11*BK54+$F$11*BL54+$G$11*BW54</f>
        <v>2399.9822580645159</v>
      </c>
      <c r="AN54">
        <f t="shared" si="41"/>
        <v>2041.6889323062624</v>
      </c>
      <c r="AO54">
        <f>($E$11*$G$9+$F$11*$G$9+$G$11*(BX54*$H$9+BY54*$J$9))/($E$11+$F$11+$G$11)</f>
        <v>0.85071001064516116</v>
      </c>
      <c r="AP54">
        <f>($E$11*$N$9+$F$11*$N$9+$G$11*(BX54*$O$9+BY54*$Q$9))/($E$11+$F$11+$G$11)</f>
        <v>0.17797502661290321</v>
      </c>
      <c r="AQ54">
        <v>2.2000000000000002</v>
      </c>
      <c r="AR54">
        <v>0.5</v>
      </c>
      <c r="AS54" t="s">
        <v>331</v>
      </c>
      <c r="AT54">
        <v>2</v>
      </c>
      <c r="AU54">
        <v>1654191368.099999</v>
      </c>
      <c r="AV54">
        <v>413.79012903225811</v>
      </c>
      <c r="AW54">
        <v>420.01009677419358</v>
      </c>
      <c r="AX54">
        <v>17.8990935483871</v>
      </c>
      <c r="AY54">
        <v>16.489512903225808</v>
      </c>
      <c r="AZ54">
        <v>410.32612903225822</v>
      </c>
      <c r="BA54">
        <v>17.814554838709679</v>
      </c>
      <c r="BB54">
        <v>599.99012903225821</v>
      </c>
      <c r="BC54">
        <v>85.041061290322574</v>
      </c>
      <c r="BD54">
        <v>9.9958348387096774E-2</v>
      </c>
      <c r="BE54">
        <v>21.300006451612902</v>
      </c>
      <c r="BF54">
        <v>22.903335483870968</v>
      </c>
      <c r="BG54">
        <v>999.90000000000032</v>
      </c>
      <c r="BH54">
        <v>0</v>
      </c>
      <c r="BI54">
        <v>0</v>
      </c>
      <c r="BJ54">
        <v>9996.655483870969</v>
      </c>
      <c r="BK54">
        <v>732.20064516129037</v>
      </c>
      <c r="BL54">
        <v>1.478680967741935</v>
      </c>
      <c r="BM54">
        <v>-6.2199835483870958</v>
      </c>
      <c r="BN54">
        <v>421.33161290322579</v>
      </c>
      <c r="BO54">
        <v>427.05193548387098</v>
      </c>
      <c r="BP54">
        <v>1.40958064516129</v>
      </c>
      <c r="BQ54">
        <v>420.01009677419358</v>
      </c>
      <c r="BR54">
        <v>16.489512903225808</v>
      </c>
      <c r="BS54">
        <v>1.5221577419354839</v>
      </c>
      <c r="BT54">
        <v>1.402285483870968</v>
      </c>
      <c r="BU54">
        <v>13.192570967741929</v>
      </c>
      <c r="BV54">
        <v>11.942364516129031</v>
      </c>
      <c r="BW54">
        <v>2399.9822580645159</v>
      </c>
      <c r="BX54">
        <v>0.64299964516129038</v>
      </c>
      <c r="BY54">
        <v>0.35700035483870951</v>
      </c>
      <c r="BZ54">
        <v>24</v>
      </c>
      <c r="CA54">
        <v>40084.229032258067</v>
      </c>
      <c r="CB54">
        <v>1654191288.5999999</v>
      </c>
      <c r="CC54" t="s">
        <v>421</v>
      </c>
      <c r="CD54">
        <v>1654191286.5999999</v>
      </c>
      <c r="CE54">
        <v>1654191288.5999999</v>
      </c>
      <c r="CF54">
        <v>8</v>
      </c>
      <c r="CG54">
        <v>-2.8000000000000001E-2</v>
      </c>
      <c r="CH54">
        <v>-1.0999999999999999E-2</v>
      </c>
      <c r="CI54">
        <v>3.4649999999999999</v>
      </c>
      <c r="CJ54">
        <v>5.8000000000000003E-2</v>
      </c>
      <c r="CK54">
        <v>420</v>
      </c>
      <c r="CL54">
        <v>16</v>
      </c>
      <c r="CM54">
        <v>0.15</v>
      </c>
      <c r="CN54">
        <v>0.05</v>
      </c>
      <c r="CO54">
        <v>-6.2179404878048778</v>
      </c>
      <c r="CP54">
        <v>-7.0484320557462751E-3</v>
      </c>
      <c r="CQ54">
        <v>2.501734743998205E-2</v>
      </c>
      <c r="CR54">
        <v>1</v>
      </c>
      <c r="CS54">
        <v>1.410908536585366</v>
      </c>
      <c r="CT54">
        <v>-3.2888571428574639E-2</v>
      </c>
      <c r="CU54">
        <v>3.54492392912679E-3</v>
      </c>
      <c r="CV54">
        <v>1</v>
      </c>
      <c r="CW54">
        <v>2</v>
      </c>
      <c r="CX54">
        <v>2</v>
      </c>
      <c r="CY54" t="s">
        <v>343</v>
      </c>
      <c r="CZ54">
        <v>3.2376200000000002</v>
      </c>
      <c r="DA54">
        <v>2.7812100000000002</v>
      </c>
      <c r="DB54">
        <v>8.2338900000000007E-2</v>
      </c>
      <c r="DC54">
        <v>8.4905599999999998E-2</v>
      </c>
      <c r="DD54">
        <v>8.3549600000000002E-2</v>
      </c>
      <c r="DE54">
        <v>8.0446599999999993E-2</v>
      </c>
      <c r="DF54">
        <v>23420.6</v>
      </c>
      <c r="DG54">
        <v>23024.1</v>
      </c>
      <c r="DH54">
        <v>24521.9</v>
      </c>
      <c r="DI54">
        <v>22401.1</v>
      </c>
      <c r="DJ54">
        <v>33191.5</v>
      </c>
      <c r="DK54">
        <v>26276.3</v>
      </c>
      <c r="DL54">
        <v>40061.699999999997</v>
      </c>
      <c r="DM54">
        <v>31020.6</v>
      </c>
      <c r="DN54">
        <v>2.2456299999999998</v>
      </c>
      <c r="DO54">
        <v>2.3216800000000002</v>
      </c>
      <c r="DP54">
        <v>9.2647999999999994E-2</v>
      </c>
      <c r="DQ54">
        <v>0</v>
      </c>
      <c r="DR54">
        <v>21.376000000000001</v>
      </c>
      <c r="DS54">
        <v>999.9</v>
      </c>
      <c r="DT54">
        <v>61.7</v>
      </c>
      <c r="DU54">
        <v>25.2</v>
      </c>
      <c r="DV54">
        <v>23.346900000000002</v>
      </c>
      <c r="DW54">
        <v>63.418700000000001</v>
      </c>
      <c r="DX54">
        <v>14.791700000000001</v>
      </c>
      <c r="DY54">
        <v>2</v>
      </c>
      <c r="DZ54">
        <v>-0.29357699999999998</v>
      </c>
      <c r="EA54">
        <v>0.58653900000000003</v>
      </c>
      <c r="EB54">
        <v>20.3597</v>
      </c>
      <c r="EC54">
        <v>5.2322600000000001</v>
      </c>
      <c r="ED54">
        <v>11.9328</v>
      </c>
      <c r="EE54">
        <v>4.9795999999999996</v>
      </c>
      <c r="EF54">
        <v>3.282</v>
      </c>
      <c r="EG54">
        <v>703.2</v>
      </c>
      <c r="EH54">
        <v>1053.4000000000001</v>
      </c>
      <c r="EI54">
        <v>162.30000000000001</v>
      </c>
      <c r="EJ54">
        <v>97.8</v>
      </c>
      <c r="EK54">
        <v>4.9716399999999998</v>
      </c>
      <c r="EL54">
        <v>1.8613</v>
      </c>
      <c r="EM54">
        <v>1.86676</v>
      </c>
      <c r="EN54">
        <v>1.8579399999999999</v>
      </c>
      <c r="EO54">
        <v>1.86249</v>
      </c>
      <c r="EP54">
        <v>1.86307</v>
      </c>
      <c r="EQ54">
        <v>1.86389</v>
      </c>
      <c r="ER54">
        <v>1.8597399999999999</v>
      </c>
      <c r="ES54">
        <v>0</v>
      </c>
      <c r="ET54">
        <v>0</v>
      </c>
      <c r="EU54">
        <v>0</v>
      </c>
      <c r="EV54">
        <v>0</v>
      </c>
      <c r="EW54" t="s">
        <v>334</v>
      </c>
      <c r="EX54" t="s">
        <v>335</v>
      </c>
      <c r="EY54" t="s">
        <v>336</v>
      </c>
      <c r="EZ54" t="s">
        <v>336</v>
      </c>
      <c r="FA54" t="s">
        <v>336</v>
      </c>
      <c r="FB54" t="s">
        <v>336</v>
      </c>
      <c r="FC54">
        <v>0</v>
      </c>
      <c r="FD54">
        <v>100</v>
      </c>
      <c r="FE54">
        <v>100</v>
      </c>
      <c r="FF54">
        <v>3.464</v>
      </c>
      <c r="FG54">
        <v>8.4500000000000006E-2</v>
      </c>
      <c r="FH54">
        <v>3.315420210646296</v>
      </c>
      <c r="FI54">
        <v>6.7843858137211317E-4</v>
      </c>
      <c r="FJ54">
        <v>-9.1149672394835243E-7</v>
      </c>
      <c r="FK54">
        <v>3.4220399332756191E-10</v>
      </c>
      <c r="FL54">
        <v>-9.8954350037829958E-3</v>
      </c>
      <c r="FM54">
        <v>-1.0294496597657229E-2</v>
      </c>
      <c r="FN54">
        <v>9.3241379300954626E-4</v>
      </c>
      <c r="FO54">
        <v>-3.1998259251072341E-6</v>
      </c>
      <c r="FP54">
        <v>1</v>
      </c>
      <c r="FQ54">
        <v>2092</v>
      </c>
      <c r="FR54">
        <v>0</v>
      </c>
      <c r="FS54">
        <v>27</v>
      </c>
      <c r="FT54">
        <v>1.5</v>
      </c>
      <c r="FU54">
        <v>1.5</v>
      </c>
      <c r="FV54">
        <v>1.3501000000000001</v>
      </c>
      <c r="FW54">
        <v>2.3913600000000002</v>
      </c>
      <c r="FX54">
        <v>2.1496599999999999</v>
      </c>
      <c r="FY54">
        <v>2.7636699999999998</v>
      </c>
      <c r="FZ54">
        <v>2.1508799999999999</v>
      </c>
      <c r="GA54">
        <v>2.33887</v>
      </c>
      <c r="GB54">
        <v>29.4314</v>
      </c>
      <c r="GC54">
        <v>13.5366</v>
      </c>
      <c r="GD54">
        <v>19</v>
      </c>
      <c r="GE54">
        <v>619.96100000000001</v>
      </c>
      <c r="GF54">
        <v>712.06</v>
      </c>
      <c r="GG54">
        <v>19.999300000000002</v>
      </c>
      <c r="GH54">
        <v>23.4422</v>
      </c>
      <c r="GI54">
        <v>29.999199999999998</v>
      </c>
      <c r="GJ54">
        <v>23.624300000000002</v>
      </c>
      <c r="GK54">
        <v>23.629000000000001</v>
      </c>
      <c r="GL54">
        <v>27.046600000000002</v>
      </c>
      <c r="GM54">
        <v>30.372699999999998</v>
      </c>
      <c r="GN54">
        <v>0</v>
      </c>
      <c r="GO54">
        <v>20</v>
      </c>
      <c r="GP54">
        <v>420</v>
      </c>
      <c r="GQ54">
        <v>16.472100000000001</v>
      </c>
      <c r="GR54">
        <v>101.331</v>
      </c>
      <c r="GS54">
        <v>101.753</v>
      </c>
    </row>
    <row r="55" spans="1:201" x14ac:dyDescent="0.25">
      <c r="A55" t="s">
        <v>418</v>
      </c>
      <c r="B55" t="s">
        <v>645</v>
      </c>
      <c r="C55">
        <v>4</v>
      </c>
      <c r="D55">
        <v>39</v>
      </c>
      <c r="E55">
        <v>1654191462.0999999</v>
      </c>
      <c r="F55">
        <v>4160.0999999046326</v>
      </c>
      <c r="G55" t="s">
        <v>422</v>
      </c>
      <c r="H55" t="s">
        <v>423</v>
      </c>
      <c r="I55">
        <v>15</v>
      </c>
      <c r="J55">
        <v>1654191454.099999</v>
      </c>
      <c r="K55">
        <f t="shared" si="21"/>
        <v>3.3764569582035056E-3</v>
      </c>
      <c r="L55">
        <f t="shared" si="22"/>
        <v>3.3764569582035056</v>
      </c>
      <c r="M55">
        <f t="shared" si="23"/>
        <v>15.369043707051095</v>
      </c>
      <c r="N55">
        <f t="shared" si="24"/>
        <v>413.81983870967741</v>
      </c>
      <c r="O55">
        <f t="shared" si="25"/>
        <v>299.49926064029165</v>
      </c>
      <c r="P55">
        <f t="shared" si="26"/>
        <v>25.500206695159388</v>
      </c>
      <c r="Q55">
        <f t="shared" si="27"/>
        <v>35.23378120898996</v>
      </c>
      <c r="R55">
        <f t="shared" si="28"/>
        <v>0.24021452453008901</v>
      </c>
      <c r="S55">
        <f>IF(LEFT(AS55,1)&lt;&gt;"0",IF(LEFT(AS55,1)="1",3,AT55),$G$5+$H$5*(BJ55*BC55/($N$5*1000))+$I$5*(BJ55*BC55/($N$5*1000))*MAX(MIN(AQ55,$M$5),$L$5)*MAX(MIN(AQ55,$M$5),$L$5)+$J$5*MAX(MIN(AQ55,$M$5),$L$5)*(BJ55*BC55/($N$5*1000))+$K$5*(BJ55*BC55/($N$5*1000))*(BJ55*BC55/($N$5*1000)))</f>
        <v>3.2002512775829959</v>
      </c>
      <c r="T55">
        <f t="shared" si="29"/>
        <v>0.23062822887277604</v>
      </c>
      <c r="U55">
        <f t="shared" si="30"/>
        <v>0.14497205669483165</v>
      </c>
      <c r="V55">
        <f t="shared" si="31"/>
        <v>355.95048889848562</v>
      </c>
      <c r="W55">
        <f>(BE55+(V55+2*0.95*0.0000000567*(((BE55+$E$7)+273)^4-(BE55+273)^4)-44100*K55)/(1.84*29.3*S55+8*0.95*0.0000000567*(BE55+273)^3))</f>
        <v>22.353576832627564</v>
      </c>
      <c r="X55">
        <f>($F$7*BF55+$G$7*BG55+$H$7*W55)</f>
        <v>22.515490322580639</v>
      </c>
      <c r="Y55">
        <f t="shared" si="32"/>
        <v>2.738085282097352</v>
      </c>
      <c r="Z55">
        <f t="shared" si="33"/>
        <v>60.171629645199765</v>
      </c>
      <c r="AA55">
        <f t="shared" si="34"/>
        <v>1.5227625612298246</v>
      </c>
      <c r="AB55">
        <f t="shared" si="35"/>
        <v>2.5306985538014328</v>
      </c>
      <c r="AC55">
        <f t="shared" si="36"/>
        <v>1.2153227208675275</v>
      </c>
      <c r="AD55">
        <f t="shared" si="37"/>
        <v>-148.90175185677461</v>
      </c>
      <c r="AE55">
        <f t="shared" si="38"/>
        <v>-222.60016130610683</v>
      </c>
      <c r="AF55">
        <f>2*0.95*0.0000000567*(((BE55+$E$7)+273)^4-(X55+273)^4)</f>
        <v>-14.254375089380796</v>
      </c>
      <c r="AG55">
        <f t="shared" si="39"/>
        <v>-29.805799353776621</v>
      </c>
      <c r="AH55">
        <v>0</v>
      </c>
      <c r="AI55">
        <v>0</v>
      </c>
      <c r="AJ55">
        <f>IF(AH55*$K$13&gt;=AL55,1,(AL55/(AL55-AH55*$K$13)))</f>
        <v>1</v>
      </c>
      <c r="AK55">
        <f t="shared" si="40"/>
        <v>0</v>
      </c>
      <c r="AL55">
        <f>MAX(0,($E$13+$F$13*BJ55)/(1+$G$13*BJ55)*BC55/(BE55+273)*$H$13)</f>
        <v>45852.057998414515</v>
      </c>
      <c r="AM55">
        <f>$E$11*BK55+$F$11*BL55+$G$11*BW55</f>
        <v>2000.002258064517</v>
      </c>
      <c r="AN55">
        <f t="shared" si="41"/>
        <v>1701.421905474177</v>
      </c>
      <c r="AO55">
        <f>($E$11*$G$9+$F$11*$G$9+$G$11*(BX55*$H$9+BY55*$J$9))/($E$11+$F$11+$G$11)</f>
        <v>0.85070999225806465</v>
      </c>
      <c r="AP55">
        <f>($E$11*$N$9+$F$11*$N$9+$G$11*(BX55*$O$9+BY55*$Q$9))/($E$11+$F$11+$G$11)</f>
        <v>0.17797504350967747</v>
      </c>
      <c r="AQ55">
        <v>2.2000000000000002</v>
      </c>
      <c r="AR55">
        <v>0.5</v>
      </c>
      <c r="AS55" t="s">
        <v>331</v>
      </c>
      <c r="AT55">
        <v>2</v>
      </c>
      <c r="AU55">
        <v>1654191454.099999</v>
      </c>
      <c r="AV55">
        <v>413.81983870967741</v>
      </c>
      <c r="AW55">
        <v>419.96741935483863</v>
      </c>
      <c r="AX55">
        <v>17.88480645161291</v>
      </c>
      <c r="AY55">
        <v>16.668925806451611</v>
      </c>
      <c r="AZ55">
        <v>410.35583870967741</v>
      </c>
      <c r="BA55">
        <v>17.800554838709679</v>
      </c>
      <c r="BB55">
        <v>600.00570967741942</v>
      </c>
      <c r="BC55">
        <v>85.042835483870974</v>
      </c>
      <c r="BD55">
        <v>9.9968009677419353E-2</v>
      </c>
      <c r="BE55">
        <v>21.2252935483871</v>
      </c>
      <c r="BF55">
        <v>22.515490322580639</v>
      </c>
      <c r="BG55">
        <v>999.90000000000032</v>
      </c>
      <c r="BH55">
        <v>0</v>
      </c>
      <c r="BI55">
        <v>0</v>
      </c>
      <c r="BJ55">
        <v>10000.279354838711</v>
      </c>
      <c r="BK55">
        <v>601.32593548387092</v>
      </c>
      <c r="BL55">
        <v>1.361149677419355</v>
      </c>
      <c r="BM55">
        <v>-6.1476035483870968</v>
      </c>
      <c r="BN55">
        <v>421.35574193548382</v>
      </c>
      <c r="BO55">
        <v>427.0866129032259</v>
      </c>
      <c r="BP55">
        <v>1.21588935483871</v>
      </c>
      <c r="BQ55">
        <v>419.96741935483863</v>
      </c>
      <c r="BR55">
        <v>16.668925806451611</v>
      </c>
      <c r="BS55">
        <v>1.5209754838709679</v>
      </c>
      <c r="BT55">
        <v>1.4175719354838709</v>
      </c>
      <c r="BU55">
        <v>13.180667741935491</v>
      </c>
      <c r="BV55">
        <v>12.106922580645159</v>
      </c>
      <c r="BW55">
        <v>2000.002258064517</v>
      </c>
      <c r="BX55">
        <v>0.64299932258064529</v>
      </c>
      <c r="BY55">
        <v>0.35700064516129032</v>
      </c>
      <c r="BZ55">
        <v>24</v>
      </c>
      <c r="CA55">
        <v>33403.825806451619</v>
      </c>
      <c r="CB55">
        <v>1654191288.5999999</v>
      </c>
      <c r="CC55" t="s">
        <v>421</v>
      </c>
      <c r="CD55">
        <v>1654191286.5999999</v>
      </c>
      <c r="CE55">
        <v>1654191288.5999999</v>
      </c>
      <c r="CF55">
        <v>8</v>
      </c>
      <c r="CG55">
        <v>-2.8000000000000001E-2</v>
      </c>
      <c r="CH55">
        <v>-1.0999999999999999E-2</v>
      </c>
      <c r="CI55">
        <v>3.4649999999999999</v>
      </c>
      <c r="CJ55">
        <v>5.8000000000000003E-2</v>
      </c>
      <c r="CK55">
        <v>420</v>
      </c>
      <c r="CL55">
        <v>16</v>
      </c>
      <c r="CM55">
        <v>0.15</v>
      </c>
      <c r="CN55">
        <v>0.05</v>
      </c>
      <c r="CO55">
        <v>-6.1521042499999998</v>
      </c>
      <c r="CP55">
        <v>8.0744803001895821E-2</v>
      </c>
      <c r="CQ55">
        <v>4.8993233455626367E-2</v>
      </c>
      <c r="CR55">
        <v>1</v>
      </c>
      <c r="CS55">
        <v>1.22259775</v>
      </c>
      <c r="CT55">
        <v>-1.7204915572234601E-2</v>
      </c>
      <c r="CU55">
        <v>2.2292383170883719E-2</v>
      </c>
      <c r="CV55">
        <v>1</v>
      </c>
      <c r="CW55">
        <v>2</v>
      </c>
      <c r="CX55">
        <v>2</v>
      </c>
      <c r="CY55" t="s">
        <v>343</v>
      </c>
      <c r="CZ55">
        <v>3.2378200000000001</v>
      </c>
      <c r="DA55">
        <v>2.7812999999999999</v>
      </c>
      <c r="DB55">
        <v>8.2394400000000007E-2</v>
      </c>
      <c r="DC55">
        <v>8.49554E-2</v>
      </c>
      <c r="DD55">
        <v>8.3633399999999997E-2</v>
      </c>
      <c r="DE55">
        <v>8.1117599999999998E-2</v>
      </c>
      <c r="DF55">
        <v>23427.1</v>
      </c>
      <c r="DG55">
        <v>23029.4</v>
      </c>
      <c r="DH55">
        <v>24529.3</v>
      </c>
      <c r="DI55">
        <v>22406.799999999999</v>
      </c>
      <c r="DJ55">
        <v>33197.5</v>
      </c>
      <c r="DK55">
        <v>26263.3</v>
      </c>
      <c r="DL55">
        <v>40072.9</v>
      </c>
      <c r="DM55">
        <v>31028.3</v>
      </c>
      <c r="DN55">
        <v>2.2484799999999998</v>
      </c>
      <c r="DO55">
        <v>2.3254999999999999</v>
      </c>
      <c r="DP55">
        <v>7.8380099999999994E-2</v>
      </c>
      <c r="DQ55">
        <v>0</v>
      </c>
      <c r="DR55">
        <v>21.2378</v>
      </c>
      <c r="DS55">
        <v>999.9</v>
      </c>
      <c r="DT55">
        <v>61.7</v>
      </c>
      <c r="DU55">
        <v>25.2</v>
      </c>
      <c r="DV55">
        <v>23.3462</v>
      </c>
      <c r="DW55">
        <v>63.248699999999999</v>
      </c>
      <c r="DX55">
        <v>14.759600000000001</v>
      </c>
      <c r="DY55">
        <v>2</v>
      </c>
      <c r="DZ55">
        <v>-0.30965999999999999</v>
      </c>
      <c r="EA55">
        <v>0.51161500000000004</v>
      </c>
      <c r="EB55">
        <v>20.365300000000001</v>
      </c>
      <c r="EC55">
        <v>5.23271</v>
      </c>
      <c r="ED55">
        <v>11.9321</v>
      </c>
      <c r="EE55">
        <v>4.9795499999999997</v>
      </c>
      <c r="EF55">
        <v>3.282</v>
      </c>
      <c r="EG55">
        <v>705.6</v>
      </c>
      <c r="EH55">
        <v>1067.4000000000001</v>
      </c>
      <c r="EI55">
        <v>162.30000000000001</v>
      </c>
      <c r="EJ55">
        <v>97.9</v>
      </c>
      <c r="EK55">
        <v>4.9716399999999998</v>
      </c>
      <c r="EL55">
        <v>1.86134</v>
      </c>
      <c r="EM55">
        <v>1.86677</v>
      </c>
      <c r="EN55">
        <v>1.85795</v>
      </c>
      <c r="EO55">
        <v>1.86249</v>
      </c>
      <c r="EP55">
        <v>1.86307</v>
      </c>
      <c r="EQ55">
        <v>1.8638999999999999</v>
      </c>
      <c r="ER55">
        <v>1.8597399999999999</v>
      </c>
      <c r="ES55">
        <v>0</v>
      </c>
      <c r="ET55">
        <v>0</v>
      </c>
      <c r="EU55">
        <v>0</v>
      </c>
      <c r="EV55">
        <v>0</v>
      </c>
      <c r="EW55" t="s">
        <v>334</v>
      </c>
      <c r="EX55" t="s">
        <v>335</v>
      </c>
      <c r="EY55" t="s">
        <v>336</v>
      </c>
      <c r="EZ55" t="s">
        <v>336</v>
      </c>
      <c r="FA55" t="s">
        <v>336</v>
      </c>
      <c r="FB55" t="s">
        <v>336</v>
      </c>
      <c r="FC55">
        <v>0</v>
      </c>
      <c r="FD55">
        <v>100</v>
      </c>
      <c r="FE55">
        <v>100</v>
      </c>
      <c r="FF55">
        <v>3.464</v>
      </c>
      <c r="FG55">
        <v>8.48E-2</v>
      </c>
      <c r="FH55">
        <v>3.315420210646296</v>
      </c>
      <c r="FI55">
        <v>6.7843858137211317E-4</v>
      </c>
      <c r="FJ55">
        <v>-9.1149672394835243E-7</v>
      </c>
      <c r="FK55">
        <v>3.4220399332756191E-10</v>
      </c>
      <c r="FL55">
        <v>-9.8954350037829958E-3</v>
      </c>
      <c r="FM55">
        <v>-1.0294496597657229E-2</v>
      </c>
      <c r="FN55">
        <v>9.3241379300954626E-4</v>
      </c>
      <c r="FO55">
        <v>-3.1998259251072341E-6</v>
      </c>
      <c r="FP55">
        <v>1</v>
      </c>
      <c r="FQ55">
        <v>2092</v>
      </c>
      <c r="FR55">
        <v>0</v>
      </c>
      <c r="FS55">
        <v>27</v>
      </c>
      <c r="FT55">
        <v>2.9</v>
      </c>
      <c r="FU55">
        <v>2.9</v>
      </c>
      <c r="FV55">
        <v>1.3501000000000001</v>
      </c>
      <c r="FW55">
        <v>2.3901400000000002</v>
      </c>
      <c r="FX55">
        <v>2.1496599999999999</v>
      </c>
      <c r="FY55">
        <v>2.7636699999999998</v>
      </c>
      <c r="FZ55">
        <v>2.1508799999999999</v>
      </c>
      <c r="GA55">
        <v>2.3754900000000001</v>
      </c>
      <c r="GB55">
        <v>29.4739</v>
      </c>
      <c r="GC55">
        <v>13.5191</v>
      </c>
      <c r="GD55">
        <v>19</v>
      </c>
      <c r="GE55">
        <v>619.43600000000004</v>
      </c>
      <c r="GF55">
        <v>712.36900000000003</v>
      </c>
      <c r="GG55">
        <v>19.998999999999999</v>
      </c>
      <c r="GH55">
        <v>23.216000000000001</v>
      </c>
      <c r="GI55">
        <v>29.999199999999998</v>
      </c>
      <c r="GJ55">
        <v>23.402100000000001</v>
      </c>
      <c r="GK55">
        <v>23.4084</v>
      </c>
      <c r="GL55">
        <v>27.050799999999999</v>
      </c>
      <c r="GM55">
        <v>29.810500000000001</v>
      </c>
      <c r="GN55">
        <v>0</v>
      </c>
      <c r="GO55">
        <v>20</v>
      </c>
      <c r="GP55">
        <v>420</v>
      </c>
      <c r="GQ55">
        <v>16.628900000000002</v>
      </c>
      <c r="GR55">
        <v>101.36</v>
      </c>
      <c r="GS55">
        <v>101.779</v>
      </c>
    </row>
    <row r="56" spans="1:201" x14ac:dyDescent="0.25">
      <c r="A56" t="s">
        <v>418</v>
      </c>
      <c r="B56" t="s">
        <v>645</v>
      </c>
      <c r="C56">
        <v>4</v>
      </c>
      <c r="D56">
        <v>40</v>
      </c>
      <c r="E56">
        <v>1654191522.5999999</v>
      </c>
      <c r="F56">
        <v>4220.5999999046326</v>
      </c>
      <c r="G56" t="s">
        <v>424</v>
      </c>
      <c r="H56" t="s">
        <v>425</v>
      </c>
      <c r="I56">
        <v>15</v>
      </c>
      <c r="J56">
        <v>1654191514.849999</v>
      </c>
      <c r="K56">
        <f t="shared" si="21"/>
        <v>3.1362158596649529E-3</v>
      </c>
      <c r="L56">
        <f t="shared" si="22"/>
        <v>3.136215859664953</v>
      </c>
      <c r="M56">
        <f t="shared" si="23"/>
        <v>15.159988775992927</v>
      </c>
      <c r="N56">
        <f t="shared" si="24"/>
        <v>413.9552000000001</v>
      </c>
      <c r="O56">
        <f t="shared" si="25"/>
        <v>300.10975977612105</v>
      </c>
      <c r="P56">
        <f t="shared" si="26"/>
        <v>25.553134221734044</v>
      </c>
      <c r="Q56">
        <f t="shared" si="27"/>
        <v>35.246613756499421</v>
      </c>
      <c r="R56">
        <f t="shared" si="28"/>
        <v>0.23682813556531551</v>
      </c>
      <c r="S56">
        <f>IF(LEFT(AS56,1)&lt;&gt;"0",IF(LEFT(AS56,1)="1",3,AT56),$G$5+$H$5*(BJ56*BC56/($N$5*1000))+$I$5*(BJ56*BC56/($N$5*1000))*MAX(MIN(AQ56,$M$5),$L$5)*MAX(MIN(AQ56,$M$5),$L$5)+$J$5*MAX(MIN(AQ56,$M$5),$L$5)*(BJ56*BC56/($N$5*1000))+$K$5*(BJ56*BC56/($N$5*1000))*(BJ56*BC56/($N$5*1000)))</f>
        <v>3.2008953480926059</v>
      </c>
      <c r="T56">
        <f t="shared" si="29"/>
        <v>0.22750637320586817</v>
      </c>
      <c r="U56">
        <f t="shared" si="30"/>
        <v>0.14299843427913334</v>
      </c>
      <c r="V56">
        <f t="shared" si="31"/>
        <v>266.96304364473377</v>
      </c>
      <c r="W56">
        <f>(BE56+(V56+2*0.95*0.0000000567*(((BE56+$E$7)+273)^4-(BE56+273)^4)-44100*K56)/(1.84*29.3*S56+8*0.95*0.0000000567*(BE56+273)^3))</f>
        <v>21.827048996433689</v>
      </c>
      <c r="X56">
        <f>($F$7*BF56+$G$7*BG56+$H$7*W56)</f>
        <v>22.022056666666671</v>
      </c>
      <c r="Y56">
        <f t="shared" si="32"/>
        <v>2.6570783700174148</v>
      </c>
      <c r="Z56">
        <f t="shared" si="33"/>
        <v>60.113846222128089</v>
      </c>
      <c r="AA56">
        <f t="shared" si="34"/>
        <v>1.5120622968019111</v>
      </c>
      <c r="AB56">
        <f t="shared" si="35"/>
        <v>2.5153311455311878</v>
      </c>
      <c r="AC56">
        <f t="shared" si="36"/>
        <v>1.1450160732155037</v>
      </c>
      <c r="AD56">
        <f t="shared" si="37"/>
        <v>-138.30711941122442</v>
      </c>
      <c r="AE56">
        <f t="shared" si="38"/>
        <v>-154.62146199240638</v>
      </c>
      <c r="AF56">
        <f>2*0.95*0.0000000567*(((BE56+$E$7)+273)^4-(X56+273)^4)</f>
        <v>-9.8694733121928024</v>
      </c>
      <c r="AG56">
        <f t="shared" si="39"/>
        <v>-35.835011071089809</v>
      </c>
      <c r="AH56">
        <v>0</v>
      </c>
      <c r="AI56">
        <v>0</v>
      </c>
      <c r="AJ56">
        <f>IF(AH56*$K$13&gt;=AL56,1,(AL56/(AL56-AH56*$K$13)))</f>
        <v>1</v>
      </c>
      <c r="AK56">
        <f t="shared" si="40"/>
        <v>0</v>
      </c>
      <c r="AL56">
        <f>MAX(0,($E$13+$F$13*BJ56)/(1+$G$13*BJ56)*BC56/(BE56+273)*$H$13)</f>
        <v>45879.568440678704</v>
      </c>
      <c r="AM56">
        <f>$E$11*BK56+$F$11*BL56+$G$11*BW56</f>
        <v>1500.003666666667</v>
      </c>
      <c r="AN56">
        <f t="shared" si="41"/>
        <v>1276.0679587696081</v>
      </c>
      <c r="AO56">
        <f>($E$11*$G$9+$F$11*$G$9+$G$11*(BX56*$H$9+BY56*$J$9))/($E$11+$F$11+$G$11)</f>
        <v>0.85070989300000011</v>
      </c>
      <c r="AP56">
        <f>($E$11*$N$9+$F$11*$N$9+$G$11*(BX56*$O$9+BY56*$Q$9))/($E$11+$F$11+$G$11)</f>
        <v>0.17797492738000001</v>
      </c>
      <c r="AQ56">
        <v>2.2000000000000002</v>
      </c>
      <c r="AR56">
        <v>0.5</v>
      </c>
      <c r="AS56" t="s">
        <v>331</v>
      </c>
      <c r="AT56">
        <v>2</v>
      </c>
      <c r="AU56">
        <v>1654191514.849999</v>
      </c>
      <c r="AV56">
        <v>413.9552000000001</v>
      </c>
      <c r="AW56">
        <v>419.98989999999992</v>
      </c>
      <c r="AX56">
        <v>17.758473333333331</v>
      </c>
      <c r="AY56">
        <v>16.628946666666671</v>
      </c>
      <c r="AZ56">
        <v>410.49119999999999</v>
      </c>
      <c r="BA56">
        <v>17.676659999999991</v>
      </c>
      <c r="BB56">
        <v>599.99886666666657</v>
      </c>
      <c r="BC56">
        <v>85.045983333333325</v>
      </c>
      <c r="BD56">
        <v>9.9978733333333333E-2</v>
      </c>
      <c r="BE56">
        <v>21.126046666666671</v>
      </c>
      <c r="BF56">
        <v>22.022056666666671</v>
      </c>
      <c r="BG56">
        <v>999.9000000000002</v>
      </c>
      <c r="BH56">
        <v>0</v>
      </c>
      <c r="BI56">
        <v>0</v>
      </c>
      <c r="BJ56">
        <v>10002.629999999999</v>
      </c>
      <c r="BK56">
        <v>448.89533333333333</v>
      </c>
      <c r="BL56">
        <v>1.2826820000000001</v>
      </c>
      <c r="BM56">
        <v>-6.0345700000000004</v>
      </c>
      <c r="BN56">
        <v>421.43926666666653</v>
      </c>
      <c r="BO56">
        <v>427.09179999999998</v>
      </c>
      <c r="BP56">
        <v>1.1295206666666671</v>
      </c>
      <c r="BQ56">
        <v>419.98989999999992</v>
      </c>
      <c r="BR56">
        <v>16.628946666666671</v>
      </c>
      <c r="BS56">
        <v>1.510285333333333</v>
      </c>
      <c r="BT56">
        <v>1.4142250000000001</v>
      </c>
      <c r="BU56">
        <v>13.07270333333333</v>
      </c>
      <c r="BV56">
        <v>12.07103</v>
      </c>
      <c r="BW56">
        <v>1500.003666666667</v>
      </c>
      <c r="BX56">
        <v>0.64300066666666678</v>
      </c>
      <c r="BY56">
        <v>0.35699923333333328</v>
      </c>
      <c r="BZ56">
        <v>24</v>
      </c>
      <c r="CA56">
        <v>25052.92666666667</v>
      </c>
      <c r="CB56">
        <v>1654191288.5999999</v>
      </c>
      <c r="CC56" t="s">
        <v>421</v>
      </c>
      <c r="CD56">
        <v>1654191286.5999999</v>
      </c>
      <c r="CE56">
        <v>1654191288.5999999</v>
      </c>
      <c r="CF56">
        <v>8</v>
      </c>
      <c r="CG56">
        <v>-2.8000000000000001E-2</v>
      </c>
      <c r="CH56">
        <v>-1.0999999999999999E-2</v>
      </c>
      <c r="CI56">
        <v>3.4649999999999999</v>
      </c>
      <c r="CJ56">
        <v>5.8000000000000003E-2</v>
      </c>
      <c r="CK56">
        <v>420</v>
      </c>
      <c r="CL56">
        <v>16</v>
      </c>
      <c r="CM56">
        <v>0.15</v>
      </c>
      <c r="CN56">
        <v>0.05</v>
      </c>
      <c r="CO56">
        <v>-6.0376279999999998</v>
      </c>
      <c r="CP56">
        <v>3.4483902439028283E-2</v>
      </c>
      <c r="CQ56">
        <v>3.1573914248949238E-2</v>
      </c>
      <c r="CR56">
        <v>1</v>
      </c>
      <c r="CS56">
        <v>1.13074725</v>
      </c>
      <c r="CT56">
        <v>-2.4961013133209059E-2</v>
      </c>
      <c r="CU56">
        <v>2.636356375283888E-3</v>
      </c>
      <c r="CV56">
        <v>1</v>
      </c>
      <c r="CW56">
        <v>2</v>
      </c>
      <c r="CX56">
        <v>2</v>
      </c>
      <c r="CY56" t="s">
        <v>343</v>
      </c>
      <c r="CZ56">
        <v>3.2381600000000001</v>
      </c>
      <c r="DA56">
        <v>2.7813500000000002</v>
      </c>
      <c r="DB56">
        <v>8.2448300000000002E-2</v>
      </c>
      <c r="DC56">
        <v>8.4989899999999993E-2</v>
      </c>
      <c r="DD56">
        <v>8.3163500000000001E-2</v>
      </c>
      <c r="DE56">
        <v>8.10028E-2</v>
      </c>
      <c r="DF56">
        <v>23432</v>
      </c>
      <c r="DG56">
        <v>23033.9</v>
      </c>
      <c r="DH56">
        <v>24535.3</v>
      </c>
      <c r="DI56">
        <v>22411.5</v>
      </c>
      <c r="DJ56">
        <v>33222.699999999997</v>
      </c>
      <c r="DK56">
        <v>26271.8</v>
      </c>
      <c r="DL56">
        <v>40082.6</v>
      </c>
      <c r="DM56">
        <v>31034.7</v>
      </c>
      <c r="DN56">
        <v>2.2508699999999999</v>
      </c>
      <c r="DO56">
        <v>2.3277199999999998</v>
      </c>
      <c r="DP56">
        <v>5.7146000000000002E-2</v>
      </c>
      <c r="DQ56">
        <v>0</v>
      </c>
      <c r="DR56">
        <v>21.0731</v>
      </c>
      <c r="DS56">
        <v>999.9</v>
      </c>
      <c r="DT56">
        <v>61.6</v>
      </c>
      <c r="DU56">
        <v>25.3</v>
      </c>
      <c r="DV56">
        <v>23.4468</v>
      </c>
      <c r="DW56">
        <v>63.188699999999997</v>
      </c>
      <c r="DX56">
        <v>14.791700000000001</v>
      </c>
      <c r="DY56">
        <v>2</v>
      </c>
      <c r="DZ56">
        <v>-0.32136399999999998</v>
      </c>
      <c r="EA56">
        <v>0.44870100000000002</v>
      </c>
      <c r="EB56">
        <v>20.370999999999999</v>
      </c>
      <c r="EC56">
        <v>5.2328599999999996</v>
      </c>
      <c r="ED56">
        <v>11.9322</v>
      </c>
      <c r="EE56">
        <v>4.9795499999999997</v>
      </c>
      <c r="EF56">
        <v>3.282</v>
      </c>
      <c r="EG56">
        <v>707.4</v>
      </c>
      <c r="EH56">
        <v>1077.8</v>
      </c>
      <c r="EI56">
        <v>162.30000000000001</v>
      </c>
      <c r="EJ56">
        <v>97.9</v>
      </c>
      <c r="EK56">
        <v>4.97166</v>
      </c>
      <c r="EL56">
        <v>1.8613</v>
      </c>
      <c r="EM56">
        <v>1.86676</v>
      </c>
      <c r="EN56">
        <v>1.8579300000000001</v>
      </c>
      <c r="EO56">
        <v>1.8625</v>
      </c>
      <c r="EP56">
        <v>1.8630899999999999</v>
      </c>
      <c r="EQ56">
        <v>1.86392</v>
      </c>
      <c r="ER56">
        <v>1.85978</v>
      </c>
      <c r="ES56">
        <v>0</v>
      </c>
      <c r="ET56">
        <v>0</v>
      </c>
      <c r="EU56">
        <v>0</v>
      </c>
      <c r="EV56">
        <v>0</v>
      </c>
      <c r="EW56" t="s">
        <v>334</v>
      </c>
      <c r="EX56" t="s">
        <v>335</v>
      </c>
      <c r="EY56" t="s">
        <v>336</v>
      </c>
      <c r="EZ56" t="s">
        <v>336</v>
      </c>
      <c r="FA56" t="s">
        <v>336</v>
      </c>
      <c r="FB56" t="s">
        <v>336</v>
      </c>
      <c r="FC56">
        <v>0</v>
      </c>
      <c r="FD56">
        <v>100</v>
      </c>
      <c r="FE56">
        <v>100</v>
      </c>
      <c r="FF56">
        <v>3.464</v>
      </c>
      <c r="FG56">
        <v>8.1699999999999995E-2</v>
      </c>
      <c r="FH56">
        <v>3.315420210646296</v>
      </c>
      <c r="FI56">
        <v>6.7843858137211317E-4</v>
      </c>
      <c r="FJ56">
        <v>-9.1149672394835243E-7</v>
      </c>
      <c r="FK56">
        <v>3.4220399332756191E-10</v>
      </c>
      <c r="FL56">
        <v>-9.8954350037829958E-3</v>
      </c>
      <c r="FM56">
        <v>-1.0294496597657229E-2</v>
      </c>
      <c r="FN56">
        <v>9.3241379300954626E-4</v>
      </c>
      <c r="FO56">
        <v>-3.1998259251072341E-6</v>
      </c>
      <c r="FP56">
        <v>1</v>
      </c>
      <c r="FQ56">
        <v>2092</v>
      </c>
      <c r="FR56">
        <v>0</v>
      </c>
      <c r="FS56">
        <v>27</v>
      </c>
      <c r="FT56">
        <v>3.9</v>
      </c>
      <c r="FU56">
        <v>3.9</v>
      </c>
      <c r="FV56">
        <v>1.3501000000000001</v>
      </c>
      <c r="FW56">
        <v>2.3803700000000001</v>
      </c>
      <c r="FX56">
        <v>2.1496599999999999</v>
      </c>
      <c r="FY56">
        <v>2.7636699999999998</v>
      </c>
      <c r="FZ56">
        <v>2.1508799999999999</v>
      </c>
      <c r="GA56">
        <v>2.3730500000000001</v>
      </c>
      <c r="GB56">
        <v>29.495200000000001</v>
      </c>
      <c r="GC56">
        <v>13.527900000000001</v>
      </c>
      <c r="GD56">
        <v>19</v>
      </c>
      <c r="GE56">
        <v>619.34400000000005</v>
      </c>
      <c r="GF56">
        <v>712.12599999999998</v>
      </c>
      <c r="GG56">
        <v>19.998799999999999</v>
      </c>
      <c r="GH56">
        <v>23.059899999999999</v>
      </c>
      <c r="GI56">
        <v>29.999099999999999</v>
      </c>
      <c r="GJ56">
        <v>23.245000000000001</v>
      </c>
      <c r="GK56">
        <v>23.251100000000001</v>
      </c>
      <c r="GL56">
        <v>27.049700000000001</v>
      </c>
      <c r="GM56">
        <v>30.090399999999999</v>
      </c>
      <c r="GN56">
        <v>0</v>
      </c>
      <c r="GO56">
        <v>20</v>
      </c>
      <c r="GP56">
        <v>420</v>
      </c>
      <c r="GQ56">
        <v>16.618600000000001</v>
      </c>
      <c r="GR56">
        <v>101.38500000000001</v>
      </c>
      <c r="GS56">
        <v>101.8</v>
      </c>
    </row>
    <row r="57" spans="1:201" x14ac:dyDescent="0.25">
      <c r="A57" t="s">
        <v>418</v>
      </c>
      <c r="B57" t="s">
        <v>645</v>
      </c>
      <c r="C57">
        <v>4</v>
      </c>
      <c r="D57">
        <v>41</v>
      </c>
      <c r="E57">
        <v>1654191598.5999999</v>
      </c>
      <c r="F57">
        <v>4296.5999999046326</v>
      </c>
      <c r="G57" t="s">
        <v>426</v>
      </c>
      <c r="H57" t="s">
        <v>427</v>
      </c>
      <c r="I57">
        <v>15</v>
      </c>
      <c r="J57">
        <v>1654191590.599999</v>
      </c>
      <c r="K57">
        <f t="shared" si="21"/>
        <v>2.945659019798401E-3</v>
      </c>
      <c r="L57">
        <f t="shared" si="22"/>
        <v>2.9456590197984012</v>
      </c>
      <c r="M57">
        <f t="shared" si="23"/>
        <v>14.939719429966699</v>
      </c>
      <c r="N57">
        <f t="shared" si="24"/>
        <v>414.0773225806451</v>
      </c>
      <c r="O57">
        <f t="shared" si="25"/>
        <v>300.26890949480759</v>
      </c>
      <c r="P57">
        <f t="shared" si="26"/>
        <v>25.567210493581236</v>
      </c>
      <c r="Q57">
        <f t="shared" si="27"/>
        <v>35.257736423160942</v>
      </c>
      <c r="R57">
        <f t="shared" si="28"/>
        <v>0.23257508939207663</v>
      </c>
      <c r="S57">
        <f>IF(LEFT(AS57,1)&lt;&gt;"0",IF(LEFT(AS57,1)="1",3,AT57),$G$5+$H$5*(BJ57*BC57/($N$5*1000))+$I$5*(BJ57*BC57/($N$5*1000))*MAX(MIN(AQ57,$M$5),$L$5)*MAX(MIN(AQ57,$M$5),$L$5)+$J$5*MAX(MIN(AQ57,$M$5),$L$5)*(BJ57*BC57/($N$5*1000))+$K$5*(BJ57*BC57/($N$5*1000))*(BJ57*BC57/($N$5*1000)))</f>
        <v>3.2006188452592945</v>
      </c>
      <c r="T57">
        <f t="shared" si="29"/>
        <v>0.22357754343982628</v>
      </c>
      <c r="U57">
        <f t="shared" si="30"/>
        <v>0.14051535565117867</v>
      </c>
      <c r="V57">
        <f t="shared" si="31"/>
        <v>213.57081246777469</v>
      </c>
      <c r="W57">
        <f>(BE57+(V57+2*0.95*0.0000000567*(((BE57+$E$7)+273)^4-(BE57+273)^4)-44100*K57)/(1.84*29.3*S57+8*0.95*0.0000000567*(BE57+273)^3))</f>
        <v>21.464118321010876</v>
      </c>
      <c r="X57">
        <f>($F$7*BF57+$G$7*BG57+$H$7*W57)</f>
        <v>21.665074193548389</v>
      </c>
      <c r="Y57">
        <f t="shared" si="32"/>
        <v>2.5997879588936317</v>
      </c>
      <c r="Z57">
        <f t="shared" si="33"/>
        <v>60.267753867723741</v>
      </c>
      <c r="AA57">
        <f t="shared" si="34"/>
        <v>1.5049978871563976</v>
      </c>
      <c r="AB57">
        <f t="shared" si="35"/>
        <v>2.4971859586132608</v>
      </c>
      <c r="AC57">
        <f t="shared" si="36"/>
        <v>1.0947900717372341</v>
      </c>
      <c r="AD57">
        <f t="shared" si="37"/>
        <v>-129.90356277310948</v>
      </c>
      <c r="AE57">
        <f t="shared" si="38"/>
        <v>-113.34925323663323</v>
      </c>
      <c r="AF57">
        <f>2*0.95*0.0000000567*(((BE57+$E$7)+273)^4-(X57+273)^4)</f>
        <v>-7.2182075840186029</v>
      </c>
      <c r="AG57">
        <f t="shared" si="39"/>
        <v>-36.900211125986644</v>
      </c>
      <c r="AH57">
        <v>0</v>
      </c>
      <c r="AI57">
        <v>0</v>
      </c>
      <c r="AJ57">
        <f>IF(AH57*$K$13&gt;=AL57,1,(AL57/(AL57-AH57*$K$13)))</f>
        <v>1</v>
      </c>
      <c r="AK57">
        <f t="shared" si="40"/>
        <v>0</v>
      </c>
      <c r="AL57">
        <f>MAX(0,($E$13+$F$13*BJ57)/(1+$G$13*BJ57)*BC57/(BE57+273)*$H$13)</f>
        <v>45892.860982731909</v>
      </c>
      <c r="AM57">
        <f>$E$11*BK57+$F$11*BL57+$G$11*BW57</f>
        <v>1200.004516129032</v>
      </c>
      <c r="AN57">
        <f t="shared" si="41"/>
        <v>1020.8558454000129</v>
      </c>
      <c r="AO57">
        <f>($E$11*$G$9+$F$11*$G$9+$G$11*(BX57*$H$9+BY57*$J$9))/($E$11+$F$11+$G$11)</f>
        <v>0.85071000290322574</v>
      </c>
      <c r="AP57">
        <f>($E$11*$N$9+$F$11*$N$9+$G$11*(BX57*$O$9+BY57*$Q$9))/($E$11+$F$11+$G$11)</f>
        <v>0.17797500725806453</v>
      </c>
      <c r="AQ57">
        <v>2.2000000000000002</v>
      </c>
      <c r="AR57">
        <v>0.5</v>
      </c>
      <c r="AS57" t="s">
        <v>331</v>
      </c>
      <c r="AT57">
        <v>2</v>
      </c>
      <c r="AU57">
        <v>1654191590.599999</v>
      </c>
      <c r="AV57">
        <v>414.0773225806451</v>
      </c>
      <c r="AW57">
        <v>420.00261290322578</v>
      </c>
      <c r="AX57">
        <v>17.675141935483872</v>
      </c>
      <c r="AY57">
        <v>16.61412903225807</v>
      </c>
      <c r="AZ57">
        <v>410.61332258064522</v>
      </c>
      <c r="BA57">
        <v>17.59493548387097</v>
      </c>
      <c r="BB57">
        <v>599.98393548387094</v>
      </c>
      <c r="BC57">
        <v>85.047758064516131</v>
      </c>
      <c r="BD57">
        <v>9.9953487096774193E-2</v>
      </c>
      <c r="BE57">
        <v>21.008174193548388</v>
      </c>
      <c r="BF57">
        <v>21.665074193548389</v>
      </c>
      <c r="BG57">
        <v>999.90000000000032</v>
      </c>
      <c r="BH57">
        <v>0</v>
      </c>
      <c r="BI57">
        <v>0</v>
      </c>
      <c r="BJ57">
        <v>10001.253225806449</v>
      </c>
      <c r="BK57">
        <v>360.77922580645168</v>
      </c>
      <c r="BL57">
        <v>1.293288387096774</v>
      </c>
      <c r="BM57">
        <v>-5.9252461290322582</v>
      </c>
      <c r="BN57">
        <v>421.52793548387109</v>
      </c>
      <c r="BO57">
        <v>427.09848387096781</v>
      </c>
      <c r="BP57">
        <v>1.0610216129032259</v>
      </c>
      <c r="BQ57">
        <v>420.00261290322578</v>
      </c>
      <c r="BR57">
        <v>16.61412903225807</v>
      </c>
      <c r="BS57">
        <v>1.5032312903225811</v>
      </c>
      <c r="BT57">
        <v>1.4129925806451611</v>
      </c>
      <c r="BU57">
        <v>13.00106129032258</v>
      </c>
      <c r="BV57">
        <v>12.05779677419355</v>
      </c>
      <c r="BW57">
        <v>1200.004516129032</v>
      </c>
      <c r="BX57">
        <v>0.64299990322580658</v>
      </c>
      <c r="BY57">
        <v>0.35700009677419342</v>
      </c>
      <c r="BZ57">
        <v>24</v>
      </c>
      <c r="CA57">
        <v>20042.348387096779</v>
      </c>
      <c r="CB57">
        <v>1654191288.5999999</v>
      </c>
      <c r="CC57" t="s">
        <v>421</v>
      </c>
      <c r="CD57">
        <v>1654191286.5999999</v>
      </c>
      <c r="CE57">
        <v>1654191288.5999999</v>
      </c>
      <c r="CF57">
        <v>8</v>
      </c>
      <c r="CG57">
        <v>-2.8000000000000001E-2</v>
      </c>
      <c r="CH57">
        <v>-1.0999999999999999E-2</v>
      </c>
      <c r="CI57">
        <v>3.4649999999999999</v>
      </c>
      <c r="CJ57">
        <v>5.8000000000000003E-2</v>
      </c>
      <c r="CK57">
        <v>420</v>
      </c>
      <c r="CL57">
        <v>16</v>
      </c>
      <c r="CM57">
        <v>0.15</v>
      </c>
      <c r="CN57">
        <v>0.05</v>
      </c>
      <c r="CO57">
        <v>-5.9239743902439024</v>
      </c>
      <c r="CP57">
        <v>-7.80263414634043E-2</v>
      </c>
      <c r="CQ57">
        <v>2.4650032805477621E-2</v>
      </c>
      <c r="CR57">
        <v>1</v>
      </c>
      <c r="CS57">
        <v>1.0617992682926829</v>
      </c>
      <c r="CT57">
        <v>-1.863804878048779E-2</v>
      </c>
      <c r="CU57">
        <v>1.9958791574005408E-3</v>
      </c>
      <c r="CV57">
        <v>1</v>
      </c>
      <c r="CW57">
        <v>2</v>
      </c>
      <c r="CX57">
        <v>2</v>
      </c>
      <c r="CY57" t="s">
        <v>343</v>
      </c>
      <c r="CZ57">
        <v>3.2385199999999998</v>
      </c>
      <c r="DA57">
        <v>2.7815300000000001</v>
      </c>
      <c r="DB57">
        <v>8.2506499999999997E-2</v>
      </c>
      <c r="DC57">
        <v>8.5033700000000004E-2</v>
      </c>
      <c r="DD57">
        <v>8.2917299999999999E-2</v>
      </c>
      <c r="DE57">
        <v>8.0985299999999996E-2</v>
      </c>
      <c r="DF57">
        <v>23439.8</v>
      </c>
      <c r="DG57">
        <v>23039.3</v>
      </c>
      <c r="DH57">
        <v>24544.2</v>
      </c>
      <c r="DI57">
        <v>22417.200000000001</v>
      </c>
      <c r="DJ57">
        <v>33242.9</v>
      </c>
      <c r="DK57">
        <v>26279</v>
      </c>
      <c r="DL57">
        <v>40096.300000000003</v>
      </c>
      <c r="DM57">
        <v>31042.9</v>
      </c>
      <c r="DN57">
        <v>2.25373</v>
      </c>
      <c r="DO57">
        <v>2.3309799999999998</v>
      </c>
      <c r="DP57">
        <v>4.80562E-2</v>
      </c>
      <c r="DQ57">
        <v>0</v>
      </c>
      <c r="DR57">
        <v>20.868600000000001</v>
      </c>
      <c r="DS57">
        <v>999.9</v>
      </c>
      <c r="DT57">
        <v>61.5</v>
      </c>
      <c r="DU57">
        <v>25.3</v>
      </c>
      <c r="DV57">
        <v>23.406600000000001</v>
      </c>
      <c r="DW57">
        <v>62.908700000000003</v>
      </c>
      <c r="DX57">
        <v>14.7997</v>
      </c>
      <c r="DY57">
        <v>2</v>
      </c>
      <c r="DZ57">
        <v>-0.33720499999999998</v>
      </c>
      <c r="EA57">
        <v>0.35698800000000003</v>
      </c>
      <c r="EB57">
        <v>20.375</v>
      </c>
      <c r="EC57">
        <v>5.2325600000000003</v>
      </c>
      <c r="ED57">
        <v>11.9328</v>
      </c>
      <c r="EE57">
        <v>4.9795499999999997</v>
      </c>
      <c r="EF57">
        <v>3.282</v>
      </c>
      <c r="EG57">
        <v>709.6</v>
      </c>
      <c r="EH57">
        <v>1090.0999999999999</v>
      </c>
      <c r="EI57">
        <v>162.30000000000001</v>
      </c>
      <c r="EJ57">
        <v>97.9</v>
      </c>
      <c r="EK57">
        <v>4.9716300000000002</v>
      </c>
      <c r="EL57">
        <v>1.8613599999999999</v>
      </c>
      <c r="EM57">
        <v>1.86676</v>
      </c>
      <c r="EN57">
        <v>1.85799</v>
      </c>
      <c r="EO57">
        <v>1.8625</v>
      </c>
      <c r="EP57">
        <v>1.8630899999999999</v>
      </c>
      <c r="EQ57">
        <v>1.86392</v>
      </c>
      <c r="ER57">
        <v>1.85975</v>
      </c>
      <c r="ES57">
        <v>0</v>
      </c>
      <c r="ET57">
        <v>0</v>
      </c>
      <c r="EU57">
        <v>0</v>
      </c>
      <c r="EV57">
        <v>0</v>
      </c>
      <c r="EW57" t="s">
        <v>334</v>
      </c>
      <c r="EX57" t="s">
        <v>335</v>
      </c>
      <c r="EY57" t="s">
        <v>336</v>
      </c>
      <c r="EZ57" t="s">
        <v>336</v>
      </c>
      <c r="FA57" t="s">
        <v>336</v>
      </c>
      <c r="FB57" t="s">
        <v>336</v>
      </c>
      <c r="FC57">
        <v>0</v>
      </c>
      <c r="FD57">
        <v>100</v>
      </c>
      <c r="FE57">
        <v>100</v>
      </c>
      <c r="FF57">
        <v>3.464</v>
      </c>
      <c r="FG57">
        <v>8.0100000000000005E-2</v>
      </c>
      <c r="FH57">
        <v>3.315420210646296</v>
      </c>
      <c r="FI57">
        <v>6.7843858137211317E-4</v>
      </c>
      <c r="FJ57">
        <v>-9.1149672394835243E-7</v>
      </c>
      <c r="FK57">
        <v>3.4220399332756191E-10</v>
      </c>
      <c r="FL57">
        <v>-9.8954350037829958E-3</v>
      </c>
      <c r="FM57">
        <v>-1.0294496597657229E-2</v>
      </c>
      <c r="FN57">
        <v>9.3241379300954626E-4</v>
      </c>
      <c r="FO57">
        <v>-3.1998259251072341E-6</v>
      </c>
      <c r="FP57">
        <v>1</v>
      </c>
      <c r="FQ57">
        <v>2092</v>
      </c>
      <c r="FR57">
        <v>0</v>
      </c>
      <c r="FS57">
        <v>27</v>
      </c>
      <c r="FT57">
        <v>5.2</v>
      </c>
      <c r="FU57">
        <v>5.2</v>
      </c>
      <c r="FV57">
        <v>1.3501000000000001</v>
      </c>
      <c r="FW57">
        <v>2.3803700000000001</v>
      </c>
      <c r="FX57">
        <v>2.1496599999999999</v>
      </c>
      <c r="FY57">
        <v>2.7624499999999999</v>
      </c>
      <c r="FZ57">
        <v>2.1508799999999999</v>
      </c>
      <c r="GA57">
        <v>2.3828100000000001</v>
      </c>
      <c r="GB57">
        <v>29.516500000000001</v>
      </c>
      <c r="GC57">
        <v>13.5191</v>
      </c>
      <c r="GD57">
        <v>19</v>
      </c>
      <c r="GE57">
        <v>619</v>
      </c>
      <c r="GF57">
        <v>712.10400000000004</v>
      </c>
      <c r="GG57">
        <v>19.998899999999999</v>
      </c>
      <c r="GH57">
        <v>22.854299999999999</v>
      </c>
      <c r="GI57">
        <v>29.999099999999999</v>
      </c>
      <c r="GJ57">
        <v>23.0398</v>
      </c>
      <c r="GK57">
        <v>23.045400000000001</v>
      </c>
      <c r="GL57">
        <v>27.0488</v>
      </c>
      <c r="GM57">
        <v>30.090399999999999</v>
      </c>
      <c r="GN57">
        <v>0</v>
      </c>
      <c r="GO57">
        <v>20</v>
      </c>
      <c r="GP57">
        <v>420</v>
      </c>
      <c r="GQ57">
        <v>16.5548</v>
      </c>
      <c r="GR57">
        <v>101.42</v>
      </c>
      <c r="GS57">
        <v>101.827</v>
      </c>
    </row>
    <row r="58" spans="1:201" x14ac:dyDescent="0.25">
      <c r="A58" t="s">
        <v>418</v>
      </c>
      <c r="B58" t="s">
        <v>645</v>
      </c>
      <c r="C58">
        <v>4</v>
      </c>
      <c r="D58">
        <v>42</v>
      </c>
      <c r="E58">
        <v>1654191668.5999999</v>
      </c>
      <c r="F58">
        <v>4366.5999999046326</v>
      </c>
      <c r="G58" t="s">
        <v>428</v>
      </c>
      <c r="H58" t="s">
        <v>429</v>
      </c>
      <c r="I58">
        <v>15</v>
      </c>
      <c r="J58">
        <v>1654191660.599999</v>
      </c>
      <c r="K58">
        <f t="shared" si="21"/>
        <v>2.7961593547882187E-3</v>
      </c>
      <c r="L58">
        <f t="shared" si="22"/>
        <v>2.7961593547882186</v>
      </c>
      <c r="M58">
        <f t="shared" si="23"/>
        <v>14.217908019345261</v>
      </c>
      <c r="N58">
        <f t="shared" si="24"/>
        <v>414.37412903225811</v>
      </c>
      <c r="O58">
        <f t="shared" si="25"/>
        <v>304.45565400211103</v>
      </c>
      <c r="P58">
        <f t="shared" si="26"/>
        <v>25.922035962683893</v>
      </c>
      <c r="Q58">
        <f t="shared" si="27"/>
        <v>35.280740999822363</v>
      </c>
      <c r="R58">
        <f t="shared" si="28"/>
        <v>0.22911614919409076</v>
      </c>
      <c r="S58">
        <f>IF(LEFT(AS58,1)&lt;&gt;"0",IF(LEFT(AS58,1)="1",3,AT58),$G$5+$H$5*(BJ58*BC58/($N$5*1000))+$I$5*(BJ58*BC58/($N$5*1000))*MAX(MIN(AQ58,$M$5),$L$5)*MAX(MIN(AQ58,$M$5),$L$5)+$J$5*MAX(MIN(AQ58,$M$5),$L$5)*(BJ58*BC58/($N$5*1000))+$K$5*(BJ58*BC58/($N$5*1000))*(BJ58*BC58/($N$5*1000)))</f>
        <v>3.1995761542482497</v>
      </c>
      <c r="T58">
        <f t="shared" si="29"/>
        <v>0.22037610500018309</v>
      </c>
      <c r="U58">
        <f t="shared" si="30"/>
        <v>0.13849254482775608</v>
      </c>
      <c r="V58">
        <f t="shared" si="31"/>
        <v>160.17821348231524</v>
      </c>
      <c r="W58">
        <f>(BE58+(V58+2*0.95*0.0000000567*(((BE58+$E$7)+273)^4-(BE58+273)^4)-44100*K58)/(1.84*29.3*S58+8*0.95*0.0000000567*(BE58+273)^3))</f>
        <v>21.092520990296212</v>
      </c>
      <c r="X58">
        <f>($F$7*BF58+$G$7*BG58+$H$7*W58)</f>
        <v>21.318125806451611</v>
      </c>
      <c r="Y58">
        <f t="shared" si="32"/>
        <v>2.545147071240542</v>
      </c>
      <c r="Z58">
        <f t="shared" si="33"/>
        <v>60.114857194141372</v>
      </c>
      <c r="AA58">
        <f t="shared" si="34"/>
        <v>1.4904538888559957</v>
      </c>
      <c r="AB58">
        <f t="shared" si="35"/>
        <v>2.4793436405289362</v>
      </c>
      <c r="AC58">
        <f t="shared" si="36"/>
        <v>1.0546931823845462</v>
      </c>
      <c r="AD58">
        <f t="shared" si="37"/>
        <v>-123.31062754616045</v>
      </c>
      <c r="AE58">
        <f t="shared" si="38"/>
        <v>-73.584932159461573</v>
      </c>
      <c r="AF58">
        <f>2*0.95*0.0000000567*(((BE58+$E$7)+273)^4-(X58+273)^4)</f>
        <v>-4.6764290756492679</v>
      </c>
      <c r="AG58">
        <f t="shared" si="39"/>
        <v>-41.393775298956058</v>
      </c>
      <c r="AH58">
        <v>0</v>
      </c>
      <c r="AI58">
        <v>0</v>
      </c>
      <c r="AJ58">
        <f>IF(AH58*$K$13&gt;=AL58,1,(AL58/(AL58-AH58*$K$13)))</f>
        <v>1</v>
      </c>
      <c r="AK58">
        <f t="shared" si="40"/>
        <v>0</v>
      </c>
      <c r="AL58">
        <f>MAX(0,($E$13+$F$13*BJ58)/(1+$G$13*BJ58)*BC58/(BE58+273)*$H$13)</f>
        <v>45891.560987195451</v>
      </c>
      <c r="AM58">
        <f>$E$11*BK58+$F$11*BL58+$G$11*BW58</f>
        <v>900.00393548387103</v>
      </c>
      <c r="AN58">
        <f t="shared" si="41"/>
        <v>765.6423531813133</v>
      </c>
      <c r="AO58">
        <f>($E$11*$G$9+$F$11*$G$9+$G$11*(BX58*$H$9+BY58*$J$9))/($E$11+$F$11+$G$11)</f>
        <v>0.85071000580645173</v>
      </c>
      <c r="AP58">
        <f>($E$11*$N$9+$F$11*$N$9+$G$11*(BX58*$O$9+BY58*$Q$9))/($E$11+$F$11+$G$11)</f>
        <v>0.17797501451612907</v>
      </c>
      <c r="AQ58">
        <v>2.2000000000000002</v>
      </c>
      <c r="AR58">
        <v>0.5</v>
      </c>
      <c r="AS58" t="s">
        <v>331</v>
      </c>
      <c r="AT58">
        <v>2</v>
      </c>
      <c r="AU58">
        <v>1654191660.599999</v>
      </c>
      <c r="AV58">
        <v>414.37412903225811</v>
      </c>
      <c r="AW58">
        <v>420.01232258064522</v>
      </c>
      <c r="AX58">
        <v>17.50545806451613</v>
      </c>
      <c r="AY58">
        <v>16.498125806451611</v>
      </c>
      <c r="AZ58">
        <v>410.91009677419368</v>
      </c>
      <c r="BA58">
        <v>17.428493548387099</v>
      </c>
      <c r="BB58">
        <v>599.98722580645165</v>
      </c>
      <c r="BC58">
        <v>85.042267741935504</v>
      </c>
      <c r="BD58">
        <v>9.997094516129032E-2</v>
      </c>
      <c r="BE58">
        <v>20.891535483870971</v>
      </c>
      <c r="BF58">
        <v>21.318125806451611</v>
      </c>
      <c r="BG58">
        <v>999.90000000000032</v>
      </c>
      <c r="BH58">
        <v>0</v>
      </c>
      <c r="BI58">
        <v>0</v>
      </c>
      <c r="BJ58">
        <v>9997.4941935483876</v>
      </c>
      <c r="BK58">
        <v>272.70958064516128</v>
      </c>
      <c r="BL58">
        <v>1.3963354838709681</v>
      </c>
      <c r="BM58">
        <v>-5.6381829032258057</v>
      </c>
      <c r="BN58">
        <v>421.75719354838708</v>
      </c>
      <c r="BO58">
        <v>427.05796774193539</v>
      </c>
      <c r="BP58">
        <v>1.007351290322581</v>
      </c>
      <c r="BQ58">
        <v>420.01232258064522</v>
      </c>
      <c r="BR58">
        <v>16.498125806451611</v>
      </c>
      <c r="BS58">
        <v>1.4887061290322581</v>
      </c>
      <c r="BT58">
        <v>1.403037741935484</v>
      </c>
      <c r="BU58">
        <v>12.852648387096769</v>
      </c>
      <c r="BV58">
        <v>11.95050322580645</v>
      </c>
      <c r="BW58">
        <v>900.00393548387103</v>
      </c>
      <c r="BX58">
        <v>0.64299980645161303</v>
      </c>
      <c r="BY58">
        <v>0.35700019354838719</v>
      </c>
      <c r="BZ58">
        <v>24</v>
      </c>
      <c r="CA58">
        <v>15031.777419354839</v>
      </c>
      <c r="CB58">
        <v>1654191288.5999999</v>
      </c>
      <c r="CC58" t="s">
        <v>421</v>
      </c>
      <c r="CD58">
        <v>1654191286.5999999</v>
      </c>
      <c r="CE58">
        <v>1654191288.5999999</v>
      </c>
      <c r="CF58">
        <v>8</v>
      </c>
      <c r="CG58">
        <v>-2.8000000000000001E-2</v>
      </c>
      <c r="CH58">
        <v>-1.0999999999999999E-2</v>
      </c>
      <c r="CI58">
        <v>3.4649999999999999</v>
      </c>
      <c r="CJ58">
        <v>5.8000000000000003E-2</v>
      </c>
      <c r="CK58">
        <v>420</v>
      </c>
      <c r="CL58">
        <v>16</v>
      </c>
      <c r="CM58">
        <v>0.15</v>
      </c>
      <c r="CN58">
        <v>0.05</v>
      </c>
      <c r="CO58">
        <v>-5.6349421951219512</v>
      </c>
      <c r="CP58">
        <v>-9.2676794425099712E-2</v>
      </c>
      <c r="CQ58">
        <v>1.886750536229093E-2</v>
      </c>
      <c r="CR58">
        <v>1</v>
      </c>
      <c r="CS58">
        <v>1.0116021951219509</v>
      </c>
      <c r="CT58">
        <v>-7.4444529616724403E-2</v>
      </c>
      <c r="CU58">
        <v>7.8193881964515356E-3</v>
      </c>
      <c r="CV58">
        <v>1</v>
      </c>
      <c r="CW58">
        <v>2</v>
      </c>
      <c r="CX58">
        <v>2</v>
      </c>
      <c r="CY58" t="s">
        <v>343</v>
      </c>
      <c r="CZ58">
        <v>3.2386699999999999</v>
      </c>
      <c r="DA58">
        <v>2.7814100000000002</v>
      </c>
      <c r="DB58">
        <v>8.25819E-2</v>
      </c>
      <c r="DC58">
        <v>8.5068699999999997E-2</v>
      </c>
      <c r="DD58">
        <v>8.2385600000000003E-2</v>
      </c>
      <c r="DE58">
        <v>8.0610200000000007E-2</v>
      </c>
      <c r="DF58">
        <v>23446.3</v>
      </c>
      <c r="DG58">
        <v>23044.799999999999</v>
      </c>
      <c r="DH58">
        <v>24552.3</v>
      </c>
      <c r="DI58">
        <v>22422.799999999999</v>
      </c>
      <c r="DJ58">
        <v>33272.800000000003</v>
      </c>
      <c r="DK58">
        <v>26295.7</v>
      </c>
      <c r="DL58">
        <v>40109</v>
      </c>
      <c r="DM58">
        <v>31050.2</v>
      </c>
      <c r="DN58">
        <v>2.2563</v>
      </c>
      <c r="DO58">
        <v>2.33358</v>
      </c>
      <c r="DP58">
        <v>3.7103900000000002E-2</v>
      </c>
      <c r="DQ58">
        <v>0</v>
      </c>
      <c r="DR58">
        <v>20.686800000000002</v>
      </c>
      <c r="DS58">
        <v>999.9</v>
      </c>
      <c r="DT58">
        <v>61.3</v>
      </c>
      <c r="DU58">
        <v>25.3</v>
      </c>
      <c r="DV58">
        <v>23.331700000000001</v>
      </c>
      <c r="DW58">
        <v>63.048699999999997</v>
      </c>
      <c r="DX58">
        <v>14.771599999999999</v>
      </c>
      <c r="DY58">
        <v>2</v>
      </c>
      <c r="DZ58">
        <v>-0.35202699999999998</v>
      </c>
      <c r="EA58">
        <v>0.27644600000000003</v>
      </c>
      <c r="EB58">
        <v>20.3781</v>
      </c>
      <c r="EC58">
        <v>5.2325600000000003</v>
      </c>
      <c r="ED58">
        <v>11.9321</v>
      </c>
      <c r="EE58">
        <v>4.9797500000000001</v>
      </c>
      <c r="EF58">
        <v>3.282</v>
      </c>
      <c r="EG58">
        <v>711.7</v>
      </c>
      <c r="EH58">
        <v>1102.3</v>
      </c>
      <c r="EI58">
        <v>162.30000000000001</v>
      </c>
      <c r="EJ58">
        <v>97.9</v>
      </c>
      <c r="EK58">
        <v>4.97166</v>
      </c>
      <c r="EL58">
        <v>1.8613500000000001</v>
      </c>
      <c r="EM58">
        <v>1.86676</v>
      </c>
      <c r="EN58">
        <v>1.85798</v>
      </c>
      <c r="EO58">
        <v>1.8625</v>
      </c>
      <c r="EP58">
        <v>1.8630899999999999</v>
      </c>
      <c r="EQ58">
        <v>1.8639300000000001</v>
      </c>
      <c r="ER58">
        <v>1.85975</v>
      </c>
      <c r="ES58">
        <v>0</v>
      </c>
      <c r="ET58">
        <v>0</v>
      </c>
      <c r="EU58">
        <v>0</v>
      </c>
      <c r="EV58">
        <v>0</v>
      </c>
      <c r="EW58" t="s">
        <v>334</v>
      </c>
      <c r="EX58" t="s">
        <v>335</v>
      </c>
      <c r="EY58" t="s">
        <v>336</v>
      </c>
      <c r="EZ58" t="s">
        <v>336</v>
      </c>
      <c r="FA58" t="s">
        <v>336</v>
      </c>
      <c r="FB58" t="s">
        <v>336</v>
      </c>
      <c r="FC58">
        <v>0</v>
      </c>
      <c r="FD58">
        <v>100</v>
      </c>
      <c r="FE58">
        <v>100</v>
      </c>
      <c r="FF58">
        <v>3.464</v>
      </c>
      <c r="FG58">
        <v>7.6899999999999996E-2</v>
      </c>
      <c r="FH58">
        <v>3.315420210646296</v>
      </c>
      <c r="FI58">
        <v>6.7843858137211317E-4</v>
      </c>
      <c r="FJ58">
        <v>-9.1149672394835243E-7</v>
      </c>
      <c r="FK58">
        <v>3.4220399332756191E-10</v>
      </c>
      <c r="FL58">
        <v>-9.8954350037829958E-3</v>
      </c>
      <c r="FM58">
        <v>-1.0294496597657229E-2</v>
      </c>
      <c r="FN58">
        <v>9.3241379300954626E-4</v>
      </c>
      <c r="FO58">
        <v>-3.1998259251072341E-6</v>
      </c>
      <c r="FP58">
        <v>1</v>
      </c>
      <c r="FQ58">
        <v>2092</v>
      </c>
      <c r="FR58">
        <v>0</v>
      </c>
      <c r="FS58">
        <v>27</v>
      </c>
      <c r="FT58">
        <v>6.4</v>
      </c>
      <c r="FU58">
        <v>6.3</v>
      </c>
      <c r="FV58">
        <v>1.3501000000000001</v>
      </c>
      <c r="FW58">
        <v>2.3828100000000001</v>
      </c>
      <c r="FX58">
        <v>2.1496599999999999</v>
      </c>
      <c r="FY58">
        <v>2.7636699999999998</v>
      </c>
      <c r="FZ58">
        <v>2.1508799999999999</v>
      </c>
      <c r="GA58">
        <v>2.36572</v>
      </c>
      <c r="GB58">
        <v>29.559100000000001</v>
      </c>
      <c r="GC58">
        <v>13.510400000000001</v>
      </c>
      <c r="GD58">
        <v>19</v>
      </c>
      <c r="GE58">
        <v>618.65899999999999</v>
      </c>
      <c r="GF58">
        <v>711.74400000000003</v>
      </c>
      <c r="GG58">
        <v>19.998799999999999</v>
      </c>
      <c r="GH58">
        <v>22.6662</v>
      </c>
      <c r="GI58">
        <v>29.998999999999999</v>
      </c>
      <c r="GJ58">
        <v>22.852699999999999</v>
      </c>
      <c r="GK58">
        <v>22.857800000000001</v>
      </c>
      <c r="GL58">
        <v>27.045400000000001</v>
      </c>
      <c r="GM58">
        <v>30.369800000000001</v>
      </c>
      <c r="GN58">
        <v>0</v>
      </c>
      <c r="GO58">
        <v>20</v>
      </c>
      <c r="GP58">
        <v>420</v>
      </c>
      <c r="GQ58">
        <v>16.531500000000001</v>
      </c>
      <c r="GR58">
        <v>101.453</v>
      </c>
      <c r="GS58">
        <v>101.851</v>
      </c>
    </row>
    <row r="59" spans="1:201" x14ac:dyDescent="0.25">
      <c r="A59" t="s">
        <v>418</v>
      </c>
      <c r="B59" t="s">
        <v>645</v>
      </c>
      <c r="C59">
        <v>4</v>
      </c>
      <c r="D59">
        <v>43</v>
      </c>
      <c r="E59">
        <v>1654191730.0999999</v>
      </c>
      <c r="F59">
        <v>4428.0999999046326</v>
      </c>
      <c r="G59" t="s">
        <v>430</v>
      </c>
      <c r="H59" t="s">
        <v>431</v>
      </c>
      <c r="I59">
        <v>15</v>
      </c>
      <c r="J59">
        <v>1654191722.349999</v>
      </c>
      <c r="K59">
        <f t="shared" si="21"/>
        <v>2.6110858789011363E-3</v>
      </c>
      <c r="L59">
        <f t="shared" si="22"/>
        <v>2.6110858789011364</v>
      </c>
      <c r="M59">
        <f t="shared" si="23"/>
        <v>12.827459510977096</v>
      </c>
      <c r="N59">
        <f t="shared" si="24"/>
        <v>414.87913333333341</v>
      </c>
      <c r="O59">
        <f t="shared" si="25"/>
        <v>313.14450210124596</v>
      </c>
      <c r="P59">
        <f t="shared" si="26"/>
        <v>26.660889556748565</v>
      </c>
      <c r="Q59">
        <f t="shared" si="27"/>
        <v>35.322500248218645</v>
      </c>
      <c r="R59">
        <f t="shared" si="28"/>
        <v>0.22388119636356416</v>
      </c>
      <c r="S59">
        <f>IF(LEFT(AS59,1)&lt;&gt;"0",IF(LEFT(AS59,1)="1",3,AT59),$G$5+$H$5*(BJ59*BC59/($N$5*1000))+$I$5*(BJ59*BC59/($N$5*1000))*MAX(MIN(AQ59,$M$5),$L$5)*MAX(MIN(AQ59,$M$5),$L$5)+$J$5*MAX(MIN(AQ59,$M$5),$L$5)*(BJ59*BC59/($N$5*1000))+$K$5*(BJ59*BC59/($N$5*1000))*(BJ59*BC59/($N$5*1000)))</f>
        <v>3.1998916041051455</v>
      </c>
      <c r="T59">
        <f t="shared" si="29"/>
        <v>0.21552894176404808</v>
      </c>
      <c r="U59">
        <f t="shared" si="30"/>
        <v>0.13543004443138171</v>
      </c>
      <c r="V59">
        <f t="shared" si="31"/>
        <v>106.78525407008101</v>
      </c>
      <c r="W59">
        <f>(BE59+(V59+2*0.95*0.0000000567*(((BE59+$E$7)+273)^4-(BE59+273)^4)-44100*K59)/(1.84*29.3*S59+8*0.95*0.0000000567*(BE59+273)^3))</f>
        <v>20.734829709164885</v>
      </c>
      <c r="X59">
        <f>($F$7*BF59+$G$7*BG59+$H$7*W59)</f>
        <v>20.97198666666667</v>
      </c>
      <c r="Y59">
        <f t="shared" si="32"/>
        <v>2.4916383301723286</v>
      </c>
      <c r="Z59">
        <f t="shared" si="33"/>
        <v>60.276480816729837</v>
      </c>
      <c r="AA59">
        <f t="shared" si="34"/>
        <v>1.4842786043003278</v>
      </c>
      <c r="AB59">
        <f t="shared" si="35"/>
        <v>2.4624506676381208</v>
      </c>
      <c r="AC59">
        <f t="shared" si="36"/>
        <v>1.0073597258720008</v>
      </c>
      <c r="AD59">
        <f t="shared" si="37"/>
        <v>-115.14888725954012</v>
      </c>
      <c r="AE59">
        <f t="shared" si="38"/>
        <v>-33.047080299963262</v>
      </c>
      <c r="AF59">
        <f>2*0.95*0.0000000567*(((BE59+$E$7)+273)^4-(X59+273)^4)</f>
        <v>-2.0950883961287281</v>
      </c>
      <c r="AG59">
        <f t="shared" si="39"/>
        <v>-43.505801885551101</v>
      </c>
      <c r="AH59">
        <v>0</v>
      </c>
      <c r="AI59">
        <v>0</v>
      </c>
      <c r="AJ59">
        <f>IF(AH59*$K$13&gt;=AL59,1,(AL59/(AL59-AH59*$K$13)))</f>
        <v>1</v>
      </c>
      <c r="AK59">
        <f t="shared" si="40"/>
        <v>0</v>
      </c>
      <c r="AL59">
        <f>MAX(0,($E$13+$F$13*BJ59)/(1+$G$13*BJ59)*BC59/(BE59+273)*$H$13)</f>
        <v>45914.720359956977</v>
      </c>
      <c r="AM59">
        <f>$E$11*BK59+$F$11*BL59+$G$11*BW59</f>
        <v>600.00119999999993</v>
      </c>
      <c r="AN59">
        <f t="shared" si="41"/>
        <v>510.4270370520324</v>
      </c>
      <c r="AO59">
        <f>($E$11*$G$9+$F$11*$G$9+$G$11*(BX59*$H$9+BY59*$J$9))/($E$11+$F$11+$G$11)</f>
        <v>0.85071002700000009</v>
      </c>
      <c r="AP59">
        <f>($E$11*$N$9+$F$11*$N$9+$G$11*(BX59*$O$9+BY59*$Q$9))/($E$11+$F$11+$G$11)</f>
        <v>0.17797506750000003</v>
      </c>
      <c r="AQ59">
        <v>2.2000000000000002</v>
      </c>
      <c r="AR59">
        <v>0.5</v>
      </c>
      <c r="AS59" t="s">
        <v>331</v>
      </c>
      <c r="AT59">
        <v>2</v>
      </c>
      <c r="AU59">
        <v>1654191722.349999</v>
      </c>
      <c r="AV59">
        <v>414.87913333333341</v>
      </c>
      <c r="AW59">
        <v>419.97969999999998</v>
      </c>
      <c r="AX59">
        <v>17.433540000000001</v>
      </c>
      <c r="AY59">
        <v>16.492840000000001</v>
      </c>
      <c r="AZ59">
        <v>411.41500000000002</v>
      </c>
      <c r="BA59">
        <v>17.35792</v>
      </c>
      <c r="BB59">
        <v>600.00466666666682</v>
      </c>
      <c r="BC59">
        <v>85.039243333333346</v>
      </c>
      <c r="BD59">
        <v>0.1000114766666667</v>
      </c>
      <c r="BE59">
        <v>20.780423333333331</v>
      </c>
      <c r="BF59">
        <v>20.97198666666667</v>
      </c>
      <c r="BG59">
        <v>999.9000000000002</v>
      </c>
      <c r="BH59">
        <v>0</v>
      </c>
      <c r="BI59">
        <v>0</v>
      </c>
      <c r="BJ59">
        <v>9999.1823333333323</v>
      </c>
      <c r="BK59">
        <v>183.7099333333334</v>
      </c>
      <c r="BL59">
        <v>1.409555666666666</v>
      </c>
      <c r="BM59">
        <v>-5.1006283333333347</v>
      </c>
      <c r="BN59">
        <v>422.24026666666668</v>
      </c>
      <c r="BO59">
        <v>427.02249999999998</v>
      </c>
      <c r="BP59">
        <v>0.94070106666666653</v>
      </c>
      <c r="BQ59">
        <v>419.97969999999998</v>
      </c>
      <c r="BR59">
        <v>16.492840000000001</v>
      </c>
      <c r="BS59">
        <v>1.482534666666667</v>
      </c>
      <c r="BT59">
        <v>1.4025386666666659</v>
      </c>
      <c r="BU59">
        <v>12.789223333333331</v>
      </c>
      <c r="BV59">
        <v>11.94511</v>
      </c>
      <c r="BW59">
        <v>600.00119999999993</v>
      </c>
      <c r="BX59">
        <v>0.64299910000000005</v>
      </c>
      <c r="BY59">
        <v>0.35700090000000012</v>
      </c>
      <c r="BZ59">
        <v>24</v>
      </c>
      <c r="CA59">
        <v>10021.143333333341</v>
      </c>
      <c r="CB59">
        <v>1654191288.5999999</v>
      </c>
      <c r="CC59" t="s">
        <v>421</v>
      </c>
      <c r="CD59">
        <v>1654191286.5999999</v>
      </c>
      <c r="CE59">
        <v>1654191288.5999999</v>
      </c>
      <c r="CF59">
        <v>8</v>
      </c>
      <c r="CG59">
        <v>-2.8000000000000001E-2</v>
      </c>
      <c r="CH59">
        <v>-1.0999999999999999E-2</v>
      </c>
      <c r="CI59">
        <v>3.4649999999999999</v>
      </c>
      <c r="CJ59">
        <v>5.8000000000000003E-2</v>
      </c>
      <c r="CK59">
        <v>420</v>
      </c>
      <c r="CL59">
        <v>16</v>
      </c>
      <c r="CM59">
        <v>0.15</v>
      </c>
      <c r="CN59">
        <v>0.05</v>
      </c>
      <c r="CO59">
        <v>-5.1067117499999997</v>
      </c>
      <c r="CP59">
        <v>4.1257373358358718E-2</v>
      </c>
      <c r="CQ59">
        <v>2.338387071118684E-2</v>
      </c>
      <c r="CR59">
        <v>1</v>
      </c>
      <c r="CS59">
        <v>0.94117465</v>
      </c>
      <c r="CT59">
        <v>-1.255134709193277E-2</v>
      </c>
      <c r="CU59">
        <v>1.365478094844439E-3</v>
      </c>
      <c r="CV59">
        <v>1</v>
      </c>
      <c r="CW59">
        <v>2</v>
      </c>
      <c r="CX59">
        <v>2</v>
      </c>
      <c r="CY59" t="s">
        <v>343</v>
      </c>
      <c r="CZ59">
        <v>3.2387600000000001</v>
      </c>
      <c r="DA59">
        <v>2.7815099999999999</v>
      </c>
      <c r="DB59">
        <v>8.2690200000000005E-2</v>
      </c>
      <c r="DC59">
        <v>8.5098199999999999E-2</v>
      </c>
      <c r="DD59">
        <v>8.2182699999999997E-2</v>
      </c>
      <c r="DE59">
        <v>8.06225E-2</v>
      </c>
      <c r="DF59">
        <v>23449.9</v>
      </c>
      <c r="DG59">
        <v>23049</v>
      </c>
      <c r="DH59">
        <v>24558.400000000001</v>
      </c>
      <c r="DI59">
        <v>22427.200000000001</v>
      </c>
      <c r="DJ59">
        <v>33288</v>
      </c>
      <c r="DK59">
        <v>26300.400000000001</v>
      </c>
      <c r="DL59">
        <v>40118.400000000001</v>
      </c>
      <c r="DM59">
        <v>31056.3</v>
      </c>
      <c r="DN59">
        <v>2.2587199999999998</v>
      </c>
      <c r="DO59">
        <v>2.33575</v>
      </c>
      <c r="DP59">
        <v>2.80328E-2</v>
      </c>
      <c r="DQ59">
        <v>0</v>
      </c>
      <c r="DR59">
        <v>20.5032</v>
      </c>
      <c r="DS59">
        <v>999.9</v>
      </c>
      <c r="DT59">
        <v>61.2</v>
      </c>
      <c r="DU59">
        <v>25.4</v>
      </c>
      <c r="DV59">
        <v>23.435300000000002</v>
      </c>
      <c r="DW59">
        <v>63.358699999999999</v>
      </c>
      <c r="DX59">
        <v>14.803699999999999</v>
      </c>
      <c r="DY59">
        <v>2</v>
      </c>
      <c r="DZ59">
        <v>-0.36325200000000002</v>
      </c>
      <c r="EA59">
        <v>0.23128499999999999</v>
      </c>
      <c r="EB59">
        <v>20.3813</v>
      </c>
      <c r="EC59">
        <v>5.2328599999999996</v>
      </c>
      <c r="ED59">
        <v>11.9321</v>
      </c>
      <c r="EE59">
        <v>4.9797000000000002</v>
      </c>
      <c r="EF59">
        <v>3.282</v>
      </c>
      <c r="EG59">
        <v>713.5</v>
      </c>
      <c r="EH59">
        <v>1112.9000000000001</v>
      </c>
      <c r="EI59">
        <v>162.30000000000001</v>
      </c>
      <c r="EJ59">
        <v>97.9</v>
      </c>
      <c r="EK59">
        <v>4.9716300000000002</v>
      </c>
      <c r="EL59">
        <v>1.8613599999999999</v>
      </c>
      <c r="EM59">
        <v>1.86676</v>
      </c>
      <c r="EN59">
        <v>1.8579699999999999</v>
      </c>
      <c r="EO59">
        <v>1.86249</v>
      </c>
      <c r="EP59">
        <v>1.8630899999999999</v>
      </c>
      <c r="EQ59">
        <v>1.8638999999999999</v>
      </c>
      <c r="ER59">
        <v>1.85975</v>
      </c>
      <c r="ES59">
        <v>0</v>
      </c>
      <c r="ET59">
        <v>0</v>
      </c>
      <c r="EU59">
        <v>0</v>
      </c>
      <c r="EV59">
        <v>0</v>
      </c>
      <c r="EW59" t="s">
        <v>334</v>
      </c>
      <c r="EX59" t="s">
        <v>335</v>
      </c>
      <c r="EY59" t="s">
        <v>336</v>
      </c>
      <c r="EZ59" t="s">
        <v>336</v>
      </c>
      <c r="FA59" t="s">
        <v>336</v>
      </c>
      <c r="FB59" t="s">
        <v>336</v>
      </c>
      <c r="FC59">
        <v>0</v>
      </c>
      <c r="FD59">
        <v>100</v>
      </c>
      <c r="FE59">
        <v>100</v>
      </c>
      <c r="FF59">
        <v>3.464</v>
      </c>
      <c r="FG59">
        <v>7.5600000000000001E-2</v>
      </c>
      <c r="FH59">
        <v>3.315420210646296</v>
      </c>
      <c r="FI59">
        <v>6.7843858137211317E-4</v>
      </c>
      <c r="FJ59">
        <v>-9.1149672394835243E-7</v>
      </c>
      <c r="FK59">
        <v>3.4220399332756191E-10</v>
      </c>
      <c r="FL59">
        <v>-9.8954350037829958E-3</v>
      </c>
      <c r="FM59">
        <v>-1.0294496597657229E-2</v>
      </c>
      <c r="FN59">
        <v>9.3241379300954626E-4</v>
      </c>
      <c r="FO59">
        <v>-3.1998259251072341E-6</v>
      </c>
      <c r="FP59">
        <v>1</v>
      </c>
      <c r="FQ59">
        <v>2092</v>
      </c>
      <c r="FR59">
        <v>0</v>
      </c>
      <c r="FS59">
        <v>27</v>
      </c>
      <c r="FT59">
        <v>7.4</v>
      </c>
      <c r="FU59">
        <v>7.4</v>
      </c>
      <c r="FV59">
        <v>1.3501000000000001</v>
      </c>
      <c r="FW59">
        <v>2.3852500000000001</v>
      </c>
      <c r="FX59">
        <v>2.1496599999999999</v>
      </c>
      <c r="FY59">
        <v>2.7624499999999999</v>
      </c>
      <c r="FZ59">
        <v>2.1508799999999999</v>
      </c>
      <c r="GA59">
        <v>2.3718300000000001</v>
      </c>
      <c r="GB59">
        <v>29.559100000000001</v>
      </c>
      <c r="GC59">
        <v>13.5016</v>
      </c>
      <c r="GD59">
        <v>19</v>
      </c>
      <c r="GE59">
        <v>618.58600000000001</v>
      </c>
      <c r="GF59">
        <v>711.49900000000002</v>
      </c>
      <c r="GG59">
        <v>19.999199999999998</v>
      </c>
      <c r="GH59">
        <v>22.512</v>
      </c>
      <c r="GI59">
        <v>29.999300000000002</v>
      </c>
      <c r="GJ59">
        <v>22.697800000000001</v>
      </c>
      <c r="GK59">
        <v>22.705400000000001</v>
      </c>
      <c r="GL59">
        <v>27.047999999999998</v>
      </c>
      <c r="GM59">
        <v>30.369800000000001</v>
      </c>
      <c r="GN59">
        <v>0</v>
      </c>
      <c r="GO59">
        <v>20</v>
      </c>
      <c r="GP59">
        <v>420</v>
      </c>
      <c r="GQ59">
        <v>16.530999999999999</v>
      </c>
      <c r="GR59">
        <v>101.477</v>
      </c>
      <c r="GS59">
        <v>101.871</v>
      </c>
    </row>
    <row r="60" spans="1:201" x14ac:dyDescent="0.25">
      <c r="A60" t="s">
        <v>418</v>
      </c>
      <c r="B60" t="s">
        <v>645</v>
      </c>
      <c r="C60">
        <v>4</v>
      </c>
      <c r="D60">
        <v>44</v>
      </c>
      <c r="E60">
        <v>1654191796.5999999</v>
      </c>
      <c r="F60">
        <v>4494.5999999046326</v>
      </c>
      <c r="G60" t="s">
        <v>432</v>
      </c>
      <c r="H60" t="s">
        <v>433</v>
      </c>
      <c r="I60">
        <v>15</v>
      </c>
      <c r="J60">
        <v>1654191788.849999</v>
      </c>
      <c r="K60">
        <f t="shared" si="21"/>
        <v>2.5374278921039893E-3</v>
      </c>
      <c r="L60">
        <f t="shared" si="22"/>
        <v>2.5374278921039894</v>
      </c>
      <c r="M60">
        <f t="shared" si="23"/>
        <v>11.110813854352331</v>
      </c>
      <c r="N60">
        <f t="shared" si="24"/>
        <v>415.5370666666667</v>
      </c>
      <c r="O60">
        <f t="shared" si="25"/>
        <v>327.10203236513121</v>
      </c>
      <c r="P60">
        <f t="shared" si="26"/>
        <v>27.8484158343079</v>
      </c>
      <c r="Q60">
        <f t="shared" si="27"/>
        <v>35.377490452839602</v>
      </c>
      <c r="R60">
        <f t="shared" si="28"/>
        <v>0.22535446831579098</v>
      </c>
      <c r="S60">
        <f>IF(LEFT(AS60,1)&lt;&gt;"0",IF(LEFT(AS60,1)="1",3,AT60),$G$5+$H$5*(BJ60*BC60/($N$5*1000))+$I$5*(BJ60*BC60/($N$5*1000))*MAX(MIN(AQ60,$M$5),$L$5)*MAX(MIN(AQ60,$M$5),$L$5)+$J$5*MAX(MIN(AQ60,$M$5),$L$5)*(BJ60*BC60/($N$5*1000))+$K$5*(BJ60*BC60/($N$5*1000))*(BJ60*BC60/($N$5*1000)))</f>
        <v>3.1997059399100198</v>
      </c>
      <c r="T60">
        <f t="shared" si="29"/>
        <v>0.21689368950967244</v>
      </c>
      <c r="U60">
        <f t="shared" si="30"/>
        <v>0.13629225715094434</v>
      </c>
      <c r="V60">
        <f t="shared" si="31"/>
        <v>71.190647858318982</v>
      </c>
      <c r="W60">
        <f>(BE60+(V60+2*0.95*0.0000000567*(((BE60+$E$7)+273)^4-(BE60+273)^4)-44100*K60)/(1.84*29.3*S60+8*0.95*0.0000000567*(BE60+273)^3))</f>
        <v>20.443955809816803</v>
      </c>
      <c r="X60">
        <f>($F$7*BF60+$G$7*BG60+$H$7*W60)</f>
        <v>20.696813333333331</v>
      </c>
      <c r="Y60">
        <f t="shared" si="32"/>
        <v>2.4498055492880924</v>
      </c>
      <c r="Z60">
        <f t="shared" si="33"/>
        <v>60.395698772858132</v>
      </c>
      <c r="AA60">
        <f t="shared" si="34"/>
        <v>1.4767631140458666</v>
      </c>
      <c r="AB60">
        <f t="shared" si="35"/>
        <v>2.4451461677756514</v>
      </c>
      <c r="AC60">
        <f t="shared" si="36"/>
        <v>0.97304243524222578</v>
      </c>
      <c r="AD60">
        <f t="shared" si="37"/>
        <v>-111.90057004178593</v>
      </c>
      <c r="AE60">
        <f t="shared" si="38"/>
        <v>-5.33090369943044</v>
      </c>
      <c r="AF60">
        <f>2*0.95*0.0000000567*(((BE60+$E$7)+273)^4-(X60+273)^4)</f>
        <v>-0.3373114892956906</v>
      </c>
      <c r="AG60">
        <f t="shared" si="39"/>
        <v>-46.378137372193066</v>
      </c>
      <c r="AH60">
        <v>0</v>
      </c>
      <c r="AI60">
        <v>0</v>
      </c>
      <c r="AJ60">
        <f>IF(AH60*$K$13&gt;=AL60,1,(AL60/(AL60-AH60*$K$13)))</f>
        <v>1</v>
      </c>
      <c r="AK60">
        <f t="shared" si="40"/>
        <v>0</v>
      </c>
      <c r="AL60">
        <f>MAX(0,($E$13+$F$13*BJ60)/(1+$G$13*BJ60)*BC60/(BE60+273)*$H$13)</f>
        <v>45929.115280631551</v>
      </c>
      <c r="AM60">
        <f>$E$11*BK60+$F$11*BL60+$G$11*BW60</f>
        <v>400.00303333333329</v>
      </c>
      <c r="AN60">
        <f t="shared" si="41"/>
        <v>340.28662368732751</v>
      </c>
      <c r="AO60">
        <f>($E$11*$G$9+$F$11*$G$9+$G$11*(BX60*$H$9+BY60*$J$9))/($E$11+$F$11+$G$11)</f>
        <v>0.8507101079999998</v>
      </c>
      <c r="AP60">
        <f>($E$11*$N$9+$F$11*$N$9+$G$11*(BX60*$O$9+BY60*$Q$9))/($E$11+$F$11+$G$11)</f>
        <v>0.17797526999999996</v>
      </c>
      <c r="AQ60">
        <v>2.2000000000000002</v>
      </c>
      <c r="AR60">
        <v>0.5</v>
      </c>
      <c r="AS60" t="s">
        <v>331</v>
      </c>
      <c r="AT60">
        <v>2</v>
      </c>
      <c r="AU60">
        <v>1654191788.849999</v>
      </c>
      <c r="AV60">
        <v>415.5370666666667</v>
      </c>
      <c r="AW60">
        <v>419.99766666666682</v>
      </c>
      <c r="AX60">
        <v>17.345770000000002</v>
      </c>
      <c r="AY60">
        <v>16.431513333333331</v>
      </c>
      <c r="AZ60">
        <v>412.0729</v>
      </c>
      <c r="BA60">
        <v>17.271813333333331</v>
      </c>
      <c r="BB60">
        <v>599.99686666666662</v>
      </c>
      <c r="BC60">
        <v>85.036816666666667</v>
      </c>
      <c r="BD60">
        <v>9.9969653333333339E-2</v>
      </c>
      <c r="BE60">
        <v>20.66591</v>
      </c>
      <c r="BF60">
        <v>20.696813333333331</v>
      </c>
      <c r="BG60">
        <v>999.9000000000002</v>
      </c>
      <c r="BH60">
        <v>0</v>
      </c>
      <c r="BI60">
        <v>0</v>
      </c>
      <c r="BJ60">
        <v>9998.6833333333325</v>
      </c>
      <c r="BK60">
        <v>123.47790000000001</v>
      </c>
      <c r="BL60">
        <v>1.3697813333333331</v>
      </c>
      <c r="BM60">
        <v>-4.4605126666666672</v>
      </c>
      <c r="BN60">
        <v>422.87220000000008</v>
      </c>
      <c r="BO60">
        <v>427.01416666666671</v>
      </c>
      <c r="BP60">
        <v>0.91425639999999997</v>
      </c>
      <c r="BQ60">
        <v>419.99766666666682</v>
      </c>
      <c r="BR60">
        <v>16.431513333333331</v>
      </c>
      <c r="BS60">
        <v>1.4750300000000001</v>
      </c>
      <c r="BT60">
        <v>1.397283666666667</v>
      </c>
      <c r="BU60">
        <v>12.711743333333329</v>
      </c>
      <c r="BV60">
        <v>11.888170000000001</v>
      </c>
      <c r="BW60">
        <v>400.00303333333329</v>
      </c>
      <c r="BX60">
        <v>0.64299639999999991</v>
      </c>
      <c r="BY60">
        <v>0.35700359999999992</v>
      </c>
      <c r="BZ60">
        <v>23.12083333333333</v>
      </c>
      <c r="CA60">
        <v>6680.7963333333319</v>
      </c>
      <c r="CB60">
        <v>1654191288.5999999</v>
      </c>
      <c r="CC60" t="s">
        <v>421</v>
      </c>
      <c r="CD60">
        <v>1654191286.5999999</v>
      </c>
      <c r="CE60">
        <v>1654191288.5999999</v>
      </c>
      <c r="CF60">
        <v>8</v>
      </c>
      <c r="CG60">
        <v>-2.8000000000000001E-2</v>
      </c>
      <c r="CH60">
        <v>-1.0999999999999999E-2</v>
      </c>
      <c r="CI60">
        <v>3.4649999999999999</v>
      </c>
      <c r="CJ60">
        <v>5.8000000000000003E-2</v>
      </c>
      <c r="CK60">
        <v>420</v>
      </c>
      <c r="CL60">
        <v>16</v>
      </c>
      <c r="CM60">
        <v>0.15</v>
      </c>
      <c r="CN60">
        <v>0.05</v>
      </c>
      <c r="CO60">
        <v>-4.4597363414634152</v>
      </c>
      <c r="CP60">
        <v>-4.1610313588855842E-2</v>
      </c>
      <c r="CQ60">
        <v>4.0368845736871231E-2</v>
      </c>
      <c r="CR60">
        <v>1</v>
      </c>
      <c r="CS60">
        <v>0.91382885365853661</v>
      </c>
      <c r="CT60">
        <v>2.6579749128919031E-2</v>
      </c>
      <c r="CU60">
        <v>1.4789977259767431E-2</v>
      </c>
      <c r="CV60">
        <v>1</v>
      </c>
      <c r="CW60">
        <v>2</v>
      </c>
      <c r="CX60">
        <v>2</v>
      </c>
      <c r="CY60" t="s">
        <v>343</v>
      </c>
      <c r="CZ60">
        <v>3.2390500000000002</v>
      </c>
      <c r="DA60">
        <v>2.7815799999999999</v>
      </c>
      <c r="DB60">
        <v>8.2824999999999996E-2</v>
      </c>
      <c r="DC60">
        <v>8.5127999999999995E-2</v>
      </c>
      <c r="DD60">
        <v>8.1860199999999994E-2</v>
      </c>
      <c r="DE60">
        <v>8.0144199999999999E-2</v>
      </c>
      <c r="DF60">
        <v>23452.2</v>
      </c>
      <c r="DG60">
        <v>23051.8</v>
      </c>
      <c r="DH60">
        <v>24563.8</v>
      </c>
      <c r="DI60">
        <v>22430.2</v>
      </c>
      <c r="DJ60">
        <v>33306.400000000001</v>
      </c>
      <c r="DK60">
        <v>26317.200000000001</v>
      </c>
      <c r="DL60">
        <v>40126.400000000001</v>
      </c>
      <c r="DM60">
        <v>31060.1</v>
      </c>
      <c r="DN60">
        <v>2.2608000000000001</v>
      </c>
      <c r="DO60">
        <v>2.3374799999999998</v>
      </c>
      <c r="DP60">
        <v>2.1979200000000001E-2</v>
      </c>
      <c r="DQ60">
        <v>0</v>
      </c>
      <c r="DR60">
        <v>20.3169</v>
      </c>
      <c r="DS60">
        <v>999.9</v>
      </c>
      <c r="DT60">
        <v>61.1</v>
      </c>
      <c r="DU60">
        <v>25.4</v>
      </c>
      <c r="DV60">
        <v>23.397200000000002</v>
      </c>
      <c r="DW60">
        <v>63.268700000000003</v>
      </c>
      <c r="DX60">
        <v>14.851800000000001</v>
      </c>
      <c r="DY60">
        <v>2</v>
      </c>
      <c r="DZ60">
        <v>-0.37342700000000001</v>
      </c>
      <c r="EA60">
        <v>0.19642999999999999</v>
      </c>
      <c r="EB60">
        <v>20.383099999999999</v>
      </c>
      <c r="EC60">
        <v>5.2325600000000003</v>
      </c>
      <c r="ED60">
        <v>11.9322</v>
      </c>
      <c r="EE60">
        <v>4.9797500000000001</v>
      </c>
      <c r="EF60">
        <v>3.282</v>
      </c>
      <c r="EG60">
        <v>715.3</v>
      </c>
      <c r="EH60">
        <v>1123.5</v>
      </c>
      <c r="EI60">
        <v>162.30000000000001</v>
      </c>
      <c r="EJ60">
        <v>98</v>
      </c>
      <c r="EK60">
        <v>4.97166</v>
      </c>
      <c r="EL60">
        <v>1.86134</v>
      </c>
      <c r="EM60">
        <v>1.86677</v>
      </c>
      <c r="EN60">
        <v>1.8580099999999999</v>
      </c>
      <c r="EO60">
        <v>1.8625</v>
      </c>
      <c r="EP60">
        <v>1.8631</v>
      </c>
      <c r="EQ60">
        <v>1.8638999999999999</v>
      </c>
      <c r="ER60">
        <v>1.8597600000000001</v>
      </c>
      <c r="ES60">
        <v>0</v>
      </c>
      <c r="ET60">
        <v>0</v>
      </c>
      <c r="EU60">
        <v>0</v>
      </c>
      <c r="EV60">
        <v>0</v>
      </c>
      <c r="EW60" t="s">
        <v>334</v>
      </c>
      <c r="EX60" t="s">
        <v>335</v>
      </c>
      <c r="EY60" t="s">
        <v>336</v>
      </c>
      <c r="EZ60" t="s">
        <v>336</v>
      </c>
      <c r="FA60" t="s">
        <v>336</v>
      </c>
      <c r="FB60" t="s">
        <v>336</v>
      </c>
      <c r="FC60">
        <v>0</v>
      </c>
      <c r="FD60">
        <v>100</v>
      </c>
      <c r="FE60">
        <v>100</v>
      </c>
      <c r="FF60">
        <v>3.464</v>
      </c>
      <c r="FG60">
        <v>7.3599999999999999E-2</v>
      </c>
      <c r="FH60">
        <v>3.315420210646296</v>
      </c>
      <c r="FI60">
        <v>6.7843858137211317E-4</v>
      </c>
      <c r="FJ60">
        <v>-9.1149672394835243E-7</v>
      </c>
      <c r="FK60">
        <v>3.4220399332756191E-10</v>
      </c>
      <c r="FL60">
        <v>-9.8954350037829958E-3</v>
      </c>
      <c r="FM60">
        <v>-1.0294496597657229E-2</v>
      </c>
      <c r="FN60">
        <v>9.3241379300954626E-4</v>
      </c>
      <c r="FO60">
        <v>-3.1998259251072341E-6</v>
      </c>
      <c r="FP60">
        <v>1</v>
      </c>
      <c r="FQ60">
        <v>2092</v>
      </c>
      <c r="FR60">
        <v>0</v>
      </c>
      <c r="FS60">
        <v>27</v>
      </c>
      <c r="FT60">
        <v>8.5</v>
      </c>
      <c r="FU60">
        <v>8.5</v>
      </c>
      <c r="FV60">
        <v>1.3501000000000001</v>
      </c>
      <c r="FW60">
        <v>2.3913600000000002</v>
      </c>
      <c r="FX60">
        <v>2.1508799999999999</v>
      </c>
      <c r="FY60">
        <v>2.7624499999999999</v>
      </c>
      <c r="FZ60">
        <v>2.1508799999999999</v>
      </c>
      <c r="GA60">
        <v>2.34253</v>
      </c>
      <c r="GB60">
        <v>29.580400000000001</v>
      </c>
      <c r="GC60">
        <v>13.4841</v>
      </c>
      <c r="GD60">
        <v>19</v>
      </c>
      <c r="GE60">
        <v>618.30499999999995</v>
      </c>
      <c r="GF60">
        <v>710.87699999999995</v>
      </c>
      <c r="GG60">
        <v>19.999400000000001</v>
      </c>
      <c r="GH60">
        <v>22.369499999999999</v>
      </c>
      <c r="GI60">
        <v>29.999400000000001</v>
      </c>
      <c r="GJ60">
        <v>22.547699999999999</v>
      </c>
      <c r="GK60">
        <v>22.555499999999999</v>
      </c>
      <c r="GL60">
        <v>27.0458</v>
      </c>
      <c r="GM60">
        <v>30.9161</v>
      </c>
      <c r="GN60">
        <v>0</v>
      </c>
      <c r="GO60">
        <v>20</v>
      </c>
      <c r="GP60">
        <v>420</v>
      </c>
      <c r="GQ60">
        <v>16.335799999999999</v>
      </c>
      <c r="GR60">
        <v>101.499</v>
      </c>
      <c r="GS60">
        <v>101.884</v>
      </c>
    </row>
    <row r="61" spans="1:201" x14ac:dyDescent="0.25">
      <c r="A61" t="s">
        <v>418</v>
      </c>
      <c r="B61" t="s">
        <v>645</v>
      </c>
      <c r="C61">
        <v>4</v>
      </c>
      <c r="D61">
        <v>45</v>
      </c>
      <c r="E61">
        <v>1654191877.0999999</v>
      </c>
      <c r="F61">
        <v>4575.0999999046326</v>
      </c>
      <c r="G61" t="s">
        <v>434</v>
      </c>
      <c r="H61" t="s">
        <v>435</v>
      </c>
      <c r="I61">
        <v>15</v>
      </c>
      <c r="J61">
        <v>1654191869.349999</v>
      </c>
      <c r="K61">
        <f t="shared" si="21"/>
        <v>2.4408774968729349E-3</v>
      </c>
      <c r="L61">
        <f t="shared" si="22"/>
        <v>2.4408774968729348</v>
      </c>
      <c r="M61">
        <f t="shared" si="23"/>
        <v>7.4438543368157344</v>
      </c>
      <c r="N61">
        <f t="shared" si="24"/>
        <v>416.89389999999997</v>
      </c>
      <c r="O61">
        <f t="shared" si="25"/>
        <v>354.82855310892427</v>
      </c>
      <c r="P61">
        <f t="shared" si="26"/>
        <v>30.20796408979977</v>
      </c>
      <c r="Q61">
        <f t="shared" si="27"/>
        <v>35.491833591505397</v>
      </c>
      <c r="R61">
        <f t="shared" si="28"/>
        <v>0.22333476406320715</v>
      </c>
      <c r="S61">
        <f>IF(LEFT(AS61,1)&lt;&gt;"0",IF(LEFT(AS61,1)="1",3,AT61),$G$5+$H$5*(BJ61*BC61/($N$5*1000))+$I$5*(BJ61*BC61/($N$5*1000))*MAX(MIN(AQ61,$M$5),$L$5)*MAX(MIN(AQ61,$M$5),$L$5)+$J$5*MAX(MIN(AQ61,$M$5),$L$5)*(BJ61*BC61/($N$5*1000))+$K$5*(BJ61*BC61/($N$5*1000))*(BJ61*BC61/($N$5*1000)))</f>
        <v>3.2003839407149783</v>
      </c>
      <c r="T61">
        <f t="shared" si="29"/>
        <v>0.2150236441809999</v>
      </c>
      <c r="U61">
        <f t="shared" si="30"/>
        <v>0.13511072992704209</v>
      </c>
      <c r="V61">
        <f t="shared" si="31"/>
        <v>35.595348562809953</v>
      </c>
      <c r="W61">
        <f>(BE61+(V61+2*0.95*0.0000000567*(((BE61+$E$7)+273)^4-(BE61+273)^4)-44100*K61)/(1.84*29.3*S61+8*0.95*0.0000000567*(BE61+273)^3))</f>
        <v>20.155694889963176</v>
      </c>
      <c r="X61">
        <f>($F$7*BF61+$G$7*BG61+$H$7*W61)</f>
        <v>20.427820000000001</v>
      </c>
      <c r="Y61">
        <f t="shared" si="32"/>
        <v>2.4095081929420701</v>
      </c>
      <c r="Z61">
        <f t="shared" si="33"/>
        <v>60.353547718735157</v>
      </c>
      <c r="AA61">
        <f t="shared" si="34"/>
        <v>1.4650869826368556</v>
      </c>
      <c r="AB61">
        <f t="shared" si="35"/>
        <v>2.4275076412484999</v>
      </c>
      <c r="AC61">
        <f t="shared" si="36"/>
        <v>0.94442121030521453</v>
      </c>
      <c r="AD61">
        <f t="shared" si="37"/>
        <v>-107.64269761209643</v>
      </c>
      <c r="AE61">
        <f t="shared" si="38"/>
        <v>20.813966644126108</v>
      </c>
      <c r="AF61">
        <f>2*0.95*0.0000000567*(((BE61+$E$7)+273)^4-(X61+273)^4)</f>
        <v>1.3141218934496763</v>
      </c>
      <c r="AG61">
        <f t="shared" si="39"/>
        <v>-49.919260511710689</v>
      </c>
      <c r="AH61">
        <v>0</v>
      </c>
      <c r="AI61">
        <v>0</v>
      </c>
      <c r="AJ61">
        <f>IF(AH61*$K$13&gt;=AL61,1,(AL61/(AL61-AH61*$K$13)))</f>
        <v>1</v>
      </c>
      <c r="AK61">
        <f t="shared" si="40"/>
        <v>0</v>
      </c>
      <c r="AL61">
        <f>MAX(0,($E$13+$F$13*BJ61)/(1+$G$13*BJ61)*BC61/(BE61+273)*$H$13)</f>
        <v>45960.055571621851</v>
      </c>
      <c r="AM61">
        <f>$E$11*BK61+$F$11*BL61+$G$11*BW61</f>
        <v>200.00120000000001</v>
      </c>
      <c r="AN61">
        <f t="shared" si="41"/>
        <v>170.14306965229281</v>
      </c>
      <c r="AO61">
        <f>($E$11*$G$9+$F$11*$G$9+$G$11*(BX61*$H$9+BY61*$J$9))/($E$11+$F$11+$G$11)</f>
        <v>0.85071024400000006</v>
      </c>
      <c r="AP61">
        <f>($E$11*$N$9+$F$11*$N$9+$G$11*(BX61*$O$9+BY61*$Q$9))/($E$11+$F$11+$G$11)</f>
        <v>0.17797567496</v>
      </c>
      <c r="AQ61">
        <v>2.2000000000000002</v>
      </c>
      <c r="AR61">
        <v>0.5</v>
      </c>
      <c r="AS61" t="s">
        <v>331</v>
      </c>
      <c r="AT61">
        <v>2</v>
      </c>
      <c r="AU61">
        <v>1654191869.349999</v>
      </c>
      <c r="AV61">
        <v>416.89389999999997</v>
      </c>
      <c r="AW61">
        <v>419.99650000000003</v>
      </c>
      <c r="AX61">
        <v>17.209193333333339</v>
      </c>
      <c r="AY61">
        <v>16.329586666666671</v>
      </c>
      <c r="AZ61">
        <v>413.4296333333333</v>
      </c>
      <c r="BA61">
        <v>17.137766666666671</v>
      </c>
      <c r="BB61">
        <v>599.9861666666668</v>
      </c>
      <c r="BC61">
        <v>85.03403333333334</v>
      </c>
      <c r="BD61">
        <v>9.993862333333331E-2</v>
      </c>
      <c r="BE61">
        <v>20.548453333333331</v>
      </c>
      <c r="BF61">
        <v>20.427820000000001</v>
      </c>
      <c r="BG61">
        <v>999.9000000000002</v>
      </c>
      <c r="BH61">
        <v>0</v>
      </c>
      <c r="BI61">
        <v>0</v>
      </c>
      <c r="BJ61">
        <v>10001.875</v>
      </c>
      <c r="BK61">
        <v>62.185396666666662</v>
      </c>
      <c r="BL61">
        <v>1.2597590000000001</v>
      </c>
      <c r="BM61">
        <v>-3.1024673333333328</v>
      </c>
      <c r="BN61">
        <v>424.1939000000001</v>
      </c>
      <c r="BO61">
        <v>426.96863333333317</v>
      </c>
      <c r="BP61">
        <v>0.87959726666666682</v>
      </c>
      <c r="BQ61">
        <v>419.99650000000003</v>
      </c>
      <c r="BR61">
        <v>16.329586666666671</v>
      </c>
      <c r="BS61">
        <v>1.463366333333334</v>
      </c>
      <c r="BT61">
        <v>1.3885719999999999</v>
      </c>
      <c r="BU61">
        <v>12.590666666666669</v>
      </c>
      <c r="BV61">
        <v>11.79338666666667</v>
      </c>
      <c r="BW61">
        <v>200.00120000000001</v>
      </c>
      <c r="BX61">
        <v>0.64299089999999992</v>
      </c>
      <c r="BY61">
        <v>0.35700906666666671</v>
      </c>
      <c r="BZ61">
        <v>23</v>
      </c>
      <c r="CA61">
        <v>3340.3850000000002</v>
      </c>
      <c r="CB61">
        <v>1654191288.5999999</v>
      </c>
      <c r="CC61" t="s">
        <v>421</v>
      </c>
      <c r="CD61">
        <v>1654191286.5999999</v>
      </c>
      <c r="CE61">
        <v>1654191288.5999999</v>
      </c>
      <c r="CF61">
        <v>8</v>
      </c>
      <c r="CG61">
        <v>-2.8000000000000001E-2</v>
      </c>
      <c r="CH61">
        <v>-1.0999999999999999E-2</v>
      </c>
      <c r="CI61">
        <v>3.4649999999999999</v>
      </c>
      <c r="CJ61">
        <v>5.8000000000000003E-2</v>
      </c>
      <c r="CK61">
        <v>420</v>
      </c>
      <c r="CL61">
        <v>16</v>
      </c>
      <c r="CM61">
        <v>0.15</v>
      </c>
      <c r="CN61">
        <v>0.05</v>
      </c>
      <c r="CO61">
        <v>-3.1042702499999999</v>
      </c>
      <c r="CP61">
        <v>-4.6498198874288868E-2</v>
      </c>
      <c r="CQ61">
        <v>3.072735202449927E-2</v>
      </c>
      <c r="CR61">
        <v>1</v>
      </c>
      <c r="CS61">
        <v>0.87504510000000002</v>
      </c>
      <c r="CT61">
        <v>9.4188472795496164E-2</v>
      </c>
      <c r="CU61">
        <v>1.260597036487076E-2</v>
      </c>
      <c r="CV61">
        <v>1</v>
      </c>
      <c r="CW61">
        <v>2</v>
      </c>
      <c r="CX61">
        <v>2</v>
      </c>
      <c r="CY61" t="s">
        <v>343</v>
      </c>
      <c r="CZ61">
        <v>3.2389199999999998</v>
      </c>
      <c r="DA61">
        <v>2.7814000000000001</v>
      </c>
      <c r="DB61">
        <v>8.3058599999999996E-2</v>
      </c>
      <c r="DC61">
        <v>8.5156999999999997E-2</v>
      </c>
      <c r="DD61">
        <v>8.1430600000000006E-2</v>
      </c>
      <c r="DE61">
        <v>8.0055500000000002E-2</v>
      </c>
      <c r="DF61">
        <v>23451.9</v>
      </c>
      <c r="DG61">
        <v>23054.5</v>
      </c>
      <c r="DH61">
        <v>24569.3</v>
      </c>
      <c r="DI61">
        <v>22433.1</v>
      </c>
      <c r="DJ61">
        <v>33329.4</v>
      </c>
      <c r="DK61">
        <v>26323.1</v>
      </c>
      <c r="DL61">
        <v>40135.1</v>
      </c>
      <c r="DM61">
        <v>31064.2</v>
      </c>
      <c r="DN61">
        <v>2.2625700000000002</v>
      </c>
      <c r="DO61">
        <v>2.3394499999999998</v>
      </c>
      <c r="DP61">
        <v>1.6614799999999999E-2</v>
      </c>
      <c r="DQ61">
        <v>0</v>
      </c>
      <c r="DR61">
        <v>20.140999999999998</v>
      </c>
      <c r="DS61">
        <v>999.9</v>
      </c>
      <c r="DT61">
        <v>61</v>
      </c>
      <c r="DU61">
        <v>25.5</v>
      </c>
      <c r="DV61">
        <v>23.499400000000001</v>
      </c>
      <c r="DW61">
        <v>63.508699999999997</v>
      </c>
      <c r="DX61">
        <v>14.931900000000001</v>
      </c>
      <c r="DY61">
        <v>2</v>
      </c>
      <c r="DZ61">
        <v>-0.38433699999999998</v>
      </c>
      <c r="EA61">
        <v>0.14990200000000001</v>
      </c>
      <c r="EB61">
        <v>20.385300000000001</v>
      </c>
      <c r="EC61">
        <v>5.2318199999999999</v>
      </c>
      <c r="ED61">
        <v>11.9321</v>
      </c>
      <c r="EE61">
        <v>4.9798</v>
      </c>
      <c r="EF61">
        <v>3.282</v>
      </c>
      <c r="EG61">
        <v>717.7</v>
      </c>
      <c r="EH61">
        <v>1137.9000000000001</v>
      </c>
      <c r="EI61">
        <v>162.30000000000001</v>
      </c>
      <c r="EJ61">
        <v>98</v>
      </c>
      <c r="EK61">
        <v>4.9716800000000001</v>
      </c>
      <c r="EL61">
        <v>1.8613500000000001</v>
      </c>
      <c r="EM61">
        <v>1.86676</v>
      </c>
      <c r="EN61">
        <v>1.85795</v>
      </c>
      <c r="EO61">
        <v>1.86249</v>
      </c>
      <c r="EP61">
        <v>1.8631</v>
      </c>
      <c r="EQ61">
        <v>1.86392</v>
      </c>
      <c r="ER61">
        <v>1.8597600000000001</v>
      </c>
      <c r="ES61">
        <v>0</v>
      </c>
      <c r="ET61">
        <v>0</v>
      </c>
      <c r="EU61">
        <v>0</v>
      </c>
      <c r="EV61">
        <v>0</v>
      </c>
      <c r="EW61" t="s">
        <v>334</v>
      </c>
      <c r="EX61" t="s">
        <v>335</v>
      </c>
      <c r="EY61" t="s">
        <v>336</v>
      </c>
      <c r="EZ61" t="s">
        <v>336</v>
      </c>
      <c r="FA61" t="s">
        <v>336</v>
      </c>
      <c r="FB61" t="s">
        <v>336</v>
      </c>
      <c r="FC61">
        <v>0</v>
      </c>
      <c r="FD61">
        <v>100</v>
      </c>
      <c r="FE61">
        <v>100</v>
      </c>
      <c r="FF61">
        <v>3.4649999999999999</v>
      </c>
      <c r="FG61">
        <v>7.1099999999999997E-2</v>
      </c>
      <c r="FH61">
        <v>3.315420210646296</v>
      </c>
      <c r="FI61">
        <v>6.7843858137211317E-4</v>
      </c>
      <c r="FJ61">
        <v>-9.1149672394835243E-7</v>
      </c>
      <c r="FK61">
        <v>3.4220399332756191E-10</v>
      </c>
      <c r="FL61">
        <v>-9.8954350037829958E-3</v>
      </c>
      <c r="FM61">
        <v>-1.0294496597657229E-2</v>
      </c>
      <c r="FN61">
        <v>9.3241379300954626E-4</v>
      </c>
      <c r="FO61">
        <v>-3.1998259251072341E-6</v>
      </c>
      <c r="FP61">
        <v>1</v>
      </c>
      <c r="FQ61">
        <v>2092</v>
      </c>
      <c r="FR61">
        <v>0</v>
      </c>
      <c r="FS61">
        <v>27</v>
      </c>
      <c r="FT61">
        <v>9.8000000000000007</v>
      </c>
      <c r="FU61">
        <v>9.8000000000000007</v>
      </c>
      <c r="FV61">
        <v>1.3501000000000001</v>
      </c>
      <c r="FW61">
        <v>2.3889200000000002</v>
      </c>
      <c r="FX61">
        <v>2.1496599999999999</v>
      </c>
      <c r="FY61">
        <v>2.7624499999999999</v>
      </c>
      <c r="FZ61">
        <v>2.1508799999999999</v>
      </c>
      <c r="GA61">
        <v>2.34497</v>
      </c>
      <c r="GB61">
        <v>29.623000000000001</v>
      </c>
      <c r="GC61">
        <v>13.475300000000001</v>
      </c>
      <c r="GD61">
        <v>19</v>
      </c>
      <c r="GE61">
        <v>617.61800000000005</v>
      </c>
      <c r="GF61">
        <v>710.24300000000005</v>
      </c>
      <c r="GG61">
        <v>19.999500000000001</v>
      </c>
      <c r="GH61">
        <v>22.221900000000002</v>
      </c>
      <c r="GI61">
        <v>29.999600000000001</v>
      </c>
      <c r="GJ61">
        <v>22.3827</v>
      </c>
      <c r="GK61">
        <v>22.389700000000001</v>
      </c>
      <c r="GL61">
        <v>27.046399999999998</v>
      </c>
      <c r="GM61">
        <v>31.2056</v>
      </c>
      <c r="GN61">
        <v>0</v>
      </c>
      <c r="GO61">
        <v>20</v>
      </c>
      <c r="GP61">
        <v>420</v>
      </c>
      <c r="GQ61">
        <v>16.2729</v>
      </c>
      <c r="GR61">
        <v>101.521</v>
      </c>
      <c r="GS61">
        <v>101.89700000000001</v>
      </c>
    </row>
    <row r="62" spans="1:201" x14ac:dyDescent="0.25">
      <c r="A62" t="s">
        <v>418</v>
      </c>
      <c r="B62" t="s">
        <v>645</v>
      </c>
      <c r="C62">
        <v>4</v>
      </c>
      <c r="D62">
        <v>46</v>
      </c>
      <c r="E62">
        <v>1654191952.0999999</v>
      </c>
      <c r="F62">
        <v>4650.0999999046326</v>
      </c>
      <c r="G62" t="s">
        <v>436</v>
      </c>
      <c r="H62" t="s">
        <v>437</v>
      </c>
      <c r="I62">
        <v>15</v>
      </c>
      <c r="J62">
        <v>1654191944.099999</v>
      </c>
      <c r="K62">
        <f t="shared" si="21"/>
        <v>2.3165088520015393E-3</v>
      </c>
      <c r="L62">
        <f t="shared" si="22"/>
        <v>2.3165088520015393</v>
      </c>
      <c r="M62">
        <f t="shared" si="23"/>
        <v>3.9190342118630435</v>
      </c>
      <c r="N62">
        <f t="shared" si="24"/>
        <v>418.21293548387081</v>
      </c>
      <c r="O62">
        <f t="shared" si="25"/>
        <v>380.92925583011873</v>
      </c>
      <c r="P62">
        <f t="shared" si="26"/>
        <v>32.429550506086777</v>
      </c>
      <c r="Q62">
        <f t="shared" si="27"/>
        <v>35.603612235079645</v>
      </c>
      <c r="R62">
        <f t="shared" si="28"/>
        <v>0.21451964556526579</v>
      </c>
      <c r="S62">
        <f>IF(LEFT(AS62,1)&lt;&gt;"0",IF(LEFT(AS62,1)="1",3,AT62),$G$5+$H$5*(BJ62*BC62/($N$5*1000))+$I$5*(BJ62*BC62/($N$5*1000))*MAX(MIN(AQ62,$M$5),$L$5)*MAX(MIN(AQ62,$M$5),$L$5)+$J$5*MAX(MIN(AQ62,$M$5),$L$5)*(BJ62*BC62/($N$5*1000))+$K$5*(BJ62*BC62/($N$5*1000))*(BJ62*BC62/($N$5*1000)))</f>
        <v>3.198983535305489</v>
      </c>
      <c r="T62">
        <f t="shared" si="29"/>
        <v>0.20683629611684168</v>
      </c>
      <c r="U62">
        <f t="shared" si="30"/>
        <v>0.12994007664876162</v>
      </c>
      <c r="V62">
        <f t="shared" si="31"/>
        <v>17.797957859306376</v>
      </c>
      <c r="W62">
        <f>(BE62+(V62+2*0.95*0.0000000567*(((BE62+$E$7)+273)^4-(BE62+273)^4)-44100*K62)/(1.84*29.3*S62+8*0.95*0.0000000567*(BE62+273)^3))</f>
        <v>19.999341259849707</v>
      </c>
      <c r="X62">
        <f>($F$7*BF62+$G$7*BG62+$H$7*W62)</f>
        <v>20.265012903225809</v>
      </c>
      <c r="Y62">
        <f t="shared" si="32"/>
        <v>2.3854015118966574</v>
      </c>
      <c r="Z62">
        <f t="shared" si="33"/>
        <v>60.203256834178198</v>
      </c>
      <c r="AA62">
        <f t="shared" si="34"/>
        <v>1.4534355338367844</v>
      </c>
      <c r="AB62">
        <f t="shared" si="35"/>
        <v>2.4142141310395844</v>
      </c>
      <c r="AC62">
        <f t="shared" si="36"/>
        <v>0.93196597805987302</v>
      </c>
      <c r="AD62">
        <f t="shared" si="37"/>
        <v>-102.15804037326788</v>
      </c>
      <c r="AE62">
        <f t="shared" si="38"/>
        <v>33.530818248450338</v>
      </c>
      <c r="AF62">
        <f>2*0.95*0.0000000567*(((BE62+$E$7)+273)^4-(X62+273)^4)</f>
        <v>2.1152220799691839</v>
      </c>
      <c r="AG62">
        <f t="shared" si="39"/>
        <v>-48.714042185541992</v>
      </c>
      <c r="AH62">
        <v>0</v>
      </c>
      <c r="AI62">
        <v>0</v>
      </c>
      <c r="AJ62">
        <f>IF(AH62*$K$13&gt;=AL62,1,(AL62/(AL62-AH62*$K$13)))</f>
        <v>1</v>
      </c>
      <c r="AK62">
        <f t="shared" si="40"/>
        <v>0</v>
      </c>
      <c r="AL62">
        <f>MAX(0,($E$13+$F$13*BJ62)/(1+$G$13*BJ62)*BC62/(BE62+273)*$H$13)</f>
        <v>45947.884706997793</v>
      </c>
      <c r="AM62">
        <f>$E$11*BK62+$F$11*BL62+$G$11*BW62</f>
        <v>100.0026677419355</v>
      </c>
      <c r="AN62">
        <f t="shared" si="41"/>
        <v>85.07326521656384</v>
      </c>
      <c r="AO62">
        <f>($E$11*$G$9+$F$11*$G$9+$G$11*(BX62*$H$9+BY62*$J$9))/($E$11+$F$11+$G$11)</f>
        <v>0.85070995741935485</v>
      </c>
      <c r="AP62">
        <f>($E$11*$N$9+$F$11*$N$9+$G$11*(BX62*$O$9+BY62*$Q$9))/($E$11+$F$11+$G$11)</f>
        <v>0.17797483068387096</v>
      </c>
      <c r="AQ62">
        <v>2.2000000000000002</v>
      </c>
      <c r="AR62">
        <v>0.5</v>
      </c>
      <c r="AS62" t="s">
        <v>331</v>
      </c>
      <c r="AT62">
        <v>2</v>
      </c>
      <c r="AU62">
        <v>1654191944.099999</v>
      </c>
      <c r="AV62">
        <v>418.21293548387081</v>
      </c>
      <c r="AW62">
        <v>420.00512903225791</v>
      </c>
      <c r="AX62">
        <v>17.072580645161288</v>
      </c>
      <c r="AY62">
        <v>16.2377</v>
      </c>
      <c r="AZ62">
        <v>414.7485806451611</v>
      </c>
      <c r="BA62">
        <v>17.003661290322579</v>
      </c>
      <c r="BB62">
        <v>600.0033870967743</v>
      </c>
      <c r="BC62">
        <v>85.032722580645142</v>
      </c>
      <c r="BD62">
        <v>0.1000153483870968</v>
      </c>
      <c r="BE62">
        <v>20.459435483870969</v>
      </c>
      <c r="BF62">
        <v>20.265012903225809</v>
      </c>
      <c r="BG62">
        <v>999.90000000000032</v>
      </c>
      <c r="BH62">
        <v>0</v>
      </c>
      <c r="BI62">
        <v>0</v>
      </c>
      <c r="BJ62">
        <v>9996.1129032258068</v>
      </c>
      <c r="BK62">
        <v>31.01229032258064</v>
      </c>
      <c r="BL62">
        <v>1.2518583870967741</v>
      </c>
      <c r="BM62">
        <v>-1.7920441935483871</v>
      </c>
      <c r="BN62">
        <v>425.47706451612908</v>
      </c>
      <c r="BO62">
        <v>426.93751612903219</v>
      </c>
      <c r="BP62">
        <v>0.83488380645161309</v>
      </c>
      <c r="BQ62">
        <v>420.00512903225791</v>
      </c>
      <c r="BR62">
        <v>16.2377</v>
      </c>
      <c r="BS62">
        <v>1.4517290322580649</v>
      </c>
      <c r="BT62">
        <v>1.3807348387096769</v>
      </c>
      <c r="BU62">
        <v>12.46900322580645</v>
      </c>
      <c r="BV62">
        <v>11.707700000000001</v>
      </c>
      <c r="BW62">
        <v>100.0026677419355</v>
      </c>
      <c r="BX62">
        <v>0.64300235483870971</v>
      </c>
      <c r="BY62">
        <v>0.35699767741935479</v>
      </c>
      <c r="BZ62">
        <v>23</v>
      </c>
      <c r="CA62">
        <v>1670.235161290323</v>
      </c>
      <c r="CB62">
        <v>1654191288.5999999</v>
      </c>
      <c r="CC62" t="s">
        <v>421</v>
      </c>
      <c r="CD62">
        <v>1654191286.5999999</v>
      </c>
      <c r="CE62">
        <v>1654191288.5999999</v>
      </c>
      <c r="CF62">
        <v>8</v>
      </c>
      <c r="CG62">
        <v>-2.8000000000000001E-2</v>
      </c>
      <c r="CH62">
        <v>-1.0999999999999999E-2</v>
      </c>
      <c r="CI62">
        <v>3.4649999999999999</v>
      </c>
      <c r="CJ62">
        <v>5.8000000000000003E-2</v>
      </c>
      <c r="CK62">
        <v>420</v>
      </c>
      <c r="CL62">
        <v>16</v>
      </c>
      <c r="CM62">
        <v>0.15</v>
      </c>
      <c r="CN62">
        <v>0.05</v>
      </c>
      <c r="CO62">
        <v>-1.7853727500000001</v>
      </c>
      <c r="CP62">
        <v>-8.6419474671665428E-2</v>
      </c>
      <c r="CQ62">
        <v>3.1963723499265517E-2</v>
      </c>
      <c r="CR62">
        <v>1</v>
      </c>
      <c r="CS62">
        <v>0.83606055000000001</v>
      </c>
      <c r="CT62">
        <v>-2.8865425891183311E-2</v>
      </c>
      <c r="CU62">
        <v>2.9880985672330221E-3</v>
      </c>
      <c r="CV62">
        <v>1</v>
      </c>
      <c r="CW62">
        <v>2</v>
      </c>
      <c r="CX62">
        <v>2</v>
      </c>
      <c r="CY62" t="s">
        <v>343</v>
      </c>
      <c r="CZ62">
        <v>3.2391299999999998</v>
      </c>
      <c r="DA62">
        <v>2.7812700000000001</v>
      </c>
      <c r="DB62">
        <v>8.3282999999999996E-2</v>
      </c>
      <c r="DC62">
        <v>8.51851E-2</v>
      </c>
      <c r="DD62">
        <v>8.10665E-2</v>
      </c>
      <c r="DE62">
        <v>7.9830399999999996E-2</v>
      </c>
      <c r="DF62">
        <v>23449.8</v>
      </c>
      <c r="DG62">
        <v>23056.6</v>
      </c>
      <c r="DH62">
        <v>24572.6</v>
      </c>
      <c r="DI62">
        <v>22435.5</v>
      </c>
      <c r="DJ62">
        <v>33346.9</v>
      </c>
      <c r="DK62">
        <v>26332.2</v>
      </c>
      <c r="DL62">
        <v>40140.199999999997</v>
      </c>
      <c r="DM62">
        <v>31067.4</v>
      </c>
      <c r="DN62">
        <v>2.2643800000000001</v>
      </c>
      <c r="DO62">
        <v>2.3407499999999999</v>
      </c>
      <c r="DP62">
        <v>1.52178E-2</v>
      </c>
      <c r="DQ62">
        <v>0</v>
      </c>
      <c r="DR62">
        <v>20.009</v>
      </c>
      <c r="DS62">
        <v>999.9</v>
      </c>
      <c r="DT62">
        <v>60.9</v>
      </c>
      <c r="DU62">
        <v>25.5</v>
      </c>
      <c r="DV62">
        <v>23.4603</v>
      </c>
      <c r="DW62">
        <v>63.088700000000003</v>
      </c>
      <c r="DX62">
        <v>14.8758</v>
      </c>
      <c r="DY62">
        <v>2</v>
      </c>
      <c r="DZ62">
        <v>-0.39164900000000002</v>
      </c>
      <c r="EA62">
        <v>0.136629</v>
      </c>
      <c r="EB62">
        <v>20.386600000000001</v>
      </c>
      <c r="EC62">
        <v>5.2339099999999998</v>
      </c>
      <c r="ED62">
        <v>11.9321</v>
      </c>
      <c r="EE62">
        <v>4.9797500000000001</v>
      </c>
      <c r="EF62">
        <v>3.282</v>
      </c>
      <c r="EG62">
        <v>719.9</v>
      </c>
      <c r="EH62">
        <v>1150.5999999999999</v>
      </c>
      <c r="EI62">
        <v>162.30000000000001</v>
      </c>
      <c r="EJ62">
        <v>98</v>
      </c>
      <c r="EK62">
        <v>4.9717099999999999</v>
      </c>
      <c r="EL62">
        <v>1.86138</v>
      </c>
      <c r="EM62">
        <v>1.8667899999999999</v>
      </c>
      <c r="EN62">
        <v>1.85802</v>
      </c>
      <c r="EO62">
        <v>1.8625</v>
      </c>
      <c r="EP62">
        <v>1.8631</v>
      </c>
      <c r="EQ62">
        <v>1.8639399999999999</v>
      </c>
      <c r="ER62">
        <v>1.85982</v>
      </c>
      <c r="ES62">
        <v>0</v>
      </c>
      <c r="ET62">
        <v>0</v>
      </c>
      <c r="EU62">
        <v>0</v>
      </c>
      <c r="EV62">
        <v>0</v>
      </c>
      <c r="EW62" t="s">
        <v>334</v>
      </c>
      <c r="EX62" t="s">
        <v>335</v>
      </c>
      <c r="EY62" t="s">
        <v>336</v>
      </c>
      <c r="EZ62" t="s">
        <v>336</v>
      </c>
      <c r="FA62" t="s">
        <v>336</v>
      </c>
      <c r="FB62" t="s">
        <v>336</v>
      </c>
      <c r="FC62">
        <v>0</v>
      </c>
      <c r="FD62">
        <v>100</v>
      </c>
      <c r="FE62">
        <v>100</v>
      </c>
      <c r="FF62">
        <v>3.464</v>
      </c>
      <c r="FG62">
        <v>6.9000000000000006E-2</v>
      </c>
      <c r="FH62">
        <v>3.315420210646296</v>
      </c>
      <c r="FI62">
        <v>6.7843858137211317E-4</v>
      </c>
      <c r="FJ62">
        <v>-9.1149672394835243E-7</v>
      </c>
      <c r="FK62">
        <v>3.4220399332756191E-10</v>
      </c>
      <c r="FL62">
        <v>-9.8954350037829958E-3</v>
      </c>
      <c r="FM62">
        <v>-1.0294496597657229E-2</v>
      </c>
      <c r="FN62">
        <v>9.3241379300954626E-4</v>
      </c>
      <c r="FO62">
        <v>-3.1998259251072341E-6</v>
      </c>
      <c r="FP62">
        <v>1</v>
      </c>
      <c r="FQ62">
        <v>2092</v>
      </c>
      <c r="FR62">
        <v>0</v>
      </c>
      <c r="FS62">
        <v>27</v>
      </c>
      <c r="FT62">
        <v>11.1</v>
      </c>
      <c r="FU62">
        <v>11.1</v>
      </c>
      <c r="FV62">
        <v>1.3501000000000001</v>
      </c>
      <c r="FW62">
        <v>2.3901400000000002</v>
      </c>
      <c r="FX62">
        <v>2.1496599999999999</v>
      </c>
      <c r="FY62">
        <v>2.7624499999999999</v>
      </c>
      <c r="FZ62">
        <v>2.1508799999999999</v>
      </c>
      <c r="GA62">
        <v>2.3535200000000001</v>
      </c>
      <c r="GB62">
        <v>29.644300000000001</v>
      </c>
      <c r="GC62">
        <v>13.4666</v>
      </c>
      <c r="GD62">
        <v>19</v>
      </c>
      <c r="GE62">
        <v>617.42499999999995</v>
      </c>
      <c r="GF62">
        <v>709.58600000000001</v>
      </c>
      <c r="GG62">
        <v>19.9999</v>
      </c>
      <c r="GH62">
        <v>22.1112</v>
      </c>
      <c r="GI62">
        <v>29.999700000000001</v>
      </c>
      <c r="GJ62">
        <v>22.257400000000001</v>
      </c>
      <c r="GK62">
        <v>22.264500000000002</v>
      </c>
      <c r="GL62">
        <v>27.041899999999998</v>
      </c>
      <c r="GM62">
        <v>31.487500000000001</v>
      </c>
      <c r="GN62">
        <v>0</v>
      </c>
      <c r="GO62">
        <v>20</v>
      </c>
      <c r="GP62">
        <v>420</v>
      </c>
      <c r="GQ62">
        <v>16.227900000000002</v>
      </c>
      <c r="GR62">
        <v>101.53400000000001</v>
      </c>
      <c r="GS62">
        <v>101.908</v>
      </c>
    </row>
    <row r="63" spans="1:201" x14ac:dyDescent="0.25">
      <c r="A63" t="s">
        <v>418</v>
      </c>
      <c r="B63" t="s">
        <v>645</v>
      </c>
      <c r="C63">
        <v>4</v>
      </c>
      <c r="D63">
        <v>47</v>
      </c>
      <c r="E63">
        <v>1654192014.0999999</v>
      </c>
      <c r="F63">
        <v>4712.0999999046326</v>
      </c>
      <c r="G63" t="s">
        <v>438</v>
      </c>
      <c r="H63" t="s">
        <v>439</v>
      </c>
      <c r="I63">
        <v>15</v>
      </c>
      <c r="J63">
        <v>1654192006.099999</v>
      </c>
      <c r="K63">
        <f t="shared" si="21"/>
        <v>2.3992083000109444E-3</v>
      </c>
      <c r="L63">
        <f t="shared" si="22"/>
        <v>2.3992083000109443</v>
      </c>
      <c r="M63">
        <f t="shared" si="23"/>
        <v>1.4814074496170326</v>
      </c>
      <c r="N63">
        <f t="shared" si="24"/>
        <v>419.10170967741931</v>
      </c>
      <c r="O63">
        <f t="shared" si="25"/>
        <v>400.97122921042182</v>
      </c>
      <c r="P63">
        <f t="shared" si="26"/>
        <v>34.134109651002547</v>
      </c>
      <c r="Q63">
        <f t="shared" si="27"/>
        <v>35.677531630441081</v>
      </c>
      <c r="R63">
        <f t="shared" si="28"/>
        <v>0.22480084502624473</v>
      </c>
      <c r="S63">
        <f>IF(LEFT(AS63,1)&lt;&gt;"0",IF(LEFT(AS63,1)="1",3,AT63),$G$5+$H$5*(BJ63*BC63/($N$5*1000))+$I$5*(BJ63*BC63/($N$5*1000))*MAX(MIN(AQ63,$M$5),$L$5)*MAX(MIN(AQ63,$M$5),$L$5)+$J$5*MAX(MIN(AQ63,$M$5),$L$5)*(BJ63*BC63/($N$5*1000))+$K$5*(BJ63*BC63/($N$5*1000))*(BJ63*BC63/($N$5*1000)))</f>
        <v>3.1997654725281768</v>
      </c>
      <c r="T63">
        <f t="shared" si="29"/>
        <v>0.21638090091952208</v>
      </c>
      <c r="U63">
        <f t="shared" si="30"/>
        <v>0.13596828583232343</v>
      </c>
      <c r="V63">
        <f t="shared" si="31"/>
        <v>8.898774212677603</v>
      </c>
      <c r="W63">
        <f>(BE63+(V63+2*0.95*0.0000000567*(((BE63+$E$7)+273)^4-(BE63+273)^4)-44100*K63)/(1.84*29.3*S63+8*0.95*0.0000000567*(BE63+273)^3))</f>
        <v>19.873033987595541</v>
      </c>
      <c r="X63">
        <f>($F$7*BF63+$G$7*BG63+$H$7*W63)</f>
        <v>20.17353548387096</v>
      </c>
      <c r="Y63">
        <f t="shared" si="32"/>
        <v>2.3719494784397086</v>
      </c>
      <c r="Z63">
        <f t="shared" si="33"/>
        <v>60.244585741426462</v>
      </c>
      <c r="AA63">
        <f t="shared" si="34"/>
        <v>1.4492373860686181</v>
      </c>
      <c r="AB63">
        <f t="shared" si="35"/>
        <v>2.4055894288805235</v>
      </c>
      <c r="AC63">
        <f t="shared" si="36"/>
        <v>0.92271209237109053</v>
      </c>
      <c r="AD63">
        <f t="shared" si="37"/>
        <v>-105.80508603048264</v>
      </c>
      <c r="AE63">
        <f t="shared" si="38"/>
        <v>39.31684417861652</v>
      </c>
      <c r="AF63">
        <f>2*0.95*0.0000000567*(((BE63+$E$7)+273)^4-(X63+273)^4)</f>
        <v>2.47772104200939</v>
      </c>
      <c r="AG63">
        <f t="shared" si="39"/>
        <v>-55.11174659717912</v>
      </c>
      <c r="AH63">
        <v>0</v>
      </c>
      <c r="AI63">
        <v>0</v>
      </c>
      <c r="AJ63">
        <f>IF(AH63*$K$13&gt;=AL63,1,(AL63/(AL63-AH63*$K$13)))</f>
        <v>1</v>
      </c>
      <c r="AK63">
        <f t="shared" si="40"/>
        <v>0</v>
      </c>
      <c r="AL63">
        <f>MAX(0,($E$13+$F$13*BJ63)/(1+$G$13*BJ63)*BC63/(BE63+273)*$H$13)</f>
        <v>45971.438494635928</v>
      </c>
      <c r="AM63">
        <f>$E$11*BK63+$F$11*BL63+$G$11*BW63</f>
        <v>50.000061290322577</v>
      </c>
      <c r="AN63">
        <f t="shared" si="41"/>
        <v>42.535556204811449</v>
      </c>
      <c r="AO63">
        <f>($E$11*$G$9+$F$11*$G$9+$G$11*(BX63*$H$9+BY63*$J$9))/($E$11+$F$11+$G$11)</f>
        <v>0.85071008129032288</v>
      </c>
      <c r="AP63">
        <f>($E$11*$N$9+$F$11*$N$9+$G$11*(BX63*$O$9+BY63*$Q$9))/($E$11+$F$11+$G$11)</f>
        <v>0.17797526609032266</v>
      </c>
      <c r="AQ63">
        <v>2.2000000000000002</v>
      </c>
      <c r="AR63">
        <v>0.5</v>
      </c>
      <c r="AS63" t="s">
        <v>331</v>
      </c>
      <c r="AT63">
        <v>2</v>
      </c>
      <c r="AU63">
        <v>1654192006.099999</v>
      </c>
      <c r="AV63">
        <v>419.10170967741931</v>
      </c>
      <c r="AW63">
        <v>420.01354838709682</v>
      </c>
      <c r="AX63">
        <v>17.024100000000001</v>
      </c>
      <c r="AY63">
        <v>16.159396774193549</v>
      </c>
      <c r="AZ63">
        <v>415.63725806451617</v>
      </c>
      <c r="BA63">
        <v>16.956077419354841</v>
      </c>
      <c r="BB63">
        <v>600.02096774193546</v>
      </c>
      <c r="BC63">
        <v>85.028477419354829</v>
      </c>
      <c r="BD63">
        <v>0.10009830967741939</v>
      </c>
      <c r="BE63">
        <v>20.40145161290322</v>
      </c>
      <c r="BF63">
        <v>20.17353548387096</v>
      </c>
      <c r="BG63">
        <v>999.90000000000032</v>
      </c>
      <c r="BH63">
        <v>0</v>
      </c>
      <c r="BI63">
        <v>0</v>
      </c>
      <c r="BJ63">
        <v>9999.9154838709674</v>
      </c>
      <c r="BK63">
        <v>15.25850322580645</v>
      </c>
      <c r="BL63">
        <v>1.197757419354839</v>
      </c>
      <c r="BM63">
        <v>-0.91184051612903227</v>
      </c>
      <c r="BN63">
        <v>426.36012903225799</v>
      </c>
      <c r="BO63">
        <v>426.91225806451621</v>
      </c>
      <c r="BP63">
        <v>0.86470783870967738</v>
      </c>
      <c r="BQ63">
        <v>420.01354838709682</v>
      </c>
      <c r="BR63">
        <v>16.159396774193549</v>
      </c>
      <c r="BS63">
        <v>1.447532258064516</v>
      </c>
      <c r="BT63">
        <v>1.3740090322580649</v>
      </c>
      <c r="BU63">
        <v>12.424922580645161</v>
      </c>
      <c r="BV63">
        <v>11.633767741935481</v>
      </c>
      <c r="BW63">
        <v>50.000061290322577</v>
      </c>
      <c r="BX63">
        <v>0.64299635483870987</v>
      </c>
      <c r="BY63">
        <v>0.35700361290322591</v>
      </c>
      <c r="BZ63">
        <v>22.137103225806449</v>
      </c>
      <c r="CA63">
        <v>835.09403225806466</v>
      </c>
      <c r="CB63">
        <v>1654191288.5999999</v>
      </c>
      <c r="CC63" t="s">
        <v>421</v>
      </c>
      <c r="CD63">
        <v>1654191286.5999999</v>
      </c>
      <c r="CE63">
        <v>1654191288.5999999</v>
      </c>
      <c r="CF63">
        <v>8</v>
      </c>
      <c r="CG63">
        <v>-2.8000000000000001E-2</v>
      </c>
      <c r="CH63">
        <v>-1.0999999999999999E-2</v>
      </c>
      <c r="CI63">
        <v>3.4649999999999999</v>
      </c>
      <c r="CJ63">
        <v>5.8000000000000003E-2</v>
      </c>
      <c r="CK63">
        <v>420</v>
      </c>
      <c r="CL63">
        <v>16</v>
      </c>
      <c r="CM63">
        <v>0.15</v>
      </c>
      <c r="CN63">
        <v>0.05</v>
      </c>
      <c r="CO63">
        <v>-0.91120370000000006</v>
      </c>
      <c r="CP63">
        <v>-8.4663264540336722E-2</v>
      </c>
      <c r="CQ63">
        <v>3.1918381296832707E-2</v>
      </c>
      <c r="CR63">
        <v>1</v>
      </c>
      <c r="CS63">
        <v>0.85796185000000003</v>
      </c>
      <c r="CT63">
        <v>6.016705440900446E-2</v>
      </c>
      <c r="CU63">
        <v>2.164417950229346E-2</v>
      </c>
      <c r="CV63">
        <v>1</v>
      </c>
      <c r="CW63">
        <v>2</v>
      </c>
      <c r="CX63">
        <v>2</v>
      </c>
      <c r="CY63" t="s">
        <v>343</v>
      </c>
      <c r="CZ63">
        <v>3.2392099999999999</v>
      </c>
      <c r="DA63">
        <v>2.7812100000000002</v>
      </c>
      <c r="DB63">
        <v>8.3424200000000004E-2</v>
      </c>
      <c r="DC63">
        <v>8.5204299999999997E-2</v>
      </c>
      <c r="DD63">
        <v>8.0767000000000005E-2</v>
      </c>
      <c r="DE63">
        <v>7.9495399999999994E-2</v>
      </c>
      <c r="DF63">
        <v>23448.2</v>
      </c>
      <c r="DG63">
        <v>23057.8</v>
      </c>
      <c r="DH63">
        <v>24574.5</v>
      </c>
      <c r="DI63">
        <v>22436.9</v>
      </c>
      <c r="DJ63">
        <v>33360.400000000001</v>
      </c>
      <c r="DK63">
        <v>26343</v>
      </c>
      <c r="DL63">
        <v>40143.199999999997</v>
      </c>
      <c r="DM63">
        <v>31068.9</v>
      </c>
      <c r="DN63">
        <v>2.2652000000000001</v>
      </c>
      <c r="DO63">
        <v>2.3410500000000001</v>
      </c>
      <c r="DP63">
        <v>1.40257E-2</v>
      </c>
      <c r="DQ63">
        <v>0</v>
      </c>
      <c r="DR63">
        <v>19.932600000000001</v>
      </c>
      <c r="DS63">
        <v>999.9</v>
      </c>
      <c r="DT63">
        <v>60.9</v>
      </c>
      <c r="DU63">
        <v>25.5</v>
      </c>
      <c r="DV63">
        <v>23.462299999999999</v>
      </c>
      <c r="DW63">
        <v>63.308700000000002</v>
      </c>
      <c r="DX63">
        <v>14.9359</v>
      </c>
      <c r="DY63">
        <v>2</v>
      </c>
      <c r="DZ63">
        <v>-0.39523900000000001</v>
      </c>
      <c r="EA63">
        <v>0.12427000000000001</v>
      </c>
      <c r="EB63">
        <v>20.3872</v>
      </c>
      <c r="EC63">
        <v>5.2337600000000002</v>
      </c>
      <c r="ED63">
        <v>11.9321</v>
      </c>
      <c r="EE63">
        <v>4.9797500000000001</v>
      </c>
      <c r="EF63">
        <v>3.282</v>
      </c>
      <c r="EG63">
        <v>721.7</v>
      </c>
      <c r="EH63">
        <v>1161.7</v>
      </c>
      <c r="EI63">
        <v>162.30000000000001</v>
      </c>
      <c r="EJ63">
        <v>98</v>
      </c>
      <c r="EK63">
        <v>4.9716699999999996</v>
      </c>
      <c r="EL63">
        <v>1.8613999999999999</v>
      </c>
      <c r="EM63">
        <v>1.8667899999999999</v>
      </c>
      <c r="EN63">
        <v>1.8579600000000001</v>
      </c>
      <c r="EO63">
        <v>1.8625</v>
      </c>
      <c r="EP63">
        <v>1.8631</v>
      </c>
      <c r="EQ63">
        <v>1.86391</v>
      </c>
      <c r="ER63">
        <v>1.85975</v>
      </c>
      <c r="ES63">
        <v>0</v>
      </c>
      <c r="ET63">
        <v>0</v>
      </c>
      <c r="EU63">
        <v>0</v>
      </c>
      <c r="EV63">
        <v>0</v>
      </c>
      <c r="EW63" t="s">
        <v>334</v>
      </c>
      <c r="EX63" t="s">
        <v>335</v>
      </c>
      <c r="EY63" t="s">
        <v>336</v>
      </c>
      <c r="EZ63" t="s">
        <v>336</v>
      </c>
      <c r="FA63" t="s">
        <v>336</v>
      </c>
      <c r="FB63" t="s">
        <v>336</v>
      </c>
      <c r="FC63">
        <v>0</v>
      </c>
      <c r="FD63">
        <v>100</v>
      </c>
      <c r="FE63">
        <v>100</v>
      </c>
      <c r="FF63">
        <v>3.464</v>
      </c>
      <c r="FG63">
        <v>6.7299999999999999E-2</v>
      </c>
      <c r="FH63">
        <v>3.315420210646296</v>
      </c>
      <c r="FI63">
        <v>6.7843858137211317E-4</v>
      </c>
      <c r="FJ63">
        <v>-9.1149672394835243E-7</v>
      </c>
      <c r="FK63">
        <v>3.4220399332756191E-10</v>
      </c>
      <c r="FL63">
        <v>-9.8954350037829958E-3</v>
      </c>
      <c r="FM63">
        <v>-1.0294496597657229E-2</v>
      </c>
      <c r="FN63">
        <v>9.3241379300954626E-4</v>
      </c>
      <c r="FO63">
        <v>-3.1998259251072341E-6</v>
      </c>
      <c r="FP63">
        <v>1</v>
      </c>
      <c r="FQ63">
        <v>2092</v>
      </c>
      <c r="FR63">
        <v>0</v>
      </c>
      <c r="FS63">
        <v>27</v>
      </c>
      <c r="FT63">
        <v>12.1</v>
      </c>
      <c r="FU63">
        <v>12.1</v>
      </c>
      <c r="FV63">
        <v>1.3488800000000001</v>
      </c>
      <c r="FW63">
        <v>2.3815900000000001</v>
      </c>
      <c r="FX63">
        <v>2.1496599999999999</v>
      </c>
      <c r="FY63">
        <v>2.7624499999999999</v>
      </c>
      <c r="FZ63">
        <v>2.1508799999999999</v>
      </c>
      <c r="GA63">
        <v>2.36206</v>
      </c>
      <c r="GB63">
        <v>29.729700000000001</v>
      </c>
      <c r="GC63">
        <v>13.475300000000001</v>
      </c>
      <c r="GD63">
        <v>19</v>
      </c>
      <c r="GE63">
        <v>617.05600000000004</v>
      </c>
      <c r="GF63">
        <v>708.654</v>
      </c>
      <c r="GG63">
        <v>19.999600000000001</v>
      </c>
      <c r="GH63">
        <v>22.049099999999999</v>
      </c>
      <c r="GI63">
        <v>29.9998</v>
      </c>
      <c r="GJ63">
        <v>22.177</v>
      </c>
      <c r="GK63">
        <v>22.182200000000002</v>
      </c>
      <c r="GL63">
        <v>27.037199999999999</v>
      </c>
      <c r="GM63">
        <v>32.064399999999999</v>
      </c>
      <c r="GN63">
        <v>0</v>
      </c>
      <c r="GO63">
        <v>20</v>
      </c>
      <c r="GP63">
        <v>420</v>
      </c>
      <c r="GQ63">
        <v>16.1555</v>
      </c>
      <c r="GR63">
        <v>101.542</v>
      </c>
      <c r="GS63">
        <v>101.913</v>
      </c>
    </row>
    <row r="64" spans="1:201" x14ac:dyDescent="0.25">
      <c r="A64" t="s">
        <v>418</v>
      </c>
      <c r="B64" t="s">
        <v>645</v>
      </c>
      <c r="C64">
        <v>4</v>
      </c>
      <c r="D64">
        <v>48</v>
      </c>
      <c r="E64">
        <v>1654192095.0999999</v>
      </c>
      <c r="F64">
        <v>4793.0999999046326</v>
      </c>
      <c r="G64" t="s">
        <v>440</v>
      </c>
      <c r="H64" t="s">
        <v>441</v>
      </c>
      <c r="I64">
        <v>15</v>
      </c>
      <c r="J64">
        <v>1654192087.099999</v>
      </c>
      <c r="K64">
        <f t="shared" si="21"/>
        <v>2.1292323728653818E-3</v>
      </c>
      <c r="L64">
        <f t="shared" si="22"/>
        <v>2.1292323728653817</v>
      </c>
      <c r="M64">
        <f t="shared" si="23"/>
        <v>-1.4590031595720725</v>
      </c>
      <c r="N64">
        <f t="shared" si="24"/>
        <v>420.21009677419352</v>
      </c>
      <c r="O64">
        <f t="shared" si="25"/>
        <v>424.80877475298701</v>
      </c>
      <c r="P64">
        <f t="shared" si="26"/>
        <v>36.16172001798612</v>
      </c>
      <c r="Q64">
        <f t="shared" si="27"/>
        <v>35.7702589291263</v>
      </c>
      <c r="R64">
        <f t="shared" si="28"/>
        <v>0.20041188376867664</v>
      </c>
      <c r="S64">
        <f>IF(LEFT(AS64,1)&lt;&gt;"0",IF(LEFT(AS64,1)="1",3,AT64),$G$5+$H$5*(BJ64*BC64/($N$5*1000))+$I$5*(BJ64*BC64/($N$5*1000))*MAX(MIN(AQ64,$M$5),$L$5)*MAX(MIN(AQ64,$M$5),$L$5)+$J$5*MAX(MIN(AQ64,$M$5),$L$5)*(BJ64*BC64/($N$5*1000))+$K$5*(BJ64*BC64/($N$5*1000))*(BJ64*BC64/($N$5*1000)))</f>
        <v>3.1981139426950094</v>
      </c>
      <c r="T64">
        <f t="shared" si="29"/>
        <v>0.19368708485803862</v>
      </c>
      <c r="U64">
        <f t="shared" si="30"/>
        <v>0.1216398264202668</v>
      </c>
      <c r="V64">
        <f t="shared" si="31"/>
        <v>0</v>
      </c>
      <c r="W64">
        <f>(BE64+(V64+2*0.95*0.0000000567*(((BE64+$E$7)+273)^4-(BE64+273)^4)-44100*K64)/(1.84*29.3*S64+8*0.95*0.0000000567*(BE64+273)^3))</f>
        <v>19.821510305882754</v>
      </c>
      <c r="X64">
        <f>($F$7*BF64+$G$7*BG64+$H$7*W64)</f>
        <v>20.083370967741921</v>
      </c>
      <c r="Y64">
        <f t="shared" si="32"/>
        <v>2.3587555999276111</v>
      </c>
      <c r="Z64">
        <f t="shared" si="33"/>
        <v>60.272644929944178</v>
      </c>
      <c r="AA64">
        <f t="shared" si="34"/>
        <v>1.4438678822183497</v>
      </c>
      <c r="AB64">
        <f t="shared" si="35"/>
        <v>2.395560845050984</v>
      </c>
      <c r="AC64">
        <f t="shared" si="36"/>
        <v>0.91488771770926136</v>
      </c>
      <c r="AD64">
        <f t="shared" si="37"/>
        <v>-93.899147643363335</v>
      </c>
      <c r="AE64">
        <f t="shared" si="38"/>
        <v>43.178152053874442</v>
      </c>
      <c r="AF64">
        <f>2*0.95*0.0000000567*(((BE64+$E$7)+273)^4-(X64+273)^4)</f>
        <v>2.7202665049319079</v>
      </c>
      <c r="AG64">
        <f t="shared" si="39"/>
        <v>-48.00072908455698</v>
      </c>
      <c r="AH64">
        <v>0</v>
      </c>
      <c r="AI64">
        <v>0</v>
      </c>
      <c r="AJ64">
        <f>IF(AH64*$K$13&gt;=AL64,1,(AL64/(AL64-AH64*$K$13)))</f>
        <v>1</v>
      </c>
      <c r="AK64">
        <f t="shared" si="40"/>
        <v>0</v>
      </c>
      <c r="AL64">
        <f>MAX(0,($E$13+$F$13*BJ64)/(1+$G$13*BJ64)*BC64/(BE64+273)*$H$13)</f>
        <v>45951.18375026327</v>
      </c>
      <c r="AM64">
        <f>$E$11*BK64+$F$11*BL64+$G$11*BW64</f>
        <v>0</v>
      </c>
      <c r="AN64">
        <f t="shared" si="41"/>
        <v>0</v>
      </c>
      <c r="AO64">
        <f>($E$11*$G$9+$F$11*$G$9+$G$11*(BX64*$H$9+BY64*$J$9))/($E$11+$F$11+$G$11)</f>
        <v>0</v>
      </c>
      <c r="AP64">
        <f>($E$11*$N$9+$F$11*$N$9+$G$11*(BX64*$O$9+BY64*$Q$9))/($E$11+$F$11+$G$11)</f>
        <v>0</v>
      </c>
      <c r="AQ64">
        <v>2.2000000000000002</v>
      </c>
      <c r="AR64">
        <v>0.5</v>
      </c>
      <c r="AS64" t="s">
        <v>331</v>
      </c>
      <c r="AT64">
        <v>2</v>
      </c>
      <c r="AU64">
        <v>1654192087.099999</v>
      </c>
      <c r="AV64">
        <v>420.21009677419352</v>
      </c>
      <c r="AW64">
        <v>420.00319354838712</v>
      </c>
      <c r="AX64">
        <v>16.961796774193552</v>
      </c>
      <c r="AY64">
        <v>16.194316129032259</v>
      </c>
      <c r="AZ64">
        <v>416.74529032258062</v>
      </c>
      <c r="BA64">
        <v>16.894903225806459</v>
      </c>
      <c r="BB64">
        <v>599.99648387096772</v>
      </c>
      <c r="BC64">
        <v>85.0247064516129</v>
      </c>
      <c r="BD64">
        <v>9.9994748387096766E-2</v>
      </c>
      <c r="BE64">
        <v>20.3338</v>
      </c>
      <c r="BF64">
        <v>20.083370967741921</v>
      </c>
      <c r="BG64">
        <v>999.90000000000032</v>
      </c>
      <c r="BH64">
        <v>0</v>
      </c>
      <c r="BI64">
        <v>0</v>
      </c>
      <c r="BJ64">
        <v>9993.3816129032257</v>
      </c>
      <c r="BK64">
        <v>-0.60462435483870969</v>
      </c>
      <c r="BL64">
        <v>1.1813567741935489</v>
      </c>
      <c r="BM64">
        <v>0.2068047741935484</v>
      </c>
      <c r="BN64">
        <v>427.46054838709671</v>
      </c>
      <c r="BO64">
        <v>426.91683870967739</v>
      </c>
      <c r="BP64">
        <v>0.76747574193548385</v>
      </c>
      <c r="BQ64">
        <v>420.00319354838712</v>
      </c>
      <c r="BR64">
        <v>16.194316129032259</v>
      </c>
      <c r="BS64">
        <v>1.4421725806451611</v>
      </c>
      <c r="BT64">
        <v>1.376917419354839</v>
      </c>
      <c r="BU64">
        <v>12.368454838709679</v>
      </c>
      <c r="BV64">
        <v>11.66579032258065</v>
      </c>
      <c r="BW64">
        <v>0</v>
      </c>
      <c r="BX64">
        <v>0</v>
      </c>
      <c r="BY64">
        <v>0</v>
      </c>
      <c r="BZ64">
        <v>22</v>
      </c>
      <c r="CA64">
        <v>1.130376129032258</v>
      </c>
      <c r="CB64">
        <v>1654191288.5999999</v>
      </c>
      <c r="CC64" t="s">
        <v>421</v>
      </c>
      <c r="CD64">
        <v>1654191286.5999999</v>
      </c>
      <c r="CE64">
        <v>1654191288.5999999</v>
      </c>
      <c r="CF64">
        <v>8</v>
      </c>
      <c r="CG64">
        <v>-2.8000000000000001E-2</v>
      </c>
      <c r="CH64">
        <v>-1.0999999999999999E-2</v>
      </c>
      <c r="CI64">
        <v>3.4649999999999999</v>
      </c>
      <c r="CJ64">
        <v>5.8000000000000003E-2</v>
      </c>
      <c r="CK64">
        <v>420</v>
      </c>
      <c r="CL64">
        <v>16</v>
      </c>
      <c r="CM64">
        <v>0.15</v>
      </c>
      <c r="CN64">
        <v>0.05</v>
      </c>
      <c r="CO64">
        <v>0.20564342499999999</v>
      </c>
      <c r="CP64">
        <v>7.8687861163226361E-2</v>
      </c>
      <c r="CQ64">
        <v>2.4842195157521309E-2</v>
      </c>
      <c r="CR64">
        <v>1</v>
      </c>
      <c r="CS64">
        <v>0.76941282500000008</v>
      </c>
      <c r="CT64">
        <v>-4.5599178236399127E-2</v>
      </c>
      <c r="CU64">
        <v>4.4788931550523679E-3</v>
      </c>
      <c r="CV64">
        <v>1</v>
      </c>
      <c r="CW64">
        <v>2</v>
      </c>
      <c r="CX64">
        <v>2</v>
      </c>
      <c r="CY64" t="s">
        <v>343</v>
      </c>
      <c r="CZ64">
        <v>3.2392799999999999</v>
      </c>
      <c r="DA64">
        <v>2.7810800000000002</v>
      </c>
      <c r="DB64">
        <v>8.3612500000000006E-2</v>
      </c>
      <c r="DC64">
        <v>8.5219100000000006E-2</v>
      </c>
      <c r="DD64">
        <v>8.0706200000000006E-2</v>
      </c>
      <c r="DE64">
        <v>7.9690899999999995E-2</v>
      </c>
      <c r="DF64">
        <v>23445.4</v>
      </c>
      <c r="DG64">
        <v>23056.9</v>
      </c>
      <c r="DH64">
        <v>24576.400000000001</v>
      </c>
      <c r="DI64">
        <v>22436.2</v>
      </c>
      <c r="DJ64">
        <v>33364.800000000003</v>
      </c>
      <c r="DK64">
        <v>26336.7</v>
      </c>
      <c r="DL64">
        <v>40145.9</v>
      </c>
      <c r="DM64">
        <v>31068.1</v>
      </c>
      <c r="DN64">
        <v>2.2659199999999999</v>
      </c>
      <c r="DO64">
        <v>2.3416000000000001</v>
      </c>
      <c r="DP64">
        <v>1.38581E-2</v>
      </c>
      <c r="DQ64">
        <v>0</v>
      </c>
      <c r="DR64">
        <v>19.8508</v>
      </c>
      <c r="DS64">
        <v>999.9</v>
      </c>
      <c r="DT64">
        <v>60.9</v>
      </c>
      <c r="DU64">
        <v>25.6</v>
      </c>
      <c r="DV64">
        <v>23.599900000000002</v>
      </c>
      <c r="DW64">
        <v>63.518799999999999</v>
      </c>
      <c r="DX64">
        <v>14.9399</v>
      </c>
      <c r="DY64">
        <v>2</v>
      </c>
      <c r="DZ64">
        <v>-0.39886899999999997</v>
      </c>
      <c r="EA64">
        <v>0.10541399999999999</v>
      </c>
      <c r="EB64">
        <v>20.387799999999999</v>
      </c>
      <c r="EC64">
        <v>5.2303199999999999</v>
      </c>
      <c r="ED64">
        <v>11.9321</v>
      </c>
      <c r="EE64">
        <v>4.97905</v>
      </c>
      <c r="EF64">
        <v>3.2815300000000001</v>
      </c>
      <c r="EG64">
        <v>724.1</v>
      </c>
      <c r="EH64">
        <v>1176.5999999999999</v>
      </c>
      <c r="EI64">
        <v>162.30000000000001</v>
      </c>
      <c r="EJ64">
        <v>98</v>
      </c>
      <c r="EK64">
        <v>4.9716800000000001</v>
      </c>
      <c r="EL64">
        <v>1.8613599999999999</v>
      </c>
      <c r="EM64">
        <v>1.8667800000000001</v>
      </c>
      <c r="EN64">
        <v>1.85798</v>
      </c>
      <c r="EO64">
        <v>1.86249</v>
      </c>
      <c r="EP64">
        <v>1.8631</v>
      </c>
      <c r="EQ64">
        <v>1.86395</v>
      </c>
      <c r="ER64">
        <v>1.85978</v>
      </c>
      <c r="ES64">
        <v>0</v>
      </c>
      <c r="ET64">
        <v>0</v>
      </c>
      <c r="EU64">
        <v>0</v>
      </c>
      <c r="EV64">
        <v>0</v>
      </c>
      <c r="EW64" t="s">
        <v>334</v>
      </c>
      <c r="EX64" t="s">
        <v>335</v>
      </c>
      <c r="EY64" t="s">
        <v>336</v>
      </c>
      <c r="EZ64" t="s">
        <v>336</v>
      </c>
      <c r="FA64" t="s">
        <v>336</v>
      </c>
      <c r="FB64" t="s">
        <v>336</v>
      </c>
      <c r="FC64">
        <v>0</v>
      </c>
      <c r="FD64">
        <v>100</v>
      </c>
      <c r="FE64">
        <v>100</v>
      </c>
      <c r="FF64">
        <v>3.464</v>
      </c>
      <c r="FG64">
        <v>6.6799999999999998E-2</v>
      </c>
      <c r="FH64">
        <v>3.315420210646296</v>
      </c>
      <c r="FI64">
        <v>6.7843858137211317E-4</v>
      </c>
      <c r="FJ64">
        <v>-9.1149672394835243E-7</v>
      </c>
      <c r="FK64">
        <v>3.4220399332756191E-10</v>
      </c>
      <c r="FL64">
        <v>-9.8954350037829958E-3</v>
      </c>
      <c r="FM64">
        <v>-1.0294496597657229E-2</v>
      </c>
      <c r="FN64">
        <v>9.3241379300954626E-4</v>
      </c>
      <c r="FO64">
        <v>-3.1998259251072341E-6</v>
      </c>
      <c r="FP64">
        <v>1</v>
      </c>
      <c r="FQ64">
        <v>2092</v>
      </c>
      <c r="FR64">
        <v>0</v>
      </c>
      <c r="FS64">
        <v>27</v>
      </c>
      <c r="FT64">
        <v>13.5</v>
      </c>
      <c r="FU64">
        <v>13.4</v>
      </c>
      <c r="FV64">
        <v>1.3501000000000001</v>
      </c>
      <c r="FW64">
        <v>2.3840300000000001</v>
      </c>
      <c r="FX64">
        <v>2.1496599999999999</v>
      </c>
      <c r="FY64">
        <v>2.7624499999999999</v>
      </c>
      <c r="FZ64">
        <v>2.1508799999999999</v>
      </c>
      <c r="GA64">
        <v>2.36816</v>
      </c>
      <c r="GB64">
        <v>29.751000000000001</v>
      </c>
      <c r="GC64">
        <v>13.4666</v>
      </c>
      <c r="GD64">
        <v>19</v>
      </c>
      <c r="GE64">
        <v>616.56799999999998</v>
      </c>
      <c r="GF64">
        <v>707.87900000000002</v>
      </c>
      <c r="GG64">
        <v>19.999700000000001</v>
      </c>
      <c r="GH64">
        <v>21.988499999999998</v>
      </c>
      <c r="GI64">
        <v>29.9998</v>
      </c>
      <c r="GJ64">
        <v>22.093</v>
      </c>
      <c r="GK64">
        <v>22.095400000000001</v>
      </c>
      <c r="GL64">
        <v>27.0395</v>
      </c>
      <c r="GM64">
        <v>32.336799999999997</v>
      </c>
      <c r="GN64">
        <v>0</v>
      </c>
      <c r="GO64">
        <v>20</v>
      </c>
      <c r="GP64">
        <v>420</v>
      </c>
      <c r="GQ64">
        <v>16.1004</v>
      </c>
      <c r="GR64">
        <v>101.54900000000001</v>
      </c>
      <c r="GS64">
        <v>101.911</v>
      </c>
    </row>
    <row r="65" spans="1:201" x14ac:dyDescent="0.25">
      <c r="A65" t="s">
        <v>443</v>
      </c>
      <c r="B65" t="s">
        <v>646</v>
      </c>
      <c r="C65">
        <v>1</v>
      </c>
      <c r="D65">
        <v>49</v>
      </c>
      <c r="E65">
        <v>1654192576.5999999</v>
      </c>
      <c r="F65">
        <v>5274.5999999046326</v>
      </c>
      <c r="G65" t="s">
        <v>444</v>
      </c>
      <c r="H65" t="s">
        <v>445</v>
      </c>
      <c r="I65">
        <v>15</v>
      </c>
      <c r="J65">
        <v>1654192568.849999</v>
      </c>
      <c r="K65">
        <f t="shared" si="21"/>
        <v>3.8797615965466686E-3</v>
      </c>
      <c r="L65">
        <f t="shared" si="22"/>
        <v>3.8797615965466687</v>
      </c>
      <c r="M65">
        <f t="shared" si="23"/>
        <v>16.876087627107715</v>
      </c>
      <c r="N65">
        <f t="shared" si="24"/>
        <v>411.64893333333322</v>
      </c>
      <c r="O65">
        <f t="shared" si="25"/>
        <v>276.34625950524116</v>
      </c>
      <c r="P65">
        <f t="shared" si="26"/>
        <v>23.525300237388301</v>
      </c>
      <c r="Q65">
        <f t="shared" si="27"/>
        <v>35.043589033574868</v>
      </c>
      <c r="R65">
        <f t="shared" si="28"/>
        <v>0.22245226829603815</v>
      </c>
      <c r="S65">
        <f>IF(LEFT(AS65,1)&lt;&gt;"0",IF(LEFT(AS65,1)="1",3,AT65),$G$5+$H$5*(BJ65*BC65/($N$5*1000))+$I$5*(BJ65*BC65/($N$5*1000))*MAX(MIN(AQ65,$M$5),$L$5)*MAX(MIN(AQ65,$M$5),$L$5)+$J$5*MAX(MIN(AQ65,$M$5),$L$5)*(BJ65*BC65/($N$5*1000))+$K$5*(BJ65*BC65/($N$5*1000))*(BJ65*BC65/($N$5*1000)))</f>
        <v>3.1993284352678484</v>
      </c>
      <c r="T65">
        <f t="shared" si="29"/>
        <v>0.21420278382474028</v>
      </c>
      <c r="U65">
        <f t="shared" si="30"/>
        <v>0.13459243469302859</v>
      </c>
      <c r="V65">
        <f t="shared" si="31"/>
        <v>427.12817853744963</v>
      </c>
      <c r="W65">
        <f>(BE65+(V65+2*0.95*0.0000000567*(((BE65+$E$7)+273)^4-(BE65+273)^4)-44100*K65)/(1.84*29.3*S65+8*0.95*0.0000000567*(BE65+273)^3))</f>
        <v>24.413090626658828</v>
      </c>
      <c r="X65">
        <f>($F$7*BF65+$G$7*BG65+$H$7*W65)</f>
        <v>24.982430000000001</v>
      </c>
      <c r="Y65">
        <f t="shared" si="32"/>
        <v>3.1763483781415496</v>
      </c>
      <c r="Z65">
        <f t="shared" si="33"/>
        <v>59.454880516440447</v>
      </c>
      <c r="AA65">
        <f t="shared" si="34"/>
        <v>1.6783954725652868</v>
      </c>
      <c r="AB65">
        <f t="shared" si="35"/>
        <v>2.8229734178023911</v>
      </c>
      <c r="AC65">
        <f t="shared" si="36"/>
        <v>1.4979529055762628</v>
      </c>
      <c r="AD65">
        <f t="shared" si="37"/>
        <v>-171.09748640770809</v>
      </c>
      <c r="AE65">
        <f t="shared" si="38"/>
        <v>-338.64924111928582</v>
      </c>
      <c r="AF65">
        <f>2*0.95*0.0000000567*(((BE65+$E$7)+273)^4-(X65+273)^4)</f>
        <v>-22.16561639491232</v>
      </c>
      <c r="AG65">
        <f t="shared" si="39"/>
        <v>-104.7841653844566</v>
      </c>
      <c r="AH65">
        <v>0</v>
      </c>
      <c r="AI65">
        <v>0</v>
      </c>
      <c r="AJ65">
        <f>IF(AH65*$K$13&gt;=AL65,1,(AL65/(AL65-AH65*$K$13)))</f>
        <v>1</v>
      </c>
      <c r="AK65">
        <f t="shared" si="40"/>
        <v>0</v>
      </c>
      <c r="AL65">
        <f>MAX(0,($E$13+$F$13*BJ65)/(1+$G$13*BJ65)*BC65/(BE65+273)*$H$13)</f>
        <v>45583.860021925815</v>
      </c>
      <c r="AM65">
        <f>$E$11*BK65+$F$11*BL65+$G$11*BW65</f>
        <v>2399.932666666667</v>
      </c>
      <c r="AN65">
        <f t="shared" si="41"/>
        <v>2041.6469084546804</v>
      </c>
      <c r="AO65">
        <f>($E$11*$G$9+$F$11*$G$9+$G$11*(BX65*$H$9+BY65*$J$9))/($E$11+$F$11+$G$11)</f>
        <v>0.85071007899999973</v>
      </c>
      <c r="AP65">
        <f>($E$11*$N$9+$F$11*$N$9+$G$11*(BX65*$O$9+BY65*$Q$9))/($E$11+$F$11+$G$11)</f>
        <v>0.17797506757999998</v>
      </c>
      <c r="AQ65">
        <v>2.7</v>
      </c>
      <c r="AR65">
        <v>0.5</v>
      </c>
      <c r="AS65" t="s">
        <v>331</v>
      </c>
      <c r="AT65">
        <v>2</v>
      </c>
      <c r="AU65">
        <v>1654192568.849999</v>
      </c>
      <c r="AV65">
        <v>411.64893333333322</v>
      </c>
      <c r="AW65">
        <v>419.96170000000001</v>
      </c>
      <c r="AX65">
        <v>19.715723333333329</v>
      </c>
      <c r="AY65">
        <v>18.004286666666669</v>
      </c>
      <c r="AZ65">
        <v>408.49163333333331</v>
      </c>
      <c r="BA65">
        <v>19.602626666666659</v>
      </c>
      <c r="BB65">
        <v>600.01210000000003</v>
      </c>
      <c r="BC65">
        <v>85.029763333333349</v>
      </c>
      <c r="BD65">
        <v>0.1000310033333333</v>
      </c>
      <c r="BE65">
        <v>23.01904333333334</v>
      </c>
      <c r="BF65">
        <v>24.982430000000001</v>
      </c>
      <c r="BG65">
        <v>999.9000000000002</v>
      </c>
      <c r="BH65">
        <v>0</v>
      </c>
      <c r="BI65">
        <v>0</v>
      </c>
      <c r="BJ65">
        <v>10004.08966666667</v>
      </c>
      <c r="BK65">
        <v>734.48103333333336</v>
      </c>
      <c r="BL65">
        <v>6.8163920000000013</v>
      </c>
      <c r="BM65">
        <v>-8.3126879999999996</v>
      </c>
      <c r="BN65">
        <v>419.92823333333331</v>
      </c>
      <c r="BO65">
        <v>427.66143333333332</v>
      </c>
      <c r="BP65">
        <v>1.711425</v>
      </c>
      <c r="BQ65">
        <v>419.96170000000001</v>
      </c>
      <c r="BR65">
        <v>18.004286666666669</v>
      </c>
      <c r="BS65">
        <v>1.676423</v>
      </c>
      <c r="BT65">
        <v>1.5309006666666669</v>
      </c>
      <c r="BU65">
        <v>14.67981333333333</v>
      </c>
      <c r="BV65">
        <v>13.28032</v>
      </c>
      <c r="BW65">
        <v>2399.932666666667</v>
      </c>
      <c r="BX65">
        <v>0.64299929999999983</v>
      </c>
      <c r="BY65">
        <v>0.35700076666666658</v>
      </c>
      <c r="BZ65">
        <v>28</v>
      </c>
      <c r="CA65">
        <v>40083.4</v>
      </c>
      <c r="CB65">
        <v>1654192497.5999999</v>
      </c>
      <c r="CC65" t="s">
        <v>446</v>
      </c>
      <c r="CD65">
        <v>1654192494.5999999</v>
      </c>
      <c r="CE65">
        <v>1654192497.5999999</v>
      </c>
      <c r="CF65">
        <v>9</v>
      </c>
      <c r="CG65">
        <v>-0.30599999999999999</v>
      </c>
      <c r="CH65">
        <v>-8.9999999999999993E-3</v>
      </c>
      <c r="CI65">
        <v>3.1579999999999999</v>
      </c>
      <c r="CJ65">
        <v>6.3E-2</v>
      </c>
      <c r="CK65">
        <v>420</v>
      </c>
      <c r="CL65">
        <v>17</v>
      </c>
      <c r="CM65">
        <v>0.36</v>
      </c>
      <c r="CN65">
        <v>0.03</v>
      </c>
      <c r="CO65">
        <v>-8.3154268292682936</v>
      </c>
      <c r="CP65">
        <v>8.9737630662010501E-2</v>
      </c>
      <c r="CQ65">
        <v>2.7760858867628881E-2</v>
      </c>
      <c r="CR65">
        <v>1</v>
      </c>
      <c r="CS65">
        <v>1.713282195121951</v>
      </c>
      <c r="CT65">
        <v>1.5558188153303039E-2</v>
      </c>
      <c r="CU65">
        <v>1.840331936021657E-2</v>
      </c>
      <c r="CV65">
        <v>1</v>
      </c>
      <c r="CW65">
        <v>2</v>
      </c>
      <c r="CX65">
        <v>2</v>
      </c>
      <c r="CY65" t="s">
        <v>343</v>
      </c>
      <c r="CZ65">
        <v>3.2372000000000001</v>
      </c>
      <c r="DA65">
        <v>2.7812999999999999</v>
      </c>
      <c r="DB65">
        <v>8.2105200000000003E-2</v>
      </c>
      <c r="DC65">
        <v>8.4943599999999994E-2</v>
      </c>
      <c r="DD65">
        <v>8.9601200000000006E-2</v>
      </c>
      <c r="DE65">
        <v>8.5809499999999997E-2</v>
      </c>
      <c r="DF65">
        <v>23393.7</v>
      </c>
      <c r="DG65">
        <v>22983.3</v>
      </c>
      <c r="DH65">
        <v>24488.9</v>
      </c>
      <c r="DI65">
        <v>22363.5</v>
      </c>
      <c r="DJ65">
        <v>32926.199999999997</v>
      </c>
      <c r="DK65">
        <v>26076.2</v>
      </c>
      <c r="DL65">
        <v>40009.1</v>
      </c>
      <c r="DM65">
        <v>30965.599999999999</v>
      </c>
      <c r="DN65">
        <v>2.2408299999999999</v>
      </c>
      <c r="DO65">
        <v>2.30748</v>
      </c>
      <c r="DP65">
        <v>7.0780499999999996E-2</v>
      </c>
      <c r="DQ65">
        <v>0</v>
      </c>
      <c r="DR65">
        <v>23.851199999999999</v>
      </c>
      <c r="DS65">
        <v>999.9</v>
      </c>
      <c r="DT65">
        <v>60.1</v>
      </c>
      <c r="DU65">
        <v>25.9</v>
      </c>
      <c r="DV65">
        <v>23.709700000000002</v>
      </c>
      <c r="DW65">
        <v>63.568800000000003</v>
      </c>
      <c r="DX65">
        <v>15.0921</v>
      </c>
      <c r="DY65">
        <v>2</v>
      </c>
      <c r="DZ65">
        <v>-0.240678</v>
      </c>
      <c r="EA65">
        <v>2.2454999999999998</v>
      </c>
      <c r="EB65">
        <v>20.340499999999999</v>
      </c>
      <c r="EC65">
        <v>5.23421</v>
      </c>
      <c r="ED65">
        <v>11.9381</v>
      </c>
      <c r="EE65">
        <v>4.9795499999999997</v>
      </c>
      <c r="EF65">
        <v>3.28193</v>
      </c>
      <c r="EG65">
        <v>737.8</v>
      </c>
      <c r="EH65">
        <v>1256.5999999999999</v>
      </c>
      <c r="EI65">
        <v>162.30000000000001</v>
      </c>
      <c r="EJ65">
        <v>98.2</v>
      </c>
      <c r="EK65">
        <v>4.9716100000000001</v>
      </c>
      <c r="EL65">
        <v>1.8614200000000001</v>
      </c>
      <c r="EM65">
        <v>1.86687</v>
      </c>
      <c r="EN65">
        <v>1.8580000000000001</v>
      </c>
      <c r="EO65">
        <v>1.8625700000000001</v>
      </c>
      <c r="EP65">
        <v>1.8631</v>
      </c>
      <c r="EQ65">
        <v>1.86398</v>
      </c>
      <c r="ER65">
        <v>1.8598600000000001</v>
      </c>
      <c r="ES65">
        <v>0</v>
      </c>
      <c r="ET65">
        <v>0</v>
      </c>
      <c r="EU65">
        <v>0</v>
      </c>
      <c r="EV65">
        <v>0</v>
      </c>
      <c r="EW65" t="s">
        <v>334</v>
      </c>
      <c r="EX65" t="s">
        <v>335</v>
      </c>
      <c r="EY65" t="s">
        <v>336</v>
      </c>
      <c r="EZ65" t="s">
        <v>336</v>
      </c>
      <c r="FA65" t="s">
        <v>336</v>
      </c>
      <c r="FB65" t="s">
        <v>336</v>
      </c>
      <c r="FC65">
        <v>0</v>
      </c>
      <c r="FD65">
        <v>100</v>
      </c>
      <c r="FE65">
        <v>100</v>
      </c>
      <c r="FF65">
        <v>3.1579999999999999</v>
      </c>
      <c r="FG65">
        <v>0.1139</v>
      </c>
      <c r="FH65">
        <v>3.0091044183742039</v>
      </c>
      <c r="FI65">
        <v>6.7843858137211317E-4</v>
      </c>
      <c r="FJ65">
        <v>-9.1149672394835243E-7</v>
      </c>
      <c r="FK65">
        <v>3.4220399332756191E-10</v>
      </c>
      <c r="FL65">
        <v>-1.9293221205690599E-2</v>
      </c>
      <c r="FM65">
        <v>-1.0294496597657229E-2</v>
      </c>
      <c r="FN65">
        <v>9.3241379300954626E-4</v>
      </c>
      <c r="FO65">
        <v>-3.1998259251072341E-6</v>
      </c>
      <c r="FP65">
        <v>1</v>
      </c>
      <c r="FQ65">
        <v>2092</v>
      </c>
      <c r="FR65">
        <v>0</v>
      </c>
      <c r="FS65">
        <v>27</v>
      </c>
      <c r="FT65">
        <v>1.4</v>
      </c>
      <c r="FU65">
        <v>1.3</v>
      </c>
      <c r="FV65">
        <v>1.3537600000000001</v>
      </c>
      <c r="FW65">
        <v>2.3864700000000001</v>
      </c>
      <c r="FX65">
        <v>2.1496599999999999</v>
      </c>
      <c r="FY65">
        <v>2.7612299999999999</v>
      </c>
      <c r="FZ65">
        <v>2.1508799999999999</v>
      </c>
      <c r="GA65">
        <v>2.3791500000000001</v>
      </c>
      <c r="GB65">
        <v>29.964700000000001</v>
      </c>
      <c r="GC65">
        <v>13.361499999999999</v>
      </c>
      <c r="GD65">
        <v>19</v>
      </c>
      <c r="GE65">
        <v>614.35900000000004</v>
      </c>
      <c r="GF65">
        <v>696.33</v>
      </c>
      <c r="GG65">
        <v>20.0047</v>
      </c>
      <c r="GH65">
        <v>23.860700000000001</v>
      </c>
      <c r="GI65">
        <v>30.003399999999999</v>
      </c>
      <c r="GJ65">
        <v>23.451000000000001</v>
      </c>
      <c r="GK65">
        <v>23.418399999999998</v>
      </c>
      <c r="GL65">
        <v>27.1221</v>
      </c>
      <c r="GM65">
        <v>25.432400000000001</v>
      </c>
      <c r="GN65">
        <v>0</v>
      </c>
      <c r="GO65">
        <v>20</v>
      </c>
      <c r="GP65">
        <v>420</v>
      </c>
      <c r="GQ65">
        <v>18.0899</v>
      </c>
      <c r="GR65">
        <v>101.197</v>
      </c>
      <c r="GS65">
        <v>101.577</v>
      </c>
    </row>
    <row r="66" spans="1:201" x14ac:dyDescent="0.25">
      <c r="A66" t="s">
        <v>443</v>
      </c>
      <c r="B66" t="s">
        <v>646</v>
      </c>
      <c r="C66">
        <v>1</v>
      </c>
      <c r="D66">
        <v>50</v>
      </c>
      <c r="E66">
        <v>1654192637.0999999</v>
      </c>
      <c r="F66">
        <v>5335.0999999046326</v>
      </c>
      <c r="G66" t="s">
        <v>447</v>
      </c>
      <c r="H66" t="s">
        <v>448</v>
      </c>
      <c r="I66">
        <v>15</v>
      </c>
      <c r="J66">
        <v>1654192629.349999</v>
      </c>
      <c r="K66">
        <f t="shared" si="21"/>
        <v>3.4941151729548318E-3</v>
      </c>
      <c r="L66">
        <f t="shared" si="22"/>
        <v>3.4941151729548316</v>
      </c>
      <c r="M66">
        <f t="shared" si="23"/>
        <v>16.231672227128254</v>
      </c>
      <c r="N66">
        <f t="shared" si="24"/>
        <v>412.02816666666661</v>
      </c>
      <c r="O66">
        <f t="shared" si="25"/>
        <v>272.94366858349127</v>
      </c>
      <c r="P66">
        <f t="shared" si="26"/>
        <v>23.22998183647071</v>
      </c>
      <c r="Q66">
        <f t="shared" si="27"/>
        <v>35.067334140609212</v>
      </c>
      <c r="R66">
        <f t="shared" si="28"/>
        <v>0.20663887254043636</v>
      </c>
      <c r="S66">
        <f>IF(LEFT(AS66,1)&lt;&gt;"0",IF(LEFT(AS66,1)="1",3,AT66),$G$5+$H$5*(BJ66*BC66/($N$5*1000))+$I$5*(BJ66*BC66/($N$5*1000))*MAX(MIN(AQ66,$M$5),$L$5)*MAX(MIN(AQ66,$M$5),$L$5)+$J$5*MAX(MIN(AQ66,$M$5),$L$5)*(BJ66*BC66/($N$5*1000))+$K$5*(BJ66*BC66/($N$5*1000))*(BJ66*BC66/($N$5*1000)))</f>
        <v>3.1986151560415581</v>
      </c>
      <c r="T66">
        <f t="shared" si="29"/>
        <v>0.19949877869388855</v>
      </c>
      <c r="U66">
        <f t="shared" si="30"/>
        <v>0.12530769214842974</v>
      </c>
      <c r="V66">
        <f t="shared" si="31"/>
        <v>355.9436364713265</v>
      </c>
      <c r="W66">
        <f>(BE66+(V66+2*0.95*0.0000000567*(((BE66+$E$7)+273)^4-(BE66+273)^4)-44100*K66)/(1.84*29.3*S66+8*0.95*0.0000000567*(BE66+273)^3))</f>
        <v>24.343299776697332</v>
      </c>
      <c r="X66">
        <f>($F$7*BF66+$G$7*BG66+$H$7*W66)</f>
        <v>24.828606666666658</v>
      </c>
      <c r="Y66">
        <f t="shared" si="32"/>
        <v>3.1473313430695757</v>
      </c>
      <c r="Z66">
        <f t="shared" si="33"/>
        <v>59.375722395691568</v>
      </c>
      <c r="AA66">
        <f t="shared" si="34"/>
        <v>1.6991327961072269</v>
      </c>
      <c r="AB66">
        <f t="shared" si="35"/>
        <v>2.8616625239249633</v>
      </c>
      <c r="AC66">
        <f t="shared" si="36"/>
        <v>1.4481985469623488</v>
      </c>
      <c r="AD66">
        <f t="shared" si="37"/>
        <v>-154.09047912730807</v>
      </c>
      <c r="AE66">
        <f t="shared" si="38"/>
        <v>-273.22733468153359</v>
      </c>
      <c r="AF66">
        <f>2*0.95*0.0000000567*(((BE66+$E$7)+273)^4-(X66+273)^4)</f>
        <v>-17.893916414019699</v>
      </c>
      <c r="AG66">
        <f t="shared" si="39"/>
        <v>-89.268093751534877</v>
      </c>
      <c r="AH66">
        <v>0</v>
      </c>
      <c r="AI66">
        <v>0</v>
      </c>
      <c r="AJ66">
        <f>IF(AH66*$K$13&gt;=AL66,1,(AL66/(AL66-AH66*$K$13)))</f>
        <v>1</v>
      </c>
      <c r="AK66">
        <f t="shared" si="40"/>
        <v>0</v>
      </c>
      <c r="AL66">
        <f>MAX(0,($E$13+$F$13*BJ66)/(1+$G$13*BJ66)*BC66/(BE66+273)*$H$13)</f>
        <v>45535.598947897801</v>
      </c>
      <c r="AM66">
        <f>$E$11*BK66+$F$11*BL66+$G$11*BW66</f>
        <v>1999.964666666667</v>
      </c>
      <c r="AN66">
        <f t="shared" si="41"/>
        <v>1701.3898595814492</v>
      </c>
      <c r="AO66">
        <f>($E$11*$G$9+$F$11*$G$9+$G$11*(BX66*$H$9+BY66*$J$9))/($E$11+$F$11+$G$11)</f>
        <v>0.85070995900000013</v>
      </c>
      <c r="AP66">
        <f>($E$11*$N$9+$F$11*$N$9+$G$11*(BX66*$O$9+BY66*$Q$9))/($E$11+$F$11+$G$11)</f>
        <v>0.17797496246000002</v>
      </c>
      <c r="AQ66">
        <v>2.7</v>
      </c>
      <c r="AR66">
        <v>0.5</v>
      </c>
      <c r="AS66" t="s">
        <v>331</v>
      </c>
      <c r="AT66">
        <v>2</v>
      </c>
      <c r="AU66">
        <v>1654192629.349999</v>
      </c>
      <c r="AV66">
        <v>412.02816666666661</v>
      </c>
      <c r="AW66">
        <v>419.98026666666658</v>
      </c>
      <c r="AX66">
        <v>19.964179999999999</v>
      </c>
      <c r="AY66">
        <v>18.423220000000001</v>
      </c>
      <c r="AZ66">
        <v>408.87063333333339</v>
      </c>
      <c r="BA66">
        <v>19.845573333333331</v>
      </c>
      <c r="BB66">
        <v>600.00043333333326</v>
      </c>
      <c r="BC66">
        <v>85.009086666666661</v>
      </c>
      <c r="BD66">
        <v>9.9983483333333317E-2</v>
      </c>
      <c r="BE66">
        <v>23.24416333333334</v>
      </c>
      <c r="BF66">
        <v>24.828606666666658</v>
      </c>
      <c r="BG66">
        <v>999.9000000000002</v>
      </c>
      <c r="BH66">
        <v>0</v>
      </c>
      <c r="BI66">
        <v>0</v>
      </c>
      <c r="BJ66">
        <v>10003.50666666667</v>
      </c>
      <c r="BK66">
        <v>603.04300000000001</v>
      </c>
      <c r="BL66">
        <v>10.977463333333329</v>
      </c>
      <c r="BM66">
        <v>-7.9521176666666671</v>
      </c>
      <c r="BN66">
        <v>420.42153333333329</v>
      </c>
      <c r="BO66">
        <v>427.8628666666666</v>
      </c>
      <c r="BP66">
        <v>1.540964666666667</v>
      </c>
      <c r="BQ66">
        <v>419.98026666666658</v>
      </c>
      <c r="BR66">
        <v>18.423220000000001</v>
      </c>
      <c r="BS66">
        <v>1.697136666666667</v>
      </c>
      <c r="BT66">
        <v>1.5661413333333341</v>
      </c>
      <c r="BU66">
        <v>14.87025666666667</v>
      </c>
      <c r="BV66">
        <v>13.629619999999999</v>
      </c>
      <c r="BW66">
        <v>1999.964666666667</v>
      </c>
      <c r="BX66">
        <v>0.64300040000000025</v>
      </c>
      <c r="BY66">
        <v>0.3569995666666666</v>
      </c>
      <c r="BZ66">
        <v>29</v>
      </c>
      <c r="CA66">
        <v>33403.199999999997</v>
      </c>
      <c r="CB66">
        <v>1654192497.5999999</v>
      </c>
      <c r="CC66" t="s">
        <v>446</v>
      </c>
      <c r="CD66">
        <v>1654192494.5999999</v>
      </c>
      <c r="CE66">
        <v>1654192497.5999999</v>
      </c>
      <c r="CF66">
        <v>9</v>
      </c>
      <c r="CG66">
        <v>-0.30599999999999999</v>
      </c>
      <c r="CH66">
        <v>-8.9999999999999993E-3</v>
      </c>
      <c r="CI66">
        <v>3.1579999999999999</v>
      </c>
      <c r="CJ66">
        <v>6.3E-2</v>
      </c>
      <c r="CK66">
        <v>420</v>
      </c>
      <c r="CL66">
        <v>17</v>
      </c>
      <c r="CM66">
        <v>0.36</v>
      </c>
      <c r="CN66">
        <v>0.03</v>
      </c>
      <c r="CO66">
        <v>-7.9476151219512214</v>
      </c>
      <c r="CP66">
        <v>-2.2046968641149439E-2</v>
      </c>
      <c r="CQ66">
        <v>3.7359541251815467E-2</v>
      </c>
      <c r="CR66">
        <v>1</v>
      </c>
      <c r="CS66">
        <v>1.544490975609756</v>
      </c>
      <c r="CT66">
        <v>-5.6014703832749403E-2</v>
      </c>
      <c r="CU66">
        <v>1.061835153364628E-2</v>
      </c>
      <c r="CV66">
        <v>1</v>
      </c>
      <c r="CW66">
        <v>2</v>
      </c>
      <c r="CX66">
        <v>2</v>
      </c>
      <c r="CY66" t="s">
        <v>343</v>
      </c>
      <c r="CZ66">
        <v>3.2363400000000002</v>
      </c>
      <c r="DA66">
        <v>2.7810899999999998</v>
      </c>
      <c r="DB66">
        <v>8.2029900000000003E-2</v>
      </c>
      <c r="DC66">
        <v>8.4823499999999996E-2</v>
      </c>
      <c r="DD66">
        <v>9.0288300000000002E-2</v>
      </c>
      <c r="DE66">
        <v>8.7105699999999994E-2</v>
      </c>
      <c r="DF66">
        <v>23371.9</v>
      </c>
      <c r="DG66">
        <v>22966</v>
      </c>
      <c r="DH66">
        <v>24466.3</v>
      </c>
      <c r="DI66">
        <v>22345.5</v>
      </c>
      <c r="DJ66">
        <v>32872.400000000001</v>
      </c>
      <c r="DK66">
        <v>26018.7</v>
      </c>
      <c r="DL66">
        <v>39973.5</v>
      </c>
      <c r="DM66">
        <v>30940.6</v>
      </c>
      <c r="DN66">
        <v>2.2326999999999999</v>
      </c>
      <c r="DO66">
        <v>2.2989700000000002</v>
      </c>
      <c r="DP66">
        <v>4.5262299999999998E-2</v>
      </c>
      <c r="DQ66">
        <v>0</v>
      </c>
      <c r="DR66">
        <v>24.118200000000002</v>
      </c>
      <c r="DS66">
        <v>999.9</v>
      </c>
      <c r="DT66">
        <v>60</v>
      </c>
      <c r="DU66">
        <v>25.9</v>
      </c>
      <c r="DV66">
        <v>23.677</v>
      </c>
      <c r="DW66">
        <v>63.6188</v>
      </c>
      <c r="DX66">
        <v>15.1843</v>
      </c>
      <c r="DY66">
        <v>2</v>
      </c>
      <c r="DZ66">
        <v>-0.19753000000000001</v>
      </c>
      <c r="EA66">
        <v>2.5222199999999999</v>
      </c>
      <c r="EB66">
        <v>20.340499999999999</v>
      </c>
      <c r="EC66">
        <v>5.2262700000000004</v>
      </c>
      <c r="ED66">
        <v>11.9381</v>
      </c>
      <c r="EE66">
        <v>4.9785500000000003</v>
      </c>
      <c r="EF66">
        <v>3.28112</v>
      </c>
      <c r="EG66">
        <v>739.3</v>
      </c>
      <c r="EH66">
        <v>1263.8</v>
      </c>
      <c r="EI66">
        <v>162.30000000000001</v>
      </c>
      <c r="EJ66">
        <v>98.2</v>
      </c>
      <c r="EK66">
        <v>4.9716399999999998</v>
      </c>
      <c r="EL66">
        <v>1.8614200000000001</v>
      </c>
      <c r="EM66">
        <v>1.8668800000000001</v>
      </c>
      <c r="EN66">
        <v>1.85806</v>
      </c>
      <c r="EO66">
        <v>1.8626</v>
      </c>
      <c r="EP66">
        <v>1.8631</v>
      </c>
      <c r="EQ66">
        <v>1.8640099999999999</v>
      </c>
      <c r="ER66">
        <v>1.8598699999999999</v>
      </c>
      <c r="ES66">
        <v>0</v>
      </c>
      <c r="ET66">
        <v>0</v>
      </c>
      <c r="EU66">
        <v>0</v>
      </c>
      <c r="EV66">
        <v>0</v>
      </c>
      <c r="EW66" t="s">
        <v>334</v>
      </c>
      <c r="EX66" t="s">
        <v>335</v>
      </c>
      <c r="EY66" t="s">
        <v>336</v>
      </c>
      <c r="EZ66" t="s">
        <v>336</v>
      </c>
      <c r="FA66" t="s">
        <v>336</v>
      </c>
      <c r="FB66" t="s">
        <v>336</v>
      </c>
      <c r="FC66">
        <v>0</v>
      </c>
      <c r="FD66">
        <v>100</v>
      </c>
      <c r="FE66">
        <v>100</v>
      </c>
      <c r="FF66">
        <v>3.1579999999999999</v>
      </c>
      <c r="FG66">
        <v>0.1196</v>
      </c>
      <c r="FH66">
        <v>3.0091044183742039</v>
      </c>
      <c r="FI66">
        <v>6.7843858137211317E-4</v>
      </c>
      <c r="FJ66">
        <v>-9.1149672394835243E-7</v>
      </c>
      <c r="FK66">
        <v>3.4220399332756191E-10</v>
      </c>
      <c r="FL66">
        <v>-1.9293221205690599E-2</v>
      </c>
      <c r="FM66">
        <v>-1.0294496597657229E-2</v>
      </c>
      <c r="FN66">
        <v>9.3241379300954626E-4</v>
      </c>
      <c r="FO66">
        <v>-3.1998259251072341E-6</v>
      </c>
      <c r="FP66">
        <v>1</v>
      </c>
      <c r="FQ66">
        <v>2092</v>
      </c>
      <c r="FR66">
        <v>0</v>
      </c>
      <c r="FS66">
        <v>27</v>
      </c>
      <c r="FT66">
        <v>2.4</v>
      </c>
      <c r="FU66">
        <v>2.2999999999999998</v>
      </c>
      <c r="FV66">
        <v>1.3537600000000001</v>
      </c>
      <c r="FW66">
        <v>2.3962400000000001</v>
      </c>
      <c r="FX66">
        <v>2.1496599999999999</v>
      </c>
      <c r="FY66">
        <v>2.7600099999999999</v>
      </c>
      <c r="FZ66">
        <v>2.1508799999999999</v>
      </c>
      <c r="GA66">
        <v>2.34619</v>
      </c>
      <c r="GB66">
        <v>29.9861</v>
      </c>
      <c r="GC66">
        <v>13.343999999999999</v>
      </c>
      <c r="GD66">
        <v>19</v>
      </c>
      <c r="GE66">
        <v>613.89099999999996</v>
      </c>
      <c r="GF66">
        <v>695.11699999999996</v>
      </c>
      <c r="GG66">
        <v>20.0029</v>
      </c>
      <c r="GH66">
        <v>24.413699999999999</v>
      </c>
      <c r="GI66">
        <v>30.003399999999999</v>
      </c>
      <c r="GJ66">
        <v>23.921500000000002</v>
      </c>
      <c r="GK66">
        <v>23.8734</v>
      </c>
      <c r="GL66">
        <v>27.1356</v>
      </c>
      <c r="GM66">
        <v>24.005500000000001</v>
      </c>
      <c r="GN66">
        <v>0</v>
      </c>
      <c r="GO66">
        <v>20</v>
      </c>
      <c r="GP66">
        <v>420</v>
      </c>
      <c r="GQ66">
        <v>18.586200000000002</v>
      </c>
      <c r="GR66">
        <v>101.10599999999999</v>
      </c>
      <c r="GS66">
        <v>101.495</v>
      </c>
    </row>
    <row r="67" spans="1:201" x14ac:dyDescent="0.25">
      <c r="A67" t="s">
        <v>443</v>
      </c>
      <c r="B67" t="s">
        <v>646</v>
      </c>
      <c r="C67">
        <v>1</v>
      </c>
      <c r="D67">
        <v>51</v>
      </c>
      <c r="E67">
        <v>1654192697.5999999</v>
      </c>
      <c r="F67">
        <v>5395.5999999046326</v>
      </c>
      <c r="G67" t="s">
        <v>449</v>
      </c>
      <c r="H67" t="s">
        <v>450</v>
      </c>
      <c r="I67">
        <v>15</v>
      </c>
      <c r="J67">
        <v>1654192689.849999</v>
      </c>
      <c r="K67">
        <f t="shared" si="21"/>
        <v>3.1316896377486499E-3</v>
      </c>
      <c r="L67">
        <f t="shared" si="22"/>
        <v>3.1316896377486501</v>
      </c>
      <c r="M67">
        <f t="shared" si="23"/>
        <v>15.765789333454908</v>
      </c>
      <c r="N67">
        <f t="shared" si="24"/>
        <v>412.28450000000009</v>
      </c>
      <c r="O67">
        <f t="shared" si="25"/>
        <v>269.76145557551445</v>
      </c>
      <c r="P67">
        <f t="shared" si="26"/>
        <v>22.959329154354545</v>
      </c>
      <c r="Q67">
        <f t="shared" si="27"/>
        <v>35.08942936471044</v>
      </c>
      <c r="R67">
        <f t="shared" si="28"/>
        <v>0.1944354148109517</v>
      </c>
      <c r="S67">
        <f>IF(LEFT(AS67,1)&lt;&gt;"0",IF(LEFT(AS67,1)="1",3,AT67),$G$5+$H$5*(BJ67*BC67/($N$5*1000))+$I$5*(BJ67*BC67/($N$5*1000))*MAX(MIN(AQ67,$M$5),$L$5)*MAX(MIN(AQ67,$M$5),$L$5)+$J$5*MAX(MIN(AQ67,$M$5),$L$5)*(BJ67*BC67/($N$5*1000))+$K$5*(BJ67*BC67/($N$5*1000))*(BJ67*BC67/($N$5*1000)))</f>
        <v>3.1968418487469754</v>
      </c>
      <c r="T67">
        <f t="shared" si="29"/>
        <v>0.18809645851548384</v>
      </c>
      <c r="U67">
        <f t="shared" si="30"/>
        <v>0.11811260085835597</v>
      </c>
      <c r="V67">
        <f t="shared" si="31"/>
        <v>266.95662922750574</v>
      </c>
      <c r="W67">
        <f>(BE67+(V67+2*0.95*0.0000000567*(((BE67+$E$7)+273)^4-(BE67+273)^4)-44100*K67)/(1.84*29.3*S67+8*0.95*0.0000000567*(BE67+273)^3))</f>
        <v>24.147920598719814</v>
      </c>
      <c r="X67">
        <f>($F$7*BF67+$G$7*BG67+$H$7*W67)</f>
        <v>24.56669333333333</v>
      </c>
      <c r="Y67">
        <f t="shared" si="32"/>
        <v>3.0984571684215001</v>
      </c>
      <c r="Z67">
        <f t="shared" si="33"/>
        <v>59.430683669018961</v>
      </c>
      <c r="AA67">
        <f t="shared" si="34"/>
        <v>1.7215576851408307</v>
      </c>
      <c r="AB67">
        <f t="shared" si="35"/>
        <v>2.8967489163148796</v>
      </c>
      <c r="AC67">
        <f t="shared" si="36"/>
        <v>1.3768994832806694</v>
      </c>
      <c r="AD67">
        <f t="shared" si="37"/>
        <v>-138.10751302471547</v>
      </c>
      <c r="AE67">
        <f t="shared" si="38"/>
        <v>-193.14423854431118</v>
      </c>
      <c r="AF67">
        <f>2*0.95*0.0000000567*(((BE67+$E$7)+273)^4-(X67+273)^4)</f>
        <v>-12.652333027235199</v>
      </c>
      <c r="AG67">
        <f t="shared" si="39"/>
        <v>-76.947455368756096</v>
      </c>
      <c r="AH67">
        <v>0</v>
      </c>
      <c r="AI67">
        <v>0</v>
      </c>
      <c r="AJ67">
        <f>IF(AH67*$K$13&gt;=AL67,1,(AL67/(AL67-AH67*$K$13)))</f>
        <v>1</v>
      </c>
      <c r="AK67">
        <f t="shared" si="40"/>
        <v>0</v>
      </c>
      <c r="AL67">
        <f>MAX(0,($E$13+$F$13*BJ67)/(1+$G$13*BJ67)*BC67/(BE67+273)*$H$13)</f>
        <v>45471.890623930507</v>
      </c>
      <c r="AM67">
        <f>$E$11*BK67+$F$11*BL67+$G$11*BW67</f>
        <v>1499.967666666666</v>
      </c>
      <c r="AN67">
        <f t="shared" si="41"/>
        <v>1276.0374472110018</v>
      </c>
      <c r="AO67">
        <f>($E$11*$G$9+$F$11*$G$9+$G$11*(BX67*$H$9+BY67*$J$9))/($E$11+$F$11+$G$11)</f>
        <v>0.85070996900000007</v>
      </c>
      <c r="AP67">
        <f>($E$11*$N$9+$F$11*$N$9+$G$11*(BX67*$O$9+BY67*$Q$9))/($E$11+$F$11+$G$11)</f>
        <v>0.17797492250000002</v>
      </c>
      <c r="AQ67">
        <v>2.7</v>
      </c>
      <c r="AR67">
        <v>0.5</v>
      </c>
      <c r="AS67" t="s">
        <v>331</v>
      </c>
      <c r="AT67">
        <v>2</v>
      </c>
      <c r="AU67">
        <v>1654192689.849999</v>
      </c>
      <c r="AV67">
        <v>412.28450000000009</v>
      </c>
      <c r="AW67">
        <v>419.96013333333332</v>
      </c>
      <c r="AX67">
        <v>20.227503333333331</v>
      </c>
      <c r="AY67">
        <v>18.846746666666672</v>
      </c>
      <c r="AZ67">
        <v>409.12696666666659</v>
      </c>
      <c r="BA67">
        <v>20.10291999999999</v>
      </c>
      <c r="BB67">
        <v>599.99906666666664</v>
      </c>
      <c r="BC67">
        <v>85.009710000000013</v>
      </c>
      <c r="BD67">
        <v>0.1000367033333333</v>
      </c>
      <c r="BE67">
        <v>23.44603</v>
      </c>
      <c r="BF67">
        <v>24.56669333333333</v>
      </c>
      <c r="BG67">
        <v>999.9000000000002</v>
      </c>
      <c r="BH67">
        <v>0</v>
      </c>
      <c r="BI67">
        <v>0</v>
      </c>
      <c r="BJ67">
        <v>9995.9353333333329</v>
      </c>
      <c r="BK67">
        <v>449.12666666666672</v>
      </c>
      <c r="BL67">
        <v>12.068619999999999</v>
      </c>
      <c r="BM67">
        <v>-7.6756613333333341</v>
      </c>
      <c r="BN67">
        <v>420.79606666666672</v>
      </c>
      <c r="BO67">
        <v>428.02703333333329</v>
      </c>
      <c r="BP67">
        <v>1.380762</v>
      </c>
      <c r="BQ67">
        <v>419.96013333333332</v>
      </c>
      <c r="BR67">
        <v>18.846746666666672</v>
      </c>
      <c r="BS67">
        <v>1.7195343333333331</v>
      </c>
      <c r="BT67">
        <v>1.602155</v>
      </c>
      <c r="BU67">
        <v>15.073893333333331</v>
      </c>
      <c r="BV67">
        <v>13.979533333333331</v>
      </c>
      <c r="BW67">
        <v>1499.967666666666</v>
      </c>
      <c r="BX67">
        <v>0.64300103333333358</v>
      </c>
      <c r="BY67">
        <v>0.35699896666666658</v>
      </c>
      <c r="BZ67">
        <v>29</v>
      </c>
      <c r="CA67">
        <v>25052.316666666658</v>
      </c>
      <c r="CB67">
        <v>1654192497.5999999</v>
      </c>
      <c r="CC67" t="s">
        <v>446</v>
      </c>
      <c r="CD67">
        <v>1654192494.5999999</v>
      </c>
      <c r="CE67">
        <v>1654192497.5999999</v>
      </c>
      <c r="CF67">
        <v>9</v>
      </c>
      <c r="CG67">
        <v>-0.30599999999999999</v>
      </c>
      <c r="CH67">
        <v>-8.9999999999999993E-3</v>
      </c>
      <c r="CI67">
        <v>3.1579999999999999</v>
      </c>
      <c r="CJ67">
        <v>6.3E-2</v>
      </c>
      <c r="CK67">
        <v>420</v>
      </c>
      <c r="CL67">
        <v>17</v>
      </c>
      <c r="CM67">
        <v>0.36</v>
      </c>
      <c r="CN67">
        <v>0.03</v>
      </c>
      <c r="CO67">
        <v>-7.6839817073170744</v>
      </c>
      <c r="CP67">
        <v>8.9853658536588346E-2</v>
      </c>
      <c r="CQ67">
        <v>2.6797887603538791E-2</v>
      </c>
      <c r="CR67">
        <v>1</v>
      </c>
      <c r="CS67">
        <v>1.38699512195122</v>
      </c>
      <c r="CT67">
        <v>-8.9955888501741077E-2</v>
      </c>
      <c r="CU67">
        <v>1.6534490650839201E-2</v>
      </c>
      <c r="CV67">
        <v>1</v>
      </c>
      <c r="CW67">
        <v>2</v>
      </c>
      <c r="CX67">
        <v>2</v>
      </c>
      <c r="CY67" t="s">
        <v>343</v>
      </c>
      <c r="CZ67">
        <v>3.2358899999999999</v>
      </c>
      <c r="DA67">
        <v>2.7812399999999999</v>
      </c>
      <c r="DB67">
        <v>8.1978300000000004E-2</v>
      </c>
      <c r="DC67">
        <v>8.4724599999999997E-2</v>
      </c>
      <c r="DD67">
        <v>9.1005000000000003E-2</v>
      </c>
      <c r="DE67">
        <v>8.8369699999999995E-2</v>
      </c>
      <c r="DF67">
        <v>23349.8</v>
      </c>
      <c r="DG67">
        <v>22948</v>
      </c>
      <c r="DH67">
        <v>24443.8</v>
      </c>
      <c r="DI67">
        <v>22327.3</v>
      </c>
      <c r="DJ67">
        <v>32818.400000000001</v>
      </c>
      <c r="DK67">
        <v>25962.1</v>
      </c>
      <c r="DL67">
        <v>39938.9</v>
      </c>
      <c r="DM67">
        <v>30915.599999999999</v>
      </c>
      <c r="DN67">
        <v>2.2247699999999999</v>
      </c>
      <c r="DO67">
        <v>2.2900700000000001</v>
      </c>
      <c r="DP67">
        <v>1.6726600000000001E-2</v>
      </c>
      <c r="DQ67">
        <v>0</v>
      </c>
      <c r="DR67">
        <v>24.323499999999999</v>
      </c>
      <c r="DS67">
        <v>999.9</v>
      </c>
      <c r="DT67">
        <v>60</v>
      </c>
      <c r="DU67">
        <v>26</v>
      </c>
      <c r="DV67">
        <v>23.814299999999999</v>
      </c>
      <c r="DW67">
        <v>63.678800000000003</v>
      </c>
      <c r="DX67">
        <v>15.1442</v>
      </c>
      <c r="DY67">
        <v>2</v>
      </c>
      <c r="DZ67">
        <v>-0.153285</v>
      </c>
      <c r="EA67">
        <v>2.7883200000000001</v>
      </c>
      <c r="EB67">
        <v>20.341000000000001</v>
      </c>
      <c r="EC67">
        <v>5.22912</v>
      </c>
      <c r="ED67">
        <v>11.9381</v>
      </c>
      <c r="EE67">
        <v>4.9779499999999999</v>
      </c>
      <c r="EF67">
        <v>3.2809300000000001</v>
      </c>
      <c r="EG67">
        <v>741.1</v>
      </c>
      <c r="EH67">
        <v>1271.9000000000001</v>
      </c>
      <c r="EI67">
        <v>162.30000000000001</v>
      </c>
      <c r="EJ67">
        <v>98.2</v>
      </c>
      <c r="EK67">
        <v>4.9716399999999998</v>
      </c>
      <c r="EL67">
        <v>1.8614200000000001</v>
      </c>
      <c r="EM67">
        <v>1.8669100000000001</v>
      </c>
      <c r="EN67">
        <v>1.85806</v>
      </c>
      <c r="EO67">
        <v>1.8626400000000001</v>
      </c>
      <c r="EP67">
        <v>1.8631</v>
      </c>
      <c r="EQ67">
        <v>1.8640099999999999</v>
      </c>
      <c r="ER67">
        <v>1.8598699999999999</v>
      </c>
      <c r="ES67">
        <v>0</v>
      </c>
      <c r="ET67">
        <v>0</v>
      </c>
      <c r="EU67">
        <v>0</v>
      </c>
      <c r="EV67">
        <v>0</v>
      </c>
      <c r="EW67" t="s">
        <v>334</v>
      </c>
      <c r="EX67" t="s">
        <v>335</v>
      </c>
      <c r="EY67" t="s">
        <v>336</v>
      </c>
      <c r="EZ67" t="s">
        <v>336</v>
      </c>
      <c r="FA67" t="s">
        <v>336</v>
      </c>
      <c r="FB67" t="s">
        <v>336</v>
      </c>
      <c r="FC67">
        <v>0</v>
      </c>
      <c r="FD67">
        <v>100</v>
      </c>
      <c r="FE67">
        <v>100</v>
      </c>
      <c r="FF67">
        <v>3.1579999999999999</v>
      </c>
      <c r="FG67">
        <v>0.12559999999999999</v>
      </c>
      <c r="FH67">
        <v>3.0091044183742039</v>
      </c>
      <c r="FI67">
        <v>6.7843858137211317E-4</v>
      </c>
      <c r="FJ67">
        <v>-9.1149672394835243E-7</v>
      </c>
      <c r="FK67">
        <v>3.4220399332756191E-10</v>
      </c>
      <c r="FL67">
        <v>-1.9293221205690599E-2</v>
      </c>
      <c r="FM67">
        <v>-1.0294496597657229E-2</v>
      </c>
      <c r="FN67">
        <v>9.3241379300954626E-4</v>
      </c>
      <c r="FO67">
        <v>-3.1998259251072341E-6</v>
      </c>
      <c r="FP67">
        <v>1</v>
      </c>
      <c r="FQ67">
        <v>2092</v>
      </c>
      <c r="FR67">
        <v>0</v>
      </c>
      <c r="FS67">
        <v>27</v>
      </c>
      <c r="FT67">
        <v>3.4</v>
      </c>
      <c r="FU67">
        <v>3.3</v>
      </c>
      <c r="FV67">
        <v>1.3549800000000001</v>
      </c>
      <c r="FW67">
        <v>2.3950200000000001</v>
      </c>
      <c r="FX67">
        <v>2.1508799999999999</v>
      </c>
      <c r="FY67">
        <v>2.7600099999999999</v>
      </c>
      <c r="FZ67">
        <v>2.1508799999999999</v>
      </c>
      <c r="GA67">
        <v>2.34131</v>
      </c>
      <c r="GB67">
        <v>30.029</v>
      </c>
      <c r="GC67">
        <v>13.3352</v>
      </c>
      <c r="GD67">
        <v>19</v>
      </c>
      <c r="GE67">
        <v>613.81700000000001</v>
      </c>
      <c r="GF67">
        <v>693.93100000000004</v>
      </c>
      <c r="GG67">
        <v>20.005500000000001</v>
      </c>
      <c r="GH67">
        <v>24.974499999999999</v>
      </c>
      <c r="GI67">
        <v>30.003599999999999</v>
      </c>
      <c r="GJ67">
        <v>24.418900000000001</v>
      </c>
      <c r="GK67">
        <v>24.3611</v>
      </c>
      <c r="GL67">
        <v>27.155899999999999</v>
      </c>
      <c r="GM67">
        <v>22.613399999999999</v>
      </c>
      <c r="GN67">
        <v>0</v>
      </c>
      <c r="GO67">
        <v>20</v>
      </c>
      <c r="GP67">
        <v>420</v>
      </c>
      <c r="GQ67">
        <v>18.985900000000001</v>
      </c>
      <c r="GR67">
        <v>101.01600000000001</v>
      </c>
      <c r="GS67">
        <v>101.413</v>
      </c>
    </row>
    <row r="68" spans="1:201" x14ac:dyDescent="0.25">
      <c r="A68" t="s">
        <v>443</v>
      </c>
      <c r="B68" t="s">
        <v>646</v>
      </c>
      <c r="C68">
        <v>1</v>
      </c>
      <c r="D68">
        <v>52</v>
      </c>
      <c r="E68">
        <v>1654192758.0999999</v>
      </c>
      <c r="F68">
        <v>5456.0999999046326</v>
      </c>
      <c r="G68" t="s">
        <v>451</v>
      </c>
      <c r="H68" t="s">
        <v>452</v>
      </c>
      <c r="I68">
        <v>15</v>
      </c>
      <c r="J68">
        <v>1654192750.349999</v>
      </c>
      <c r="K68">
        <f t="shared" si="21"/>
        <v>2.9964577437635938E-3</v>
      </c>
      <c r="L68">
        <f t="shared" si="22"/>
        <v>2.9964577437635938</v>
      </c>
      <c r="M68">
        <f t="shared" si="23"/>
        <v>15.360445914744004</v>
      </c>
      <c r="N68">
        <f t="shared" si="24"/>
        <v>412.51209999999998</v>
      </c>
      <c r="O68">
        <f t="shared" si="25"/>
        <v>272.34275886390799</v>
      </c>
      <c r="P68">
        <f t="shared" si="26"/>
        <v>23.180905920715936</v>
      </c>
      <c r="Q68">
        <f t="shared" si="27"/>
        <v>35.11165202683204</v>
      </c>
      <c r="R68">
        <f t="shared" si="28"/>
        <v>0.19238825380048219</v>
      </c>
      <c r="S68">
        <f>IF(LEFT(AS68,1)&lt;&gt;"0",IF(LEFT(AS68,1)="1",3,AT68),$G$5+$H$5*(BJ68*BC68/($N$5*1000))+$I$5*(BJ68*BC68/($N$5*1000))*MAX(MIN(AQ68,$M$5),$L$5)*MAX(MIN(AQ68,$M$5),$L$5)+$J$5*MAX(MIN(AQ68,$M$5),$L$5)*(BJ68*BC68/($N$5*1000))+$K$5*(BJ68*BC68/($N$5*1000))*(BJ68*BC68/($N$5*1000)))</f>
        <v>3.198471031000965</v>
      </c>
      <c r="T68">
        <f t="shared" si="29"/>
        <v>0.18618283627580512</v>
      </c>
      <c r="U68">
        <f t="shared" si="30"/>
        <v>0.11690513135417099</v>
      </c>
      <c r="V68">
        <f t="shared" si="31"/>
        <v>213.57090869430394</v>
      </c>
      <c r="W68">
        <f>(BE68+(V68+2*0.95*0.0000000567*(((BE68+$E$7)+273)^4-(BE68+273)^4)-44100*K68)/(1.84*29.3*S68+8*0.95*0.0000000567*(BE68+273)^3))</f>
        <v>23.989298584489351</v>
      </c>
      <c r="X68">
        <f>($F$7*BF68+$G$7*BG68+$H$7*W68)</f>
        <v>24.40099</v>
      </c>
      <c r="Y68">
        <f t="shared" si="32"/>
        <v>3.0678799746593111</v>
      </c>
      <c r="Z68">
        <f t="shared" si="33"/>
        <v>59.591848936352143</v>
      </c>
      <c r="AA68">
        <f t="shared" si="34"/>
        <v>1.7366607423129223</v>
      </c>
      <c r="AB68">
        <f t="shared" si="35"/>
        <v>2.9142588681344419</v>
      </c>
      <c r="AC68">
        <f t="shared" si="36"/>
        <v>1.3312192323463887</v>
      </c>
      <c r="AD68">
        <f t="shared" si="37"/>
        <v>-132.14378649997448</v>
      </c>
      <c r="AE68">
        <f t="shared" si="38"/>
        <v>-147.4356284737799</v>
      </c>
      <c r="AF68">
        <f>2*0.95*0.0000000567*(((BE68+$E$7)+273)^4-(X68+273)^4)</f>
        <v>-9.6499517836103355</v>
      </c>
      <c r="AG68">
        <f t="shared" si="39"/>
        <v>-75.658458063060777</v>
      </c>
      <c r="AH68">
        <v>0</v>
      </c>
      <c r="AI68">
        <v>0</v>
      </c>
      <c r="AJ68">
        <f>IF(AH68*$K$13&gt;=AL68,1,(AL68/(AL68-AH68*$K$13)))</f>
        <v>1</v>
      </c>
      <c r="AK68">
        <f t="shared" si="40"/>
        <v>0</v>
      </c>
      <c r="AL68">
        <f>MAX(0,($E$13+$F$13*BJ68)/(1+$G$13*BJ68)*BC68/(BE68+273)*$H$13)</f>
        <v>45486.764055047403</v>
      </c>
      <c r="AM68">
        <f>$E$11*BK68+$F$11*BL68+$G$11*BW68</f>
        <v>1200.0046666666669</v>
      </c>
      <c r="AN68">
        <f t="shared" si="41"/>
        <v>1020.8560947804856</v>
      </c>
      <c r="AO68">
        <f>($E$11*$G$9+$F$11*$G$9+$G$11*(BX68*$H$9+BY68*$J$9))/($E$11+$F$11+$G$11)</f>
        <v>0.85071010400000002</v>
      </c>
      <c r="AP68">
        <f>($E$11*$N$9+$F$11*$N$9+$G$11*(BX68*$O$9+BY68*$Q$9))/($E$11+$F$11+$G$11)</f>
        <v>0.17797506512</v>
      </c>
      <c r="AQ68">
        <v>2.7</v>
      </c>
      <c r="AR68">
        <v>0.5</v>
      </c>
      <c r="AS68" t="s">
        <v>331</v>
      </c>
      <c r="AT68">
        <v>2</v>
      </c>
      <c r="AU68">
        <v>1654192750.349999</v>
      </c>
      <c r="AV68">
        <v>412.51209999999998</v>
      </c>
      <c r="AW68">
        <v>419.98070000000001</v>
      </c>
      <c r="AX68">
        <v>20.403300000000009</v>
      </c>
      <c r="AY68">
        <v>19.082376666666669</v>
      </c>
      <c r="AZ68">
        <v>409.35453333333339</v>
      </c>
      <c r="BA68">
        <v>20.27469666666666</v>
      </c>
      <c r="BB68">
        <v>599.98670000000004</v>
      </c>
      <c r="BC68">
        <v>85.01670666666665</v>
      </c>
      <c r="BD68">
        <v>9.9953006666666663E-2</v>
      </c>
      <c r="BE68">
        <v>23.545973333333329</v>
      </c>
      <c r="BF68">
        <v>24.40099</v>
      </c>
      <c r="BG68">
        <v>999.9000000000002</v>
      </c>
      <c r="BH68">
        <v>0</v>
      </c>
      <c r="BI68">
        <v>0</v>
      </c>
      <c r="BJ68">
        <v>10002.00066666667</v>
      </c>
      <c r="BK68">
        <v>360.54480000000012</v>
      </c>
      <c r="BL68">
        <v>13.06293</v>
      </c>
      <c r="BM68">
        <v>-7.4684819999999998</v>
      </c>
      <c r="BN68">
        <v>421.1040000000001</v>
      </c>
      <c r="BO68">
        <v>428.15066666666661</v>
      </c>
      <c r="BP68">
        <v>1.320918</v>
      </c>
      <c r="BQ68">
        <v>419.98070000000001</v>
      </c>
      <c r="BR68">
        <v>19.082376666666669</v>
      </c>
      <c r="BS68">
        <v>1.7346220000000001</v>
      </c>
      <c r="BT68">
        <v>1.6223216666666671</v>
      </c>
      <c r="BU68">
        <v>15.20977333333334</v>
      </c>
      <c r="BV68">
        <v>14.172463333333329</v>
      </c>
      <c r="BW68">
        <v>1200.0046666666669</v>
      </c>
      <c r="BX68">
        <v>0.64299943333333331</v>
      </c>
      <c r="BY68">
        <v>0.35700066666666669</v>
      </c>
      <c r="BZ68">
        <v>29.97222</v>
      </c>
      <c r="CA68">
        <v>20042.346666666661</v>
      </c>
      <c r="CB68">
        <v>1654192497.5999999</v>
      </c>
      <c r="CC68" t="s">
        <v>446</v>
      </c>
      <c r="CD68">
        <v>1654192494.5999999</v>
      </c>
      <c r="CE68">
        <v>1654192497.5999999</v>
      </c>
      <c r="CF68">
        <v>9</v>
      </c>
      <c r="CG68">
        <v>-0.30599999999999999</v>
      </c>
      <c r="CH68">
        <v>-8.9999999999999993E-3</v>
      </c>
      <c r="CI68">
        <v>3.1579999999999999</v>
      </c>
      <c r="CJ68">
        <v>6.3E-2</v>
      </c>
      <c r="CK68">
        <v>420</v>
      </c>
      <c r="CL68">
        <v>17</v>
      </c>
      <c r="CM68">
        <v>0.36</v>
      </c>
      <c r="CN68">
        <v>0.03</v>
      </c>
      <c r="CO68">
        <v>-7.4667157500000014</v>
      </c>
      <c r="CP68">
        <v>2.359621013135586E-2</v>
      </c>
      <c r="CQ68">
        <v>4.0522881492281587E-2</v>
      </c>
      <c r="CR68">
        <v>1</v>
      </c>
      <c r="CS68">
        <v>1.3214325</v>
      </c>
      <c r="CT68">
        <v>-6.6747467167000991E-3</v>
      </c>
      <c r="CU68">
        <v>1.512309078859222E-3</v>
      </c>
      <c r="CV68">
        <v>1</v>
      </c>
      <c r="CW68">
        <v>2</v>
      </c>
      <c r="CX68">
        <v>2</v>
      </c>
      <c r="CY68" t="s">
        <v>343</v>
      </c>
      <c r="CZ68">
        <v>3.2355499999999999</v>
      </c>
      <c r="DA68">
        <v>2.7817099999999999</v>
      </c>
      <c r="DB68">
        <v>8.1914100000000004E-2</v>
      </c>
      <c r="DC68">
        <v>8.4635100000000005E-2</v>
      </c>
      <c r="DD68">
        <v>9.1322899999999999E-2</v>
      </c>
      <c r="DE68">
        <v>8.8986999999999997E-2</v>
      </c>
      <c r="DF68">
        <v>23326.2</v>
      </c>
      <c r="DG68">
        <v>22930.3</v>
      </c>
      <c r="DH68">
        <v>24419.599999999999</v>
      </c>
      <c r="DI68">
        <v>22309.599999999999</v>
      </c>
      <c r="DJ68">
        <v>32779.800000000003</v>
      </c>
      <c r="DK68">
        <v>25924</v>
      </c>
      <c r="DL68">
        <v>39905.199999999997</v>
      </c>
      <c r="DM68">
        <v>30890.5</v>
      </c>
      <c r="DN68">
        <v>2.2173799999999999</v>
      </c>
      <c r="DO68">
        <v>2.2813699999999999</v>
      </c>
      <c r="DP68">
        <v>-9.3132299999999996E-4</v>
      </c>
      <c r="DQ68">
        <v>0</v>
      </c>
      <c r="DR68">
        <v>24.4587</v>
      </c>
      <c r="DS68">
        <v>999.9</v>
      </c>
      <c r="DT68">
        <v>59.9</v>
      </c>
      <c r="DU68">
        <v>26</v>
      </c>
      <c r="DV68">
        <v>23.773599999999998</v>
      </c>
      <c r="DW68">
        <v>63.518799999999999</v>
      </c>
      <c r="DX68">
        <v>15.0921</v>
      </c>
      <c r="DY68">
        <v>2</v>
      </c>
      <c r="DZ68">
        <v>-0.10688300000000001</v>
      </c>
      <c r="EA68">
        <v>2.9982600000000001</v>
      </c>
      <c r="EB68">
        <v>20.341200000000001</v>
      </c>
      <c r="EC68">
        <v>5.2324099999999998</v>
      </c>
      <c r="ED68">
        <v>11.9381</v>
      </c>
      <c r="EE68">
        <v>4.9791999999999996</v>
      </c>
      <c r="EF68">
        <v>3.2813300000000001</v>
      </c>
      <c r="EG68">
        <v>742.8</v>
      </c>
      <c r="EH68">
        <v>1279.5</v>
      </c>
      <c r="EI68">
        <v>162.30000000000001</v>
      </c>
      <c r="EJ68">
        <v>98.2</v>
      </c>
      <c r="EK68">
        <v>4.9716399999999998</v>
      </c>
      <c r="EL68">
        <v>1.8614200000000001</v>
      </c>
      <c r="EM68">
        <v>1.8668800000000001</v>
      </c>
      <c r="EN68">
        <v>1.85806</v>
      </c>
      <c r="EO68">
        <v>1.8626</v>
      </c>
      <c r="EP68">
        <v>1.8631</v>
      </c>
      <c r="EQ68">
        <v>1.8640099999999999</v>
      </c>
      <c r="ER68">
        <v>1.85989</v>
      </c>
      <c r="ES68">
        <v>0</v>
      </c>
      <c r="ET68">
        <v>0</v>
      </c>
      <c r="EU68">
        <v>0</v>
      </c>
      <c r="EV68">
        <v>0</v>
      </c>
      <c r="EW68" t="s">
        <v>334</v>
      </c>
      <c r="EX68" t="s">
        <v>335</v>
      </c>
      <c r="EY68" t="s">
        <v>336</v>
      </c>
      <c r="EZ68" t="s">
        <v>336</v>
      </c>
      <c r="FA68" t="s">
        <v>336</v>
      </c>
      <c r="FB68" t="s">
        <v>336</v>
      </c>
      <c r="FC68">
        <v>0</v>
      </c>
      <c r="FD68">
        <v>100</v>
      </c>
      <c r="FE68">
        <v>100</v>
      </c>
      <c r="FF68">
        <v>3.157</v>
      </c>
      <c r="FG68">
        <v>0.12870000000000001</v>
      </c>
      <c r="FH68">
        <v>3.0091044183742039</v>
      </c>
      <c r="FI68">
        <v>6.7843858137211317E-4</v>
      </c>
      <c r="FJ68">
        <v>-9.1149672394835243E-7</v>
      </c>
      <c r="FK68">
        <v>3.4220399332756191E-10</v>
      </c>
      <c r="FL68">
        <v>-1.9293221205690599E-2</v>
      </c>
      <c r="FM68">
        <v>-1.0294496597657229E-2</v>
      </c>
      <c r="FN68">
        <v>9.3241379300954626E-4</v>
      </c>
      <c r="FO68">
        <v>-3.1998259251072341E-6</v>
      </c>
      <c r="FP68">
        <v>1</v>
      </c>
      <c r="FQ68">
        <v>2092</v>
      </c>
      <c r="FR68">
        <v>0</v>
      </c>
      <c r="FS68">
        <v>27</v>
      </c>
      <c r="FT68">
        <v>4.4000000000000004</v>
      </c>
      <c r="FU68">
        <v>4.3</v>
      </c>
      <c r="FV68">
        <v>1.3562000000000001</v>
      </c>
      <c r="FW68">
        <v>2.3925800000000002</v>
      </c>
      <c r="FX68">
        <v>2.1508799999999999</v>
      </c>
      <c r="FY68">
        <v>2.7624499999999999</v>
      </c>
      <c r="FZ68">
        <v>2.1508799999999999</v>
      </c>
      <c r="GA68">
        <v>2.3877000000000002</v>
      </c>
      <c r="GB68">
        <v>30.0718</v>
      </c>
      <c r="GC68">
        <v>13.3352</v>
      </c>
      <c r="GD68">
        <v>19</v>
      </c>
      <c r="GE68">
        <v>614.15300000000002</v>
      </c>
      <c r="GF68">
        <v>692.9</v>
      </c>
      <c r="GG68">
        <v>20.004200000000001</v>
      </c>
      <c r="GH68">
        <v>25.531099999999999</v>
      </c>
      <c r="GI68">
        <v>30.003499999999999</v>
      </c>
      <c r="GJ68">
        <v>24.9238</v>
      </c>
      <c r="GK68">
        <v>24.852799999999998</v>
      </c>
      <c r="GL68">
        <v>27.1709</v>
      </c>
      <c r="GM68">
        <v>21.4803</v>
      </c>
      <c r="GN68">
        <v>0</v>
      </c>
      <c r="GO68">
        <v>20</v>
      </c>
      <c r="GP68">
        <v>420</v>
      </c>
      <c r="GQ68">
        <v>19.216999999999999</v>
      </c>
      <c r="GR68">
        <v>100.925</v>
      </c>
      <c r="GS68">
        <v>101.331</v>
      </c>
    </row>
    <row r="69" spans="1:201" x14ac:dyDescent="0.25">
      <c r="A69" t="s">
        <v>443</v>
      </c>
      <c r="B69" t="s">
        <v>646</v>
      </c>
      <c r="C69">
        <v>1</v>
      </c>
      <c r="D69">
        <v>53</v>
      </c>
      <c r="E69">
        <v>1654192829.0999999</v>
      </c>
      <c r="F69">
        <v>5527.0999999046326</v>
      </c>
      <c r="G69" t="s">
        <v>453</v>
      </c>
      <c r="H69" t="s">
        <v>454</v>
      </c>
      <c r="I69">
        <v>15</v>
      </c>
      <c r="J69">
        <v>1654192821.099999</v>
      </c>
      <c r="K69">
        <f t="shared" si="21"/>
        <v>2.8205584390582441E-3</v>
      </c>
      <c r="L69">
        <f t="shared" si="22"/>
        <v>2.8205584390582441</v>
      </c>
      <c r="M69">
        <f t="shared" si="23"/>
        <v>14.687413093413276</v>
      </c>
      <c r="N69">
        <f t="shared" si="24"/>
        <v>412.83061290322581</v>
      </c>
      <c r="O69">
        <f t="shared" si="25"/>
        <v>273.90450962209047</v>
      </c>
      <c r="P69">
        <f t="shared" si="26"/>
        <v>23.315561949290803</v>
      </c>
      <c r="Q69">
        <f t="shared" si="27"/>
        <v>35.141362743494469</v>
      </c>
      <c r="R69">
        <f t="shared" si="28"/>
        <v>0.18526368983682984</v>
      </c>
      <c r="S69">
        <f>IF(LEFT(AS69,1)&lt;&gt;"0",IF(LEFT(AS69,1)="1",3,AT69),$G$5+$H$5*(BJ69*BC69/($N$5*1000))+$I$5*(BJ69*BC69/($N$5*1000))*MAX(MIN(AQ69,$M$5),$L$5)*MAX(MIN(AQ69,$M$5),$L$5)+$J$5*MAX(MIN(AQ69,$M$5),$L$5)*(BJ69*BC69/($N$5*1000))+$K$5*(BJ69*BC69/($N$5*1000))*(BJ69*BC69/($N$5*1000)))</f>
        <v>3.199353791337554</v>
      </c>
      <c r="T69">
        <f t="shared" si="29"/>
        <v>0.17950349198449594</v>
      </c>
      <c r="U69">
        <f t="shared" si="30"/>
        <v>0.1126922946535809</v>
      </c>
      <c r="V69">
        <f t="shared" si="31"/>
        <v>160.17579802987302</v>
      </c>
      <c r="W69">
        <f>(BE69+(V69+2*0.95*0.0000000567*(((BE69+$E$7)+273)^4-(BE69+273)^4)-44100*K69)/(1.84*29.3*S69+8*0.95*0.0000000567*(BE69+273)^3))</f>
        <v>23.986026845635209</v>
      </c>
      <c r="X69">
        <f>($F$7*BF69+$G$7*BG69+$H$7*W69)</f>
        <v>24.356764516129029</v>
      </c>
      <c r="Y69">
        <f t="shared" si="32"/>
        <v>3.0597637884178788</v>
      </c>
      <c r="Z69">
        <f t="shared" si="33"/>
        <v>59.51007200094314</v>
      </c>
      <c r="AA69">
        <f t="shared" si="34"/>
        <v>1.7600846476596426</v>
      </c>
      <c r="AB69">
        <f t="shared" si="35"/>
        <v>2.9576247994318479</v>
      </c>
      <c r="AC69">
        <f t="shared" si="36"/>
        <v>1.2996791407582362</v>
      </c>
      <c r="AD69">
        <f t="shared" si="37"/>
        <v>-124.38662716246857</v>
      </c>
      <c r="AE69">
        <f t="shared" si="38"/>
        <v>-97.541123279759262</v>
      </c>
      <c r="AF69">
        <f>2*0.95*0.0000000567*(((BE69+$E$7)+273)^4-(X69+273)^4)</f>
        <v>-6.3889731063195416</v>
      </c>
      <c r="AG69">
        <f t="shared" si="39"/>
        <v>-68.140925518674365</v>
      </c>
      <c r="AH69">
        <v>0</v>
      </c>
      <c r="AI69">
        <v>0</v>
      </c>
      <c r="AJ69">
        <f>IF(AH69*$K$13&gt;=AL69,1,(AL69/(AL69-AH69*$K$13)))</f>
        <v>1</v>
      </c>
      <c r="AK69">
        <f t="shared" si="40"/>
        <v>0</v>
      </c>
      <c r="AL69">
        <f>MAX(0,($E$13+$F$13*BJ69)/(1+$G$13*BJ69)*BC69/(BE69+273)*$H$13)</f>
        <v>45465.574394740623</v>
      </c>
      <c r="AM69">
        <f>$E$11*BK69+$F$11*BL69+$G$11*BW69</f>
        <v>899.99100000000033</v>
      </c>
      <c r="AN69">
        <f t="shared" si="41"/>
        <v>765.63128090095006</v>
      </c>
      <c r="AO69">
        <f>($E$11*$G$9+$F$11*$G$9+$G$11*(BX69*$H$9+BY69*$J$9))/($E$11+$F$11+$G$11)</f>
        <v>0.8507099303225808</v>
      </c>
      <c r="AP69">
        <f>($E$11*$N$9+$F$11*$N$9+$G$11*(BX69*$O$9+BY69*$Q$9))/($E$11+$F$11+$G$11)</f>
        <v>0.17797488867096778</v>
      </c>
      <c r="AQ69">
        <v>2.7</v>
      </c>
      <c r="AR69">
        <v>0.5</v>
      </c>
      <c r="AS69" t="s">
        <v>331</v>
      </c>
      <c r="AT69">
        <v>2</v>
      </c>
      <c r="AU69">
        <v>1654192821.099999</v>
      </c>
      <c r="AV69">
        <v>412.83061290322581</v>
      </c>
      <c r="AW69">
        <v>419.96383870967742</v>
      </c>
      <c r="AX69">
        <v>20.676967741935481</v>
      </c>
      <c r="AY69">
        <v>19.433977419354839</v>
      </c>
      <c r="AZ69">
        <v>409.67300000000012</v>
      </c>
      <c r="BA69">
        <v>20.542006451612899</v>
      </c>
      <c r="BB69">
        <v>600.00806451612914</v>
      </c>
      <c r="BC69">
        <v>85.0229322580645</v>
      </c>
      <c r="BD69">
        <v>0.10002530645161289</v>
      </c>
      <c r="BE69">
        <v>23.79125483870968</v>
      </c>
      <c r="BF69">
        <v>24.356764516129029</v>
      </c>
      <c r="BG69">
        <v>999.90000000000032</v>
      </c>
      <c r="BH69">
        <v>0</v>
      </c>
      <c r="BI69">
        <v>0</v>
      </c>
      <c r="BJ69">
        <v>10005.00064516129</v>
      </c>
      <c r="BK69">
        <v>272.05454838709682</v>
      </c>
      <c r="BL69">
        <v>14.262341935483869</v>
      </c>
      <c r="BM69">
        <v>-7.1331641935483878</v>
      </c>
      <c r="BN69">
        <v>421.54696774193548</v>
      </c>
      <c r="BO69">
        <v>428.28712903225801</v>
      </c>
      <c r="BP69">
        <v>1.2429874193548389</v>
      </c>
      <c r="BQ69">
        <v>419.96383870967742</v>
      </c>
      <c r="BR69">
        <v>19.433977419354839</v>
      </c>
      <c r="BS69">
        <v>1.7580170967741939</v>
      </c>
      <c r="BT69">
        <v>1.6523345161290319</v>
      </c>
      <c r="BU69">
        <v>15.418412903225811</v>
      </c>
      <c r="BV69">
        <v>14.455725806451611</v>
      </c>
      <c r="BW69">
        <v>899.99100000000033</v>
      </c>
      <c r="BX69">
        <v>0.64300138709677424</v>
      </c>
      <c r="BY69">
        <v>0.35699858064516138</v>
      </c>
      <c r="BZ69">
        <v>30</v>
      </c>
      <c r="CA69">
        <v>15031.57096774194</v>
      </c>
      <c r="CB69">
        <v>1654192497.5999999</v>
      </c>
      <c r="CC69" t="s">
        <v>446</v>
      </c>
      <c r="CD69">
        <v>1654192494.5999999</v>
      </c>
      <c r="CE69">
        <v>1654192497.5999999</v>
      </c>
      <c r="CF69">
        <v>9</v>
      </c>
      <c r="CG69">
        <v>-0.30599999999999999</v>
      </c>
      <c r="CH69">
        <v>-8.9999999999999993E-3</v>
      </c>
      <c r="CI69">
        <v>3.1579999999999999</v>
      </c>
      <c r="CJ69">
        <v>6.3E-2</v>
      </c>
      <c r="CK69">
        <v>420</v>
      </c>
      <c r="CL69">
        <v>17</v>
      </c>
      <c r="CM69">
        <v>0.36</v>
      </c>
      <c r="CN69">
        <v>0.03</v>
      </c>
      <c r="CO69">
        <v>-7.1305530000000008</v>
      </c>
      <c r="CP69">
        <v>3.5720600375239782E-2</v>
      </c>
      <c r="CQ69">
        <v>2.7098062403057559E-2</v>
      </c>
      <c r="CR69">
        <v>1</v>
      </c>
      <c r="CS69">
        <v>1.2381887499999999</v>
      </c>
      <c r="CT69">
        <v>9.2320637898684554E-2</v>
      </c>
      <c r="CU69">
        <v>9.2091327462199054E-3</v>
      </c>
      <c r="CV69">
        <v>1</v>
      </c>
      <c r="CW69">
        <v>2</v>
      </c>
      <c r="CX69">
        <v>2</v>
      </c>
      <c r="CY69" t="s">
        <v>343</v>
      </c>
      <c r="CZ69">
        <v>3.2345700000000002</v>
      </c>
      <c r="DA69">
        <v>2.7811400000000002</v>
      </c>
      <c r="DB69">
        <v>8.1848299999999999E-2</v>
      </c>
      <c r="DC69">
        <v>8.4514599999999995E-2</v>
      </c>
      <c r="DD69">
        <v>9.2077400000000004E-2</v>
      </c>
      <c r="DE69">
        <v>9.0015100000000001E-2</v>
      </c>
      <c r="DF69">
        <v>23303.8</v>
      </c>
      <c r="DG69">
        <v>22911.4</v>
      </c>
      <c r="DH69">
        <v>24396.799999999999</v>
      </c>
      <c r="DI69">
        <v>22290.2</v>
      </c>
      <c r="DJ69">
        <v>32720.799999999999</v>
      </c>
      <c r="DK69">
        <v>25872.799999999999</v>
      </c>
      <c r="DL69">
        <v>39865.9</v>
      </c>
      <c r="DM69">
        <v>30863.599999999999</v>
      </c>
      <c r="DN69">
        <v>2.2078500000000001</v>
      </c>
      <c r="DO69">
        <v>2.2709999999999999</v>
      </c>
      <c r="DP69">
        <v>-1.4361000000000001E-2</v>
      </c>
      <c r="DQ69">
        <v>0</v>
      </c>
      <c r="DR69">
        <v>24.6297</v>
      </c>
      <c r="DS69">
        <v>999.9</v>
      </c>
      <c r="DT69">
        <v>59.9</v>
      </c>
      <c r="DU69">
        <v>26.1</v>
      </c>
      <c r="DV69">
        <v>23.911999999999999</v>
      </c>
      <c r="DW69">
        <v>63.738900000000001</v>
      </c>
      <c r="DX69">
        <v>15.1122</v>
      </c>
      <c r="DY69">
        <v>2</v>
      </c>
      <c r="DZ69">
        <v>-5.5818100000000002E-2</v>
      </c>
      <c r="EA69">
        <v>3.3664900000000002</v>
      </c>
      <c r="EB69">
        <v>20.3367</v>
      </c>
      <c r="EC69">
        <v>5.2310699999999999</v>
      </c>
      <c r="ED69">
        <v>11.9381</v>
      </c>
      <c r="EE69">
        <v>4.9793000000000003</v>
      </c>
      <c r="EF69">
        <v>3.2813300000000001</v>
      </c>
      <c r="EG69">
        <v>744.9</v>
      </c>
      <c r="EH69">
        <v>1287.9000000000001</v>
      </c>
      <c r="EI69">
        <v>162.30000000000001</v>
      </c>
      <c r="EJ69">
        <v>98.2</v>
      </c>
      <c r="EK69">
        <v>4.9716399999999998</v>
      </c>
      <c r="EL69">
        <v>1.8614200000000001</v>
      </c>
      <c r="EM69">
        <v>1.8668899999999999</v>
      </c>
      <c r="EN69">
        <v>1.85806</v>
      </c>
      <c r="EO69">
        <v>1.8626400000000001</v>
      </c>
      <c r="EP69">
        <v>1.86311</v>
      </c>
      <c r="EQ69">
        <v>1.8640099999999999</v>
      </c>
      <c r="ER69">
        <v>1.85989</v>
      </c>
      <c r="ES69">
        <v>0</v>
      </c>
      <c r="ET69">
        <v>0</v>
      </c>
      <c r="EU69">
        <v>0</v>
      </c>
      <c r="EV69">
        <v>0</v>
      </c>
      <c r="EW69" t="s">
        <v>334</v>
      </c>
      <c r="EX69" t="s">
        <v>335</v>
      </c>
      <c r="EY69" t="s">
        <v>336</v>
      </c>
      <c r="EZ69" t="s">
        <v>336</v>
      </c>
      <c r="FA69" t="s">
        <v>336</v>
      </c>
      <c r="FB69" t="s">
        <v>336</v>
      </c>
      <c r="FC69">
        <v>0</v>
      </c>
      <c r="FD69">
        <v>100</v>
      </c>
      <c r="FE69">
        <v>100</v>
      </c>
      <c r="FF69">
        <v>3.1579999999999999</v>
      </c>
      <c r="FG69">
        <v>0.13519999999999999</v>
      </c>
      <c r="FH69">
        <v>3.0091044183742039</v>
      </c>
      <c r="FI69">
        <v>6.7843858137211317E-4</v>
      </c>
      <c r="FJ69">
        <v>-9.1149672394835243E-7</v>
      </c>
      <c r="FK69">
        <v>3.4220399332756191E-10</v>
      </c>
      <c r="FL69">
        <v>-1.9293221205690599E-2</v>
      </c>
      <c r="FM69">
        <v>-1.0294496597657229E-2</v>
      </c>
      <c r="FN69">
        <v>9.3241379300954626E-4</v>
      </c>
      <c r="FO69">
        <v>-3.1998259251072341E-6</v>
      </c>
      <c r="FP69">
        <v>1</v>
      </c>
      <c r="FQ69">
        <v>2092</v>
      </c>
      <c r="FR69">
        <v>0</v>
      </c>
      <c r="FS69">
        <v>27</v>
      </c>
      <c r="FT69">
        <v>5.6</v>
      </c>
      <c r="FU69">
        <v>5.5</v>
      </c>
      <c r="FV69">
        <v>1.3574200000000001</v>
      </c>
      <c r="FW69">
        <v>2.3852500000000001</v>
      </c>
      <c r="FX69">
        <v>2.1496599999999999</v>
      </c>
      <c r="FY69">
        <v>2.7612299999999999</v>
      </c>
      <c r="FZ69">
        <v>2.1508799999999999</v>
      </c>
      <c r="GA69">
        <v>2.36084</v>
      </c>
      <c r="GB69">
        <v>30.136099999999999</v>
      </c>
      <c r="GC69">
        <v>13.326499999999999</v>
      </c>
      <c r="GD69">
        <v>19</v>
      </c>
      <c r="GE69">
        <v>613.83500000000004</v>
      </c>
      <c r="GF69">
        <v>691.58100000000002</v>
      </c>
      <c r="GG69">
        <v>20.006699999999999</v>
      </c>
      <c r="GH69">
        <v>26.162500000000001</v>
      </c>
      <c r="GI69">
        <v>30.003499999999999</v>
      </c>
      <c r="GJ69">
        <v>25.516300000000001</v>
      </c>
      <c r="GK69">
        <v>25.439800000000002</v>
      </c>
      <c r="GL69">
        <v>27.1891</v>
      </c>
      <c r="GM69">
        <v>20.4556</v>
      </c>
      <c r="GN69">
        <v>0</v>
      </c>
      <c r="GO69">
        <v>20</v>
      </c>
      <c r="GP69">
        <v>420</v>
      </c>
      <c r="GQ69">
        <v>19.529399999999999</v>
      </c>
      <c r="GR69">
        <v>100.828</v>
      </c>
      <c r="GS69">
        <v>101.24299999999999</v>
      </c>
    </row>
    <row r="70" spans="1:201" x14ac:dyDescent="0.25">
      <c r="A70" t="s">
        <v>443</v>
      </c>
      <c r="B70" t="s">
        <v>646</v>
      </c>
      <c r="C70">
        <v>1</v>
      </c>
      <c r="D70">
        <v>54</v>
      </c>
      <c r="E70">
        <v>1654192894</v>
      </c>
      <c r="F70">
        <v>5592</v>
      </c>
      <c r="G70" t="s">
        <v>455</v>
      </c>
      <c r="H70" t="s">
        <v>456</v>
      </c>
      <c r="I70">
        <v>15</v>
      </c>
      <c r="J70">
        <v>1654192886.25</v>
      </c>
      <c r="K70">
        <f t="shared" si="21"/>
        <v>2.6810091093227529E-3</v>
      </c>
      <c r="L70">
        <f t="shared" si="22"/>
        <v>2.681009109322753</v>
      </c>
      <c r="M70">
        <f t="shared" si="23"/>
        <v>13.016240468528489</v>
      </c>
      <c r="N70">
        <f t="shared" si="24"/>
        <v>413.62433333333342</v>
      </c>
      <c r="O70">
        <f t="shared" si="25"/>
        <v>286.85839923589293</v>
      </c>
      <c r="P70">
        <f t="shared" si="26"/>
        <v>24.419092004423202</v>
      </c>
      <c r="Q70">
        <f t="shared" si="27"/>
        <v>35.210161800523231</v>
      </c>
      <c r="R70">
        <f t="shared" si="28"/>
        <v>0.18086759692560894</v>
      </c>
      <c r="S70">
        <f>IF(LEFT(AS70,1)&lt;&gt;"0",IF(LEFT(AS70,1)="1",3,AT70),$G$5+$H$5*(BJ70*BC70/($N$5*1000))+$I$5*(BJ70*BC70/($N$5*1000))*MAX(MIN(AQ70,$M$5),$L$5)*MAX(MIN(AQ70,$M$5),$L$5)+$J$5*MAX(MIN(AQ70,$M$5),$L$5)*(BJ70*BC70/($N$5*1000))+$K$5*(BJ70*BC70/($N$5*1000))*(BJ70*BC70/($N$5*1000)))</f>
        <v>3.1979123859946372</v>
      </c>
      <c r="T70">
        <f t="shared" si="29"/>
        <v>0.17537076230020976</v>
      </c>
      <c r="U70">
        <f t="shared" si="30"/>
        <v>0.11008667952757942</v>
      </c>
      <c r="V70">
        <f t="shared" si="31"/>
        <v>106.78500045722213</v>
      </c>
      <c r="W70">
        <f>(BE70+(V70+2*0.95*0.0000000567*(((BE70+$E$7)+273)^4-(BE70+273)^4)-44100*K70)/(1.84*29.3*S70+8*0.95*0.0000000567*(BE70+273)^3))</f>
        <v>23.91080769033584</v>
      </c>
      <c r="X70">
        <f>($F$7*BF70+$G$7*BG70+$H$7*W70)</f>
        <v>24.277286666666669</v>
      </c>
      <c r="Y70">
        <f t="shared" si="32"/>
        <v>3.0452253142284453</v>
      </c>
      <c r="Z70">
        <f t="shared" si="33"/>
        <v>59.553583948520014</v>
      </c>
      <c r="AA70">
        <f t="shared" si="34"/>
        <v>1.7807374193377259</v>
      </c>
      <c r="AB70">
        <f t="shared" si="35"/>
        <v>2.9901431639732228</v>
      </c>
      <c r="AC70">
        <f t="shared" si="36"/>
        <v>1.2644878948907194</v>
      </c>
      <c r="AD70">
        <f t="shared" si="37"/>
        <v>-118.2325017211334</v>
      </c>
      <c r="AE70">
        <f t="shared" si="38"/>
        <v>-52.438964112746362</v>
      </c>
      <c r="AF70">
        <f>2*0.95*0.0000000567*(((BE70+$E$7)+273)^4-(X70+273)^4)</f>
        <v>-3.4380909004068885</v>
      </c>
      <c r="AG70">
        <f t="shared" si="39"/>
        <v>-67.324556277064531</v>
      </c>
      <c r="AH70">
        <v>0</v>
      </c>
      <c r="AI70">
        <v>0</v>
      </c>
      <c r="AJ70">
        <f>IF(AH70*$K$13&gt;=AL70,1,(AL70/(AL70-AH70*$K$13)))</f>
        <v>1</v>
      </c>
      <c r="AK70">
        <f t="shared" si="40"/>
        <v>0</v>
      </c>
      <c r="AL70">
        <f>MAX(0,($E$13+$F$13*BJ70)/(1+$G$13*BJ70)*BC70/(BE70+273)*$H$13)</f>
        <v>45411.250020686617</v>
      </c>
      <c r="AM70">
        <f>$E$11*BK70+$F$11*BL70+$G$11*BW70</f>
        <v>599.99903333333339</v>
      </c>
      <c r="AN70">
        <f t="shared" si="41"/>
        <v>510.42524664688898</v>
      </c>
      <c r="AO70">
        <f>($E$11*$G$9+$F$11*$G$9+$G$11*(BX70*$H$9+BY70*$J$9))/($E$11+$F$11+$G$11)</f>
        <v>0.85071011500000016</v>
      </c>
      <c r="AP70">
        <f>($E$11*$N$9+$F$11*$N$9+$G$11*(BX70*$O$9+BY70*$Q$9))/($E$11+$F$11+$G$11)</f>
        <v>0.17797528750000005</v>
      </c>
      <c r="AQ70">
        <v>2.7</v>
      </c>
      <c r="AR70">
        <v>0.5</v>
      </c>
      <c r="AS70" t="s">
        <v>331</v>
      </c>
      <c r="AT70">
        <v>2</v>
      </c>
      <c r="AU70">
        <v>1654192886.25</v>
      </c>
      <c r="AV70">
        <v>413.62433333333342</v>
      </c>
      <c r="AW70">
        <v>419.98050000000001</v>
      </c>
      <c r="AX70">
        <v>20.91885666666667</v>
      </c>
      <c r="AY70">
        <v>19.737670000000001</v>
      </c>
      <c r="AZ70">
        <v>410.46669999999989</v>
      </c>
      <c r="BA70">
        <v>20.778193333333331</v>
      </c>
      <c r="BB70">
        <v>600.01513333333321</v>
      </c>
      <c r="BC70">
        <v>85.025869999999998</v>
      </c>
      <c r="BD70">
        <v>0.10007391333333331</v>
      </c>
      <c r="BE70">
        <v>23.973126666666669</v>
      </c>
      <c r="BF70">
        <v>24.277286666666669</v>
      </c>
      <c r="BG70">
        <v>999.9000000000002</v>
      </c>
      <c r="BH70">
        <v>0</v>
      </c>
      <c r="BI70">
        <v>0</v>
      </c>
      <c r="BJ70">
        <v>9998.5609999999979</v>
      </c>
      <c r="BK70">
        <v>183.03380000000001</v>
      </c>
      <c r="BL70">
        <v>14.247823333333329</v>
      </c>
      <c r="BM70">
        <v>-6.3562053333333344</v>
      </c>
      <c r="BN70">
        <v>422.46176666666662</v>
      </c>
      <c r="BO70">
        <v>428.43686666666667</v>
      </c>
      <c r="BP70">
        <v>1.1811843333333329</v>
      </c>
      <c r="BQ70">
        <v>419.98050000000001</v>
      </c>
      <c r="BR70">
        <v>19.737670000000001</v>
      </c>
      <c r="BS70">
        <v>1.778643333333334</v>
      </c>
      <c r="BT70">
        <v>1.678212</v>
      </c>
      <c r="BU70">
        <v>15.60035666666667</v>
      </c>
      <c r="BV70">
        <v>14.69635666666667</v>
      </c>
      <c r="BW70">
        <v>599.99903333333339</v>
      </c>
      <c r="BX70">
        <v>0.64299616666666681</v>
      </c>
      <c r="BY70">
        <v>0.35700383333333341</v>
      </c>
      <c r="BZ70">
        <v>31</v>
      </c>
      <c r="CA70">
        <v>10021.103333333331</v>
      </c>
      <c r="CB70">
        <v>1654192497.5999999</v>
      </c>
      <c r="CC70" t="s">
        <v>446</v>
      </c>
      <c r="CD70">
        <v>1654192494.5999999</v>
      </c>
      <c r="CE70">
        <v>1654192497.5999999</v>
      </c>
      <c r="CF70">
        <v>9</v>
      </c>
      <c r="CG70">
        <v>-0.30599999999999999</v>
      </c>
      <c r="CH70">
        <v>-8.9999999999999993E-3</v>
      </c>
      <c r="CI70">
        <v>3.1579999999999999</v>
      </c>
      <c r="CJ70">
        <v>6.3E-2</v>
      </c>
      <c r="CK70">
        <v>420</v>
      </c>
      <c r="CL70">
        <v>17</v>
      </c>
      <c r="CM70">
        <v>0.36</v>
      </c>
      <c r="CN70">
        <v>0.03</v>
      </c>
      <c r="CO70">
        <v>-6.3493078048780482</v>
      </c>
      <c r="CP70">
        <v>-9.6327595818840026E-2</v>
      </c>
      <c r="CQ70">
        <v>2.5683426991168969E-2</v>
      </c>
      <c r="CR70">
        <v>1</v>
      </c>
      <c r="CS70">
        <v>1.178545609756098</v>
      </c>
      <c r="CT70">
        <v>4.4730313588849033E-2</v>
      </c>
      <c r="CU70">
        <v>4.7248032860228309E-3</v>
      </c>
      <c r="CV70">
        <v>1</v>
      </c>
      <c r="CW70">
        <v>2</v>
      </c>
      <c r="CX70">
        <v>2</v>
      </c>
      <c r="CY70" t="s">
        <v>343</v>
      </c>
      <c r="CZ70">
        <v>3.2340399999999998</v>
      </c>
      <c r="DA70">
        <v>2.7814399999999999</v>
      </c>
      <c r="DB70">
        <v>8.1854999999999997E-2</v>
      </c>
      <c r="DC70">
        <v>8.4401699999999996E-2</v>
      </c>
      <c r="DD70">
        <v>9.2693700000000004E-2</v>
      </c>
      <c r="DE70">
        <v>9.0901599999999999E-2</v>
      </c>
      <c r="DF70">
        <v>23281</v>
      </c>
      <c r="DG70">
        <v>22895.7</v>
      </c>
      <c r="DH70">
        <v>24375.200000000001</v>
      </c>
      <c r="DI70">
        <v>22273.8</v>
      </c>
      <c r="DJ70">
        <v>32671.4</v>
      </c>
      <c r="DK70">
        <v>25829.5</v>
      </c>
      <c r="DL70">
        <v>39832.199999999997</v>
      </c>
      <c r="DM70">
        <v>30841.200000000001</v>
      </c>
      <c r="DN70">
        <v>2.1998500000000001</v>
      </c>
      <c r="DO70">
        <v>2.2622800000000001</v>
      </c>
      <c r="DP70">
        <v>-3.2279599999999999E-2</v>
      </c>
      <c r="DQ70">
        <v>0</v>
      </c>
      <c r="DR70">
        <v>24.8383</v>
      </c>
      <c r="DS70">
        <v>999.9</v>
      </c>
      <c r="DT70">
        <v>59.8</v>
      </c>
      <c r="DU70">
        <v>26.1</v>
      </c>
      <c r="DV70">
        <v>23.874300000000002</v>
      </c>
      <c r="DW70">
        <v>63.718899999999998</v>
      </c>
      <c r="DX70">
        <v>15.100199999999999</v>
      </c>
      <c r="DY70">
        <v>2</v>
      </c>
      <c r="DZ70">
        <v>-1.0833300000000001E-2</v>
      </c>
      <c r="EA70">
        <v>3.5874799999999998</v>
      </c>
      <c r="EB70">
        <v>20.334199999999999</v>
      </c>
      <c r="EC70">
        <v>5.2303199999999999</v>
      </c>
      <c r="ED70">
        <v>11.9382</v>
      </c>
      <c r="EE70">
        <v>4.9789500000000002</v>
      </c>
      <c r="EF70">
        <v>3.28118</v>
      </c>
      <c r="EG70">
        <v>746.7</v>
      </c>
      <c r="EH70">
        <v>1294.7</v>
      </c>
      <c r="EI70">
        <v>162.30000000000001</v>
      </c>
      <c r="EJ70">
        <v>98.3</v>
      </c>
      <c r="EK70">
        <v>4.9716500000000003</v>
      </c>
      <c r="EL70">
        <v>1.8614299999999999</v>
      </c>
      <c r="EM70">
        <v>1.8669</v>
      </c>
      <c r="EN70">
        <v>1.85806</v>
      </c>
      <c r="EO70">
        <v>1.8626400000000001</v>
      </c>
      <c r="EP70">
        <v>1.86311</v>
      </c>
      <c r="EQ70">
        <v>1.8640099999999999</v>
      </c>
      <c r="ER70">
        <v>1.85989</v>
      </c>
      <c r="ES70">
        <v>0</v>
      </c>
      <c r="ET70">
        <v>0</v>
      </c>
      <c r="EU70">
        <v>0</v>
      </c>
      <c r="EV70">
        <v>0</v>
      </c>
      <c r="EW70" t="s">
        <v>334</v>
      </c>
      <c r="EX70" t="s">
        <v>335</v>
      </c>
      <c r="EY70" t="s">
        <v>336</v>
      </c>
      <c r="EZ70" t="s">
        <v>336</v>
      </c>
      <c r="FA70" t="s">
        <v>336</v>
      </c>
      <c r="FB70" t="s">
        <v>336</v>
      </c>
      <c r="FC70">
        <v>0</v>
      </c>
      <c r="FD70">
        <v>100</v>
      </c>
      <c r="FE70">
        <v>100</v>
      </c>
      <c r="FF70">
        <v>3.1579999999999999</v>
      </c>
      <c r="FG70">
        <v>0.14080000000000001</v>
      </c>
      <c r="FH70">
        <v>3.0091044183742039</v>
      </c>
      <c r="FI70">
        <v>6.7843858137211317E-4</v>
      </c>
      <c r="FJ70">
        <v>-9.1149672394835243E-7</v>
      </c>
      <c r="FK70">
        <v>3.4220399332756191E-10</v>
      </c>
      <c r="FL70">
        <v>-1.9293221205690599E-2</v>
      </c>
      <c r="FM70">
        <v>-1.0294496597657229E-2</v>
      </c>
      <c r="FN70">
        <v>9.3241379300954626E-4</v>
      </c>
      <c r="FO70">
        <v>-3.1998259251072341E-6</v>
      </c>
      <c r="FP70">
        <v>1</v>
      </c>
      <c r="FQ70">
        <v>2092</v>
      </c>
      <c r="FR70">
        <v>0</v>
      </c>
      <c r="FS70">
        <v>27</v>
      </c>
      <c r="FT70">
        <v>6.7</v>
      </c>
      <c r="FU70">
        <v>6.6</v>
      </c>
      <c r="FV70">
        <v>1.3586400000000001</v>
      </c>
      <c r="FW70">
        <v>2.3864700000000001</v>
      </c>
      <c r="FX70">
        <v>2.1496599999999999</v>
      </c>
      <c r="FY70">
        <v>2.7600099999999999</v>
      </c>
      <c r="FZ70">
        <v>2.1508799999999999</v>
      </c>
      <c r="GA70">
        <v>2.3742700000000001</v>
      </c>
      <c r="GB70">
        <v>30.222000000000001</v>
      </c>
      <c r="GC70">
        <v>13.3177</v>
      </c>
      <c r="GD70">
        <v>19</v>
      </c>
      <c r="GE70">
        <v>613.95100000000002</v>
      </c>
      <c r="GF70">
        <v>690.904</v>
      </c>
      <c r="GG70">
        <v>20.0047</v>
      </c>
      <c r="GH70">
        <v>26.7209</v>
      </c>
      <c r="GI70">
        <v>30.003299999999999</v>
      </c>
      <c r="GJ70">
        <v>26.054600000000001</v>
      </c>
      <c r="GK70">
        <v>25.972100000000001</v>
      </c>
      <c r="GL70">
        <v>27.207799999999999</v>
      </c>
      <c r="GM70">
        <v>19.007300000000001</v>
      </c>
      <c r="GN70">
        <v>0</v>
      </c>
      <c r="GO70">
        <v>20</v>
      </c>
      <c r="GP70">
        <v>420</v>
      </c>
      <c r="GQ70">
        <v>19.835999999999999</v>
      </c>
      <c r="GR70">
        <v>100.741</v>
      </c>
      <c r="GS70">
        <v>101.169</v>
      </c>
    </row>
    <row r="71" spans="1:201" x14ac:dyDescent="0.25">
      <c r="A71" t="s">
        <v>443</v>
      </c>
      <c r="B71" t="s">
        <v>646</v>
      </c>
      <c r="C71">
        <v>1</v>
      </c>
      <c r="D71">
        <v>55</v>
      </c>
      <c r="E71">
        <v>1654192954.5</v>
      </c>
      <c r="F71">
        <v>5652.5</v>
      </c>
      <c r="G71" t="s">
        <v>457</v>
      </c>
      <c r="H71" t="s">
        <v>458</v>
      </c>
      <c r="I71">
        <v>15</v>
      </c>
      <c r="J71">
        <v>1654192946.75</v>
      </c>
      <c r="K71">
        <f t="shared" si="21"/>
        <v>2.5577725055556727E-3</v>
      </c>
      <c r="L71">
        <f t="shared" si="22"/>
        <v>2.5577725055556728</v>
      </c>
      <c r="M71">
        <f t="shared" si="23"/>
        <v>10.911342909319659</v>
      </c>
      <c r="N71">
        <f t="shared" si="24"/>
        <v>414.58583333333343</v>
      </c>
      <c r="O71">
        <f t="shared" si="25"/>
        <v>303.45547012986867</v>
      </c>
      <c r="P71">
        <f t="shared" si="26"/>
        <v>25.831618369990881</v>
      </c>
      <c r="Q71">
        <f t="shared" si="27"/>
        <v>35.291580091431676</v>
      </c>
      <c r="R71">
        <f t="shared" si="28"/>
        <v>0.17473419244922947</v>
      </c>
      <c r="S71">
        <f>IF(LEFT(AS71,1)&lt;&gt;"0",IF(LEFT(AS71,1)="1",3,AT71),$G$5+$H$5*(BJ71*BC71/($N$5*1000))+$I$5*(BJ71*BC71/($N$5*1000))*MAX(MIN(AQ71,$M$5),$L$5)*MAX(MIN(AQ71,$M$5),$L$5)+$J$5*MAX(MIN(AQ71,$M$5),$L$5)*(BJ71*BC71/($N$5*1000))+$K$5*(BJ71*BC71/($N$5*1000))*(BJ71*BC71/($N$5*1000)))</f>
        <v>3.1985809960634377</v>
      </c>
      <c r="T71">
        <f t="shared" si="29"/>
        <v>0.16959918438411448</v>
      </c>
      <c r="U71">
        <f t="shared" si="30"/>
        <v>0.10644828038208562</v>
      </c>
      <c r="V71">
        <f t="shared" si="31"/>
        <v>71.187757716928502</v>
      </c>
      <c r="W71">
        <f>(BE71+(V71+2*0.95*0.0000000567*(((BE71+$E$7)+273)^4-(BE71+273)^4)-44100*K71)/(1.84*29.3*S71+8*0.95*0.0000000567*(BE71+273)^3))</f>
        <v>23.885383487089953</v>
      </c>
      <c r="X71">
        <f>($F$7*BF71+$G$7*BG71+$H$7*W71)</f>
        <v>24.268803333333331</v>
      </c>
      <c r="Y71">
        <f t="shared" si="32"/>
        <v>3.043677074575811</v>
      </c>
      <c r="Z71">
        <f t="shared" si="33"/>
        <v>59.57843168676731</v>
      </c>
      <c r="AA71">
        <f t="shared" si="34"/>
        <v>1.7963818113280268</v>
      </c>
      <c r="AB71">
        <f t="shared" si="35"/>
        <v>3.0151545793828154</v>
      </c>
      <c r="AC71">
        <f t="shared" si="36"/>
        <v>1.2472952632477843</v>
      </c>
      <c r="AD71">
        <f t="shared" si="37"/>
        <v>-112.79776749500516</v>
      </c>
      <c r="AE71">
        <f t="shared" si="38"/>
        <v>-27.067055219966118</v>
      </c>
      <c r="AF71">
        <f>2*0.95*0.0000000567*(((BE71+$E$7)+273)^4-(X71+273)^4)</f>
        <v>-1.7754108945850722</v>
      </c>
      <c r="AG71">
        <f t="shared" si="39"/>
        <v>-70.452475892627859</v>
      </c>
      <c r="AH71">
        <v>0</v>
      </c>
      <c r="AI71">
        <v>0</v>
      </c>
      <c r="AJ71">
        <f>IF(AH71*$K$13&gt;=AL71,1,(AL71/(AL71-AH71*$K$13)))</f>
        <v>1</v>
      </c>
      <c r="AK71">
        <f t="shared" si="40"/>
        <v>0</v>
      </c>
      <c r="AL71">
        <f>MAX(0,($E$13+$F$13*BJ71)/(1+$G$13*BJ71)*BC71/(BE71+273)*$H$13)</f>
        <v>45402.335538531872</v>
      </c>
      <c r="AM71">
        <f>$E$11*BK71+$F$11*BL71+$G$11*BW71</f>
        <v>399.9873</v>
      </c>
      <c r="AN71">
        <f t="shared" si="41"/>
        <v>340.2732031827714</v>
      </c>
      <c r="AO71">
        <f>($E$11*$G$9+$F$11*$G$9+$G$11*(BX71*$H$9+BY71*$J$9))/($E$11+$F$11+$G$11)</f>
        <v>0.85071001800000001</v>
      </c>
      <c r="AP71">
        <f>($E$11*$N$9+$F$11*$N$9+$G$11*(BX71*$O$9+BY71*$Q$9))/($E$11+$F$11+$G$11)</f>
        <v>0.177975045</v>
      </c>
      <c r="AQ71">
        <v>2.7</v>
      </c>
      <c r="AR71">
        <v>0.5</v>
      </c>
      <c r="AS71" t="s">
        <v>331</v>
      </c>
      <c r="AT71">
        <v>2</v>
      </c>
      <c r="AU71">
        <v>1654192946.75</v>
      </c>
      <c r="AV71">
        <v>414.58583333333343</v>
      </c>
      <c r="AW71">
        <v>419.97313333333352</v>
      </c>
      <c r="AX71">
        <v>21.102893333333331</v>
      </c>
      <c r="AY71">
        <v>19.976183333333331</v>
      </c>
      <c r="AZ71">
        <v>411.42816666666658</v>
      </c>
      <c r="BA71">
        <v>20.957850000000001</v>
      </c>
      <c r="BB71">
        <v>599.99906666666664</v>
      </c>
      <c r="BC71">
        <v>85.024923333333348</v>
      </c>
      <c r="BD71">
        <v>9.9982666666666678E-2</v>
      </c>
      <c r="BE71">
        <v>24.111840000000001</v>
      </c>
      <c r="BF71">
        <v>24.268803333333331</v>
      </c>
      <c r="BG71">
        <v>999.9000000000002</v>
      </c>
      <c r="BH71">
        <v>0</v>
      </c>
      <c r="BI71">
        <v>0</v>
      </c>
      <c r="BJ71">
        <v>10001.499</v>
      </c>
      <c r="BK71">
        <v>122.9321333333333</v>
      </c>
      <c r="BL71">
        <v>12.368083333333329</v>
      </c>
      <c r="BM71">
        <v>-5.3872100000000014</v>
      </c>
      <c r="BN71">
        <v>423.52353333333338</v>
      </c>
      <c r="BO71">
        <v>428.53363333333328</v>
      </c>
      <c r="BP71">
        <v>1.126702333333333</v>
      </c>
      <c r="BQ71">
        <v>419.97313333333352</v>
      </c>
      <c r="BR71">
        <v>19.976183333333331</v>
      </c>
      <c r="BS71">
        <v>1.794271666666666</v>
      </c>
      <c r="BT71">
        <v>1.698474</v>
      </c>
      <c r="BU71">
        <v>15.736963333333341</v>
      </c>
      <c r="BV71">
        <v>14.88248333333333</v>
      </c>
      <c r="BW71">
        <v>399.9873</v>
      </c>
      <c r="BX71">
        <v>0.6429994</v>
      </c>
      <c r="BY71">
        <v>0.3570006</v>
      </c>
      <c r="BZ71">
        <v>31</v>
      </c>
      <c r="CA71">
        <v>6680.5430000000006</v>
      </c>
      <c r="CB71">
        <v>1654192497.5999999</v>
      </c>
      <c r="CC71" t="s">
        <v>446</v>
      </c>
      <c r="CD71">
        <v>1654192494.5999999</v>
      </c>
      <c r="CE71">
        <v>1654192497.5999999</v>
      </c>
      <c r="CF71">
        <v>9</v>
      </c>
      <c r="CG71">
        <v>-0.30599999999999999</v>
      </c>
      <c r="CH71">
        <v>-8.9999999999999993E-3</v>
      </c>
      <c r="CI71">
        <v>3.1579999999999999</v>
      </c>
      <c r="CJ71">
        <v>6.3E-2</v>
      </c>
      <c r="CK71">
        <v>420</v>
      </c>
      <c r="CL71">
        <v>17</v>
      </c>
      <c r="CM71">
        <v>0.36</v>
      </c>
      <c r="CN71">
        <v>0.03</v>
      </c>
      <c r="CO71">
        <v>-5.3780053658536584</v>
      </c>
      <c r="CP71">
        <v>-6.8726968641126859E-2</v>
      </c>
      <c r="CQ71">
        <v>2.6793670266120069E-2</v>
      </c>
      <c r="CR71">
        <v>1</v>
      </c>
      <c r="CS71">
        <v>1.130779024390244</v>
      </c>
      <c r="CT71">
        <v>-3.5942508710798779E-2</v>
      </c>
      <c r="CU71">
        <v>9.7478377351903171E-3</v>
      </c>
      <c r="CV71">
        <v>1</v>
      </c>
      <c r="CW71">
        <v>2</v>
      </c>
      <c r="CX71">
        <v>2</v>
      </c>
      <c r="CY71" t="s">
        <v>343</v>
      </c>
      <c r="CZ71">
        <v>3.2333099999999999</v>
      </c>
      <c r="DA71">
        <v>2.7812600000000001</v>
      </c>
      <c r="DB71">
        <v>8.18995E-2</v>
      </c>
      <c r="DC71">
        <v>8.4308099999999997E-2</v>
      </c>
      <c r="DD71">
        <v>9.3172199999999997E-2</v>
      </c>
      <c r="DE71">
        <v>9.1787099999999996E-2</v>
      </c>
      <c r="DF71">
        <v>23261.1</v>
      </c>
      <c r="DG71">
        <v>22881.599999999999</v>
      </c>
      <c r="DH71">
        <v>24357.3</v>
      </c>
      <c r="DI71">
        <v>22259.3</v>
      </c>
      <c r="DJ71">
        <v>32631.9</v>
      </c>
      <c r="DK71">
        <v>25788.1</v>
      </c>
      <c r="DL71">
        <v>39804.5</v>
      </c>
      <c r="DM71">
        <v>30821.1</v>
      </c>
      <c r="DN71">
        <v>2.19285</v>
      </c>
      <c r="DO71">
        <v>2.2547000000000001</v>
      </c>
      <c r="DP71">
        <v>-4.4293699999999998E-2</v>
      </c>
      <c r="DQ71">
        <v>0</v>
      </c>
      <c r="DR71">
        <v>25.023900000000001</v>
      </c>
      <c r="DS71">
        <v>999.9</v>
      </c>
      <c r="DT71">
        <v>59.8</v>
      </c>
      <c r="DU71">
        <v>26.1</v>
      </c>
      <c r="DV71">
        <v>23.8719</v>
      </c>
      <c r="DW71">
        <v>63.718899999999998</v>
      </c>
      <c r="DX71">
        <v>15.192299999999999</v>
      </c>
      <c r="DY71">
        <v>2</v>
      </c>
      <c r="DZ71">
        <v>2.6458300000000001E-2</v>
      </c>
      <c r="EA71">
        <v>3.7737400000000001</v>
      </c>
      <c r="EB71">
        <v>20.3307</v>
      </c>
      <c r="EC71">
        <v>5.22478</v>
      </c>
      <c r="ED71">
        <v>11.939299999999999</v>
      </c>
      <c r="EE71">
        <v>4.9771999999999998</v>
      </c>
      <c r="EF71">
        <v>3.2805</v>
      </c>
      <c r="EG71">
        <v>748.5</v>
      </c>
      <c r="EH71">
        <v>1301.2</v>
      </c>
      <c r="EI71">
        <v>162.30000000000001</v>
      </c>
      <c r="EJ71">
        <v>98.3</v>
      </c>
      <c r="EK71">
        <v>4.9716699999999996</v>
      </c>
      <c r="EL71">
        <v>1.8614200000000001</v>
      </c>
      <c r="EM71">
        <v>1.8668800000000001</v>
      </c>
      <c r="EN71">
        <v>1.85806</v>
      </c>
      <c r="EO71">
        <v>1.8626400000000001</v>
      </c>
      <c r="EP71">
        <v>1.86313</v>
      </c>
      <c r="EQ71">
        <v>1.8640099999999999</v>
      </c>
      <c r="ER71">
        <v>1.85988</v>
      </c>
      <c r="ES71">
        <v>0</v>
      </c>
      <c r="ET71">
        <v>0</v>
      </c>
      <c r="EU71">
        <v>0</v>
      </c>
      <c r="EV71">
        <v>0</v>
      </c>
      <c r="EW71" t="s">
        <v>334</v>
      </c>
      <c r="EX71" t="s">
        <v>335</v>
      </c>
      <c r="EY71" t="s">
        <v>336</v>
      </c>
      <c r="EZ71" t="s">
        <v>336</v>
      </c>
      <c r="FA71" t="s">
        <v>336</v>
      </c>
      <c r="FB71" t="s">
        <v>336</v>
      </c>
      <c r="FC71">
        <v>0</v>
      </c>
      <c r="FD71">
        <v>100</v>
      </c>
      <c r="FE71">
        <v>100</v>
      </c>
      <c r="FF71">
        <v>3.1579999999999999</v>
      </c>
      <c r="FG71">
        <v>0.1454</v>
      </c>
      <c r="FH71">
        <v>3.0091044183742039</v>
      </c>
      <c r="FI71">
        <v>6.7843858137211317E-4</v>
      </c>
      <c r="FJ71">
        <v>-9.1149672394835243E-7</v>
      </c>
      <c r="FK71">
        <v>3.4220399332756191E-10</v>
      </c>
      <c r="FL71">
        <v>-1.9293221205690599E-2</v>
      </c>
      <c r="FM71">
        <v>-1.0294496597657229E-2</v>
      </c>
      <c r="FN71">
        <v>9.3241379300954626E-4</v>
      </c>
      <c r="FO71">
        <v>-3.1998259251072341E-6</v>
      </c>
      <c r="FP71">
        <v>1</v>
      </c>
      <c r="FQ71">
        <v>2092</v>
      </c>
      <c r="FR71">
        <v>0</v>
      </c>
      <c r="FS71">
        <v>27</v>
      </c>
      <c r="FT71">
        <v>7.7</v>
      </c>
      <c r="FU71">
        <v>7.6</v>
      </c>
      <c r="FV71">
        <v>1.3586400000000001</v>
      </c>
      <c r="FW71">
        <v>2.3877000000000002</v>
      </c>
      <c r="FX71">
        <v>2.1496599999999999</v>
      </c>
      <c r="FY71">
        <v>2.7600099999999999</v>
      </c>
      <c r="FZ71">
        <v>2.1508799999999999</v>
      </c>
      <c r="GA71">
        <v>2.3974600000000001</v>
      </c>
      <c r="GB71">
        <v>30.2864</v>
      </c>
      <c r="GC71">
        <v>13.308999999999999</v>
      </c>
      <c r="GD71">
        <v>19</v>
      </c>
      <c r="GE71">
        <v>614.173</v>
      </c>
      <c r="GF71">
        <v>690.55</v>
      </c>
      <c r="GG71">
        <v>20.005099999999999</v>
      </c>
      <c r="GH71">
        <v>27.212399999999999</v>
      </c>
      <c r="GI71">
        <v>30.0029</v>
      </c>
      <c r="GJ71">
        <v>26.541899999999998</v>
      </c>
      <c r="GK71">
        <v>26.4575</v>
      </c>
      <c r="GL71">
        <v>27.216100000000001</v>
      </c>
      <c r="GM71">
        <v>18.1067</v>
      </c>
      <c r="GN71">
        <v>0</v>
      </c>
      <c r="GO71">
        <v>20</v>
      </c>
      <c r="GP71">
        <v>420</v>
      </c>
      <c r="GQ71">
        <v>20.105799999999999</v>
      </c>
      <c r="GR71">
        <v>100.669</v>
      </c>
      <c r="GS71">
        <v>101.10299999999999</v>
      </c>
    </row>
    <row r="72" spans="1:201" x14ac:dyDescent="0.25">
      <c r="A72" t="s">
        <v>443</v>
      </c>
      <c r="B72" t="s">
        <v>646</v>
      </c>
      <c r="C72">
        <v>1</v>
      </c>
      <c r="D72">
        <v>56</v>
      </c>
      <c r="E72">
        <v>1654193032</v>
      </c>
      <c r="F72">
        <v>5730</v>
      </c>
      <c r="G72" t="s">
        <v>459</v>
      </c>
      <c r="H72" t="s">
        <v>460</v>
      </c>
      <c r="I72">
        <v>15</v>
      </c>
      <c r="J72">
        <v>1654193024.25</v>
      </c>
      <c r="K72">
        <f t="shared" si="21"/>
        <v>2.1937867722684624E-3</v>
      </c>
      <c r="L72">
        <f t="shared" si="22"/>
        <v>2.1937867722684623</v>
      </c>
      <c r="M72">
        <f t="shared" si="23"/>
        <v>6.4306701833711726</v>
      </c>
      <c r="N72">
        <f t="shared" si="24"/>
        <v>416.68056666666672</v>
      </c>
      <c r="O72">
        <f t="shared" si="25"/>
        <v>340.2346868725017</v>
      </c>
      <c r="P72">
        <f t="shared" si="26"/>
        <v>28.962852344496614</v>
      </c>
      <c r="Q72">
        <f t="shared" si="27"/>
        <v>35.470392034749416</v>
      </c>
      <c r="R72">
        <f t="shared" si="28"/>
        <v>0.15547696654043985</v>
      </c>
      <c r="S72">
        <f>IF(LEFT(AS72,1)&lt;&gt;"0",IF(LEFT(AS72,1)="1",3,AT72),$G$5+$H$5*(BJ72*BC72/($N$5*1000))+$I$5*(BJ72*BC72/($N$5*1000))*MAX(MIN(AQ72,$M$5),$L$5)*MAX(MIN(AQ72,$M$5),$L$5)+$J$5*MAX(MIN(AQ72,$M$5),$L$5)*(BJ72*BC72/($N$5*1000))+$K$5*(BJ72*BC72/($N$5*1000))*(BJ72*BC72/($N$5*1000)))</f>
        <v>3.1991294668989303</v>
      </c>
      <c r="T72">
        <f t="shared" si="29"/>
        <v>0.1513978854681633</v>
      </c>
      <c r="U72">
        <f t="shared" si="30"/>
        <v>9.4981253906592039E-2</v>
      </c>
      <c r="V72">
        <f t="shared" si="31"/>
        <v>35.595013824924159</v>
      </c>
      <c r="W72">
        <f>(BE72+(V72+2*0.95*0.0000000567*(((BE72+$E$7)+273)^4-(BE72+273)^4)-44100*K72)/(1.84*29.3*S72+8*0.95*0.0000000567*(BE72+273)^3))</f>
        <v>23.667014945203285</v>
      </c>
      <c r="X72">
        <f>($F$7*BF72+$G$7*BG72+$H$7*W72)</f>
        <v>24.054306666666669</v>
      </c>
      <c r="Y72">
        <f t="shared" si="32"/>
        <v>3.0047586262574613</v>
      </c>
      <c r="Z72">
        <f t="shared" si="33"/>
        <v>60.305750974109984</v>
      </c>
      <c r="AA72">
        <f t="shared" si="34"/>
        <v>1.8061190677752854</v>
      </c>
      <c r="AB72">
        <f t="shared" si="35"/>
        <v>2.9949366994047963</v>
      </c>
      <c r="AC72">
        <f t="shared" si="36"/>
        <v>1.1986395584821758</v>
      </c>
      <c r="AD72">
        <f t="shared" si="37"/>
        <v>-96.745996657039186</v>
      </c>
      <c r="AE72">
        <f t="shared" si="38"/>
        <v>-9.4025695206242101</v>
      </c>
      <c r="AF72">
        <f>2*0.95*0.0000000567*(((BE72+$E$7)+273)^4-(X72+273)^4)</f>
        <v>-0.61562173864109482</v>
      </c>
      <c r="AG72">
        <f t="shared" si="39"/>
        <v>-71.169174091380327</v>
      </c>
      <c r="AH72">
        <v>0</v>
      </c>
      <c r="AI72">
        <v>0</v>
      </c>
      <c r="AJ72">
        <f>IF(AH72*$K$13&gt;=AL72,1,(AL72/(AL72-AH72*$K$13)))</f>
        <v>1</v>
      </c>
      <c r="AK72">
        <f t="shared" si="40"/>
        <v>0</v>
      </c>
      <c r="AL72">
        <f>MAX(0,($E$13+$F$13*BJ72)/(1+$G$13*BJ72)*BC72/(BE72+273)*$H$13)</f>
        <v>45429.590080475398</v>
      </c>
      <c r="AM72">
        <f>$E$11*BK72+$F$11*BL72+$G$11*BW72</f>
        <v>200.00033333333329</v>
      </c>
      <c r="AN72">
        <f t="shared" si="41"/>
        <v>170.14226536996958</v>
      </c>
      <c r="AO72">
        <f>($E$11*$G$9+$F$11*$G$9+$G$11*(BX72*$H$9+BY72*$J$9))/($E$11+$F$11+$G$11)</f>
        <v>0.85070990899999976</v>
      </c>
      <c r="AP72">
        <f>($E$11*$N$9+$F$11*$N$9+$G$11*(BX72*$O$9+BY72*$Q$9))/($E$11+$F$11+$G$11)</f>
        <v>0.17797477249999999</v>
      </c>
      <c r="AQ72">
        <v>2.7</v>
      </c>
      <c r="AR72">
        <v>0.5</v>
      </c>
      <c r="AS72" t="s">
        <v>331</v>
      </c>
      <c r="AT72">
        <v>2</v>
      </c>
      <c r="AU72">
        <v>1654193024.25</v>
      </c>
      <c r="AV72">
        <v>416.68056666666672</v>
      </c>
      <c r="AW72">
        <v>419.98573333333331</v>
      </c>
      <c r="AX72">
        <v>21.216983333333332</v>
      </c>
      <c r="AY72">
        <v>20.250720000000001</v>
      </c>
      <c r="AZ72">
        <v>413.52260000000012</v>
      </c>
      <c r="BA72">
        <v>21.069183333333331</v>
      </c>
      <c r="BB72">
        <v>599.99703333333332</v>
      </c>
      <c r="BC72">
        <v>85.026106666666678</v>
      </c>
      <c r="BD72">
        <v>9.999441000000002E-2</v>
      </c>
      <c r="BE72">
        <v>23.999790000000001</v>
      </c>
      <c r="BF72">
        <v>24.054306666666669</v>
      </c>
      <c r="BG72">
        <v>999.9000000000002</v>
      </c>
      <c r="BH72">
        <v>0</v>
      </c>
      <c r="BI72">
        <v>0</v>
      </c>
      <c r="BJ72">
        <v>10003.67866666667</v>
      </c>
      <c r="BK72">
        <v>62.019930000000002</v>
      </c>
      <c r="BL72">
        <v>6.7817273333333334</v>
      </c>
      <c r="BM72">
        <v>-3.3052126666666668</v>
      </c>
      <c r="BN72">
        <v>425.71289999999988</v>
      </c>
      <c r="BO72">
        <v>428.66656666666671</v>
      </c>
      <c r="BP72">
        <v>0.9662607666666666</v>
      </c>
      <c r="BQ72">
        <v>419.98573333333331</v>
      </c>
      <c r="BR72">
        <v>20.250720000000001</v>
      </c>
      <c r="BS72">
        <v>1.8039966666666669</v>
      </c>
      <c r="BT72">
        <v>1.721840333333333</v>
      </c>
      <c r="BU72">
        <v>15.82147333333333</v>
      </c>
      <c r="BV72">
        <v>15.09473333333333</v>
      </c>
      <c r="BW72">
        <v>200.00033333333329</v>
      </c>
      <c r="BX72">
        <v>0.6430030333333332</v>
      </c>
      <c r="BY72">
        <v>0.35699696666666658</v>
      </c>
      <c r="BZ72">
        <v>31</v>
      </c>
      <c r="CA72">
        <v>3340.391000000001</v>
      </c>
      <c r="CB72">
        <v>1654192497.5999999</v>
      </c>
      <c r="CC72" t="s">
        <v>446</v>
      </c>
      <c r="CD72">
        <v>1654192494.5999999</v>
      </c>
      <c r="CE72">
        <v>1654192497.5999999</v>
      </c>
      <c r="CF72">
        <v>9</v>
      </c>
      <c r="CG72">
        <v>-0.30599999999999999</v>
      </c>
      <c r="CH72">
        <v>-8.9999999999999993E-3</v>
      </c>
      <c r="CI72">
        <v>3.1579999999999999</v>
      </c>
      <c r="CJ72">
        <v>6.3E-2</v>
      </c>
      <c r="CK72">
        <v>420</v>
      </c>
      <c r="CL72">
        <v>17</v>
      </c>
      <c r="CM72">
        <v>0.36</v>
      </c>
      <c r="CN72">
        <v>0.03</v>
      </c>
      <c r="CO72">
        <v>-3.307484146341463</v>
      </c>
      <c r="CP72">
        <v>2.4001463414630778E-2</v>
      </c>
      <c r="CQ72">
        <v>3.7641487942364438E-2</v>
      </c>
      <c r="CR72">
        <v>1</v>
      </c>
      <c r="CS72">
        <v>0.97118800000000005</v>
      </c>
      <c r="CT72">
        <v>-1.8121421602785209E-2</v>
      </c>
      <c r="CU72">
        <v>2.266260784511492E-2</v>
      </c>
      <c r="CV72">
        <v>1</v>
      </c>
      <c r="CW72">
        <v>2</v>
      </c>
      <c r="CX72">
        <v>2</v>
      </c>
      <c r="CY72" t="s">
        <v>343</v>
      </c>
      <c r="CZ72">
        <v>3.2328399999999999</v>
      </c>
      <c r="DA72">
        <v>2.78138</v>
      </c>
      <c r="DB72">
        <v>8.2102700000000001E-2</v>
      </c>
      <c r="DC72">
        <v>8.41972E-2</v>
      </c>
      <c r="DD72">
        <v>9.3326800000000001E-2</v>
      </c>
      <c r="DE72">
        <v>9.22346E-2</v>
      </c>
      <c r="DF72">
        <v>23232.9</v>
      </c>
      <c r="DG72">
        <v>22865</v>
      </c>
      <c r="DH72">
        <v>24335.4</v>
      </c>
      <c r="DI72">
        <v>22242.2</v>
      </c>
      <c r="DJ72">
        <v>32599.599999999999</v>
      </c>
      <c r="DK72">
        <v>25756.3</v>
      </c>
      <c r="DL72">
        <v>39770.9</v>
      </c>
      <c r="DM72">
        <v>30797.5</v>
      </c>
      <c r="DN72">
        <v>2.1846700000000001</v>
      </c>
      <c r="DO72">
        <v>2.2456700000000001</v>
      </c>
      <c r="DP72">
        <v>-5.9399800000000003E-2</v>
      </c>
      <c r="DQ72">
        <v>0</v>
      </c>
      <c r="DR72">
        <v>25.0291</v>
      </c>
      <c r="DS72">
        <v>999.9</v>
      </c>
      <c r="DT72">
        <v>59.7</v>
      </c>
      <c r="DU72">
        <v>26.2</v>
      </c>
      <c r="DV72">
        <v>23.973099999999999</v>
      </c>
      <c r="DW72">
        <v>63.808900000000001</v>
      </c>
      <c r="DX72">
        <v>15.0921</v>
      </c>
      <c r="DY72">
        <v>2</v>
      </c>
      <c r="DZ72">
        <v>6.7695599999999995E-2</v>
      </c>
      <c r="EA72">
        <v>3.7931400000000002</v>
      </c>
      <c r="EB72">
        <v>20.332999999999998</v>
      </c>
      <c r="EC72">
        <v>5.2292699999999996</v>
      </c>
      <c r="ED72">
        <v>11.9429</v>
      </c>
      <c r="EE72">
        <v>4.9775499999999999</v>
      </c>
      <c r="EF72">
        <v>3.28105</v>
      </c>
      <c r="EG72">
        <v>750.6</v>
      </c>
      <c r="EH72">
        <v>1308.5</v>
      </c>
      <c r="EI72">
        <v>162.30000000000001</v>
      </c>
      <c r="EJ72">
        <v>98.3</v>
      </c>
      <c r="EK72">
        <v>4.9716500000000003</v>
      </c>
      <c r="EL72">
        <v>1.8614200000000001</v>
      </c>
      <c r="EM72">
        <v>1.8669100000000001</v>
      </c>
      <c r="EN72">
        <v>1.85806</v>
      </c>
      <c r="EO72">
        <v>1.8626400000000001</v>
      </c>
      <c r="EP72">
        <v>1.8631500000000001</v>
      </c>
      <c r="EQ72">
        <v>1.8640099999999999</v>
      </c>
      <c r="ER72">
        <v>1.85989</v>
      </c>
      <c r="ES72">
        <v>0</v>
      </c>
      <c r="ET72">
        <v>0</v>
      </c>
      <c r="EU72">
        <v>0</v>
      </c>
      <c r="EV72">
        <v>0</v>
      </c>
      <c r="EW72" t="s">
        <v>334</v>
      </c>
      <c r="EX72" t="s">
        <v>335</v>
      </c>
      <c r="EY72" t="s">
        <v>336</v>
      </c>
      <c r="EZ72" t="s">
        <v>336</v>
      </c>
      <c r="FA72" t="s">
        <v>336</v>
      </c>
      <c r="FB72" t="s">
        <v>336</v>
      </c>
      <c r="FC72">
        <v>0</v>
      </c>
      <c r="FD72">
        <v>100</v>
      </c>
      <c r="FE72">
        <v>100</v>
      </c>
      <c r="FF72">
        <v>3.1579999999999999</v>
      </c>
      <c r="FG72">
        <v>0.14760000000000001</v>
      </c>
      <c r="FH72">
        <v>3.0091044183742039</v>
      </c>
      <c r="FI72">
        <v>6.7843858137211317E-4</v>
      </c>
      <c r="FJ72">
        <v>-9.1149672394835243E-7</v>
      </c>
      <c r="FK72">
        <v>3.4220399332756191E-10</v>
      </c>
      <c r="FL72">
        <v>-1.9293221205690599E-2</v>
      </c>
      <c r="FM72">
        <v>-1.0294496597657229E-2</v>
      </c>
      <c r="FN72">
        <v>9.3241379300954626E-4</v>
      </c>
      <c r="FO72">
        <v>-3.1998259251072341E-6</v>
      </c>
      <c r="FP72">
        <v>1</v>
      </c>
      <c r="FQ72">
        <v>2092</v>
      </c>
      <c r="FR72">
        <v>0</v>
      </c>
      <c r="FS72">
        <v>27</v>
      </c>
      <c r="FT72">
        <v>9</v>
      </c>
      <c r="FU72">
        <v>8.9</v>
      </c>
      <c r="FV72">
        <v>1.3586400000000001</v>
      </c>
      <c r="FW72">
        <v>2.3901400000000002</v>
      </c>
      <c r="FX72">
        <v>2.1496599999999999</v>
      </c>
      <c r="FY72">
        <v>2.7600099999999999</v>
      </c>
      <c r="FZ72">
        <v>2.1508799999999999</v>
      </c>
      <c r="GA72">
        <v>2.34985</v>
      </c>
      <c r="GB72">
        <v>30.350899999999999</v>
      </c>
      <c r="GC72">
        <v>13.273999999999999</v>
      </c>
      <c r="GD72">
        <v>19</v>
      </c>
      <c r="GE72">
        <v>614.48199999999997</v>
      </c>
      <c r="GF72">
        <v>689.923</v>
      </c>
      <c r="GG72">
        <v>19.9969</v>
      </c>
      <c r="GH72">
        <v>27.782399999999999</v>
      </c>
      <c r="GI72">
        <v>30.001999999999999</v>
      </c>
      <c r="GJ72">
        <v>27.122399999999999</v>
      </c>
      <c r="GK72">
        <v>27.026700000000002</v>
      </c>
      <c r="GL72">
        <v>27.2271</v>
      </c>
      <c r="GM72">
        <v>17.819700000000001</v>
      </c>
      <c r="GN72">
        <v>0</v>
      </c>
      <c r="GO72">
        <v>20</v>
      </c>
      <c r="GP72">
        <v>420</v>
      </c>
      <c r="GQ72">
        <v>20.147200000000002</v>
      </c>
      <c r="GR72">
        <v>100.58199999999999</v>
      </c>
      <c r="GS72">
        <v>101.026</v>
      </c>
    </row>
    <row r="73" spans="1:201" x14ac:dyDescent="0.25">
      <c r="A73" t="s">
        <v>443</v>
      </c>
      <c r="B73" t="s">
        <v>646</v>
      </c>
      <c r="C73">
        <v>1</v>
      </c>
      <c r="D73">
        <v>57</v>
      </c>
      <c r="E73">
        <v>1654193109</v>
      </c>
      <c r="F73">
        <v>5807</v>
      </c>
      <c r="G73" t="s">
        <v>461</v>
      </c>
      <c r="H73" t="s">
        <v>462</v>
      </c>
      <c r="I73">
        <v>15</v>
      </c>
      <c r="J73">
        <v>1654193101</v>
      </c>
      <c r="K73">
        <f t="shared" si="21"/>
        <v>1.7866259990272546E-3</v>
      </c>
      <c r="L73">
        <f t="shared" si="22"/>
        <v>1.7866259990272546</v>
      </c>
      <c r="M73">
        <f t="shared" si="23"/>
        <v>2.8740725760171508</v>
      </c>
      <c r="N73">
        <f t="shared" si="24"/>
        <v>418.38332258064509</v>
      </c>
      <c r="O73">
        <f t="shared" si="25"/>
        <v>373.09238821599115</v>
      </c>
      <c r="P73">
        <f t="shared" si="26"/>
        <v>31.762497492338518</v>
      </c>
      <c r="Q73">
        <f t="shared" si="27"/>
        <v>35.618253424700718</v>
      </c>
      <c r="R73">
        <f t="shared" si="28"/>
        <v>0.1289319685373336</v>
      </c>
      <c r="S73">
        <f>IF(LEFT(AS73,1)&lt;&gt;"0",IF(LEFT(AS73,1)="1",3,AT73),$G$5+$H$5*(BJ73*BC73/($N$5*1000))+$I$5*(BJ73*BC73/($N$5*1000))*MAX(MIN(AQ73,$M$5),$L$5)*MAX(MIN(AQ73,$M$5),$L$5)+$J$5*MAX(MIN(AQ73,$M$5),$L$5)*(BJ73*BC73/($N$5*1000))+$K$5*(BJ73*BC73/($N$5*1000))*(BJ73*BC73/($N$5*1000)))</f>
        <v>3.1993126781070464</v>
      </c>
      <c r="T73">
        <f t="shared" si="29"/>
        <v>0.12611340506235108</v>
      </c>
      <c r="U73">
        <f t="shared" si="30"/>
        <v>7.9068982954475342E-2</v>
      </c>
      <c r="V73">
        <f t="shared" si="31"/>
        <v>17.797854259116715</v>
      </c>
      <c r="W73">
        <f>(BE73+(V73+2*0.95*0.0000000567*(((BE73+$E$7)+273)^4-(BE73+273)^4)-44100*K73)/(1.84*29.3*S73+8*0.95*0.0000000567*(BE73+273)^3))</f>
        <v>23.389016393395455</v>
      </c>
      <c r="X73">
        <f>($F$7*BF73+$G$7*BG73+$H$7*W73)</f>
        <v>23.760899999999999</v>
      </c>
      <c r="Y73">
        <f t="shared" si="32"/>
        <v>2.9522276301479922</v>
      </c>
      <c r="Z73">
        <f t="shared" si="33"/>
        <v>60.42770239452706</v>
      </c>
      <c r="AA73">
        <f t="shared" si="34"/>
        <v>1.7796808507495587</v>
      </c>
      <c r="AB73">
        <f t="shared" si="35"/>
        <v>2.945140689166339</v>
      </c>
      <c r="AC73">
        <f t="shared" si="36"/>
        <v>1.1725467793984334</v>
      </c>
      <c r="AD73">
        <f t="shared" si="37"/>
        <v>-78.790206557101925</v>
      </c>
      <c r="AE73">
        <f t="shared" si="38"/>
        <v>-6.8875695839330744</v>
      </c>
      <c r="AF73">
        <f>2*0.95*0.0000000567*(((BE73+$E$7)+273)^4-(X73+273)^4)</f>
        <v>-0.44962753521861004</v>
      </c>
      <c r="AG73">
        <f t="shared" si="39"/>
        <v>-68.329549417136889</v>
      </c>
      <c r="AH73">
        <v>0</v>
      </c>
      <c r="AI73">
        <v>0</v>
      </c>
      <c r="AJ73">
        <f>IF(AH73*$K$13&gt;=AL73,1,(AL73/(AL73-AH73*$K$13)))</f>
        <v>1</v>
      </c>
      <c r="AK73">
        <f t="shared" si="40"/>
        <v>0</v>
      </c>
      <c r="AL73">
        <f>MAX(0,($E$13+$F$13*BJ73)/(1+$G$13*BJ73)*BC73/(BE73+273)*$H$13)</f>
        <v>45475.808330675383</v>
      </c>
      <c r="AM73">
        <f>$E$11*BK73+$F$11*BL73+$G$11*BW73</f>
        <v>100.0011870967742</v>
      </c>
      <c r="AN73">
        <f t="shared" si="41"/>
        <v>85.07206706932412</v>
      </c>
      <c r="AO73">
        <f>($E$11*$G$9+$F$11*$G$9+$G$11*(BX73*$H$9+BY73*$J$9))/($E$11+$F$11+$G$11)</f>
        <v>0.85071057193548394</v>
      </c>
      <c r="AP73">
        <f>($E$11*$N$9+$F$11*$N$9+$G$11*(BX73*$O$9+BY73*$Q$9))/($E$11+$F$11+$G$11)</f>
        <v>0.1779764298387097</v>
      </c>
      <c r="AQ73">
        <v>2.7</v>
      </c>
      <c r="AR73">
        <v>0.5</v>
      </c>
      <c r="AS73" t="s">
        <v>331</v>
      </c>
      <c r="AT73">
        <v>2</v>
      </c>
      <c r="AU73">
        <v>1654193101</v>
      </c>
      <c r="AV73">
        <v>418.38332258064509</v>
      </c>
      <c r="AW73">
        <v>420.01299999999998</v>
      </c>
      <c r="AX73">
        <v>20.90469677419355</v>
      </c>
      <c r="AY73">
        <v>20.11753548387097</v>
      </c>
      <c r="AZ73">
        <v>415.22512903225811</v>
      </c>
      <c r="BA73">
        <v>20.76437741935483</v>
      </c>
      <c r="BB73">
        <v>600.01022580645167</v>
      </c>
      <c r="BC73">
        <v>85.033054838709674</v>
      </c>
      <c r="BD73">
        <v>0.1000073612903226</v>
      </c>
      <c r="BE73">
        <v>23.720967741935478</v>
      </c>
      <c r="BF73">
        <v>23.760899999999999</v>
      </c>
      <c r="BG73">
        <v>999.90000000000032</v>
      </c>
      <c r="BH73">
        <v>0</v>
      </c>
      <c r="BI73">
        <v>0</v>
      </c>
      <c r="BJ73">
        <v>10003.63580645161</v>
      </c>
      <c r="BK73">
        <v>30.921174193548389</v>
      </c>
      <c r="BL73">
        <v>7.6026422580645168</v>
      </c>
      <c r="BM73">
        <v>-1.6296564516129031</v>
      </c>
      <c r="BN73">
        <v>427.31616129032261</v>
      </c>
      <c r="BO73">
        <v>428.63600000000002</v>
      </c>
      <c r="BP73">
        <v>0.78715274193548379</v>
      </c>
      <c r="BQ73">
        <v>420.01299999999998</v>
      </c>
      <c r="BR73">
        <v>20.11753548387097</v>
      </c>
      <c r="BS73">
        <v>1.7775903225806451</v>
      </c>
      <c r="BT73">
        <v>1.710655483870968</v>
      </c>
      <c r="BU73">
        <v>15.59109677419355</v>
      </c>
      <c r="BV73">
        <v>14.993419354838711</v>
      </c>
      <c r="BW73">
        <v>100.0011870967742</v>
      </c>
      <c r="BX73">
        <v>0.64298093548387103</v>
      </c>
      <c r="BY73">
        <v>0.35701906451612903</v>
      </c>
      <c r="BZ73">
        <v>30</v>
      </c>
      <c r="CA73">
        <v>1670.192258064516</v>
      </c>
      <c r="CB73">
        <v>1654192497.5999999</v>
      </c>
      <c r="CC73" t="s">
        <v>446</v>
      </c>
      <c r="CD73">
        <v>1654192494.5999999</v>
      </c>
      <c r="CE73">
        <v>1654192497.5999999</v>
      </c>
      <c r="CF73">
        <v>9</v>
      </c>
      <c r="CG73">
        <v>-0.30599999999999999</v>
      </c>
      <c r="CH73">
        <v>-8.9999999999999993E-3</v>
      </c>
      <c r="CI73">
        <v>3.1579999999999999</v>
      </c>
      <c r="CJ73">
        <v>6.3E-2</v>
      </c>
      <c r="CK73">
        <v>420</v>
      </c>
      <c r="CL73">
        <v>17</v>
      </c>
      <c r="CM73">
        <v>0.36</v>
      </c>
      <c r="CN73">
        <v>0.03</v>
      </c>
      <c r="CO73">
        <v>-1.627259268292683</v>
      </c>
      <c r="CP73">
        <v>-8.5771986062718492E-2</v>
      </c>
      <c r="CQ73">
        <v>2.6315058879942631E-2</v>
      </c>
      <c r="CR73">
        <v>1</v>
      </c>
      <c r="CS73">
        <v>0.78662982926829272</v>
      </c>
      <c r="CT73">
        <v>7.755459930313649E-2</v>
      </c>
      <c r="CU73">
        <v>1.7957792051393581E-2</v>
      </c>
      <c r="CV73">
        <v>1</v>
      </c>
      <c r="CW73">
        <v>2</v>
      </c>
      <c r="CX73">
        <v>2</v>
      </c>
      <c r="CY73" t="s">
        <v>343</v>
      </c>
      <c r="CZ73">
        <v>3.2324099999999998</v>
      </c>
      <c r="DA73">
        <v>2.7812700000000001</v>
      </c>
      <c r="DB73">
        <v>8.2278900000000002E-2</v>
      </c>
      <c r="DC73">
        <v>8.4102700000000002E-2</v>
      </c>
      <c r="DD73">
        <v>9.2102900000000001E-2</v>
      </c>
      <c r="DE73">
        <v>9.14716E-2</v>
      </c>
      <c r="DF73">
        <v>23217.200000000001</v>
      </c>
      <c r="DG73">
        <v>22858.3</v>
      </c>
      <c r="DH73">
        <v>24324.799999999999</v>
      </c>
      <c r="DI73">
        <v>22234.400000000001</v>
      </c>
      <c r="DJ73">
        <v>32631.200000000001</v>
      </c>
      <c r="DK73">
        <v>25769.599999999999</v>
      </c>
      <c r="DL73">
        <v>39754.800000000003</v>
      </c>
      <c r="DM73">
        <v>30786.9</v>
      </c>
      <c r="DN73">
        <v>2.1795499999999999</v>
      </c>
      <c r="DO73">
        <v>2.24065</v>
      </c>
      <c r="DP73">
        <v>-5.8188999999999998E-2</v>
      </c>
      <c r="DQ73">
        <v>0</v>
      </c>
      <c r="DR73">
        <v>24.699200000000001</v>
      </c>
      <c r="DS73">
        <v>999.9</v>
      </c>
      <c r="DT73">
        <v>59.6</v>
      </c>
      <c r="DU73">
        <v>26.3</v>
      </c>
      <c r="DV73">
        <v>24.0718</v>
      </c>
      <c r="DW73">
        <v>63.728900000000003</v>
      </c>
      <c r="DX73">
        <v>15.040100000000001</v>
      </c>
      <c r="DY73">
        <v>2</v>
      </c>
      <c r="DZ73">
        <v>8.7464399999999998E-2</v>
      </c>
      <c r="EA73">
        <v>3.4941399999999998</v>
      </c>
      <c r="EB73">
        <v>20.341999999999999</v>
      </c>
      <c r="EC73">
        <v>5.2295699999999998</v>
      </c>
      <c r="ED73">
        <v>11.940200000000001</v>
      </c>
      <c r="EE73">
        <v>4.9778500000000001</v>
      </c>
      <c r="EF73">
        <v>3.2810800000000002</v>
      </c>
      <c r="EG73">
        <v>752.7</v>
      </c>
      <c r="EH73">
        <v>1315.9</v>
      </c>
      <c r="EI73">
        <v>162.30000000000001</v>
      </c>
      <c r="EJ73">
        <v>98.3</v>
      </c>
      <c r="EK73">
        <v>4.9716500000000003</v>
      </c>
      <c r="EL73">
        <v>1.86144</v>
      </c>
      <c r="EM73">
        <v>1.8669100000000001</v>
      </c>
      <c r="EN73">
        <v>1.85806</v>
      </c>
      <c r="EO73">
        <v>1.8626400000000001</v>
      </c>
      <c r="EP73">
        <v>1.8631800000000001</v>
      </c>
      <c r="EQ73">
        <v>1.8640099999999999</v>
      </c>
      <c r="ER73">
        <v>1.85989</v>
      </c>
      <c r="ES73">
        <v>0</v>
      </c>
      <c r="ET73">
        <v>0</v>
      </c>
      <c r="EU73">
        <v>0</v>
      </c>
      <c r="EV73">
        <v>0</v>
      </c>
      <c r="EW73" t="s">
        <v>334</v>
      </c>
      <c r="EX73" t="s">
        <v>335</v>
      </c>
      <c r="EY73" t="s">
        <v>336</v>
      </c>
      <c r="EZ73" t="s">
        <v>336</v>
      </c>
      <c r="FA73" t="s">
        <v>336</v>
      </c>
      <c r="FB73" t="s">
        <v>336</v>
      </c>
      <c r="FC73">
        <v>0</v>
      </c>
      <c r="FD73">
        <v>100</v>
      </c>
      <c r="FE73">
        <v>100</v>
      </c>
      <c r="FF73">
        <v>3.1579999999999999</v>
      </c>
      <c r="FG73">
        <v>0.13880000000000001</v>
      </c>
      <c r="FH73">
        <v>3.0091044183742039</v>
      </c>
      <c r="FI73">
        <v>6.7843858137211317E-4</v>
      </c>
      <c r="FJ73">
        <v>-9.1149672394835243E-7</v>
      </c>
      <c r="FK73">
        <v>3.4220399332756191E-10</v>
      </c>
      <c r="FL73">
        <v>-1.9293221205690599E-2</v>
      </c>
      <c r="FM73">
        <v>-1.0294496597657229E-2</v>
      </c>
      <c r="FN73">
        <v>9.3241379300954626E-4</v>
      </c>
      <c r="FO73">
        <v>-3.1998259251072341E-6</v>
      </c>
      <c r="FP73">
        <v>1</v>
      </c>
      <c r="FQ73">
        <v>2092</v>
      </c>
      <c r="FR73">
        <v>0</v>
      </c>
      <c r="FS73">
        <v>27</v>
      </c>
      <c r="FT73">
        <v>10.199999999999999</v>
      </c>
      <c r="FU73">
        <v>10.199999999999999</v>
      </c>
      <c r="FV73">
        <v>1.3586400000000001</v>
      </c>
      <c r="FW73">
        <v>2.3864700000000001</v>
      </c>
      <c r="FX73">
        <v>2.1496599999999999</v>
      </c>
      <c r="FY73">
        <v>2.7587899999999999</v>
      </c>
      <c r="FZ73">
        <v>2.1508799999999999</v>
      </c>
      <c r="GA73">
        <v>2.3877000000000002</v>
      </c>
      <c r="GB73">
        <v>30.436900000000001</v>
      </c>
      <c r="GC73">
        <v>13.2827</v>
      </c>
      <c r="GD73">
        <v>19</v>
      </c>
      <c r="GE73">
        <v>615.08000000000004</v>
      </c>
      <c r="GF73">
        <v>690.54300000000001</v>
      </c>
      <c r="GG73">
        <v>19.995200000000001</v>
      </c>
      <c r="GH73">
        <v>28.1234</v>
      </c>
      <c r="GI73">
        <v>30.000699999999998</v>
      </c>
      <c r="GJ73">
        <v>27.527100000000001</v>
      </c>
      <c r="GK73">
        <v>27.421900000000001</v>
      </c>
      <c r="GL73">
        <v>27.229700000000001</v>
      </c>
      <c r="GM73">
        <v>18.648599999999998</v>
      </c>
      <c r="GN73">
        <v>0</v>
      </c>
      <c r="GO73">
        <v>20</v>
      </c>
      <c r="GP73">
        <v>420</v>
      </c>
      <c r="GQ73">
        <v>20.0398</v>
      </c>
      <c r="GR73">
        <v>100.54</v>
      </c>
      <c r="GS73">
        <v>100.991</v>
      </c>
    </row>
    <row r="74" spans="1:201" x14ac:dyDescent="0.25">
      <c r="A74" t="s">
        <v>443</v>
      </c>
      <c r="B74" t="s">
        <v>646</v>
      </c>
      <c r="C74">
        <v>1</v>
      </c>
      <c r="D74">
        <v>58</v>
      </c>
      <c r="E74">
        <v>1654193199.5</v>
      </c>
      <c r="F74">
        <v>5897.5</v>
      </c>
      <c r="G74" t="s">
        <v>463</v>
      </c>
      <c r="H74" t="s">
        <v>464</v>
      </c>
      <c r="I74">
        <v>15</v>
      </c>
      <c r="J74">
        <v>1654193191.75</v>
      </c>
      <c r="K74">
        <f t="shared" si="21"/>
        <v>1.0357809732024072E-3</v>
      </c>
      <c r="L74">
        <f t="shared" si="22"/>
        <v>1.0357809732024073</v>
      </c>
      <c r="M74">
        <f t="shared" si="23"/>
        <v>0.73729855874199968</v>
      </c>
      <c r="N74">
        <f t="shared" si="24"/>
        <v>419.4751333333333</v>
      </c>
      <c r="O74">
        <f t="shared" si="25"/>
        <v>393.89838972544237</v>
      </c>
      <c r="P74">
        <f t="shared" si="26"/>
        <v>33.53307292688357</v>
      </c>
      <c r="Q74">
        <f t="shared" si="27"/>
        <v>35.710453771810172</v>
      </c>
      <c r="R74">
        <f t="shared" si="28"/>
        <v>7.3263410430188164E-2</v>
      </c>
      <c r="S74">
        <f>IF(LEFT(AS74,1)&lt;&gt;"0",IF(LEFT(AS74,1)="1",3,AT74),$G$5+$H$5*(BJ74*BC74/($N$5*1000))+$I$5*(BJ74*BC74/($N$5*1000))*MAX(MIN(AQ74,$M$5),$L$5)*MAX(MIN(AQ74,$M$5),$L$5)+$J$5*MAX(MIN(AQ74,$M$5),$L$5)*(BJ74*BC74/($N$5*1000))+$K$5*(BJ74*BC74/($N$5*1000))*(BJ74*BC74/($N$5*1000)))</f>
        <v>3.1984656195732799</v>
      </c>
      <c r="T74">
        <f t="shared" si="29"/>
        <v>7.234373209345929E-2</v>
      </c>
      <c r="U74">
        <f t="shared" si="30"/>
        <v>4.5296500060704209E-2</v>
      </c>
      <c r="V74">
        <f t="shared" si="31"/>
        <v>8.8990019162049769</v>
      </c>
      <c r="W74">
        <f>(BE74+(V74+2*0.95*0.0000000567*(((BE74+$E$7)+273)^4-(BE74+273)^4)-44100*K74)/(1.84*29.3*S74+8*0.95*0.0000000567*(BE74+273)^3))</f>
        <v>23.428852514791718</v>
      </c>
      <c r="X74">
        <f>($F$7*BF74+$G$7*BG74+$H$7*W74)</f>
        <v>23.680483333333331</v>
      </c>
      <c r="Y74">
        <f t="shared" si="32"/>
        <v>2.9379709472626869</v>
      </c>
      <c r="Z74">
        <f t="shared" si="33"/>
        <v>59.841221260658408</v>
      </c>
      <c r="AA74">
        <f t="shared" si="34"/>
        <v>1.7526835822573963</v>
      </c>
      <c r="AB74">
        <f t="shared" si="35"/>
        <v>2.9288900616232381</v>
      </c>
      <c r="AC74">
        <f t="shared" si="36"/>
        <v>1.1852873650052906</v>
      </c>
      <c r="AD74">
        <f t="shared" si="37"/>
        <v>-45.677940918226156</v>
      </c>
      <c r="AE74">
        <f t="shared" si="38"/>
        <v>-8.8631938739973162</v>
      </c>
      <c r="AF74">
        <f>2*0.95*0.0000000567*(((BE74+$E$7)+273)^4-(X74+273)^4)</f>
        <v>-0.57824760093961158</v>
      </c>
      <c r="AG74">
        <f t="shared" si="39"/>
        <v>-46.220380476958113</v>
      </c>
      <c r="AH74">
        <v>0</v>
      </c>
      <c r="AI74">
        <v>0</v>
      </c>
      <c r="AJ74">
        <f>IF(AH74*$K$13&gt;=AL74,1,(AL74/(AL74-AH74*$K$13)))</f>
        <v>1</v>
      </c>
      <c r="AK74">
        <f t="shared" si="40"/>
        <v>0</v>
      </c>
      <c r="AL74">
        <f>MAX(0,($E$13+$F$13*BJ74)/(1+$G$13*BJ74)*BC74/(BE74+273)*$H$13)</f>
        <v>45474.238812268719</v>
      </c>
      <c r="AM74">
        <f>$E$11*BK74+$F$11*BL74+$G$11*BW74</f>
        <v>50.001190000000001</v>
      </c>
      <c r="AN74">
        <f t="shared" si="41"/>
        <v>42.536528395281998</v>
      </c>
      <c r="AO74">
        <f>($E$11*$G$9+$F$11*$G$9+$G$11*(BX74*$H$9+BY74*$J$9))/($E$11+$F$11+$G$11)</f>
        <v>0.8507103210000001</v>
      </c>
      <c r="AP74">
        <f>($E$11*$N$9+$F$11*$N$9+$G$11*(BX74*$O$9+BY74*$Q$9))/($E$11+$F$11+$G$11)</f>
        <v>0.17797580250000003</v>
      </c>
      <c r="AQ74">
        <v>2.7</v>
      </c>
      <c r="AR74">
        <v>0.5</v>
      </c>
      <c r="AS74" t="s">
        <v>331</v>
      </c>
      <c r="AT74">
        <v>2</v>
      </c>
      <c r="AU74">
        <v>1654193191.75</v>
      </c>
      <c r="AV74">
        <v>419.4751333333333</v>
      </c>
      <c r="AW74">
        <v>420.00243333333327</v>
      </c>
      <c r="AX74">
        <v>20.588010000000001</v>
      </c>
      <c r="AY74">
        <v>20.13150666666667</v>
      </c>
      <c r="AZ74">
        <v>416.31683333333342</v>
      </c>
      <c r="BA74">
        <v>20.455126666666661</v>
      </c>
      <c r="BB74">
        <v>600.00263333333339</v>
      </c>
      <c r="BC74">
        <v>85.031293333333309</v>
      </c>
      <c r="BD74">
        <v>9.9983670000000011E-2</v>
      </c>
      <c r="BE74">
        <v>23.62908333333333</v>
      </c>
      <c r="BF74">
        <v>23.680483333333331</v>
      </c>
      <c r="BG74">
        <v>999.9000000000002</v>
      </c>
      <c r="BH74">
        <v>0</v>
      </c>
      <c r="BI74">
        <v>0</v>
      </c>
      <c r="BJ74">
        <v>10000.262000000001</v>
      </c>
      <c r="BK74">
        <v>15.001793333333341</v>
      </c>
      <c r="BL74">
        <v>13.726073333333339</v>
      </c>
      <c r="BM74">
        <v>-0.52735803333333342</v>
      </c>
      <c r="BN74">
        <v>428.29280000000011</v>
      </c>
      <c r="BO74">
        <v>428.6316333333333</v>
      </c>
      <c r="BP74">
        <v>0.45649573333333332</v>
      </c>
      <c r="BQ74">
        <v>420.00243333333327</v>
      </c>
      <c r="BR74">
        <v>20.13150666666667</v>
      </c>
      <c r="BS74">
        <v>1.7506243333333329</v>
      </c>
      <c r="BT74">
        <v>1.711808</v>
      </c>
      <c r="BU74">
        <v>15.352763333333341</v>
      </c>
      <c r="BV74">
        <v>15.00389666666667</v>
      </c>
      <c r="BW74">
        <v>50.001190000000001</v>
      </c>
      <c r="BX74">
        <v>0.64298929999999999</v>
      </c>
      <c r="BY74">
        <v>0.35701070000000013</v>
      </c>
      <c r="BZ74">
        <v>30</v>
      </c>
      <c r="CA74">
        <v>835.10976666666659</v>
      </c>
      <c r="CB74">
        <v>1654192497.5999999</v>
      </c>
      <c r="CC74" t="s">
        <v>446</v>
      </c>
      <c r="CD74">
        <v>1654192494.5999999</v>
      </c>
      <c r="CE74">
        <v>1654192497.5999999</v>
      </c>
      <c r="CF74">
        <v>9</v>
      </c>
      <c r="CG74">
        <v>-0.30599999999999999</v>
      </c>
      <c r="CH74">
        <v>-8.9999999999999993E-3</v>
      </c>
      <c r="CI74">
        <v>3.1579999999999999</v>
      </c>
      <c r="CJ74">
        <v>6.3E-2</v>
      </c>
      <c r="CK74">
        <v>420</v>
      </c>
      <c r="CL74">
        <v>17</v>
      </c>
      <c r="CM74">
        <v>0.36</v>
      </c>
      <c r="CN74">
        <v>0.03</v>
      </c>
      <c r="CO74">
        <v>-0.52772487804878054</v>
      </c>
      <c r="CP74">
        <v>6.3828752613240239E-2</v>
      </c>
      <c r="CQ74">
        <v>3.506226133343935E-2</v>
      </c>
      <c r="CR74">
        <v>1</v>
      </c>
      <c r="CS74">
        <v>0.47445268292682918</v>
      </c>
      <c r="CT74">
        <v>-0.34785938675958239</v>
      </c>
      <c r="CU74">
        <v>3.7105093744356887E-2</v>
      </c>
      <c r="CV74">
        <v>0</v>
      </c>
      <c r="CW74">
        <v>1</v>
      </c>
      <c r="CX74">
        <v>2</v>
      </c>
      <c r="CY74" t="s">
        <v>340</v>
      </c>
      <c r="CZ74">
        <v>3.23238</v>
      </c>
      <c r="DA74">
        <v>2.7814000000000001</v>
      </c>
      <c r="DB74">
        <v>8.2388699999999995E-2</v>
      </c>
      <c r="DC74">
        <v>8.40529E-2</v>
      </c>
      <c r="DD74">
        <v>9.1361100000000001E-2</v>
      </c>
      <c r="DE74">
        <v>9.1965099999999994E-2</v>
      </c>
      <c r="DF74">
        <v>23215.200000000001</v>
      </c>
      <c r="DG74">
        <v>22861.200000000001</v>
      </c>
      <c r="DH74">
        <v>24326.1</v>
      </c>
      <c r="DI74">
        <v>22236.400000000001</v>
      </c>
      <c r="DJ74">
        <v>32660.400000000001</v>
      </c>
      <c r="DK74">
        <v>25758.6</v>
      </c>
      <c r="DL74">
        <v>39757.5</v>
      </c>
      <c r="DM74">
        <v>30790.400000000001</v>
      </c>
      <c r="DN74">
        <v>2.17747</v>
      </c>
      <c r="DO74">
        <v>2.2402299999999999</v>
      </c>
      <c r="DP74">
        <v>-4.3436900000000001E-2</v>
      </c>
      <c r="DQ74">
        <v>0</v>
      </c>
      <c r="DR74">
        <v>24.407800000000002</v>
      </c>
      <c r="DS74">
        <v>999.9</v>
      </c>
      <c r="DT74">
        <v>59.5</v>
      </c>
      <c r="DU74">
        <v>26.3</v>
      </c>
      <c r="DV74">
        <v>24.032800000000002</v>
      </c>
      <c r="DW74">
        <v>63.668900000000001</v>
      </c>
      <c r="DX74">
        <v>14.9559</v>
      </c>
      <c r="DY74">
        <v>2</v>
      </c>
      <c r="DZ74">
        <v>8.8384099999999993E-2</v>
      </c>
      <c r="EA74">
        <v>3.2859500000000001</v>
      </c>
      <c r="EB74">
        <v>20.346900000000002</v>
      </c>
      <c r="EC74">
        <v>5.22912</v>
      </c>
      <c r="ED74">
        <v>11.939</v>
      </c>
      <c r="EE74">
        <v>4.9777500000000003</v>
      </c>
      <c r="EF74">
        <v>3.2814000000000001</v>
      </c>
      <c r="EG74">
        <v>755.4</v>
      </c>
      <c r="EH74">
        <v>1325.6</v>
      </c>
      <c r="EI74">
        <v>162.30000000000001</v>
      </c>
      <c r="EJ74">
        <v>98.3</v>
      </c>
      <c r="EK74">
        <v>4.97166</v>
      </c>
      <c r="EL74">
        <v>1.8614299999999999</v>
      </c>
      <c r="EM74">
        <v>1.8669100000000001</v>
      </c>
      <c r="EN74">
        <v>1.85806</v>
      </c>
      <c r="EO74">
        <v>1.8626400000000001</v>
      </c>
      <c r="EP74">
        <v>1.86314</v>
      </c>
      <c r="EQ74">
        <v>1.8640099999999999</v>
      </c>
      <c r="ER74">
        <v>1.85989</v>
      </c>
      <c r="ES74">
        <v>0</v>
      </c>
      <c r="ET74">
        <v>0</v>
      </c>
      <c r="EU74">
        <v>0</v>
      </c>
      <c r="EV74">
        <v>0</v>
      </c>
      <c r="EW74" t="s">
        <v>334</v>
      </c>
      <c r="EX74" t="s">
        <v>335</v>
      </c>
      <c r="EY74" t="s">
        <v>336</v>
      </c>
      <c r="EZ74" t="s">
        <v>336</v>
      </c>
      <c r="FA74" t="s">
        <v>336</v>
      </c>
      <c r="FB74" t="s">
        <v>336</v>
      </c>
      <c r="FC74">
        <v>0</v>
      </c>
      <c r="FD74">
        <v>100</v>
      </c>
      <c r="FE74">
        <v>100</v>
      </c>
      <c r="FF74">
        <v>3.1579999999999999</v>
      </c>
      <c r="FG74">
        <v>0.13350000000000001</v>
      </c>
      <c r="FH74">
        <v>3.0091044183742039</v>
      </c>
      <c r="FI74">
        <v>6.7843858137211317E-4</v>
      </c>
      <c r="FJ74">
        <v>-9.1149672394835243E-7</v>
      </c>
      <c r="FK74">
        <v>3.4220399332756191E-10</v>
      </c>
      <c r="FL74">
        <v>-1.9293221205690599E-2</v>
      </c>
      <c r="FM74">
        <v>-1.0294496597657229E-2</v>
      </c>
      <c r="FN74">
        <v>9.3241379300954626E-4</v>
      </c>
      <c r="FO74">
        <v>-3.1998259251072341E-6</v>
      </c>
      <c r="FP74">
        <v>1</v>
      </c>
      <c r="FQ74">
        <v>2092</v>
      </c>
      <c r="FR74">
        <v>0</v>
      </c>
      <c r="FS74">
        <v>27</v>
      </c>
      <c r="FT74">
        <v>11.7</v>
      </c>
      <c r="FU74">
        <v>11.7</v>
      </c>
      <c r="FV74">
        <v>1.3586400000000001</v>
      </c>
      <c r="FW74">
        <v>2.3925800000000002</v>
      </c>
      <c r="FX74">
        <v>2.1496599999999999</v>
      </c>
      <c r="FY74">
        <v>2.7575699999999999</v>
      </c>
      <c r="FZ74">
        <v>2.1508799999999999</v>
      </c>
      <c r="GA74">
        <v>2.36084</v>
      </c>
      <c r="GB74">
        <v>30.5015</v>
      </c>
      <c r="GC74">
        <v>13.2652</v>
      </c>
      <c r="GD74">
        <v>19</v>
      </c>
      <c r="GE74">
        <v>616.19000000000005</v>
      </c>
      <c r="GF74">
        <v>693.43399999999997</v>
      </c>
      <c r="GG74">
        <v>20.0001</v>
      </c>
      <c r="GH74">
        <v>28.238900000000001</v>
      </c>
      <c r="GI74">
        <v>29.9999</v>
      </c>
      <c r="GJ74">
        <v>27.771599999999999</v>
      </c>
      <c r="GK74">
        <v>27.675699999999999</v>
      </c>
      <c r="GL74">
        <v>27.2334</v>
      </c>
      <c r="GM74">
        <v>18.078399999999998</v>
      </c>
      <c r="GN74">
        <v>0</v>
      </c>
      <c r="GO74">
        <v>20</v>
      </c>
      <c r="GP74">
        <v>420</v>
      </c>
      <c r="GQ74">
        <v>20.1922</v>
      </c>
      <c r="GR74">
        <v>100.547</v>
      </c>
      <c r="GS74">
        <v>101.001</v>
      </c>
    </row>
    <row r="75" spans="1:201" x14ac:dyDescent="0.25">
      <c r="A75" t="s">
        <v>443</v>
      </c>
      <c r="B75" t="s">
        <v>646</v>
      </c>
      <c r="C75">
        <v>1</v>
      </c>
      <c r="D75">
        <v>59</v>
      </c>
      <c r="E75">
        <v>1654193281.5</v>
      </c>
      <c r="F75">
        <v>5979.5</v>
      </c>
      <c r="G75" t="s">
        <v>465</v>
      </c>
      <c r="H75" t="s">
        <v>466</v>
      </c>
      <c r="I75">
        <v>15</v>
      </c>
      <c r="J75">
        <v>1654193273.5</v>
      </c>
      <c r="K75">
        <f t="shared" si="21"/>
        <v>7.5557843719493013E-4</v>
      </c>
      <c r="L75">
        <f t="shared" si="22"/>
        <v>0.75557843719493012</v>
      </c>
      <c r="M75">
        <f t="shared" si="23"/>
        <v>-1.8955726432674729</v>
      </c>
      <c r="N75">
        <f t="shared" si="24"/>
        <v>420.68938709677423</v>
      </c>
      <c r="O75">
        <f t="shared" si="25"/>
        <v>468.66451039608529</v>
      </c>
      <c r="P75">
        <f t="shared" si="26"/>
        <v>39.898721967151367</v>
      </c>
      <c r="Q75">
        <f t="shared" si="27"/>
        <v>35.814465396835637</v>
      </c>
      <c r="R75">
        <f t="shared" si="28"/>
        <v>5.2418439533132376E-2</v>
      </c>
      <c r="S75">
        <f>IF(LEFT(AS75,1)&lt;&gt;"0",IF(LEFT(AS75,1)="1",3,AT75),$G$5+$H$5*(BJ75*BC75/($N$5*1000))+$I$5*(BJ75*BC75/($N$5*1000))*MAX(MIN(AQ75,$M$5),$L$5)*MAX(MIN(AQ75,$M$5),$L$5)+$J$5*MAX(MIN(AQ75,$M$5),$L$5)*(BJ75*BC75/($N$5*1000))+$K$5*(BJ75*BC75/($N$5*1000))*(BJ75*BC75/($N$5*1000)))</f>
        <v>3.1976987041275242</v>
      </c>
      <c r="T75">
        <f t="shared" si="29"/>
        <v>5.1945713495086511E-2</v>
      </c>
      <c r="U75">
        <f t="shared" si="30"/>
        <v>3.2508188036265713E-2</v>
      </c>
      <c r="V75">
        <f t="shared" si="31"/>
        <v>0</v>
      </c>
      <c r="W75">
        <f>(BE75+(V75+2*0.95*0.0000000567*(((BE75+$E$7)+273)^4-(BE75+273)^4)-44100*K75)/(1.84*29.3*S75+8*0.95*0.0000000567*(BE75+273)^3))</f>
        <v>23.617166507689177</v>
      </c>
      <c r="X75">
        <f>($F$7*BF75+$G$7*BG75+$H$7*W75)</f>
        <v>23.843003225806449</v>
      </c>
      <c r="Y75">
        <f t="shared" si="32"/>
        <v>2.9668456913652022</v>
      </c>
      <c r="Z75">
        <f t="shared" si="33"/>
        <v>59.58036421825981</v>
      </c>
      <c r="AA75">
        <f t="shared" si="34"/>
        <v>1.762941828337607</v>
      </c>
      <c r="AB75">
        <f t="shared" si="35"/>
        <v>2.9589309354999074</v>
      </c>
      <c r="AC75">
        <f t="shared" si="36"/>
        <v>1.2039038630275951</v>
      </c>
      <c r="AD75">
        <f t="shared" si="37"/>
        <v>-33.32100908029642</v>
      </c>
      <c r="AE75">
        <f t="shared" si="38"/>
        <v>-7.65597669689057</v>
      </c>
      <c r="AF75">
        <f>2*0.95*0.0000000567*(((BE75+$E$7)+273)^4-(X75+273)^4)</f>
        <v>-0.50044604215352773</v>
      </c>
      <c r="AG75">
        <f t="shared" si="39"/>
        <v>-41.477431819340516</v>
      </c>
      <c r="AH75">
        <v>0</v>
      </c>
      <c r="AI75">
        <v>0</v>
      </c>
      <c r="AJ75">
        <f>IF(AH75*$K$13&gt;=AL75,1,(AL75/(AL75-AH75*$K$13)))</f>
        <v>1</v>
      </c>
      <c r="AK75">
        <f t="shared" si="40"/>
        <v>0</v>
      </c>
      <c r="AL75">
        <f>MAX(0,($E$13+$F$13*BJ75)/(1+$G$13*BJ75)*BC75/(BE75+273)*$H$13)</f>
        <v>45434.169723937383</v>
      </c>
      <c r="AM75">
        <f>$E$11*BK75+$F$11*BL75+$G$11*BW75</f>
        <v>0</v>
      </c>
      <c r="AN75">
        <f t="shared" si="41"/>
        <v>0</v>
      </c>
      <c r="AO75">
        <f>($E$11*$G$9+$F$11*$G$9+$G$11*(BX75*$H$9+BY75*$J$9))/($E$11+$F$11+$G$11)</f>
        <v>0</v>
      </c>
      <c r="AP75">
        <f>($E$11*$N$9+$F$11*$N$9+$G$11*(BX75*$O$9+BY75*$Q$9))/($E$11+$F$11+$G$11)</f>
        <v>0</v>
      </c>
      <c r="AQ75">
        <v>2.7</v>
      </c>
      <c r="AR75">
        <v>0.5</v>
      </c>
      <c r="AS75" t="s">
        <v>331</v>
      </c>
      <c r="AT75">
        <v>2</v>
      </c>
      <c r="AU75">
        <v>1654193273.5</v>
      </c>
      <c r="AV75">
        <v>420.68938709677423</v>
      </c>
      <c r="AW75">
        <v>419.97938709677408</v>
      </c>
      <c r="AX75">
        <v>20.708138709677421</v>
      </c>
      <c r="AY75">
        <v>20.37515483870968</v>
      </c>
      <c r="AZ75">
        <v>417.53109677419349</v>
      </c>
      <c r="BA75">
        <v>20.572445161290329</v>
      </c>
      <c r="BB75">
        <v>599.97377419354848</v>
      </c>
      <c r="BC75">
        <v>85.032890322580641</v>
      </c>
      <c r="BD75">
        <v>9.9909541935483862E-2</v>
      </c>
      <c r="BE75">
        <v>23.798593548387089</v>
      </c>
      <c r="BF75">
        <v>23.843003225806449</v>
      </c>
      <c r="BG75">
        <v>999.90000000000032</v>
      </c>
      <c r="BH75">
        <v>0</v>
      </c>
      <c r="BI75">
        <v>0</v>
      </c>
      <c r="BJ75">
        <v>9996.8322580645163</v>
      </c>
      <c r="BK75">
        <v>-0.47149935483870969</v>
      </c>
      <c r="BL75">
        <v>14.73453548387096</v>
      </c>
      <c r="BM75">
        <v>0.71002587096774195</v>
      </c>
      <c r="BN75">
        <v>429.58525806451621</v>
      </c>
      <c r="BO75">
        <v>428.71451612903229</v>
      </c>
      <c r="BP75">
        <v>0.33299158064516132</v>
      </c>
      <c r="BQ75">
        <v>419.97938709677408</v>
      </c>
      <c r="BR75">
        <v>20.37515483870968</v>
      </c>
      <c r="BS75">
        <v>1.760872258064516</v>
      </c>
      <c r="BT75">
        <v>1.7325577419354841</v>
      </c>
      <c r="BU75">
        <v>15.443716129032261</v>
      </c>
      <c r="BV75">
        <v>15.19124516129032</v>
      </c>
      <c r="BW75">
        <v>0</v>
      </c>
      <c r="BX75">
        <v>0</v>
      </c>
      <c r="BY75">
        <v>0</v>
      </c>
      <c r="BZ75">
        <v>30</v>
      </c>
      <c r="CA75">
        <v>18.962354838709679</v>
      </c>
      <c r="CB75">
        <v>1654192497.5999999</v>
      </c>
      <c r="CC75" t="s">
        <v>446</v>
      </c>
      <c r="CD75">
        <v>1654192494.5999999</v>
      </c>
      <c r="CE75">
        <v>1654192497.5999999</v>
      </c>
      <c r="CF75">
        <v>9</v>
      </c>
      <c r="CG75">
        <v>-0.30599999999999999</v>
      </c>
      <c r="CH75">
        <v>-8.9999999999999993E-3</v>
      </c>
      <c r="CI75">
        <v>3.1579999999999999</v>
      </c>
      <c r="CJ75">
        <v>6.3E-2</v>
      </c>
      <c r="CK75">
        <v>420</v>
      </c>
      <c r="CL75">
        <v>17</v>
      </c>
      <c r="CM75">
        <v>0.36</v>
      </c>
      <c r="CN75">
        <v>0.03</v>
      </c>
      <c r="CO75">
        <v>0.707266175</v>
      </c>
      <c r="CP75">
        <v>9.4305467166978393E-2</v>
      </c>
      <c r="CQ75">
        <v>2.1984981230248411E-2</v>
      </c>
      <c r="CR75">
        <v>1</v>
      </c>
      <c r="CS75">
        <v>0.33327315000000002</v>
      </c>
      <c r="CT75">
        <v>2.12674671669792E-2</v>
      </c>
      <c r="CU75">
        <v>6.6160153587714737E-3</v>
      </c>
      <c r="CV75">
        <v>1</v>
      </c>
      <c r="CW75">
        <v>2</v>
      </c>
      <c r="CX75">
        <v>2</v>
      </c>
      <c r="CY75" t="s">
        <v>343</v>
      </c>
      <c r="CZ75">
        <v>3.2323</v>
      </c>
      <c r="DA75">
        <v>2.7813099999999999</v>
      </c>
      <c r="DB75">
        <v>8.2547599999999999E-2</v>
      </c>
      <c r="DC75">
        <v>8.4023700000000007E-2</v>
      </c>
      <c r="DD75">
        <v>9.1664300000000004E-2</v>
      </c>
      <c r="DE75">
        <v>9.25478E-2</v>
      </c>
      <c r="DF75">
        <v>23212.2</v>
      </c>
      <c r="DG75">
        <v>22862</v>
      </c>
      <c r="DH75">
        <v>24327.4</v>
      </c>
      <c r="DI75">
        <v>22236.6</v>
      </c>
      <c r="DJ75">
        <v>32651.3</v>
      </c>
      <c r="DK75">
        <v>25742.400000000001</v>
      </c>
      <c r="DL75">
        <v>39759.699999999997</v>
      </c>
      <c r="DM75">
        <v>30790.799999999999</v>
      </c>
      <c r="DN75">
        <v>2.1766999999999999</v>
      </c>
      <c r="DO75">
        <v>2.24003</v>
      </c>
      <c r="DP75">
        <v>-4.0493899999999999E-2</v>
      </c>
      <c r="DQ75">
        <v>0</v>
      </c>
      <c r="DR75">
        <v>24.518899999999999</v>
      </c>
      <c r="DS75">
        <v>999.9</v>
      </c>
      <c r="DT75">
        <v>59.4</v>
      </c>
      <c r="DU75">
        <v>26.4</v>
      </c>
      <c r="DV75">
        <v>24.135400000000001</v>
      </c>
      <c r="DW75">
        <v>63.658900000000003</v>
      </c>
      <c r="DX75">
        <v>14.992000000000001</v>
      </c>
      <c r="DY75">
        <v>2</v>
      </c>
      <c r="DZ75">
        <v>8.9219999999999994E-2</v>
      </c>
      <c r="EA75">
        <v>3.3782800000000002</v>
      </c>
      <c r="EB75">
        <v>20.345400000000001</v>
      </c>
      <c r="EC75">
        <v>5.2259799999999998</v>
      </c>
      <c r="ED75">
        <v>11.9399</v>
      </c>
      <c r="EE75">
        <v>4.9770500000000002</v>
      </c>
      <c r="EF75">
        <v>3.28105</v>
      </c>
      <c r="EG75">
        <v>757.8</v>
      </c>
      <c r="EH75">
        <v>1334</v>
      </c>
      <c r="EI75">
        <v>162.4</v>
      </c>
      <c r="EJ75">
        <v>98.4</v>
      </c>
      <c r="EK75">
        <v>4.9716500000000003</v>
      </c>
      <c r="EL75">
        <v>1.8614200000000001</v>
      </c>
      <c r="EM75">
        <v>1.8669100000000001</v>
      </c>
      <c r="EN75">
        <v>1.85806</v>
      </c>
      <c r="EO75">
        <v>1.8626400000000001</v>
      </c>
      <c r="EP75">
        <v>1.8631500000000001</v>
      </c>
      <c r="EQ75">
        <v>1.8640099999999999</v>
      </c>
      <c r="ER75">
        <v>1.85989</v>
      </c>
      <c r="ES75">
        <v>0</v>
      </c>
      <c r="ET75">
        <v>0</v>
      </c>
      <c r="EU75">
        <v>0</v>
      </c>
      <c r="EV75">
        <v>0</v>
      </c>
      <c r="EW75" t="s">
        <v>334</v>
      </c>
      <c r="EX75" t="s">
        <v>335</v>
      </c>
      <c r="EY75" t="s">
        <v>336</v>
      </c>
      <c r="EZ75" t="s">
        <v>336</v>
      </c>
      <c r="FA75" t="s">
        <v>336</v>
      </c>
      <c r="FB75" t="s">
        <v>336</v>
      </c>
      <c r="FC75">
        <v>0</v>
      </c>
      <c r="FD75">
        <v>100</v>
      </c>
      <c r="FE75">
        <v>100</v>
      </c>
      <c r="FF75">
        <v>3.1589999999999998</v>
      </c>
      <c r="FG75">
        <v>0.13600000000000001</v>
      </c>
      <c r="FH75">
        <v>3.0091044183742039</v>
      </c>
      <c r="FI75">
        <v>6.7843858137211317E-4</v>
      </c>
      <c r="FJ75">
        <v>-9.1149672394835243E-7</v>
      </c>
      <c r="FK75">
        <v>3.4220399332756191E-10</v>
      </c>
      <c r="FL75">
        <v>-1.9293221205690599E-2</v>
      </c>
      <c r="FM75">
        <v>-1.0294496597657229E-2</v>
      </c>
      <c r="FN75">
        <v>9.3241379300954626E-4</v>
      </c>
      <c r="FO75">
        <v>-3.1998259251072341E-6</v>
      </c>
      <c r="FP75">
        <v>1</v>
      </c>
      <c r="FQ75">
        <v>2092</v>
      </c>
      <c r="FR75">
        <v>0</v>
      </c>
      <c r="FS75">
        <v>27</v>
      </c>
      <c r="FT75">
        <v>13.1</v>
      </c>
      <c r="FU75">
        <v>13.1</v>
      </c>
      <c r="FV75">
        <v>1.3586400000000001</v>
      </c>
      <c r="FW75">
        <v>2.3913600000000002</v>
      </c>
      <c r="FX75">
        <v>2.1496599999999999</v>
      </c>
      <c r="FY75">
        <v>2.7600099999999999</v>
      </c>
      <c r="FZ75">
        <v>2.1508799999999999</v>
      </c>
      <c r="GA75">
        <v>2.34985</v>
      </c>
      <c r="GB75">
        <v>30.566199999999998</v>
      </c>
      <c r="GC75">
        <v>13.2477</v>
      </c>
      <c r="GD75">
        <v>19</v>
      </c>
      <c r="GE75">
        <v>617.274</v>
      </c>
      <c r="GF75">
        <v>695.54899999999998</v>
      </c>
      <c r="GG75">
        <v>20.001300000000001</v>
      </c>
      <c r="GH75">
        <v>28.285299999999999</v>
      </c>
      <c r="GI75">
        <v>30.0001</v>
      </c>
      <c r="GJ75">
        <v>27.924900000000001</v>
      </c>
      <c r="GK75">
        <v>27.853999999999999</v>
      </c>
      <c r="GL75">
        <v>27.237200000000001</v>
      </c>
      <c r="GM75">
        <v>17.1921</v>
      </c>
      <c r="GN75">
        <v>0.370842</v>
      </c>
      <c r="GO75">
        <v>20</v>
      </c>
      <c r="GP75">
        <v>420</v>
      </c>
      <c r="GQ75">
        <v>20.444900000000001</v>
      </c>
      <c r="GR75">
        <v>100.55200000000001</v>
      </c>
      <c r="GS75">
        <v>101.002</v>
      </c>
    </row>
    <row r="76" spans="1:201" x14ac:dyDescent="0.25">
      <c r="A76" t="s">
        <v>468</v>
      </c>
      <c r="B76" t="s">
        <v>646</v>
      </c>
      <c r="C76">
        <v>2</v>
      </c>
      <c r="D76">
        <v>60</v>
      </c>
      <c r="E76">
        <v>1654193666.5</v>
      </c>
      <c r="F76">
        <v>6364.5</v>
      </c>
      <c r="G76" t="s">
        <v>469</v>
      </c>
      <c r="H76" t="s">
        <v>470</v>
      </c>
      <c r="I76">
        <v>15</v>
      </c>
      <c r="J76">
        <v>1654193658.5</v>
      </c>
      <c r="K76">
        <f t="shared" si="21"/>
        <v>3.544973569466571E-3</v>
      </c>
      <c r="L76">
        <f t="shared" si="22"/>
        <v>3.5449735694665709</v>
      </c>
      <c r="M76">
        <f t="shared" si="23"/>
        <v>14.114170566588349</v>
      </c>
      <c r="N76">
        <f t="shared" si="24"/>
        <v>412.19754838709679</v>
      </c>
      <c r="O76">
        <f t="shared" si="25"/>
        <v>286.20033495332831</v>
      </c>
      <c r="P76">
        <f t="shared" si="26"/>
        <v>24.361065151455332</v>
      </c>
      <c r="Q76">
        <f t="shared" si="27"/>
        <v>35.085812646465769</v>
      </c>
      <c r="R76">
        <f t="shared" si="28"/>
        <v>0.20076543162221686</v>
      </c>
      <c r="S76">
        <f>IF(LEFT(AS76,1)&lt;&gt;"0",IF(LEFT(AS76,1)="1",3,AT76),$G$5+$H$5*(BJ76*BC76/($N$5*1000))+$I$5*(BJ76*BC76/($N$5*1000))*MAX(MIN(AQ76,$M$5),$L$5)*MAX(MIN(AQ76,$M$5),$L$5)+$J$5*MAX(MIN(AQ76,$M$5),$L$5)*(BJ76*BC76/($N$5*1000))+$K$5*(BJ76*BC76/($N$5*1000))*(BJ76*BC76/($N$5*1000)))</f>
        <v>3.1947661938820522</v>
      </c>
      <c r="T76">
        <f t="shared" si="29"/>
        <v>0.19401049990370534</v>
      </c>
      <c r="U76">
        <f t="shared" si="30"/>
        <v>0.12184453264408818</v>
      </c>
      <c r="V76">
        <f t="shared" si="31"/>
        <v>427.13834153200077</v>
      </c>
      <c r="W76">
        <f>(BE76+(V76+2*0.95*0.0000000567*(((BE76+$E$7)+273)^4-(BE76+273)^4)-44100*K76)/(1.84*29.3*S76+8*0.95*0.0000000567*(BE76+273)^3))</f>
        <v>25.035971184111446</v>
      </c>
      <c r="X76">
        <f>($F$7*BF76+$G$7*BG76+$H$7*W76)</f>
        <v>25.419087096774192</v>
      </c>
      <c r="Y76">
        <f t="shared" si="32"/>
        <v>3.2599963930428921</v>
      </c>
      <c r="Z76">
        <f t="shared" si="33"/>
        <v>60.015061311205287</v>
      </c>
      <c r="AA76">
        <f t="shared" si="34"/>
        <v>1.7504731857777402</v>
      </c>
      <c r="AB76">
        <f t="shared" si="35"/>
        <v>2.9167231483789435</v>
      </c>
      <c r="AC76">
        <f t="shared" si="36"/>
        <v>1.5095232072651519</v>
      </c>
      <c r="AD76">
        <f t="shared" si="37"/>
        <v>-156.33333441347577</v>
      </c>
      <c r="AE76">
        <f t="shared" si="38"/>
        <v>-320.20271776908328</v>
      </c>
      <c r="AF76">
        <f>2*0.95*0.0000000567*(((BE76+$E$7)+273)^4-(X76+273)^4)</f>
        <v>-21.091938211549046</v>
      </c>
      <c r="AG76">
        <f t="shared" si="39"/>
        <v>-70.489648862107344</v>
      </c>
      <c r="AH76">
        <v>0</v>
      </c>
      <c r="AI76">
        <v>0</v>
      </c>
      <c r="AJ76">
        <f>IF(AH76*$K$13&gt;=AL76,1,(AL76/(AL76-AH76*$K$13)))</f>
        <v>1</v>
      </c>
      <c r="AK76">
        <f t="shared" si="40"/>
        <v>0</v>
      </c>
      <c r="AL76">
        <f>MAX(0,($E$13+$F$13*BJ76)/(1+$G$13*BJ76)*BC76/(BE76+273)*$H$13)</f>
        <v>45475.684989701811</v>
      </c>
      <c r="AM76">
        <f>$E$11*BK76+$F$11*BL76+$G$11*BW76</f>
        <v>2399.9903225806461</v>
      </c>
      <c r="AN76">
        <f t="shared" si="41"/>
        <v>2041.6957928708655</v>
      </c>
      <c r="AO76">
        <f>($E$11*$G$9+$F$11*$G$9+$G$11*(BX76*$H$9+BY76*$J$9))/($E$11+$F$11+$G$11)</f>
        <v>0.85071001064516127</v>
      </c>
      <c r="AP76">
        <f>($E$11*$N$9+$F$11*$N$9+$G$11*(BX76*$O$9+BY76*$Q$9))/($E$11+$F$11+$G$11)</f>
        <v>0.17797502661290326</v>
      </c>
      <c r="AQ76">
        <v>3</v>
      </c>
      <c r="AR76">
        <v>0.5</v>
      </c>
      <c r="AS76" t="s">
        <v>331</v>
      </c>
      <c r="AT76">
        <v>2</v>
      </c>
      <c r="AU76">
        <v>1654193658.5</v>
      </c>
      <c r="AV76">
        <v>412.19754838709679</v>
      </c>
      <c r="AW76">
        <v>419.98516129032248</v>
      </c>
      <c r="AX76">
        <v>20.56502903225806</v>
      </c>
      <c r="AY76">
        <v>18.829012903225809</v>
      </c>
      <c r="AZ76">
        <v>409.32838709677429</v>
      </c>
      <c r="BA76">
        <v>20.407264516129029</v>
      </c>
      <c r="BB76">
        <v>600.00670967741928</v>
      </c>
      <c r="BC76">
        <v>85.018922580645167</v>
      </c>
      <c r="BD76">
        <v>0.1000034870967742</v>
      </c>
      <c r="BE76">
        <v>23.55999677419355</v>
      </c>
      <c r="BF76">
        <v>25.419087096774192</v>
      </c>
      <c r="BG76">
        <v>999.90000000000032</v>
      </c>
      <c r="BH76">
        <v>0</v>
      </c>
      <c r="BI76">
        <v>0</v>
      </c>
      <c r="BJ76">
        <v>9999.6819354838717</v>
      </c>
      <c r="BK76">
        <v>742.55161290322576</v>
      </c>
      <c r="BL76">
        <v>13.049674193548389</v>
      </c>
      <c r="BM76">
        <v>-7.78748806451613</v>
      </c>
      <c r="BN76">
        <v>420.85248387096777</v>
      </c>
      <c r="BO76">
        <v>428.04477419354828</v>
      </c>
      <c r="BP76">
        <v>1.736005161290322</v>
      </c>
      <c r="BQ76">
        <v>419.98516129032248</v>
      </c>
      <c r="BR76">
        <v>18.829012903225809</v>
      </c>
      <c r="BS76">
        <v>1.748416129032258</v>
      </c>
      <c r="BT76">
        <v>1.6008222580645159</v>
      </c>
      <c r="BU76">
        <v>15.333093548387099</v>
      </c>
      <c r="BV76">
        <v>13.966722580645159</v>
      </c>
      <c r="BW76">
        <v>2399.9903225806461</v>
      </c>
      <c r="BX76">
        <v>0.64299964516129027</v>
      </c>
      <c r="BY76">
        <v>0.35700035483870979</v>
      </c>
      <c r="BZ76">
        <v>30</v>
      </c>
      <c r="CA76">
        <v>40084.393548387103</v>
      </c>
      <c r="CB76">
        <v>1654193553</v>
      </c>
      <c r="CC76" t="s">
        <v>471</v>
      </c>
      <c r="CD76">
        <v>1654193549.5</v>
      </c>
      <c r="CE76">
        <v>1654193553</v>
      </c>
      <c r="CF76">
        <v>10</v>
      </c>
      <c r="CG76">
        <v>-0.28799999999999998</v>
      </c>
      <c r="CH76">
        <v>2.5999999999999999E-2</v>
      </c>
      <c r="CI76">
        <v>2.87</v>
      </c>
      <c r="CJ76">
        <v>0.125</v>
      </c>
      <c r="CK76">
        <v>420</v>
      </c>
      <c r="CL76">
        <v>19</v>
      </c>
      <c r="CM76">
        <v>0.23</v>
      </c>
      <c r="CN76">
        <v>0.06</v>
      </c>
      <c r="CO76">
        <v>-7.7954442500000001</v>
      </c>
      <c r="CP76">
        <v>2.4347504690450269E-2</v>
      </c>
      <c r="CQ76">
        <v>3.6247857101317033E-2</v>
      </c>
      <c r="CR76">
        <v>1</v>
      </c>
      <c r="CS76">
        <v>1.7355352500000001</v>
      </c>
      <c r="CT76">
        <v>1.923816135083762E-2</v>
      </c>
      <c r="CU76">
        <v>2.7567653033038538E-3</v>
      </c>
      <c r="CV76">
        <v>1</v>
      </c>
      <c r="CW76">
        <v>2</v>
      </c>
      <c r="CX76">
        <v>2</v>
      </c>
      <c r="CY76" t="s">
        <v>343</v>
      </c>
      <c r="CZ76">
        <v>3.23306</v>
      </c>
      <c r="DA76">
        <v>2.78112</v>
      </c>
      <c r="DB76">
        <v>8.1368599999999999E-2</v>
      </c>
      <c r="DC76">
        <v>8.4063200000000005E-2</v>
      </c>
      <c r="DD76">
        <v>9.1201000000000004E-2</v>
      </c>
      <c r="DE76">
        <v>8.7587399999999996E-2</v>
      </c>
      <c r="DF76">
        <v>23281.1</v>
      </c>
      <c r="DG76">
        <v>22892.9</v>
      </c>
      <c r="DH76">
        <v>24365.200000000001</v>
      </c>
      <c r="DI76">
        <v>22265.200000000001</v>
      </c>
      <c r="DJ76">
        <v>32716</v>
      </c>
      <c r="DK76">
        <v>25916.3</v>
      </c>
      <c r="DL76">
        <v>39819.199999999997</v>
      </c>
      <c r="DM76">
        <v>30830.9</v>
      </c>
      <c r="DN76">
        <v>2.1872500000000001</v>
      </c>
      <c r="DO76">
        <v>2.2499500000000001</v>
      </c>
      <c r="DP76">
        <v>7.6368500000000006E-2</v>
      </c>
      <c r="DQ76">
        <v>0</v>
      </c>
      <c r="DR76">
        <v>24.1812</v>
      </c>
      <c r="DS76">
        <v>999.9</v>
      </c>
      <c r="DT76">
        <v>59.1</v>
      </c>
      <c r="DU76">
        <v>26.7</v>
      </c>
      <c r="DV76">
        <v>24.444199999999999</v>
      </c>
      <c r="DW76">
        <v>63.499000000000002</v>
      </c>
      <c r="DX76">
        <v>15.5008</v>
      </c>
      <c r="DY76">
        <v>2</v>
      </c>
      <c r="DZ76">
        <v>2.0447199999999999E-2</v>
      </c>
      <c r="EA76">
        <v>2.4032</v>
      </c>
      <c r="EB76">
        <v>20.339099999999998</v>
      </c>
      <c r="EC76">
        <v>5.2295699999999998</v>
      </c>
      <c r="ED76">
        <v>11.9381</v>
      </c>
      <c r="EE76">
        <v>4.9780499999999996</v>
      </c>
      <c r="EF76">
        <v>3.2819500000000001</v>
      </c>
      <c r="EG76">
        <v>768.3</v>
      </c>
      <c r="EH76">
        <v>1376.6</v>
      </c>
      <c r="EI76">
        <v>172.7</v>
      </c>
      <c r="EJ76">
        <v>98.5</v>
      </c>
      <c r="EK76">
        <v>4.97166</v>
      </c>
      <c r="EL76">
        <v>1.8614299999999999</v>
      </c>
      <c r="EM76">
        <v>1.8669100000000001</v>
      </c>
      <c r="EN76">
        <v>1.85808</v>
      </c>
      <c r="EO76">
        <v>1.8626400000000001</v>
      </c>
      <c r="EP76">
        <v>1.8631599999999999</v>
      </c>
      <c r="EQ76">
        <v>1.8640099999999999</v>
      </c>
      <c r="ER76">
        <v>1.85989</v>
      </c>
      <c r="ES76">
        <v>0</v>
      </c>
      <c r="ET76">
        <v>0</v>
      </c>
      <c r="EU76">
        <v>0</v>
      </c>
      <c r="EV76">
        <v>0</v>
      </c>
      <c r="EW76" t="s">
        <v>334</v>
      </c>
      <c r="EX76" t="s">
        <v>335</v>
      </c>
      <c r="EY76" t="s">
        <v>336</v>
      </c>
      <c r="EZ76" t="s">
        <v>336</v>
      </c>
      <c r="FA76" t="s">
        <v>336</v>
      </c>
      <c r="FB76" t="s">
        <v>336</v>
      </c>
      <c r="FC76">
        <v>0</v>
      </c>
      <c r="FD76">
        <v>100</v>
      </c>
      <c r="FE76">
        <v>100</v>
      </c>
      <c r="FF76">
        <v>2.8690000000000002</v>
      </c>
      <c r="FG76">
        <v>0.15809999999999999</v>
      </c>
      <c r="FH76">
        <v>2.720759846278697</v>
      </c>
      <c r="FI76">
        <v>6.7843858137211317E-4</v>
      </c>
      <c r="FJ76">
        <v>-9.1149672394835243E-7</v>
      </c>
      <c r="FK76">
        <v>3.4220399332756191E-10</v>
      </c>
      <c r="FL76">
        <v>6.7270722438349737E-3</v>
      </c>
      <c r="FM76">
        <v>-1.0294496597657229E-2</v>
      </c>
      <c r="FN76">
        <v>9.3241379300954626E-4</v>
      </c>
      <c r="FO76">
        <v>-3.1998259251072341E-6</v>
      </c>
      <c r="FP76">
        <v>1</v>
      </c>
      <c r="FQ76">
        <v>2092</v>
      </c>
      <c r="FR76">
        <v>0</v>
      </c>
      <c r="FS76">
        <v>27</v>
      </c>
      <c r="FT76">
        <v>1.9</v>
      </c>
      <c r="FU76">
        <v>1.9</v>
      </c>
      <c r="FV76">
        <v>1.3562000000000001</v>
      </c>
      <c r="FW76">
        <v>2.3877000000000002</v>
      </c>
      <c r="FX76">
        <v>2.1496599999999999</v>
      </c>
      <c r="FY76">
        <v>2.7587899999999999</v>
      </c>
      <c r="FZ76">
        <v>2.1508799999999999</v>
      </c>
      <c r="GA76">
        <v>2.3828100000000001</v>
      </c>
      <c r="GB76">
        <v>30.9985</v>
      </c>
      <c r="GC76">
        <v>13.1776</v>
      </c>
      <c r="GD76">
        <v>19</v>
      </c>
      <c r="GE76">
        <v>621.22500000000002</v>
      </c>
      <c r="GF76">
        <v>700.31</v>
      </c>
      <c r="GG76">
        <v>20.000900000000001</v>
      </c>
      <c r="GH76">
        <v>27.4894</v>
      </c>
      <c r="GI76">
        <v>29.9985</v>
      </c>
      <c r="GJ76">
        <v>27.558800000000002</v>
      </c>
      <c r="GK76">
        <v>27.529</v>
      </c>
      <c r="GL76">
        <v>27.174099999999999</v>
      </c>
      <c r="GM76">
        <v>25.127400000000002</v>
      </c>
      <c r="GN76">
        <v>2.9019499999999998</v>
      </c>
      <c r="GO76">
        <v>20</v>
      </c>
      <c r="GP76">
        <v>420</v>
      </c>
      <c r="GQ76">
        <v>18.776399999999999</v>
      </c>
      <c r="GR76">
        <v>100.705</v>
      </c>
      <c r="GS76">
        <v>101.133</v>
      </c>
    </row>
    <row r="77" spans="1:201" x14ac:dyDescent="0.25">
      <c r="A77" t="s">
        <v>468</v>
      </c>
      <c r="B77" t="s">
        <v>646</v>
      </c>
      <c r="C77">
        <v>2</v>
      </c>
      <c r="D77">
        <v>61</v>
      </c>
      <c r="E77">
        <v>1654193751</v>
      </c>
      <c r="F77">
        <v>6449</v>
      </c>
      <c r="G77" t="s">
        <v>472</v>
      </c>
      <c r="H77" t="s">
        <v>473</v>
      </c>
      <c r="I77">
        <v>15</v>
      </c>
      <c r="J77">
        <v>1654193743.25</v>
      </c>
      <c r="K77">
        <f t="shared" si="21"/>
        <v>3.469110259473092E-3</v>
      </c>
      <c r="L77">
        <f t="shared" si="22"/>
        <v>3.469110259473092</v>
      </c>
      <c r="M77">
        <f t="shared" si="23"/>
        <v>14.261324059701286</v>
      </c>
      <c r="N77">
        <f t="shared" si="24"/>
        <v>412.15286666666663</v>
      </c>
      <c r="O77">
        <f t="shared" si="25"/>
        <v>286.2710929151329</v>
      </c>
      <c r="P77">
        <f t="shared" si="26"/>
        <v>24.367457219597281</v>
      </c>
      <c r="Q77">
        <f t="shared" si="27"/>
        <v>35.082540972489092</v>
      </c>
      <c r="R77">
        <f t="shared" si="28"/>
        <v>0.20258506929743481</v>
      </c>
      <c r="S77">
        <f>IF(LEFT(AS77,1)&lt;&gt;"0",IF(LEFT(AS77,1)="1",3,AT77),$G$5+$H$5*(BJ77*BC77/($N$5*1000))+$I$5*(BJ77*BC77/($N$5*1000))*MAX(MIN(AQ77,$M$5),$L$5)*MAX(MIN(AQ77,$M$5),$L$5)+$J$5*MAX(MIN(AQ77,$M$5),$L$5)*(BJ77*BC77/($N$5*1000))+$K$5*(BJ77*BC77/($N$5*1000))*(BJ77*BC77/($N$5*1000)))</f>
        <v>3.1934135092386819</v>
      </c>
      <c r="T77">
        <f t="shared" si="29"/>
        <v>0.19570658630708246</v>
      </c>
      <c r="U77">
        <f t="shared" si="30"/>
        <v>0.12291516444680131</v>
      </c>
      <c r="V77">
        <f t="shared" si="31"/>
        <v>355.94819167951954</v>
      </c>
      <c r="W77">
        <f>(BE77+(V77+2*0.95*0.0000000567*(((BE77+$E$7)+273)^4-(BE77+273)^4)-44100*K77)/(1.84*29.3*S77+8*0.95*0.0000000567*(BE77+273)^3))</f>
        <v>24.968738589892208</v>
      </c>
      <c r="X77">
        <f>($F$7*BF77+$G$7*BG77+$H$7*W77)</f>
        <v>25.285329999999998</v>
      </c>
      <c r="Y77">
        <f t="shared" si="32"/>
        <v>3.2341711774000994</v>
      </c>
      <c r="Z77">
        <f t="shared" si="33"/>
        <v>59.579091504585556</v>
      </c>
      <c r="AA77">
        <f t="shared" si="34"/>
        <v>1.7696728373785846</v>
      </c>
      <c r="AB77">
        <f t="shared" si="35"/>
        <v>2.970291746127717</v>
      </c>
      <c r="AC77">
        <f t="shared" si="36"/>
        <v>1.4644983400215148</v>
      </c>
      <c r="AD77">
        <f t="shared" si="37"/>
        <v>-152.98776244276337</v>
      </c>
      <c r="AE77">
        <f t="shared" si="38"/>
        <v>-244.99240600751648</v>
      </c>
      <c r="AF77">
        <f>2*0.95*0.0000000567*(((BE77+$E$7)+273)^4-(X77+273)^4)</f>
        <v>-16.158286653886989</v>
      </c>
      <c r="AG77">
        <f t="shared" si="39"/>
        <v>-58.190263424647299</v>
      </c>
      <c r="AH77">
        <v>0</v>
      </c>
      <c r="AI77">
        <v>0</v>
      </c>
      <c r="AJ77">
        <f>IF(AH77*$K$13&gt;=AL77,1,(AL77/(AL77-AH77*$K$13)))</f>
        <v>1</v>
      </c>
      <c r="AK77">
        <f t="shared" si="40"/>
        <v>0</v>
      </c>
      <c r="AL77">
        <f>MAX(0,($E$13+$F$13*BJ77)/(1+$G$13*BJ77)*BC77/(BE77+273)*$H$13)</f>
        <v>45404.446719220694</v>
      </c>
      <c r="AM77">
        <f>$E$11*BK77+$F$11*BL77+$G$11*BW77</f>
        <v>1999.989333333333</v>
      </c>
      <c r="AN77">
        <f t="shared" si="41"/>
        <v>1701.4110137595303</v>
      </c>
      <c r="AO77">
        <f>($E$11*$G$9+$F$11*$G$9+$G$11*(BX77*$H$9+BY77*$J$9))/($E$11+$F$11+$G$11)</f>
        <v>0.85071004399999994</v>
      </c>
      <c r="AP77">
        <f>($E$11*$N$9+$F$11*$N$9+$G$11*(BX77*$O$9+BY77*$Q$9))/($E$11+$F$11+$G$11)</f>
        <v>0.17797504504</v>
      </c>
      <c r="AQ77">
        <v>3</v>
      </c>
      <c r="AR77">
        <v>0.5</v>
      </c>
      <c r="AS77" t="s">
        <v>331</v>
      </c>
      <c r="AT77">
        <v>2</v>
      </c>
      <c r="AU77">
        <v>1654193743.25</v>
      </c>
      <c r="AV77">
        <v>412.15286666666663</v>
      </c>
      <c r="AW77">
        <v>419.99819999999988</v>
      </c>
      <c r="AX77">
        <v>20.790276666666671</v>
      </c>
      <c r="AY77">
        <v>19.091833333333341</v>
      </c>
      <c r="AZ77">
        <v>409.28370000000001</v>
      </c>
      <c r="BA77">
        <v>20.627253333333329</v>
      </c>
      <c r="BB77">
        <v>600.01763333333326</v>
      </c>
      <c r="BC77">
        <v>85.020143333333337</v>
      </c>
      <c r="BD77">
        <v>0.10007251333333329</v>
      </c>
      <c r="BE77">
        <v>23.862306666666669</v>
      </c>
      <c r="BF77">
        <v>25.285329999999998</v>
      </c>
      <c r="BG77">
        <v>999.9000000000002</v>
      </c>
      <c r="BH77">
        <v>0</v>
      </c>
      <c r="BI77">
        <v>0</v>
      </c>
      <c r="BJ77">
        <v>9993.8119999999999</v>
      </c>
      <c r="BK77">
        <v>607.05340000000001</v>
      </c>
      <c r="BL77">
        <v>13.91915</v>
      </c>
      <c r="BM77">
        <v>-7.8452926666666674</v>
      </c>
      <c r="BN77">
        <v>420.90356666666668</v>
      </c>
      <c r="BO77">
        <v>428.17280000000011</v>
      </c>
      <c r="BP77">
        <v>1.698448</v>
      </c>
      <c r="BQ77">
        <v>419.99819999999988</v>
      </c>
      <c r="BR77">
        <v>19.091833333333341</v>
      </c>
      <c r="BS77">
        <v>1.767593</v>
      </c>
      <c r="BT77">
        <v>1.623189</v>
      </c>
      <c r="BU77">
        <v>15.503106666666669</v>
      </c>
      <c r="BV77">
        <v>14.18072666666666</v>
      </c>
      <c r="BW77">
        <v>1999.989333333333</v>
      </c>
      <c r="BX77">
        <v>0.64299950000000006</v>
      </c>
      <c r="BY77">
        <v>0.35700053333333331</v>
      </c>
      <c r="BZ77">
        <v>30.954170000000001</v>
      </c>
      <c r="CA77">
        <v>33403.596666666657</v>
      </c>
      <c r="CB77">
        <v>1654193553</v>
      </c>
      <c r="CC77" t="s">
        <v>471</v>
      </c>
      <c r="CD77">
        <v>1654193549.5</v>
      </c>
      <c r="CE77">
        <v>1654193553</v>
      </c>
      <c r="CF77">
        <v>10</v>
      </c>
      <c r="CG77">
        <v>-0.28799999999999998</v>
      </c>
      <c r="CH77">
        <v>2.5999999999999999E-2</v>
      </c>
      <c r="CI77">
        <v>2.87</v>
      </c>
      <c r="CJ77">
        <v>0.125</v>
      </c>
      <c r="CK77">
        <v>420</v>
      </c>
      <c r="CL77">
        <v>19</v>
      </c>
      <c r="CM77">
        <v>0.23</v>
      </c>
      <c r="CN77">
        <v>0.06</v>
      </c>
      <c r="CO77">
        <v>-7.847696341463414</v>
      </c>
      <c r="CP77">
        <v>-3.1675191637616833E-2</v>
      </c>
      <c r="CQ77">
        <v>2.4439554081207859E-2</v>
      </c>
      <c r="CR77">
        <v>1</v>
      </c>
      <c r="CS77">
        <v>1.692653170731707</v>
      </c>
      <c r="CT77">
        <v>9.9152822299650473E-2</v>
      </c>
      <c r="CU77">
        <v>9.9717007965406199E-3</v>
      </c>
      <c r="CV77">
        <v>1</v>
      </c>
      <c r="CW77">
        <v>2</v>
      </c>
      <c r="CX77">
        <v>2</v>
      </c>
      <c r="CY77" t="s">
        <v>343</v>
      </c>
      <c r="CZ77">
        <v>3.2334000000000001</v>
      </c>
      <c r="DA77">
        <v>2.7813599999999998</v>
      </c>
      <c r="DB77">
        <v>8.1407400000000005E-2</v>
      </c>
      <c r="DC77">
        <v>8.4119399999999997E-2</v>
      </c>
      <c r="DD77">
        <v>9.1983499999999996E-2</v>
      </c>
      <c r="DE77">
        <v>8.8518200000000005E-2</v>
      </c>
      <c r="DF77">
        <v>23292.3</v>
      </c>
      <c r="DG77">
        <v>22901.4</v>
      </c>
      <c r="DH77">
        <v>24376.9</v>
      </c>
      <c r="DI77">
        <v>22274</v>
      </c>
      <c r="DJ77">
        <v>32702.1</v>
      </c>
      <c r="DK77">
        <v>25899.4</v>
      </c>
      <c r="DL77">
        <v>39837.4</v>
      </c>
      <c r="DM77">
        <v>30842.799999999999</v>
      </c>
      <c r="DN77">
        <v>2.1915200000000001</v>
      </c>
      <c r="DO77">
        <v>2.2544499999999998</v>
      </c>
      <c r="DP77">
        <v>4.8168000000000002E-2</v>
      </c>
      <c r="DQ77">
        <v>0</v>
      </c>
      <c r="DR77">
        <v>24.5166</v>
      </c>
      <c r="DS77">
        <v>999.9</v>
      </c>
      <c r="DT77">
        <v>59.1</v>
      </c>
      <c r="DU77">
        <v>26.8</v>
      </c>
      <c r="DV77">
        <v>24.5901</v>
      </c>
      <c r="DW77">
        <v>63.759</v>
      </c>
      <c r="DX77">
        <v>15.428699999999999</v>
      </c>
      <c r="DY77">
        <v>2</v>
      </c>
      <c r="DZ77">
        <v>5.8434999999999999E-5</v>
      </c>
      <c r="EA77">
        <v>2.6855600000000002</v>
      </c>
      <c r="EB77">
        <v>20.339400000000001</v>
      </c>
      <c r="EC77">
        <v>5.22987</v>
      </c>
      <c r="ED77">
        <v>11.9381</v>
      </c>
      <c r="EE77">
        <v>4.9777500000000003</v>
      </c>
      <c r="EF77">
        <v>3.282</v>
      </c>
      <c r="EG77">
        <v>770.7</v>
      </c>
      <c r="EH77">
        <v>1388.6</v>
      </c>
      <c r="EI77">
        <v>174.2</v>
      </c>
      <c r="EJ77">
        <v>98.5</v>
      </c>
      <c r="EK77">
        <v>4.9716300000000002</v>
      </c>
      <c r="EL77">
        <v>1.8614200000000001</v>
      </c>
      <c r="EM77">
        <v>1.8669100000000001</v>
      </c>
      <c r="EN77">
        <v>1.85806</v>
      </c>
      <c r="EO77">
        <v>1.8626400000000001</v>
      </c>
      <c r="EP77">
        <v>1.86314</v>
      </c>
      <c r="EQ77">
        <v>1.8640099999999999</v>
      </c>
      <c r="ER77">
        <v>1.85989</v>
      </c>
      <c r="ES77">
        <v>0</v>
      </c>
      <c r="ET77">
        <v>0</v>
      </c>
      <c r="EU77">
        <v>0</v>
      </c>
      <c r="EV77">
        <v>0</v>
      </c>
      <c r="EW77" t="s">
        <v>334</v>
      </c>
      <c r="EX77" t="s">
        <v>335</v>
      </c>
      <c r="EY77" t="s">
        <v>336</v>
      </c>
      <c r="EZ77" t="s">
        <v>336</v>
      </c>
      <c r="FA77" t="s">
        <v>336</v>
      </c>
      <c r="FB77" t="s">
        <v>336</v>
      </c>
      <c r="FC77">
        <v>0</v>
      </c>
      <c r="FD77">
        <v>100</v>
      </c>
      <c r="FE77">
        <v>100</v>
      </c>
      <c r="FF77">
        <v>2.8690000000000002</v>
      </c>
      <c r="FG77">
        <v>0.1636</v>
      </c>
      <c r="FH77">
        <v>2.720759846278697</v>
      </c>
      <c r="FI77">
        <v>6.7843858137211317E-4</v>
      </c>
      <c r="FJ77">
        <v>-9.1149672394835243E-7</v>
      </c>
      <c r="FK77">
        <v>3.4220399332756191E-10</v>
      </c>
      <c r="FL77">
        <v>6.7270722438349737E-3</v>
      </c>
      <c r="FM77">
        <v>-1.0294496597657229E-2</v>
      </c>
      <c r="FN77">
        <v>9.3241379300954626E-4</v>
      </c>
      <c r="FO77">
        <v>-3.1998259251072341E-6</v>
      </c>
      <c r="FP77">
        <v>1</v>
      </c>
      <c r="FQ77">
        <v>2092</v>
      </c>
      <c r="FR77">
        <v>0</v>
      </c>
      <c r="FS77">
        <v>27</v>
      </c>
      <c r="FT77">
        <v>3.4</v>
      </c>
      <c r="FU77">
        <v>3.3</v>
      </c>
      <c r="FV77">
        <v>1.3562000000000001</v>
      </c>
      <c r="FW77">
        <v>2.3889200000000002</v>
      </c>
      <c r="FX77">
        <v>2.1496599999999999</v>
      </c>
      <c r="FY77">
        <v>2.7563499999999999</v>
      </c>
      <c r="FZ77">
        <v>2.1508799999999999</v>
      </c>
      <c r="GA77">
        <v>2.36328</v>
      </c>
      <c r="GB77">
        <v>30.976900000000001</v>
      </c>
      <c r="GC77">
        <v>13.151400000000001</v>
      </c>
      <c r="GD77">
        <v>19</v>
      </c>
      <c r="GE77">
        <v>621.76400000000001</v>
      </c>
      <c r="GF77">
        <v>701.50400000000002</v>
      </c>
      <c r="GG77">
        <v>20.004100000000001</v>
      </c>
      <c r="GH77">
        <v>27.206900000000001</v>
      </c>
      <c r="GI77">
        <v>29.999300000000002</v>
      </c>
      <c r="GJ77">
        <v>27.3155</v>
      </c>
      <c r="GK77">
        <v>27.308800000000002</v>
      </c>
      <c r="GL77">
        <v>27.174600000000002</v>
      </c>
      <c r="GM77">
        <v>24.561800000000002</v>
      </c>
      <c r="GN77">
        <v>1.7894300000000001</v>
      </c>
      <c r="GO77">
        <v>20</v>
      </c>
      <c r="GP77">
        <v>420</v>
      </c>
      <c r="GQ77">
        <v>19.0853</v>
      </c>
      <c r="GR77">
        <v>100.752</v>
      </c>
      <c r="GS77">
        <v>101.173</v>
      </c>
    </row>
    <row r="78" spans="1:201" x14ac:dyDescent="0.25">
      <c r="A78" t="s">
        <v>468</v>
      </c>
      <c r="B78" t="s">
        <v>646</v>
      </c>
      <c r="C78">
        <v>2</v>
      </c>
      <c r="D78">
        <v>62</v>
      </c>
      <c r="E78">
        <v>1654193822.5</v>
      </c>
      <c r="F78">
        <v>6520.5</v>
      </c>
      <c r="G78" t="s">
        <v>474</v>
      </c>
      <c r="H78" t="s">
        <v>475</v>
      </c>
      <c r="I78">
        <v>15</v>
      </c>
      <c r="J78">
        <v>1654193814.75</v>
      </c>
      <c r="K78">
        <f t="shared" si="21"/>
        <v>3.3718674140369178E-3</v>
      </c>
      <c r="L78">
        <f t="shared" si="22"/>
        <v>3.3718674140369176</v>
      </c>
      <c r="M78">
        <f t="shared" si="23"/>
        <v>14.397635506673366</v>
      </c>
      <c r="N78">
        <f t="shared" si="24"/>
        <v>412.09696666666662</v>
      </c>
      <c r="O78">
        <f t="shared" si="25"/>
        <v>287.88872061233087</v>
      </c>
      <c r="P78">
        <f t="shared" si="26"/>
        <v>24.50391130883601</v>
      </c>
      <c r="Q78">
        <f t="shared" si="27"/>
        <v>35.076009578847767</v>
      </c>
      <c r="R78">
        <f t="shared" si="28"/>
        <v>0.2068304380433319</v>
      </c>
      <c r="S78">
        <f>IF(LEFT(AS78,1)&lt;&gt;"0",IF(LEFT(AS78,1)="1",3,AT78),$G$5+$H$5*(BJ78*BC78/($N$5*1000))+$I$5*(BJ78*BC78/($N$5*1000))*MAX(MIN(AQ78,$M$5),$L$5)*MAX(MIN(AQ78,$M$5),$L$5)+$J$5*MAX(MIN(AQ78,$M$5),$L$5)*(BJ78*BC78/($N$5*1000))+$K$5*(BJ78*BC78/($N$5*1000))*(BJ78*BC78/($N$5*1000)))</f>
        <v>3.1952725729197002</v>
      </c>
      <c r="T78">
        <f t="shared" si="29"/>
        <v>0.19967014197477057</v>
      </c>
      <c r="U78">
        <f t="shared" si="30"/>
        <v>0.125416511915585</v>
      </c>
      <c r="V78">
        <f t="shared" si="31"/>
        <v>266.96250448498597</v>
      </c>
      <c r="W78">
        <f>(BE78+(V78+2*0.95*0.0000000567*(((BE78+$E$7)+273)^4-(BE78+273)^4)-44100*K78)/(1.84*29.3*S78+8*0.95*0.0000000567*(BE78+273)^3))</f>
        <v>24.701017704181854</v>
      </c>
      <c r="X78">
        <f>($F$7*BF78+$G$7*BG78+$H$7*W78)</f>
        <v>25.027886666666671</v>
      </c>
      <c r="Y78">
        <f t="shared" si="32"/>
        <v>3.1849678929630652</v>
      </c>
      <c r="Z78">
        <f t="shared" si="33"/>
        <v>59.550247066811437</v>
      </c>
      <c r="AA78">
        <f t="shared" si="34"/>
        <v>1.7896026435845493</v>
      </c>
      <c r="AB78">
        <f t="shared" si="35"/>
        <v>3.0051976805011971</v>
      </c>
      <c r="AC78">
        <f t="shared" si="36"/>
        <v>1.3953652493785158</v>
      </c>
      <c r="AD78">
        <f t="shared" si="37"/>
        <v>-148.69935295902806</v>
      </c>
      <c r="AE78">
        <f t="shared" si="38"/>
        <v>-167.29315775612073</v>
      </c>
      <c r="AF78">
        <f>2*0.95*0.0000000567*(((BE78+$E$7)+273)^4-(X78+273)^4)</f>
        <v>-11.023736845722594</v>
      </c>
      <c r="AG78">
        <f t="shared" si="39"/>
        <v>-60.053743075885421</v>
      </c>
      <c r="AH78">
        <v>0</v>
      </c>
      <c r="AI78">
        <v>0</v>
      </c>
      <c r="AJ78">
        <f>IF(AH78*$K$13&gt;=AL78,1,(AL78/(AL78-AH78*$K$13)))</f>
        <v>1</v>
      </c>
      <c r="AK78">
        <f t="shared" si="40"/>
        <v>0</v>
      </c>
      <c r="AL78">
        <f>MAX(0,($E$13+$F$13*BJ78)/(1+$G$13*BJ78)*BC78/(BE78+273)*$H$13)</f>
        <v>45408.908398389518</v>
      </c>
      <c r="AM78">
        <f>$E$11*BK78+$F$11*BL78+$G$11*BW78</f>
        <v>1499.9996666666671</v>
      </c>
      <c r="AN78">
        <f t="shared" si="41"/>
        <v>1276.0647809299862</v>
      </c>
      <c r="AO78">
        <f>($E$11*$G$9+$F$11*$G$9+$G$11*(BX78*$H$9+BY78*$J$9))/($E$11+$F$11+$G$11)</f>
        <v>0.85071004300000008</v>
      </c>
      <c r="AP78">
        <f>($E$11*$N$9+$F$11*$N$9+$G$11*(BX78*$O$9+BY78*$Q$9))/($E$11+$F$11+$G$11)</f>
        <v>0.17797504254000004</v>
      </c>
      <c r="AQ78">
        <v>3</v>
      </c>
      <c r="AR78">
        <v>0.5</v>
      </c>
      <c r="AS78" t="s">
        <v>331</v>
      </c>
      <c r="AT78">
        <v>2</v>
      </c>
      <c r="AU78">
        <v>1654193814.75</v>
      </c>
      <c r="AV78">
        <v>412.09696666666662</v>
      </c>
      <c r="AW78">
        <v>419.99029999999999</v>
      </c>
      <c r="AX78">
        <v>21.02547666666667</v>
      </c>
      <c r="AY78">
        <v>19.375043333333341</v>
      </c>
      <c r="AZ78">
        <v>409.22783333333331</v>
      </c>
      <c r="BA78">
        <v>20.856886666666661</v>
      </c>
      <c r="BB78">
        <v>600.01920000000007</v>
      </c>
      <c r="BC78">
        <v>85.015866666666668</v>
      </c>
      <c r="BD78">
        <v>0.1000463733333333</v>
      </c>
      <c r="BE78">
        <v>24.056740000000001</v>
      </c>
      <c r="BF78">
        <v>25.027886666666671</v>
      </c>
      <c r="BG78">
        <v>999.9000000000002</v>
      </c>
      <c r="BH78">
        <v>0</v>
      </c>
      <c r="BI78">
        <v>0</v>
      </c>
      <c r="BJ78">
        <v>10002.185333333329</v>
      </c>
      <c r="BK78">
        <v>450.29356666666672</v>
      </c>
      <c r="BL78">
        <v>13.27037</v>
      </c>
      <c r="BM78">
        <v>-7.8933643333333334</v>
      </c>
      <c r="BN78">
        <v>420.94766666666669</v>
      </c>
      <c r="BO78">
        <v>428.28836666666672</v>
      </c>
      <c r="BP78">
        <v>1.6504293333333331</v>
      </c>
      <c r="BQ78">
        <v>419.99029999999999</v>
      </c>
      <c r="BR78">
        <v>19.375043333333341</v>
      </c>
      <c r="BS78">
        <v>1.787499666666666</v>
      </c>
      <c r="BT78">
        <v>1.6471876666666661</v>
      </c>
      <c r="BU78">
        <v>15.67790333333333</v>
      </c>
      <c r="BV78">
        <v>14.40747666666666</v>
      </c>
      <c r="BW78">
        <v>1499.9996666666671</v>
      </c>
      <c r="BX78">
        <v>0.64299953333333337</v>
      </c>
      <c r="BY78">
        <v>0.35700050000000011</v>
      </c>
      <c r="BZ78">
        <v>31.493053333333329</v>
      </c>
      <c r="CA78">
        <v>25052.846666666672</v>
      </c>
      <c r="CB78">
        <v>1654193553</v>
      </c>
      <c r="CC78" t="s">
        <v>471</v>
      </c>
      <c r="CD78">
        <v>1654193549.5</v>
      </c>
      <c r="CE78">
        <v>1654193553</v>
      </c>
      <c r="CF78">
        <v>10</v>
      </c>
      <c r="CG78">
        <v>-0.28799999999999998</v>
      </c>
      <c r="CH78">
        <v>2.5999999999999999E-2</v>
      </c>
      <c r="CI78">
        <v>2.87</v>
      </c>
      <c r="CJ78">
        <v>0.125</v>
      </c>
      <c r="CK78">
        <v>420</v>
      </c>
      <c r="CL78">
        <v>19</v>
      </c>
      <c r="CM78">
        <v>0.23</v>
      </c>
      <c r="CN78">
        <v>0.06</v>
      </c>
      <c r="CO78">
        <v>-7.8882045000000014</v>
      </c>
      <c r="CP78">
        <v>-4.5868592870542783E-2</v>
      </c>
      <c r="CQ78">
        <v>3.2157789254704652E-2</v>
      </c>
      <c r="CR78">
        <v>1</v>
      </c>
      <c r="CS78">
        <v>1.6480140000000001</v>
      </c>
      <c r="CT78">
        <v>4.4813133208247972E-2</v>
      </c>
      <c r="CU78">
        <v>4.4421311326884446E-3</v>
      </c>
      <c r="CV78">
        <v>1</v>
      </c>
      <c r="CW78">
        <v>2</v>
      </c>
      <c r="CX78">
        <v>2</v>
      </c>
      <c r="CY78" t="s">
        <v>343</v>
      </c>
      <c r="CZ78">
        <v>3.2335799999999999</v>
      </c>
      <c r="DA78">
        <v>2.7811699999999999</v>
      </c>
      <c r="DB78">
        <v>8.1429500000000002E-2</v>
      </c>
      <c r="DC78">
        <v>8.4145600000000001E-2</v>
      </c>
      <c r="DD78">
        <v>9.2725399999999999E-2</v>
      </c>
      <c r="DE78">
        <v>8.9478699999999994E-2</v>
      </c>
      <c r="DF78">
        <v>23297.5</v>
      </c>
      <c r="DG78">
        <v>22905.1</v>
      </c>
      <c r="DH78">
        <v>24382.5</v>
      </c>
      <c r="DI78">
        <v>22277.8</v>
      </c>
      <c r="DJ78">
        <v>32682.2</v>
      </c>
      <c r="DK78">
        <v>25876.2</v>
      </c>
      <c r="DL78">
        <v>39846.199999999997</v>
      </c>
      <c r="DM78">
        <v>30848</v>
      </c>
      <c r="DN78">
        <v>2.1936</v>
      </c>
      <c r="DO78">
        <v>2.2563</v>
      </c>
      <c r="DP78">
        <v>1.04718E-2</v>
      </c>
      <c r="DQ78">
        <v>0</v>
      </c>
      <c r="DR78">
        <v>24.868200000000002</v>
      </c>
      <c r="DS78">
        <v>999.9</v>
      </c>
      <c r="DT78">
        <v>59.3</v>
      </c>
      <c r="DU78">
        <v>26.8</v>
      </c>
      <c r="DV78">
        <v>24.671600000000002</v>
      </c>
      <c r="DW78">
        <v>63.469000000000001</v>
      </c>
      <c r="DX78">
        <v>15.492800000000001</v>
      </c>
      <c r="DY78">
        <v>2</v>
      </c>
      <c r="DZ78">
        <v>-1.02439E-2</v>
      </c>
      <c r="EA78">
        <v>2.9376500000000001</v>
      </c>
      <c r="EB78">
        <v>20.340900000000001</v>
      </c>
      <c r="EC78">
        <v>5.2309200000000002</v>
      </c>
      <c r="ED78">
        <v>11.9381</v>
      </c>
      <c r="EE78">
        <v>4.97905</v>
      </c>
      <c r="EF78">
        <v>3.282</v>
      </c>
      <c r="EG78">
        <v>772.8</v>
      </c>
      <c r="EH78">
        <v>1398.8</v>
      </c>
      <c r="EI78">
        <v>175.1</v>
      </c>
      <c r="EJ78">
        <v>98.5</v>
      </c>
      <c r="EK78">
        <v>4.97166</v>
      </c>
      <c r="EL78">
        <v>1.86147</v>
      </c>
      <c r="EM78">
        <v>1.8669100000000001</v>
      </c>
      <c r="EN78">
        <v>1.8580700000000001</v>
      </c>
      <c r="EO78">
        <v>1.8626400000000001</v>
      </c>
      <c r="EP78">
        <v>1.8632</v>
      </c>
      <c r="EQ78">
        <v>1.8640099999999999</v>
      </c>
      <c r="ER78">
        <v>1.85989</v>
      </c>
      <c r="ES78">
        <v>0</v>
      </c>
      <c r="ET78">
        <v>0</v>
      </c>
      <c r="EU78">
        <v>0</v>
      </c>
      <c r="EV78">
        <v>0</v>
      </c>
      <c r="EW78" t="s">
        <v>334</v>
      </c>
      <c r="EX78" t="s">
        <v>335</v>
      </c>
      <c r="EY78" t="s">
        <v>336</v>
      </c>
      <c r="EZ78" t="s">
        <v>336</v>
      </c>
      <c r="FA78" t="s">
        <v>336</v>
      </c>
      <c r="FB78" t="s">
        <v>336</v>
      </c>
      <c r="FC78">
        <v>0</v>
      </c>
      <c r="FD78">
        <v>100</v>
      </c>
      <c r="FE78">
        <v>100</v>
      </c>
      <c r="FF78">
        <v>2.8690000000000002</v>
      </c>
      <c r="FG78">
        <v>0.1691</v>
      </c>
      <c r="FH78">
        <v>2.720759846278697</v>
      </c>
      <c r="FI78">
        <v>6.7843858137211317E-4</v>
      </c>
      <c r="FJ78">
        <v>-9.1149672394835243E-7</v>
      </c>
      <c r="FK78">
        <v>3.4220399332756191E-10</v>
      </c>
      <c r="FL78">
        <v>6.7270722438349737E-3</v>
      </c>
      <c r="FM78">
        <v>-1.0294496597657229E-2</v>
      </c>
      <c r="FN78">
        <v>9.3241379300954626E-4</v>
      </c>
      <c r="FO78">
        <v>-3.1998259251072341E-6</v>
      </c>
      <c r="FP78">
        <v>1</v>
      </c>
      <c r="FQ78">
        <v>2092</v>
      </c>
      <c r="FR78">
        <v>0</v>
      </c>
      <c r="FS78">
        <v>27</v>
      </c>
      <c r="FT78">
        <v>4.5</v>
      </c>
      <c r="FU78">
        <v>4.5</v>
      </c>
      <c r="FV78">
        <v>1.3562000000000001</v>
      </c>
      <c r="FW78">
        <v>2.3913600000000002</v>
      </c>
      <c r="FX78">
        <v>2.1496599999999999</v>
      </c>
      <c r="FY78">
        <v>2.7563499999999999</v>
      </c>
      <c r="FZ78">
        <v>2.1508799999999999</v>
      </c>
      <c r="GA78">
        <v>2.3706100000000001</v>
      </c>
      <c r="GB78">
        <v>30.9985</v>
      </c>
      <c r="GC78">
        <v>13.133900000000001</v>
      </c>
      <c r="GD78">
        <v>19</v>
      </c>
      <c r="GE78">
        <v>621.72199999999998</v>
      </c>
      <c r="GF78">
        <v>701.33699999999999</v>
      </c>
      <c r="GG78">
        <v>20.001100000000001</v>
      </c>
      <c r="GH78">
        <v>27.078099999999999</v>
      </c>
      <c r="GI78">
        <v>29.999400000000001</v>
      </c>
      <c r="GJ78">
        <v>27.1706</v>
      </c>
      <c r="GK78">
        <v>27.168600000000001</v>
      </c>
      <c r="GL78">
        <v>27.1813</v>
      </c>
      <c r="GM78">
        <v>24.013300000000001</v>
      </c>
      <c r="GN78">
        <v>1.0442899999999999</v>
      </c>
      <c r="GO78">
        <v>20</v>
      </c>
      <c r="GP78">
        <v>420</v>
      </c>
      <c r="GQ78">
        <v>19.410599999999999</v>
      </c>
      <c r="GR78">
        <v>100.774</v>
      </c>
      <c r="GS78">
        <v>101.19</v>
      </c>
    </row>
    <row r="79" spans="1:201" x14ac:dyDescent="0.25">
      <c r="A79" t="s">
        <v>468</v>
      </c>
      <c r="B79" t="s">
        <v>646</v>
      </c>
      <c r="C79">
        <v>2</v>
      </c>
      <c r="D79">
        <v>63</v>
      </c>
      <c r="E79">
        <v>1654193883</v>
      </c>
      <c r="F79">
        <v>6581</v>
      </c>
      <c r="G79" t="s">
        <v>476</v>
      </c>
      <c r="H79" t="s">
        <v>477</v>
      </c>
      <c r="I79">
        <v>15</v>
      </c>
      <c r="J79">
        <v>1654193875.25</v>
      </c>
      <c r="K79">
        <f t="shared" si="21"/>
        <v>3.1656671667941953E-3</v>
      </c>
      <c r="L79">
        <f t="shared" si="22"/>
        <v>3.1656671667941954</v>
      </c>
      <c r="M79">
        <f t="shared" si="23"/>
        <v>14.398682739087981</v>
      </c>
      <c r="N79">
        <f t="shared" si="24"/>
        <v>412.14103333333333</v>
      </c>
      <c r="O79">
        <f t="shared" si="25"/>
        <v>283.72011049270475</v>
      </c>
      <c r="P79">
        <f t="shared" si="26"/>
        <v>24.149153304727538</v>
      </c>
      <c r="Q79">
        <f t="shared" si="27"/>
        <v>35.079843229482336</v>
      </c>
      <c r="R79">
        <f t="shared" si="28"/>
        <v>0.19882025100770531</v>
      </c>
      <c r="S79">
        <f>IF(LEFT(AS79,1)&lt;&gt;"0",IF(LEFT(AS79,1)="1",3,AT79),$G$5+$H$5*(BJ79*BC79/($N$5*1000))+$I$5*(BJ79*BC79/($N$5*1000))*MAX(MIN(AQ79,$M$5),$L$5)*MAX(MIN(AQ79,$M$5),$L$5)+$J$5*MAX(MIN(AQ79,$M$5),$L$5)*(BJ79*BC79/($N$5*1000))+$K$5*(BJ79*BC79/($N$5*1000))*(BJ79*BC79/($N$5*1000)))</f>
        <v>3.1947175634002756</v>
      </c>
      <c r="T79">
        <f t="shared" si="29"/>
        <v>0.1921931577688295</v>
      </c>
      <c r="U79">
        <f t="shared" si="30"/>
        <v>0.12069773977681755</v>
      </c>
      <c r="V79">
        <f t="shared" si="31"/>
        <v>213.56917177520589</v>
      </c>
      <c r="W79">
        <f>(BE79+(V79+2*0.95*0.0000000567*(((BE79+$E$7)+273)^4-(BE79+273)^4)-44100*K79)/(1.84*29.3*S79+8*0.95*0.0000000567*(BE79+273)^3))</f>
        <v>24.607664592536935</v>
      </c>
      <c r="X79">
        <f>($F$7*BF79+$G$7*BG79+$H$7*W79)</f>
        <v>24.933296666666671</v>
      </c>
      <c r="Y79">
        <f t="shared" si="32"/>
        <v>3.1670546235940256</v>
      </c>
      <c r="Z79">
        <f t="shared" si="33"/>
        <v>59.565969416743535</v>
      </c>
      <c r="AA79">
        <f t="shared" si="34"/>
        <v>1.8060399559616218</v>
      </c>
      <c r="AB79">
        <f t="shared" si="35"/>
        <v>3.0319996025347282</v>
      </c>
      <c r="AC79">
        <f t="shared" si="36"/>
        <v>1.3610146676324038</v>
      </c>
      <c r="AD79">
        <f t="shared" si="37"/>
        <v>-139.60592205562401</v>
      </c>
      <c r="AE79">
        <f t="shared" si="38"/>
        <v>-125.48941063437866</v>
      </c>
      <c r="AF79">
        <f>2*0.95*0.0000000567*(((BE79+$E$7)+273)^4-(X79+273)^4)</f>
        <v>-8.2727425834405537</v>
      </c>
      <c r="AG79">
        <f t="shared" si="39"/>
        <v>-59.798903498237337</v>
      </c>
      <c r="AH79">
        <v>0</v>
      </c>
      <c r="AI79">
        <v>0</v>
      </c>
      <c r="AJ79">
        <f>IF(AH79*$K$13&gt;=AL79,1,(AL79/(AL79-AH79*$K$13)))</f>
        <v>1</v>
      </c>
      <c r="AK79">
        <f t="shared" si="40"/>
        <v>0</v>
      </c>
      <c r="AL79">
        <f>MAX(0,($E$13+$F$13*BJ79)/(1+$G$13*BJ79)*BC79/(BE79+273)*$H$13)</f>
        <v>45376.080585422256</v>
      </c>
      <c r="AM79">
        <f>$E$11*BK79+$F$11*BL79+$G$11*BW79</f>
        <v>1199.9956666666669</v>
      </c>
      <c r="AN79">
        <f t="shared" si="41"/>
        <v>1020.8482907900824</v>
      </c>
      <c r="AO79">
        <f>($E$11*$G$9+$F$11*$G$9+$G$11*(BX79*$H$9+BY79*$J$9))/($E$11+$F$11+$G$11)</f>
        <v>0.85070998099999984</v>
      </c>
      <c r="AP79">
        <f>($E$11*$N$9+$F$11*$N$9+$G$11*(BX79*$O$9+BY79*$Q$9))/($E$11+$F$11+$G$11)</f>
        <v>0.17797495250000001</v>
      </c>
      <c r="AQ79">
        <v>3</v>
      </c>
      <c r="AR79">
        <v>0.5</v>
      </c>
      <c r="AS79" t="s">
        <v>331</v>
      </c>
      <c r="AT79">
        <v>2</v>
      </c>
      <c r="AU79">
        <v>1654193875.25</v>
      </c>
      <c r="AV79">
        <v>412.14103333333333</v>
      </c>
      <c r="AW79">
        <v>419.99263333333329</v>
      </c>
      <c r="AX79">
        <v>21.218543333333329</v>
      </c>
      <c r="AY79">
        <v>19.669313333333331</v>
      </c>
      <c r="AZ79">
        <v>409.27190000000007</v>
      </c>
      <c r="BA79">
        <v>21.045316666666668</v>
      </c>
      <c r="BB79">
        <v>600.00703333333331</v>
      </c>
      <c r="BC79">
        <v>85.016083333333341</v>
      </c>
      <c r="BD79">
        <v>0.1000307933333333</v>
      </c>
      <c r="BE79">
        <v>24.20469666666666</v>
      </c>
      <c r="BF79">
        <v>24.933296666666671</v>
      </c>
      <c r="BG79">
        <v>999.9000000000002</v>
      </c>
      <c r="BH79">
        <v>0</v>
      </c>
      <c r="BI79">
        <v>0</v>
      </c>
      <c r="BJ79">
        <v>9999.81</v>
      </c>
      <c r="BK79">
        <v>360.86433333333332</v>
      </c>
      <c r="BL79">
        <v>13.158519999999999</v>
      </c>
      <c r="BM79">
        <v>-7.8515069999999989</v>
      </c>
      <c r="BN79">
        <v>421.07573333333329</v>
      </c>
      <c r="BO79">
        <v>428.41930000000002</v>
      </c>
      <c r="BP79">
        <v>1.549226</v>
      </c>
      <c r="BQ79">
        <v>419.99263333333329</v>
      </c>
      <c r="BR79">
        <v>19.669313333333331</v>
      </c>
      <c r="BS79">
        <v>1.803916333333333</v>
      </c>
      <c r="BT79">
        <v>1.6722066666666671</v>
      </c>
      <c r="BU79">
        <v>15.820756666666661</v>
      </c>
      <c r="BV79">
        <v>14.64081</v>
      </c>
      <c r="BW79">
        <v>1199.9956666666669</v>
      </c>
      <c r="BX79">
        <v>0.64300063333333324</v>
      </c>
      <c r="BY79">
        <v>0.35699936666666671</v>
      </c>
      <c r="BZ79">
        <v>32</v>
      </c>
      <c r="CA79">
        <v>20042.216666666671</v>
      </c>
      <c r="CB79">
        <v>1654193553</v>
      </c>
      <c r="CC79" t="s">
        <v>471</v>
      </c>
      <c r="CD79">
        <v>1654193549.5</v>
      </c>
      <c r="CE79">
        <v>1654193553</v>
      </c>
      <c r="CF79">
        <v>10</v>
      </c>
      <c r="CG79">
        <v>-0.28799999999999998</v>
      </c>
      <c r="CH79">
        <v>2.5999999999999999E-2</v>
      </c>
      <c r="CI79">
        <v>2.87</v>
      </c>
      <c r="CJ79">
        <v>0.125</v>
      </c>
      <c r="CK79">
        <v>420</v>
      </c>
      <c r="CL79">
        <v>19</v>
      </c>
      <c r="CM79">
        <v>0.23</v>
      </c>
      <c r="CN79">
        <v>0.06</v>
      </c>
      <c r="CO79">
        <v>-7.8560949999999989</v>
      </c>
      <c r="CP79">
        <v>7.8333208255188136E-2</v>
      </c>
      <c r="CQ79">
        <v>2.0171808669526819E-2</v>
      </c>
      <c r="CR79">
        <v>1</v>
      </c>
      <c r="CS79">
        <v>1.55026</v>
      </c>
      <c r="CT79">
        <v>2.782153846153641E-2</v>
      </c>
      <c r="CU79">
        <v>2.3216693670718939E-2</v>
      </c>
      <c r="CV79">
        <v>1</v>
      </c>
      <c r="CW79">
        <v>2</v>
      </c>
      <c r="CX79">
        <v>2</v>
      </c>
      <c r="CY79" t="s">
        <v>343</v>
      </c>
      <c r="CZ79">
        <v>3.2335799999999999</v>
      </c>
      <c r="DA79">
        <v>2.7812800000000002</v>
      </c>
      <c r="DB79">
        <v>8.1462900000000005E-2</v>
      </c>
      <c r="DC79">
        <v>8.4162699999999993E-2</v>
      </c>
      <c r="DD79">
        <v>9.3377000000000002E-2</v>
      </c>
      <c r="DE79">
        <v>9.04446E-2</v>
      </c>
      <c r="DF79">
        <v>23300.2</v>
      </c>
      <c r="DG79">
        <v>22906.799999999999</v>
      </c>
      <c r="DH79">
        <v>24386</v>
      </c>
      <c r="DI79">
        <v>22279.7</v>
      </c>
      <c r="DJ79">
        <v>32663</v>
      </c>
      <c r="DK79">
        <v>25850.9</v>
      </c>
      <c r="DL79">
        <v>39851.9</v>
      </c>
      <c r="DM79">
        <v>30850.7</v>
      </c>
      <c r="DN79">
        <v>2.19435</v>
      </c>
      <c r="DO79">
        <v>2.25745</v>
      </c>
      <c r="DP79">
        <v>-8.9481500000000002E-3</v>
      </c>
      <c r="DQ79">
        <v>0</v>
      </c>
      <c r="DR79">
        <v>25.113</v>
      </c>
      <c r="DS79">
        <v>999.9</v>
      </c>
      <c r="DT79">
        <v>59.4</v>
      </c>
      <c r="DU79">
        <v>26.8</v>
      </c>
      <c r="DV79">
        <v>24.717500000000001</v>
      </c>
      <c r="DW79">
        <v>63.609000000000002</v>
      </c>
      <c r="DX79">
        <v>15.588900000000001</v>
      </c>
      <c r="DY79">
        <v>2</v>
      </c>
      <c r="DZ79">
        <v>-1.5236299999999999E-2</v>
      </c>
      <c r="EA79">
        <v>3.1712099999999999</v>
      </c>
      <c r="EB79">
        <v>20.339600000000001</v>
      </c>
      <c r="EC79">
        <v>5.2310699999999999</v>
      </c>
      <c r="ED79">
        <v>11.9381</v>
      </c>
      <c r="EE79">
        <v>4.9792500000000004</v>
      </c>
      <c r="EF79">
        <v>3.2819799999999999</v>
      </c>
      <c r="EG79">
        <v>774.6</v>
      </c>
      <c r="EH79">
        <v>1407.4</v>
      </c>
      <c r="EI79">
        <v>175.5</v>
      </c>
      <c r="EJ79">
        <v>98.5</v>
      </c>
      <c r="EK79">
        <v>4.9716500000000003</v>
      </c>
      <c r="EL79">
        <v>1.8614599999999999</v>
      </c>
      <c r="EM79">
        <v>1.8669100000000001</v>
      </c>
      <c r="EN79">
        <v>1.8581300000000001</v>
      </c>
      <c r="EO79">
        <v>1.8626400000000001</v>
      </c>
      <c r="EP79">
        <v>1.8631800000000001</v>
      </c>
      <c r="EQ79">
        <v>1.8640099999999999</v>
      </c>
      <c r="ER79">
        <v>1.85989</v>
      </c>
      <c r="ES79">
        <v>0</v>
      </c>
      <c r="ET79">
        <v>0</v>
      </c>
      <c r="EU79">
        <v>0</v>
      </c>
      <c r="EV79">
        <v>0</v>
      </c>
      <c r="EW79" t="s">
        <v>334</v>
      </c>
      <c r="EX79" t="s">
        <v>335</v>
      </c>
      <c r="EY79" t="s">
        <v>336</v>
      </c>
      <c r="EZ79" t="s">
        <v>336</v>
      </c>
      <c r="FA79" t="s">
        <v>336</v>
      </c>
      <c r="FB79" t="s">
        <v>336</v>
      </c>
      <c r="FC79">
        <v>0</v>
      </c>
      <c r="FD79">
        <v>100</v>
      </c>
      <c r="FE79">
        <v>100</v>
      </c>
      <c r="FF79">
        <v>2.8690000000000002</v>
      </c>
      <c r="FG79">
        <v>0.1741</v>
      </c>
      <c r="FH79">
        <v>2.720759846278697</v>
      </c>
      <c r="FI79">
        <v>6.7843858137211317E-4</v>
      </c>
      <c r="FJ79">
        <v>-9.1149672394835243E-7</v>
      </c>
      <c r="FK79">
        <v>3.4220399332756191E-10</v>
      </c>
      <c r="FL79">
        <v>6.7270722438349737E-3</v>
      </c>
      <c r="FM79">
        <v>-1.0294496597657229E-2</v>
      </c>
      <c r="FN79">
        <v>9.3241379300954626E-4</v>
      </c>
      <c r="FO79">
        <v>-3.1998259251072341E-6</v>
      </c>
      <c r="FP79">
        <v>1</v>
      </c>
      <c r="FQ79">
        <v>2092</v>
      </c>
      <c r="FR79">
        <v>0</v>
      </c>
      <c r="FS79">
        <v>27</v>
      </c>
      <c r="FT79">
        <v>5.6</v>
      </c>
      <c r="FU79">
        <v>5.5</v>
      </c>
      <c r="FV79">
        <v>1.3574200000000001</v>
      </c>
      <c r="FW79">
        <v>2.3901400000000002</v>
      </c>
      <c r="FX79">
        <v>2.1496599999999999</v>
      </c>
      <c r="FY79">
        <v>2.7575699999999999</v>
      </c>
      <c r="FZ79">
        <v>2.1508799999999999</v>
      </c>
      <c r="GA79">
        <v>2.3706100000000001</v>
      </c>
      <c r="GB79">
        <v>31.020199999999999</v>
      </c>
      <c r="GC79">
        <v>13.116400000000001</v>
      </c>
      <c r="GD79">
        <v>19</v>
      </c>
      <c r="GE79">
        <v>621.32500000000005</v>
      </c>
      <c r="GF79">
        <v>701.25400000000002</v>
      </c>
      <c r="GG79">
        <v>20.0047</v>
      </c>
      <c r="GH79">
        <v>27.016999999999999</v>
      </c>
      <c r="GI79">
        <v>29.9999</v>
      </c>
      <c r="GJ79">
        <v>27.084</v>
      </c>
      <c r="GK79">
        <v>27.083300000000001</v>
      </c>
      <c r="GL79">
        <v>27.189800000000002</v>
      </c>
      <c r="GM79">
        <v>23.164200000000001</v>
      </c>
      <c r="GN79">
        <v>0.673767</v>
      </c>
      <c r="GO79">
        <v>20</v>
      </c>
      <c r="GP79">
        <v>420</v>
      </c>
      <c r="GQ79">
        <v>19.6966</v>
      </c>
      <c r="GR79">
        <v>100.789</v>
      </c>
      <c r="GS79">
        <v>101.19799999999999</v>
      </c>
    </row>
    <row r="80" spans="1:201" x14ac:dyDescent="0.25">
      <c r="A80" t="s">
        <v>468</v>
      </c>
      <c r="B80" t="s">
        <v>646</v>
      </c>
      <c r="C80">
        <v>2</v>
      </c>
      <c r="D80">
        <v>64</v>
      </c>
      <c r="E80">
        <v>1654193943.5</v>
      </c>
      <c r="F80">
        <v>6641.5</v>
      </c>
      <c r="G80" t="s">
        <v>478</v>
      </c>
      <c r="H80" t="s">
        <v>479</v>
      </c>
      <c r="I80">
        <v>15</v>
      </c>
      <c r="J80">
        <v>1654193935.75</v>
      </c>
      <c r="K80">
        <f t="shared" si="21"/>
        <v>2.9941405620004147E-3</v>
      </c>
      <c r="L80">
        <f t="shared" si="22"/>
        <v>2.9941405620004149</v>
      </c>
      <c r="M80">
        <f t="shared" si="23"/>
        <v>13.941762792324901</v>
      </c>
      <c r="N80">
        <f t="shared" si="24"/>
        <v>412.38020000000012</v>
      </c>
      <c r="O80">
        <f t="shared" si="25"/>
        <v>284.00978831131886</v>
      </c>
      <c r="P80">
        <f t="shared" si="26"/>
        <v>24.173981421626657</v>
      </c>
      <c r="Q80">
        <f t="shared" si="27"/>
        <v>35.100449715906464</v>
      </c>
      <c r="R80">
        <f t="shared" si="28"/>
        <v>0.19209365240758644</v>
      </c>
      <c r="S80">
        <f>IF(LEFT(AS80,1)&lt;&gt;"0",IF(LEFT(AS80,1)="1",3,AT80),$G$5+$H$5*(BJ80*BC80/($N$5*1000))+$I$5*(BJ80*BC80/($N$5*1000))*MAX(MIN(AQ80,$M$5),$L$5)*MAX(MIN(AQ80,$M$5),$L$5)+$J$5*MAX(MIN(AQ80,$M$5),$L$5)*(BJ80*BC80/($N$5*1000))+$K$5*(BJ80*BC80/($N$5*1000))*(BJ80*BC80/($N$5*1000)))</f>
        <v>3.194558235933902</v>
      </c>
      <c r="T80">
        <f t="shared" si="29"/>
        <v>0.18589958123703865</v>
      </c>
      <c r="U80">
        <f t="shared" si="30"/>
        <v>0.11672711297484348</v>
      </c>
      <c r="V80">
        <f t="shared" si="31"/>
        <v>160.17729725979632</v>
      </c>
      <c r="W80">
        <f>(BE80+(V80+2*0.95*0.0000000567*(((BE80+$E$7)+273)^4-(BE80+273)^4)-44100*K80)/(1.84*29.3*S80+8*0.95*0.0000000567*(BE80+273)^3))</f>
        <v>24.54069249744564</v>
      </c>
      <c r="X80">
        <f>($F$7*BF80+$G$7*BG80+$H$7*W80)</f>
        <v>24.877196666666659</v>
      </c>
      <c r="Y80">
        <f t="shared" si="32"/>
        <v>3.1564721626810361</v>
      </c>
      <c r="Z80">
        <f t="shared" si="33"/>
        <v>59.558069503022857</v>
      </c>
      <c r="AA80">
        <f t="shared" si="34"/>
        <v>1.8256849675212887</v>
      </c>
      <c r="AB80">
        <f t="shared" si="35"/>
        <v>3.0653864081820625</v>
      </c>
      <c r="AC80">
        <f t="shared" si="36"/>
        <v>1.3307871951597474</v>
      </c>
      <c r="AD80">
        <f t="shared" si="37"/>
        <v>-132.04159878421828</v>
      </c>
      <c r="AE80">
        <f t="shared" si="38"/>
        <v>-84.352946149893285</v>
      </c>
      <c r="AF80">
        <f>2*0.95*0.0000000567*(((BE80+$E$7)+273)^4-(X80+273)^4)</f>
        <v>-5.5646922487513812</v>
      </c>
      <c r="AG80">
        <f t="shared" si="39"/>
        <v>-61.781939923066631</v>
      </c>
      <c r="AH80">
        <v>0</v>
      </c>
      <c r="AI80">
        <v>0</v>
      </c>
      <c r="AJ80">
        <f>IF(AH80*$K$13&gt;=AL80,1,(AL80/(AL80-AH80*$K$13)))</f>
        <v>1</v>
      </c>
      <c r="AK80">
        <f t="shared" si="40"/>
        <v>0</v>
      </c>
      <c r="AL80">
        <f>MAX(0,($E$13+$F$13*BJ80)/(1+$G$13*BJ80)*BC80/(BE80+273)*$H$13)</f>
        <v>45345.281365362673</v>
      </c>
      <c r="AM80">
        <f>$E$11*BK80+$F$11*BL80+$G$11*BW80</f>
        <v>899.99826666666661</v>
      </c>
      <c r="AN80">
        <f t="shared" si="41"/>
        <v>765.63756773591842</v>
      </c>
      <c r="AO80">
        <f>($E$11*$G$9+$F$11*$G$9+$G$11*(BX80*$H$9+BY80*$J$9))/($E$11+$F$11+$G$11)</f>
        <v>0.85071004699999997</v>
      </c>
      <c r="AP80">
        <f>($E$11*$N$9+$F$11*$N$9+$G$11*(BX80*$O$9+BY80*$Q$9))/($E$11+$F$11+$G$11)</f>
        <v>0.1779751175</v>
      </c>
      <c r="AQ80">
        <v>3</v>
      </c>
      <c r="AR80">
        <v>0.5</v>
      </c>
      <c r="AS80" t="s">
        <v>331</v>
      </c>
      <c r="AT80">
        <v>2</v>
      </c>
      <c r="AU80">
        <v>1654193935.75</v>
      </c>
      <c r="AV80">
        <v>412.38020000000012</v>
      </c>
      <c r="AW80">
        <v>419.96853333333331</v>
      </c>
      <c r="AX80">
        <v>21.44919333333333</v>
      </c>
      <c r="AY80">
        <v>19.984216666666661</v>
      </c>
      <c r="AZ80">
        <v>409.51099999999991</v>
      </c>
      <c r="BA80">
        <v>21.270363333333329</v>
      </c>
      <c r="BB80">
        <v>599.99289999999996</v>
      </c>
      <c r="BC80">
        <v>85.016733333333335</v>
      </c>
      <c r="BD80">
        <v>9.9985936666666664E-2</v>
      </c>
      <c r="BE80">
        <v>24.387413333333331</v>
      </c>
      <c r="BF80">
        <v>24.877196666666659</v>
      </c>
      <c r="BG80">
        <v>999.9000000000002</v>
      </c>
      <c r="BH80">
        <v>0</v>
      </c>
      <c r="BI80">
        <v>0</v>
      </c>
      <c r="BJ80">
        <v>9999.0590000000011</v>
      </c>
      <c r="BK80">
        <v>272.26346666666672</v>
      </c>
      <c r="BL80">
        <v>13.40732</v>
      </c>
      <c r="BM80">
        <v>-7.5883333333333329</v>
      </c>
      <c r="BN80">
        <v>421.41933333333338</v>
      </c>
      <c r="BO80">
        <v>428.53243333333342</v>
      </c>
      <c r="BP80">
        <v>1.4649766666666659</v>
      </c>
      <c r="BQ80">
        <v>419.96853333333331</v>
      </c>
      <c r="BR80">
        <v>19.984216666666661</v>
      </c>
      <c r="BS80">
        <v>1.8235399999999999</v>
      </c>
      <c r="BT80">
        <v>1.6989916666666669</v>
      </c>
      <c r="BU80">
        <v>15.990019999999999</v>
      </c>
      <c r="BV80">
        <v>14.887180000000001</v>
      </c>
      <c r="BW80">
        <v>899.99826666666661</v>
      </c>
      <c r="BX80">
        <v>0.6429984333333334</v>
      </c>
      <c r="BY80">
        <v>0.3570015666666666</v>
      </c>
      <c r="BZ80">
        <v>32.087509999999988</v>
      </c>
      <c r="CA80">
        <v>15031.67</v>
      </c>
      <c r="CB80">
        <v>1654193553</v>
      </c>
      <c r="CC80" t="s">
        <v>471</v>
      </c>
      <c r="CD80">
        <v>1654193549.5</v>
      </c>
      <c r="CE80">
        <v>1654193553</v>
      </c>
      <c r="CF80">
        <v>10</v>
      </c>
      <c r="CG80">
        <v>-0.28799999999999998</v>
      </c>
      <c r="CH80">
        <v>2.5999999999999999E-2</v>
      </c>
      <c r="CI80">
        <v>2.87</v>
      </c>
      <c r="CJ80">
        <v>0.125</v>
      </c>
      <c r="CK80">
        <v>420</v>
      </c>
      <c r="CL80">
        <v>19</v>
      </c>
      <c r="CM80">
        <v>0.23</v>
      </c>
      <c r="CN80">
        <v>0.06</v>
      </c>
      <c r="CO80">
        <v>-7.5914421951219522</v>
      </c>
      <c r="CP80">
        <v>6.1225714285720961E-2</v>
      </c>
      <c r="CQ80">
        <v>2.8283808391598549E-2</v>
      </c>
      <c r="CR80">
        <v>1</v>
      </c>
      <c r="CS80">
        <v>1.4646329268292679</v>
      </c>
      <c r="CT80">
        <v>-4.95119163763027E-2</v>
      </c>
      <c r="CU80">
        <v>1.6750063304416599E-2</v>
      </c>
      <c r="CV80">
        <v>1</v>
      </c>
      <c r="CW80">
        <v>2</v>
      </c>
      <c r="CX80">
        <v>2</v>
      </c>
      <c r="CY80" t="s">
        <v>343</v>
      </c>
      <c r="CZ80">
        <v>3.2336999999999998</v>
      </c>
      <c r="DA80">
        <v>2.7813500000000002</v>
      </c>
      <c r="DB80">
        <v>8.1499000000000002E-2</v>
      </c>
      <c r="DC80">
        <v>8.4177500000000002E-2</v>
      </c>
      <c r="DD80">
        <v>9.4180799999999995E-2</v>
      </c>
      <c r="DE80">
        <v>9.1597799999999993E-2</v>
      </c>
      <c r="DF80">
        <v>23299</v>
      </c>
      <c r="DG80">
        <v>22905.5</v>
      </c>
      <c r="DH80">
        <v>24385.7</v>
      </c>
      <c r="DI80">
        <v>22278.799999999999</v>
      </c>
      <c r="DJ80">
        <v>32633.3</v>
      </c>
      <c r="DK80">
        <v>25816.6</v>
      </c>
      <c r="DL80">
        <v>39851.300000000003</v>
      </c>
      <c r="DM80">
        <v>30849</v>
      </c>
      <c r="DN80">
        <v>2.1945999999999999</v>
      </c>
      <c r="DO80">
        <v>2.25725</v>
      </c>
      <c r="DP80">
        <v>-2.90014E-2</v>
      </c>
      <c r="DQ80">
        <v>0</v>
      </c>
      <c r="DR80">
        <v>25.373899999999999</v>
      </c>
      <c r="DS80">
        <v>999.9</v>
      </c>
      <c r="DT80">
        <v>59.5</v>
      </c>
      <c r="DU80">
        <v>26.9</v>
      </c>
      <c r="DV80">
        <v>24.901</v>
      </c>
      <c r="DW80">
        <v>63.698999999999998</v>
      </c>
      <c r="DX80">
        <v>15.536899999999999</v>
      </c>
      <c r="DY80">
        <v>2</v>
      </c>
      <c r="DZ80">
        <v>-1.39583E-2</v>
      </c>
      <c r="EA80">
        <v>3.41744</v>
      </c>
      <c r="EB80">
        <v>20.337599999999998</v>
      </c>
      <c r="EC80">
        <v>5.2310699999999999</v>
      </c>
      <c r="ED80">
        <v>11.9381</v>
      </c>
      <c r="EE80">
        <v>4.9787999999999997</v>
      </c>
      <c r="EF80">
        <v>3.2818999999999998</v>
      </c>
      <c r="EG80">
        <v>776.4</v>
      </c>
      <c r="EH80">
        <v>1415.7</v>
      </c>
      <c r="EI80">
        <v>175.8</v>
      </c>
      <c r="EJ80">
        <v>98.6</v>
      </c>
      <c r="EK80">
        <v>4.9716800000000001</v>
      </c>
      <c r="EL80">
        <v>1.8614599999999999</v>
      </c>
      <c r="EM80">
        <v>1.8669100000000001</v>
      </c>
      <c r="EN80">
        <v>1.85808</v>
      </c>
      <c r="EO80">
        <v>1.8626400000000001</v>
      </c>
      <c r="EP80">
        <v>1.8631899999999999</v>
      </c>
      <c r="EQ80">
        <v>1.8640099999999999</v>
      </c>
      <c r="ER80">
        <v>1.85989</v>
      </c>
      <c r="ES80">
        <v>0</v>
      </c>
      <c r="ET80">
        <v>0</v>
      </c>
      <c r="EU80">
        <v>0</v>
      </c>
      <c r="EV80">
        <v>0</v>
      </c>
      <c r="EW80" t="s">
        <v>334</v>
      </c>
      <c r="EX80" t="s">
        <v>335</v>
      </c>
      <c r="EY80" t="s">
        <v>336</v>
      </c>
      <c r="EZ80" t="s">
        <v>336</v>
      </c>
      <c r="FA80" t="s">
        <v>336</v>
      </c>
      <c r="FB80" t="s">
        <v>336</v>
      </c>
      <c r="FC80">
        <v>0</v>
      </c>
      <c r="FD80">
        <v>100</v>
      </c>
      <c r="FE80">
        <v>100</v>
      </c>
      <c r="FF80">
        <v>2.8690000000000002</v>
      </c>
      <c r="FG80">
        <v>0.1804</v>
      </c>
      <c r="FH80">
        <v>2.720759846278697</v>
      </c>
      <c r="FI80">
        <v>6.7843858137211317E-4</v>
      </c>
      <c r="FJ80">
        <v>-9.1149672394835243E-7</v>
      </c>
      <c r="FK80">
        <v>3.4220399332756191E-10</v>
      </c>
      <c r="FL80">
        <v>6.7270722438349737E-3</v>
      </c>
      <c r="FM80">
        <v>-1.0294496597657229E-2</v>
      </c>
      <c r="FN80">
        <v>9.3241379300954626E-4</v>
      </c>
      <c r="FO80">
        <v>-3.1998259251072341E-6</v>
      </c>
      <c r="FP80">
        <v>1</v>
      </c>
      <c r="FQ80">
        <v>2092</v>
      </c>
      <c r="FR80">
        <v>0</v>
      </c>
      <c r="FS80">
        <v>27</v>
      </c>
      <c r="FT80">
        <v>6.6</v>
      </c>
      <c r="FU80">
        <v>6.5</v>
      </c>
      <c r="FV80">
        <v>1.3574200000000001</v>
      </c>
      <c r="FW80">
        <v>2.3913600000000002</v>
      </c>
      <c r="FX80">
        <v>2.1496599999999999</v>
      </c>
      <c r="FY80">
        <v>2.7551299999999999</v>
      </c>
      <c r="FZ80">
        <v>2.1508799999999999</v>
      </c>
      <c r="GA80">
        <v>2.3767100000000001</v>
      </c>
      <c r="GB80">
        <v>31.0853</v>
      </c>
      <c r="GC80">
        <v>13.0726</v>
      </c>
      <c r="GD80">
        <v>19</v>
      </c>
      <c r="GE80">
        <v>621.05200000000002</v>
      </c>
      <c r="GF80">
        <v>700.49300000000005</v>
      </c>
      <c r="GG80">
        <v>20.001200000000001</v>
      </c>
      <c r="GH80">
        <v>27.0229</v>
      </c>
      <c r="GI80">
        <v>30.0001</v>
      </c>
      <c r="GJ80">
        <v>27.0425</v>
      </c>
      <c r="GK80">
        <v>27.039200000000001</v>
      </c>
      <c r="GL80">
        <v>27.198499999999999</v>
      </c>
      <c r="GM80">
        <v>21.989899999999999</v>
      </c>
      <c r="GN80">
        <v>0.302865</v>
      </c>
      <c r="GO80">
        <v>20</v>
      </c>
      <c r="GP80">
        <v>420</v>
      </c>
      <c r="GQ80">
        <v>20.026499999999999</v>
      </c>
      <c r="GR80">
        <v>100.78700000000001</v>
      </c>
      <c r="GS80">
        <v>101.194</v>
      </c>
    </row>
    <row r="81" spans="1:201" x14ac:dyDescent="0.25">
      <c r="A81" t="s">
        <v>468</v>
      </c>
      <c r="B81" t="s">
        <v>646</v>
      </c>
      <c r="C81">
        <v>2</v>
      </c>
      <c r="D81">
        <v>65</v>
      </c>
      <c r="E81">
        <v>1654194025</v>
      </c>
      <c r="F81">
        <v>6723</v>
      </c>
      <c r="G81" t="s">
        <v>480</v>
      </c>
      <c r="H81" t="s">
        <v>481</v>
      </c>
      <c r="I81">
        <v>15</v>
      </c>
      <c r="J81">
        <v>1654194017.25</v>
      </c>
      <c r="K81">
        <f t="shared" ref="K81:K112" si="42">(L81)/1000</f>
        <v>3.0736759348737107E-3</v>
      </c>
      <c r="L81">
        <f t="shared" ref="L81:L112" si="43">1000*BB81*AJ81*(AX81-AY81)/(100*AQ81*(1000-AJ81*AX81))</f>
        <v>3.0736759348737106</v>
      </c>
      <c r="M81">
        <f t="shared" ref="M81:M112" si="44">BB81*AJ81*(AW81-AV81*(1000-AJ81*AY81)/(1000-AJ81*AX81))/(100*AQ81)</f>
        <v>13.119374500255134</v>
      </c>
      <c r="N81">
        <f t="shared" ref="N81:N112" si="45">AV81 - IF(AJ81&gt;1, M81*AQ81*100/(AL81*BJ81), 0)</f>
        <v>412.77953333333329</v>
      </c>
      <c r="O81">
        <f t="shared" ref="O81:O112" si="46">((U81-K81/2)*N81-M81)/(U81+K81/2)</f>
        <v>298.12183854928202</v>
      </c>
      <c r="P81">
        <f t="shared" ref="P81:P112" si="47">O81*(BC81+BD81)/1000</f>
        <v>25.373967530481437</v>
      </c>
      <c r="Q81">
        <f t="shared" ref="Q81:Q112" si="48">(AV81 - IF(AJ81&gt;1, M81*AQ81*100/(AL81*BJ81), 0))*(BC81+BD81)/1000</f>
        <v>35.132798479356829</v>
      </c>
      <c r="R81">
        <f t="shared" ref="R81:R112" si="49">2/((1/T81-1/S81)+SIGN(T81)*SQRT((1/T81-1/S81)*(1/T81-1/S81) + 4*AR81/((AR81+1)*(AR81+1))*(2*1/T81*1/S81-1/S81*1/S81)))</f>
        <v>0.2043413335057252</v>
      </c>
      <c r="S81">
        <f>IF(LEFT(AS81,1)&lt;&gt;"0",IF(LEFT(AS81,1)="1",3,AT81),$G$5+$H$5*(BJ81*BC81/($N$5*1000))+$I$5*(BJ81*BC81/($N$5*1000))*MAX(MIN(AQ81,$M$5),$L$5)*MAX(MIN(AQ81,$M$5),$L$5)+$J$5*MAX(MIN(AQ81,$M$5),$L$5)*(BJ81*BC81/($N$5*1000))+$K$5*(BJ81*BC81/($N$5*1000))*(BJ81*BC81/($N$5*1000)))</f>
        <v>3.194639081269647</v>
      </c>
      <c r="T81">
        <f t="shared" ref="T81:T112" si="50">K81*(1000-(1000*0.61365*EXP(17.502*X81/(240.97+X81))/(BC81+BD81)+AX81)/2)/(1000*0.61365*EXP(17.502*X81/(240.97+X81))/(BC81+BD81)-AX81)</f>
        <v>0.19734787177343471</v>
      </c>
      <c r="U81">
        <f t="shared" ref="U81:U112" si="51">1/((AR81+1)/(R81/1.6)+1/(S81/1.37)) + AR81/((AR81+1)/(R81/1.6) + AR81/(S81/1.37))</f>
        <v>0.12395081504502864</v>
      </c>
      <c r="V81">
        <f t="shared" ref="V81:V112" si="52">(AM81*AP81)</f>
        <v>106.78656413925205</v>
      </c>
      <c r="W81">
        <f>(BE81+(V81+2*0.95*0.0000000567*(((BE81+$E$7)+273)^4-(BE81+273)^4)-44100*K81)/(1.84*29.3*S81+8*0.95*0.0000000567*(BE81+273)^3))</f>
        <v>24.329272543427017</v>
      </c>
      <c r="X81">
        <f>($F$7*BF81+$G$7*BG81+$H$7*W81)</f>
        <v>24.729876666666659</v>
      </c>
      <c r="Y81">
        <f t="shared" ref="Y81:Y112" si="53">0.61365*EXP(17.502*X81/(240.97+X81))</f>
        <v>3.1288293487998864</v>
      </c>
      <c r="Z81">
        <f t="shared" ref="Z81:Z112" si="54">(AA81/AB81*100)</f>
        <v>59.734075749715934</v>
      </c>
      <c r="AA81">
        <f t="shared" ref="AA81:AA112" si="55">AX81*(BC81+BD81)/1000</f>
        <v>1.8419152326543009</v>
      </c>
      <c r="AB81">
        <f t="shared" ref="AB81:AB112" si="56">0.61365*EXP(17.502*BE81/(240.97+BE81))</f>
        <v>3.0835251228660052</v>
      </c>
      <c r="AC81">
        <f t="shared" ref="AC81:AC112" si="57">(Y81-AX81*(BC81+BD81)/1000)</f>
        <v>1.2869141161455855</v>
      </c>
      <c r="AD81">
        <f t="shared" ref="AD81:AD112" si="58">(-K81*44100)</f>
        <v>-135.54910872793064</v>
      </c>
      <c r="AE81">
        <f t="shared" ref="AE81:AE112" si="59">2*29.3*S81*0.92*(BE81-X81)</f>
        <v>-42.010764991823436</v>
      </c>
      <c r="AF81">
        <f>2*0.95*0.0000000567*(((BE81+$E$7)+273)^4-(X81+273)^4)</f>
        <v>-2.7706617052429201</v>
      </c>
      <c r="AG81">
        <f t="shared" ref="AG81:AG112" si="60">V81+AF81+AD81+AE81</f>
        <v>-73.543971285744945</v>
      </c>
      <c r="AH81">
        <v>0</v>
      </c>
      <c r="AI81">
        <v>0</v>
      </c>
      <c r="AJ81">
        <f>IF(AH81*$K$13&gt;=AL81,1,(AL81/(AL81-AH81*$K$13)))</f>
        <v>1</v>
      </c>
      <c r="AK81">
        <f t="shared" ref="AK81:AK112" si="61">(AJ81-1)*100</f>
        <v>0</v>
      </c>
      <c r="AL81">
        <f>MAX(0,($E$13+$F$13*BJ81)/(1+$G$13*BJ81)*BC81/(BE81+273)*$H$13)</f>
        <v>45331.663156250594</v>
      </c>
      <c r="AM81">
        <f>$E$11*BK81+$F$11*BL81+$G$11*BW81</f>
        <v>600.00906666666674</v>
      </c>
      <c r="AN81">
        <f t="shared" ref="AN81:AN112" si="62">AM81*AO81</f>
        <v>510.43369330370092</v>
      </c>
      <c r="AO81">
        <f>($E$11*$G$9+$F$11*$G$9+$G$11*(BX81*$H$9+BY81*$J$9))/($E$11+$F$11+$G$11)</f>
        <v>0.85070996700000012</v>
      </c>
      <c r="AP81">
        <f>($E$11*$N$9+$F$11*$N$9+$G$11*(BX81*$O$9+BY81*$Q$9))/($E$11+$F$11+$G$11)</f>
        <v>0.17797491750000005</v>
      </c>
      <c r="AQ81">
        <v>3</v>
      </c>
      <c r="AR81">
        <v>0.5</v>
      </c>
      <c r="AS81" t="s">
        <v>331</v>
      </c>
      <c r="AT81">
        <v>2</v>
      </c>
      <c r="AU81">
        <v>1654194017.25</v>
      </c>
      <c r="AV81">
        <v>412.77953333333329</v>
      </c>
      <c r="AW81">
        <v>419.97356666666661</v>
      </c>
      <c r="AX81">
        <v>21.64088666666667</v>
      </c>
      <c r="AY81">
        <v>20.137313333333331</v>
      </c>
      <c r="AZ81">
        <v>409.9102666666667</v>
      </c>
      <c r="BA81">
        <v>21.45736333333333</v>
      </c>
      <c r="BB81">
        <v>600.00243333333322</v>
      </c>
      <c r="BC81">
        <v>85.012776666666667</v>
      </c>
      <c r="BD81">
        <v>9.9966680000000002E-2</v>
      </c>
      <c r="BE81">
        <v>24.485953333333331</v>
      </c>
      <c r="BF81">
        <v>24.729876666666659</v>
      </c>
      <c r="BG81">
        <v>999.9000000000002</v>
      </c>
      <c r="BH81">
        <v>0</v>
      </c>
      <c r="BI81">
        <v>0</v>
      </c>
      <c r="BJ81">
        <v>9999.8666666666686</v>
      </c>
      <c r="BK81">
        <v>183.05646666666669</v>
      </c>
      <c r="BL81">
        <v>11.92488666666666</v>
      </c>
      <c r="BM81">
        <v>-7.1940246666666674</v>
      </c>
      <c r="BN81">
        <v>421.91006666666658</v>
      </c>
      <c r="BO81">
        <v>428.6046</v>
      </c>
      <c r="BP81">
        <v>1.5035773333333331</v>
      </c>
      <c r="BQ81">
        <v>419.97356666666661</v>
      </c>
      <c r="BR81">
        <v>20.137313333333331</v>
      </c>
      <c r="BS81">
        <v>1.8397513333333331</v>
      </c>
      <c r="BT81">
        <v>1.711927666666667</v>
      </c>
      <c r="BU81">
        <v>16.12868666666667</v>
      </c>
      <c r="BV81">
        <v>15.00500666666667</v>
      </c>
      <c r="BW81">
        <v>600.00906666666674</v>
      </c>
      <c r="BX81">
        <v>0.64300109999999999</v>
      </c>
      <c r="BY81">
        <v>0.35699890000000012</v>
      </c>
      <c r="BZ81">
        <v>33</v>
      </c>
      <c r="CA81">
        <v>10021.290000000001</v>
      </c>
      <c r="CB81">
        <v>1654193553</v>
      </c>
      <c r="CC81" t="s">
        <v>471</v>
      </c>
      <c r="CD81">
        <v>1654193549.5</v>
      </c>
      <c r="CE81">
        <v>1654193553</v>
      </c>
      <c r="CF81">
        <v>10</v>
      </c>
      <c r="CG81">
        <v>-0.28799999999999998</v>
      </c>
      <c r="CH81">
        <v>2.5999999999999999E-2</v>
      </c>
      <c r="CI81">
        <v>2.87</v>
      </c>
      <c r="CJ81">
        <v>0.125</v>
      </c>
      <c r="CK81">
        <v>420</v>
      </c>
      <c r="CL81">
        <v>19</v>
      </c>
      <c r="CM81">
        <v>0.23</v>
      </c>
      <c r="CN81">
        <v>0.06</v>
      </c>
      <c r="CO81">
        <v>-7.1924668292682927</v>
      </c>
      <c r="CP81">
        <v>3.5693728222976027E-2</v>
      </c>
      <c r="CQ81">
        <v>2.4998898067327049E-2</v>
      </c>
      <c r="CR81">
        <v>1</v>
      </c>
      <c r="CS81">
        <v>1.498722682926829</v>
      </c>
      <c r="CT81">
        <v>7.9849756097563673E-2</v>
      </c>
      <c r="CU81">
        <v>1.216193321931887E-2</v>
      </c>
      <c r="CV81">
        <v>1</v>
      </c>
      <c r="CW81">
        <v>2</v>
      </c>
      <c r="CX81">
        <v>2</v>
      </c>
      <c r="CY81" t="s">
        <v>343</v>
      </c>
      <c r="CZ81">
        <v>3.2335600000000002</v>
      </c>
      <c r="DA81">
        <v>2.7811499999999998</v>
      </c>
      <c r="DB81">
        <v>8.1564899999999996E-2</v>
      </c>
      <c r="DC81">
        <v>8.4181099999999995E-2</v>
      </c>
      <c r="DD81">
        <v>9.4600199999999995E-2</v>
      </c>
      <c r="DE81">
        <v>9.2094999999999996E-2</v>
      </c>
      <c r="DF81">
        <v>23299.200000000001</v>
      </c>
      <c r="DG81">
        <v>22907</v>
      </c>
      <c r="DH81">
        <v>24387.599999999999</v>
      </c>
      <c r="DI81">
        <v>22280.400000000001</v>
      </c>
      <c r="DJ81">
        <v>32620.6</v>
      </c>
      <c r="DK81">
        <v>25804</v>
      </c>
      <c r="DL81">
        <v>39854.5</v>
      </c>
      <c r="DM81">
        <v>30850.9</v>
      </c>
      <c r="DN81">
        <v>2.1945299999999999</v>
      </c>
      <c r="DO81">
        <v>2.2575500000000002</v>
      </c>
      <c r="DP81">
        <v>-5.6154999999999997E-2</v>
      </c>
      <c r="DQ81">
        <v>0</v>
      </c>
      <c r="DR81">
        <v>25.650600000000001</v>
      </c>
      <c r="DS81">
        <v>999.9</v>
      </c>
      <c r="DT81">
        <v>59.5</v>
      </c>
      <c r="DU81">
        <v>26.9</v>
      </c>
      <c r="DV81">
        <v>24.9038</v>
      </c>
      <c r="DW81">
        <v>63.658999999999999</v>
      </c>
      <c r="DX81">
        <v>15.552899999999999</v>
      </c>
      <c r="DY81">
        <v>2</v>
      </c>
      <c r="DZ81">
        <v>-1.6524400000000002E-2</v>
      </c>
      <c r="EA81">
        <v>3.4094699999999998</v>
      </c>
      <c r="EB81">
        <v>20.340800000000002</v>
      </c>
      <c r="EC81">
        <v>5.2309200000000002</v>
      </c>
      <c r="ED81">
        <v>11.9381</v>
      </c>
      <c r="EE81">
        <v>4.9786999999999999</v>
      </c>
      <c r="EF81">
        <v>3.282</v>
      </c>
      <c r="EG81">
        <v>778.8</v>
      </c>
      <c r="EH81">
        <v>1426.4</v>
      </c>
      <c r="EI81">
        <v>175.8</v>
      </c>
      <c r="EJ81">
        <v>98.6</v>
      </c>
      <c r="EK81">
        <v>4.9716800000000001</v>
      </c>
      <c r="EL81">
        <v>1.86145</v>
      </c>
      <c r="EM81">
        <v>1.8669100000000001</v>
      </c>
      <c r="EN81">
        <v>1.8580700000000001</v>
      </c>
      <c r="EO81">
        <v>1.8626400000000001</v>
      </c>
      <c r="EP81">
        <v>1.8632</v>
      </c>
      <c r="EQ81">
        <v>1.8640099999999999</v>
      </c>
      <c r="ER81">
        <v>1.85991</v>
      </c>
      <c r="ES81">
        <v>0</v>
      </c>
      <c r="ET81">
        <v>0</v>
      </c>
      <c r="EU81">
        <v>0</v>
      </c>
      <c r="EV81">
        <v>0</v>
      </c>
      <c r="EW81" t="s">
        <v>334</v>
      </c>
      <c r="EX81" t="s">
        <v>335</v>
      </c>
      <c r="EY81" t="s">
        <v>336</v>
      </c>
      <c r="EZ81" t="s">
        <v>336</v>
      </c>
      <c r="FA81" t="s">
        <v>336</v>
      </c>
      <c r="FB81" t="s">
        <v>336</v>
      </c>
      <c r="FC81">
        <v>0</v>
      </c>
      <c r="FD81">
        <v>100</v>
      </c>
      <c r="FE81">
        <v>100</v>
      </c>
      <c r="FF81">
        <v>2.8690000000000002</v>
      </c>
      <c r="FG81">
        <v>0.18379999999999999</v>
      </c>
      <c r="FH81">
        <v>2.720759846278697</v>
      </c>
      <c r="FI81">
        <v>6.7843858137211317E-4</v>
      </c>
      <c r="FJ81">
        <v>-9.1149672394835243E-7</v>
      </c>
      <c r="FK81">
        <v>3.4220399332756191E-10</v>
      </c>
      <c r="FL81">
        <v>6.7270722438349737E-3</v>
      </c>
      <c r="FM81">
        <v>-1.0294496597657229E-2</v>
      </c>
      <c r="FN81">
        <v>9.3241379300954626E-4</v>
      </c>
      <c r="FO81">
        <v>-3.1998259251072341E-6</v>
      </c>
      <c r="FP81">
        <v>1</v>
      </c>
      <c r="FQ81">
        <v>2092</v>
      </c>
      <c r="FR81">
        <v>0</v>
      </c>
      <c r="FS81">
        <v>27</v>
      </c>
      <c r="FT81">
        <v>7.9</v>
      </c>
      <c r="FU81">
        <v>7.9</v>
      </c>
      <c r="FV81">
        <v>1.3586400000000001</v>
      </c>
      <c r="FW81">
        <v>2.3913600000000002</v>
      </c>
      <c r="FX81">
        <v>2.1496599999999999</v>
      </c>
      <c r="FY81">
        <v>2.7563499999999999</v>
      </c>
      <c r="FZ81">
        <v>2.1508799999999999</v>
      </c>
      <c r="GA81">
        <v>2.36694</v>
      </c>
      <c r="GB81">
        <v>31.1722</v>
      </c>
      <c r="GC81">
        <v>13.0288</v>
      </c>
      <c r="GD81">
        <v>19</v>
      </c>
      <c r="GE81">
        <v>620.41800000000001</v>
      </c>
      <c r="GF81">
        <v>699.87599999999998</v>
      </c>
      <c r="GG81">
        <v>19.998699999999999</v>
      </c>
      <c r="GH81">
        <v>27.0336</v>
      </c>
      <c r="GI81">
        <v>29.999600000000001</v>
      </c>
      <c r="GJ81">
        <v>26.990600000000001</v>
      </c>
      <c r="GK81">
        <v>26.971699999999998</v>
      </c>
      <c r="GL81">
        <v>27.211400000000001</v>
      </c>
      <c r="GM81">
        <v>21.4146</v>
      </c>
      <c r="GN81">
        <v>0</v>
      </c>
      <c r="GO81">
        <v>20</v>
      </c>
      <c r="GP81">
        <v>420</v>
      </c>
      <c r="GQ81">
        <v>20.199200000000001</v>
      </c>
      <c r="GR81">
        <v>100.795</v>
      </c>
      <c r="GS81">
        <v>101.2</v>
      </c>
    </row>
    <row r="82" spans="1:201" x14ac:dyDescent="0.25">
      <c r="A82" t="s">
        <v>468</v>
      </c>
      <c r="B82" t="s">
        <v>646</v>
      </c>
      <c r="C82">
        <v>2</v>
      </c>
      <c r="D82">
        <v>66</v>
      </c>
      <c r="E82">
        <v>1654194108</v>
      </c>
      <c r="F82">
        <v>6806</v>
      </c>
      <c r="G82" t="s">
        <v>482</v>
      </c>
      <c r="H82" t="s">
        <v>483</v>
      </c>
      <c r="I82">
        <v>15</v>
      </c>
      <c r="J82">
        <v>1654194100</v>
      </c>
      <c r="K82">
        <f t="shared" si="42"/>
        <v>2.8470000457102291E-3</v>
      </c>
      <c r="L82">
        <f t="shared" si="43"/>
        <v>2.8470000457102294</v>
      </c>
      <c r="M82">
        <f t="shared" si="44"/>
        <v>11.503350954178508</v>
      </c>
      <c r="N82">
        <f t="shared" si="45"/>
        <v>413.6494193548387</v>
      </c>
      <c r="O82">
        <f t="shared" si="46"/>
        <v>306.63083347856156</v>
      </c>
      <c r="P82">
        <f t="shared" si="47"/>
        <v>26.097557938206531</v>
      </c>
      <c r="Q82">
        <f t="shared" si="48"/>
        <v>35.205982272729116</v>
      </c>
      <c r="R82">
        <f t="shared" si="49"/>
        <v>0.19267262347734279</v>
      </c>
      <c r="S82">
        <f>IF(LEFT(AS82,1)&lt;&gt;"0",IF(LEFT(AS82,1)="1",3,AT82),$G$5+$H$5*(BJ82*BC82/($N$5*1000))+$I$5*(BJ82*BC82/($N$5*1000))*MAX(MIN(AQ82,$M$5),$L$5)*MAX(MIN(AQ82,$M$5),$L$5)+$J$5*MAX(MIN(AQ82,$M$5),$L$5)*(BJ82*BC82/($N$5*1000))+$K$5*(BJ82*BC82/($N$5*1000))*(BJ82*BC82/($N$5*1000)))</f>
        <v>3.1954216169237903</v>
      </c>
      <c r="T82">
        <f t="shared" si="50"/>
        <v>0.18644343481266532</v>
      </c>
      <c r="U82">
        <f t="shared" si="51"/>
        <v>0.11707003795614701</v>
      </c>
      <c r="V82">
        <f t="shared" si="52"/>
        <v>71.190303812733958</v>
      </c>
      <c r="W82">
        <f>(BE82+(V82+2*0.95*0.0000000567*(((BE82+$E$7)+273)^4-(BE82+273)^4)-44100*K82)/(1.84*29.3*S82+8*0.95*0.0000000567*(BE82+273)^3))</f>
        <v>24.274389168999022</v>
      </c>
      <c r="X82">
        <f>($F$7*BF82+$G$7*BG82+$H$7*W82)</f>
        <v>24.66587419354839</v>
      </c>
      <c r="Y82">
        <f t="shared" si="53"/>
        <v>3.1168861405253176</v>
      </c>
      <c r="Z82">
        <f t="shared" si="54"/>
        <v>59.861681058585333</v>
      </c>
      <c r="AA82">
        <f t="shared" si="55"/>
        <v>1.8552041081116233</v>
      </c>
      <c r="AB82">
        <f t="shared" si="56"/>
        <v>3.0991513691304045</v>
      </c>
      <c r="AC82">
        <f t="shared" si="57"/>
        <v>1.2616820324136944</v>
      </c>
      <c r="AD82">
        <f t="shared" si="58"/>
        <v>-125.55270201582111</v>
      </c>
      <c r="AE82">
        <f t="shared" si="59"/>
        <v>-16.440820660355715</v>
      </c>
      <c r="AF82">
        <f>2*0.95*0.0000000567*(((BE82+$E$7)+273)^4-(X82+273)^4)</f>
        <v>-1.0841386030926998</v>
      </c>
      <c r="AG82">
        <f t="shared" si="60"/>
        <v>-71.887357466535562</v>
      </c>
      <c r="AH82">
        <v>0</v>
      </c>
      <c r="AI82">
        <v>0</v>
      </c>
      <c r="AJ82">
        <f>IF(AH82*$K$13&gt;=AL82,1,(AL82/(AL82-AH82*$K$13)))</f>
        <v>1</v>
      </c>
      <c r="AK82">
        <f t="shared" si="61"/>
        <v>0</v>
      </c>
      <c r="AL82">
        <f>MAX(0,($E$13+$F$13*BJ82)/(1+$G$13*BJ82)*BC82/(BE82+273)*$H$13)</f>
        <v>45333.149223760003</v>
      </c>
      <c r="AM82">
        <f>$E$11*BK82+$F$11*BL82+$G$11*BW82</f>
        <v>400.00100000000009</v>
      </c>
      <c r="AN82">
        <f t="shared" si="62"/>
        <v>340.28492116178916</v>
      </c>
      <c r="AO82">
        <f>($E$11*$G$9+$F$11*$G$9+$G$11*(BX82*$H$9+BY82*$J$9))/($E$11+$F$11+$G$11)</f>
        <v>0.85071017612903232</v>
      </c>
      <c r="AP82">
        <f>($E$11*$N$9+$F$11*$N$9+$G$11*(BX82*$O$9+BY82*$Q$9))/($E$11+$F$11+$G$11)</f>
        <v>0.17797531459354837</v>
      </c>
      <c r="AQ82">
        <v>3</v>
      </c>
      <c r="AR82">
        <v>0.5</v>
      </c>
      <c r="AS82" t="s">
        <v>331</v>
      </c>
      <c r="AT82">
        <v>2</v>
      </c>
      <c r="AU82">
        <v>1654194100</v>
      </c>
      <c r="AV82">
        <v>413.6494193548387</v>
      </c>
      <c r="AW82">
        <v>419.98996774193552</v>
      </c>
      <c r="AX82">
        <v>21.797548387096779</v>
      </c>
      <c r="AY82">
        <v>20.405067741935479</v>
      </c>
      <c r="AZ82">
        <v>410.78012903225812</v>
      </c>
      <c r="BA82">
        <v>21.610145161290319</v>
      </c>
      <c r="BB82">
        <v>599.99593548387099</v>
      </c>
      <c r="BC82">
        <v>85.010725806451632</v>
      </c>
      <c r="BD82">
        <v>9.9951558064516124E-2</v>
      </c>
      <c r="BE82">
        <v>24.570438709677418</v>
      </c>
      <c r="BF82">
        <v>24.66587419354839</v>
      </c>
      <c r="BG82">
        <v>999.90000000000032</v>
      </c>
      <c r="BH82">
        <v>0</v>
      </c>
      <c r="BI82">
        <v>0</v>
      </c>
      <c r="BJ82">
        <v>10003.42129032258</v>
      </c>
      <c r="BK82">
        <v>122.77138709677421</v>
      </c>
      <c r="BL82">
        <v>13.208354838709671</v>
      </c>
      <c r="BM82">
        <v>-6.3405783870967722</v>
      </c>
      <c r="BN82">
        <v>422.86690322580642</v>
      </c>
      <c r="BO82">
        <v>428.73845161290319</v>
      </c>
      <c r="BP82">
        <v>1.392483548387097</v>
      </c>
      <c r="BQ82">
        <v>419.98996774193552</v>
      </c>
      <c r="BR82">
        <v>20.405067741935479</v>
      </c>
      <c r="BS82">
        <v>1.853025161290323</v>
      </c>
      <c r="BT82">
        <v>1.734648709677419</v>
      </c>
      <c r="BU82">
        <v>16.2414129032258</v>
      </c>
      <c r="BV82">
        <v>15.21001612903226</v>
      </c>
      <c r="BW82">
        <v>400.00100000000009</v>
      </c>
      <c r="BX82">
        <v>0.64299600000000001</v>
      </c>
      <c r="BY82">
        <v>0.35700406451612898</v>
      </c>
      <c r="BZ82">
        <v>33</v>
      </c>
      <c r="CA82">
        <v>6680.7587096774196</v>
      </c>
      <c r="CB82">
        <v>1654193553</v>
      </c>
      <c r="CC82" t="s">
        <v>471</v>
      </c>
      <c r="CD82">
        <v>1654193549.5</v>
      </c>
      <c r="CE82">
        <v>1654193553</v>
      </c>
      <c r="CF82">
        <v>10</v>
      </c>
      <c r="CG82">
        <v>-0.28799999999999998</v>
      </c>
      <c r="CH82">
        <v>2.5999999999999999E-2</v>
      </c>
      <c r="CI82">
        <v>2.87</v>
      </c>
      <c r="CJ82">
        <v>0.125</v>
      </c>
      <c r="CK82">
        <v>420</v>
      </c>
      <c r="CL82">
        <v>19</v>
      </c>
      <c r="CM82">
        <v>0.23</v>
      </c>
      <c r="CN82">
        <v>0.06</v>
      </c>
      <c r="CO82">
        <v>-6.3401599999999991</v>
      </c>
      <c r="CP82">
        <v>6.8171080139380974E-2</v>
      </c>
      <c r="CQ82">
        <v>3.2892118264143948E-2</v>
      </c>
      <c r="CR82">
        <v>1</v>
      </c>
      <c r="CS82">
        <v>1.3872575609756099</v>
      </c>
      <c r="CT82">
        <v>9.3606480836239583E-2</v>
      </c>
      <c r="CU82">
        <v>9.5956587695630261E-3</v>
      </c>
      <c r="CV82">
        <v>1</v>
      </c>
      <c r="CW82">
        <v>2</v>
      </c>
      <c r="CX82">
        <v>2</v>
      </c>
      <c r="CY82" t="s">
        <v>343</v>
      </c>
      <c r="CZ82">
        <v>3.2335699999999998</v>
      </c>
      <c r="DA82">
        <v>2.7812000000000001</v>
      </c>
      <c r="DB82">
        <v>8.1714200000000001E-2</v>
      </c>
      <c r="DC82">
        <v>8.4206400000000001E-2</v>
      </c>
      <c r="DD82">
        <v>9.5105800000000004E-2</v>
      </c>
      <c r="DE82">
        <v>9.2837299999999998E-2</v>
      </c>
      <c r="DF82">
        <v>23299.4</v>
      </c>
      <c r="DG82">
        <v>22909</v>
      </c>
      <c r="DH82">
        <v>24391.7</v>
      </c>
      <c r="DI82">
        <v>22282.799999999999</v>
      </c>
      <c r="DJ82">
        <v>32607.4</v>
      </c>
      <c r="DK82">
        <v>25785.8</v>
      </c>
      <c r="DL82">
        <v>39860.9</v>
      </c>
      <c r="DM82">
        <v>30854.5</v>
      </c>
      <c r="DN82">
        <v>2.1950500000000002</v>
      </c>
      <c r="DO82">
        <v>2.2585199999999999</v>
      </c>
      <c r="DP82">
        <v>-6.7330899999999999E-2</v>
      </c>
      <c r="DQ82">
        <v>0</v>
      </c>
      <c r="DR82">
        <v>25.780100000000001</v>
      </c>
      <c r="DS82">
        <v>999.9</v>
      </c>
      <c r="DT82">
        <v>59.4</v>
      </c>
      <c r="DU82">
        <v>27</v>
      </c>
      <c r="DV82">
        <v>25.0077</v>
      </c>
      <c r="DW82">
        <v>63.399000000000001</v>
      </c>
      <c r="DX82">
        <v>15.552899999999999</v>
      </c>
      <c r="DY82">
        <v>2</v>
      </c>
      <c r="DZ82">
        <v>-2.18928E-2</v>
      </c>
      <c r="EA82">
        <v>3.53511</v>
      </c>
      <c r="EB82">
        <v>20.340399999999999</v>
      </c>
      <c r="EC82">
        <v>5.2321200000000001</v>
      </c>
      <c r="ED82">
        <v>11.9381</v>
      </c>
      <c r="EE82">
        <v>4.9790999999999999</v>
      </c>
      <c r="EF82">
        <v>3.282</v>
      </c>
      <c r="EG82">
        <v>780.9</v>
      </c>
      <c r="EH82">
        <v>1435.5</v>
      </c>
      <c r="EI82">
        <v>175.8</v>
      </c>
      <c r="EJ82">
        <v>98.6</v>
      </c>
      <c r="EK82">
        <v>4.9716699999999996</v>
      </c>
      <c r="EL82">
        <v>1.86147</v>
      </c>
      <c r="EM82">
        <v>1.8669100000000001</v>
      </c>
      <c r="EN82">
        <v>1.8581399999999999</v>
      </c>
      <c r="EO82">
        <v>1.8626400000000001</v>
      </c>
      <c r="EP82">
        <v>1.8632</v>
      </c>
      <c r="EQ82">
        <v>1.8640099999999999</v>
      </c>
      <c r="ER82">
        <v>1.85989</v>
      </c>
      <c r="ES82">
        <v>0</v>
      </c>
      <c r="ET82">
        <v>0</v>
      </c>
      <c r="EU82">
        <v>0</v>
      </c>
      <c r="EV82">
        <v>0</v>
      </c>
      <c r="EW82" t="s">
        <v>334</v>
      </c>
      <c r="EX82" t="s">
        <v>335</v>
      </c>
      <c r="EY82" t="s">
        <v>336</v>
      </c>
      <c r="EZ82" t="s">
        <v>336</v>
      </c>
      <c r="FA82" t="s">
        <v>336</v>
      </c>
      <c r="FB82" t="s">
        <v>336</v>
      </c>
      <c r="FC82">
        <v>0</v>
      </c>
      <c r="FD82">
        <v>100</v>
      </c>
      <c r="FE82">
        <v>100</v>
      </c>
      <c r="FF82">
        <v>2.8690000000000002</v>
      </c>
      <c r="FG82">
        <v>0.18779999999999999</v>
      </c>
      <c r="FH82">
        <v>2.720759846278697</v>
      </c>
      <c r="FI82">
        <v>6.7843858137211317E-4</v>
      </c>
      <c r="FJ82">
        <v>-9.1149672394835243E-7</v>
      </c>
      <c r="FK82">
        <v>3.4220399332756191E-10</v>
      </c>
      <c r="FL82">
        <v>6.7270722438349737E-3</v>
      </c>
      <c r="FM82">
        <v>-1.0294496597657229E-2</v>
      </c>
      <c r="FN82">
        <v>9.3241379300954626E-4</v>
      </c>
      <c r="FO82">
        <v>-3.1998259251072341E-6</v>
      </c>
      <c r="FP82">
        <v>1</v>
      </c>
      <c r="FQ82">
        <v>2092</v>
      </c>
      <c r="FR82">
        <v>0</v>
      </c>
      <c r="FS82">
        <v>27</v>
      </c>
      <c r="FT82">
        <v>9.3000000000000007</v>
      </c>
      <c r="FU82">
        <v>9.1999999999999993</v>
      </c>
      <c r="FV82">
        <v>1.3586400000000001</v>
      </c>
      <c r="FW82">
        <v>2.3877000000000002</v>
      </c>
      <c r="FX82">
        <v>2.1496599999999999</v>
      </c>
      <c r="FY82">
        <v>2.7551299999999999</v>
      </c>
      <c r="FZ82">
        <v>2.1508799999999999</v>
      </c>
      <c r="GA82">
        <v>2.3767100000000001</v>
      </c>
      <c r="GB82">
        <v>31.280899999999999</v>
      </c>
      <c r="GC82">
        <v>12.984999999999999</v>
      </c>
      <c r="GD82">
        <v>19</v>
      </c>
      <c r="GE82">
        <v>620.01599999999996</v>
      </c>
      <c r="GF82">
        <v>699.74199999999996</v>
      </c>
      <c r="GG82">
        <v>20.001300000000001</v>
      </c>
      <c r="GH82">
        <v>26.988399999999999</v>
      </c>
      <c r="GI82">
        <v>30</v>
      </c>
      <c r="GJ82">
        <v>26.919</v>
      </c>
      <c r="GK82">
        <v>26.8948</v>
      </c>
      <c r="GL82">
        <v>27.221399999999999</v>
      </c>
      <c r="GM82">
        <v>20.86</v>
      </c>
      <c r="GN82">
        <v>0</v>
      </c>
      <c r="GO82">
        <v>20</v>
      </c>
      <c r="GP82">
        <v>420</v>
      </c>
      <c r="GQ82">
        <v>20.3474</v>
      </c>
      <c r="GR82">
        <v>100.812</v>
      </c>
      <c r="GS82">
        <v>101.212</v>
      </c>
    </row>
    <row r="83" spans="1:201" x14ac:dyDescent="0.25">
      <c r="A83" t="s">
        <v>468</v>
      </c>
      <c r="B83" t="s">
        <v>646</v>
      </c>
      <c r="C83">
        <v>2</v>
      </c>
      <c r="D83">
        <v>67</v>
      </c>
      <c r="E83">
        <v>1654194173.5</v>
      </c>
      <c r="F83">
        <v>6871.5</v>
      </c>
      <c r="G83" t="s">
        <v>484</v>
      </c>
      <c r="H83" t="s">
        <v>485</v>
      </c>
      <c r="I83">
        <v>15</v>
      </c>
      <c r="J83">
        <v>1654194165.75</v>
      </c>
      <c r="K83">
        <f t="shared" si="42"/>
        <v>2.6925589099477225E-3</v>
      </c>
      <c r="L83">
        <f t="shared" si="43"/>
        <v>2.6925589099477225</v>
      </c>
      <c r="M83">
        <f t="shared" si="44"/>
        <v>7.5627056203700569</v>
      </c>
      <c r="N83">
        <f t="shared" si="45"/>
        <v>415.65193333333337</v>
      </c>
      <c r="O83">
        <f t="shared" si="46"/>
        <v>339.19120659792242</v>
      </c>
      <c r="P83">
        <f t="shared" si="47"/>
        <v>28.867947103355455</v>
      </c>
      <c r="Q83">
        <f t="shared" si="48"/>
        <v>35.375380586141617</v>
      </c>
      <c r="R83">
        <f t="shared" si="49"/>
        <v>0.18444243470602878</v>
      </c>
      <c r="S83">
        <f>IF(LEFT(AS83,1)&lt;&gt;"0",IF(LEFT(AS83,1)="1",3,AT83),$G$5+$H$5*(BJ83*BC83/($N$5*1000))+$I$5*(BJ83*BC83/($N$5*1000))*MAX(MIN(AQ83,$M$5),$L$5)*MAX(MIN(AQ83,$M$5),$L$5)+$J$5*MAX(MIN(AQ83,$M$5),$L$5)*(BJ83*BC83/($N$5*1000))+$K$5*(BJ83*BC83/($N$5*1000))*(BJ83*BC83/($N$5*1000)))</f>
        <v>3.1934950511011229</v>
      </c>
      <c r="T83">
        <f t="shared" si="50"/>
        <v>0.17872221932377322</v>
      </c>
      <c r="U83">
        <f t="shared" si="51"/>
        <v>0.11220054788485719</v>
      </c>
      <c r="V83">
        <f t="shared" si="52"/>
        <v>35.594784632396006</v>
      </c>
      <c r="W83">
        <f>(BE83+(V83+2*0.95*0.0000000567*(((BE83+$E$7)+273)^4-(BE83+273)^4)-44100*K83)/(1.84*29.3*S83+8*0.95*0.0000000567*(BE83+273)^3))</f>
        <v>24.189427543868554</v>
      </c>
      <c r="X83">
        <f>($F$7*BF83+$G$7*BG83+$H$7*W83)</f>
        <v>24.58399</v>
      </c>
      <c r="Y83">
        <f t="shared" si="53"/>
        <v>3.1016642193534407</v>
      </c>
      <c r="Z83">
        <f t="shared" si="54"/>
        <v>59.655959936531168</v>
      </c>
      <c r="AA83">
        <f t="shared" si="55"/>
        <v>1.8568089049692305</v>
      </c>
      <c r="AB83">
        <f t="shared" si="56"/>
        <v>3.1125287514352569</v>
      </c>
      <c r="AC83">
        <f t="shared" si="57"/>
        <v>1.2448553143842103</v>
      </c>
      <c r="AD83">
        <f t="shared" si="58"/>
        <v>-118.74184792869457</v>
      </c>
      <c r="AE83">
        <f t="shared" si="59"/>
        <v>10.068367399801382</v>
      </c>
      <c r="AF83">
        <f>2*0.95*0.0000000567*(((BE83+$E$7)+273)^4-(X83+273)^4)</f>
        <v>0.66429459551039849</v>
      </c>
      <c r="AG83">
        <f t="shared" si="60"/>
        <v>-72.414401300986782</v>
      </c>
      <c r="AH83">
        <v>0</v>
      </c>
      <c r="AI83">
        <v>0</v>
      </c>
      <c r="AJ83">
        <f>IF(AH83*$K$13&gt;=AL83,1,(AL83/(AL83-AH83*$K$13)))</f>
        <v>1</v>
      </c>
      <c r="AK83">
        <f t="shared" si="61"/>
        <v>0</v>
      </c>
      <c r="AL83">
        <f>MAX(0,($E$13+$F$13*BJ83)/(1+$G$13*BJ83)*BC83/(BE83+273)*$H$13)</f>
        <v>45286.675904352996</v>
      </c>
      <c r="AM83">
        <f>$E$11*BK83+$F$11*BL83+$G$11*BW83</f>
        <v>199.99870000000001</v>
      </c>
      <c r="AN83">
        <f t="shared" si="62"/>
        <v>170.14090047695842</v>
      </c>
      <c r="AO83">
        <f>($E$11*$G$9+$F$11*$G$9+$G$11*(BX83*$H$9+BY83*$J$9))/($E$11+$F$11+$G$11)</f>
        <v>0.85071003200000006</v>
      </c>
      <c r="AP83">
        <f>($E$11*$N$9+$F$11*$N$9+$G$11*(BX83*$O$9+BY83*$Q$9))/($E$11+$F$11+$G$11)</f>
        <v>0.17797508000000001</v>
      </c>
      <c r="AQ83">
        <v>3</v>
      </c>
      <c r="AR83">
        <v>0.5</v>
      </c>
      <c r="AS83" t="s">
        <v>331</v>
      </c>
      <c r="AT83">
        <v>2</v>
      </c>
      <c r="AU83">
        <v>1654194165.75</v>
      </c>
      <c r="AV83">
        <v>415.65193333333337</v>
      </c>
      <c r="AW83">
        <v>419.99286666666671</v>
      </c>
      <c r="AX83">
        <v>21.817043333333331</v>
      </c>
      <c r="AY83">
        <v>20.50013666666667</v>
      </c>
      <c r="AZ83">
        <v>412.78243333333342</v>
      </c>
      <c r="BA83">
        <v>21.629153333333331</v>
      </c>
      <c r="BB83">
        <v>600.00043333333326</v>
      </c>
      <c r="BC83">
        <v>85.00818000000001</v>
      </c>
      <c r="BD83">
        <v>0.10000247</v>
      </c>
      <c r="BE83">
        <v>24.642469999999999</v>
      </c>
      <c r="BF83">
        <v>24.58399</v>
      </c>
      <c r="BG83">
        <v>999.9000000000002</v>
      </c>
      <c r="BH83">
        <v>0</v>
      </c>
      <c r="BI83">
        <v>0</v>
      </c>
      <c r="BJ83">
        <v>9995.5636666666651</v>
      </c>
      <c r="BK83">
        <v>61.677906666666672</v>
      </c>
      <c r="BL83">
        <v>13.519856666666669</v>
      </c>
      <c r="BM83">
        <v>-4.3409696666666671</v>
      </c>
      <c r="BN83">
        <v>424.92243333333329</v>
      </c>
      <c r="BO83">
        <v>428.78303333333332</v>
      </c>
      <c r="BP83">
        <v>1.3169006666666669</v>
      </c>
      <c r="BQ83">
        <v>419.99286666666671</v>
      </c>
      <c r="BR83">
        <v>20.50013666666667</v>
      </c>
      <c r="BS83">
        <v>1.854626333333333</v>
      </c>
      <c r="BT83">
        <v>1.7426790000000001</v>
      </c>
      <c r="BU83">
        <v>16.254966666666672</v>
      </c>
      <c r="BV83">
        <v>15.28191</v>
      </c>
      <c r="BW83">
        <v>199.99870000000001</v>
      </c>
      <c r="BX83">
        <v>0.64299893333333347</v>
      </c>
      <c r="BY83">
        <v>0.35700106666666659</v>
      </c>
      <c r="BZ83">
        <v>33</v>
      </c>
      <c r="CA83">
        <v>3340.3573333333329</v>
      </c>
      <c r="CB83">
        <v>1654193553</v>
      </c>
      <c r="CC83" t="s">
        <v>471</v>
      </c>
      <c r="CD83">
        <v>1654193549.5</v>
      </c>
      <c r="CE83">
        <v>1654193553</v>
      </c>
      <c r="CF83">
        <v>10</v>
      </c>
      <c r="CG83">
        <v>-0.28799999999999998</v>
      </c>
      <c r="CH83">
        <v>2.5999999999999999E-2</v>
      </c>
      <c r="CI83">
        <v>2.87</v>
      </c>
      <c r="CJ83">
        <v>0.125</v>
      </c>
      <c r="CK83">
        <v>420</v>
      </c>
      <c r="CL83">
        <v>19</v>
      </c>
      <c r="CM83">
        <v>0.23</v>
      </c>
      <c r="CN83">
        <v>0.06</v>
      </c>
      <c r="CO83">
        <v>-4.329313</v>
      </c>
      <c r="CP83">
        <v>-5.6052607879913001E-2</v>
      </c>
      <c r="CQ83">
        <v>4.1103876897441237E-2</v>
      </c>
      <c r="CR83">
        <v>1</v>
      </c>
      <c r="CS83">
        <v>1.3172915000000001</v>
      </c>
      <c r="CT83">
        <v>-1.5714821763603681E-2</v>
      </c>
      <c r="CU83">
        <v>7.5498534919559972E-3</v>
      </c>
      <c r="CV83">
        <v>1</v>
      </c>
      <c r="CW83">
        <v>2</v>
      </c>
      <c r="CX83">
        <v>2</v>
      </c>
      <c r="CY83" t="s">
        <v>343</v>
      </c>
      <c r="CZ83">
        <v>3.2336399999999998</v>
      </c>
      <c r="DA83">
        <v>2.7812199999999998</v>
      </c>
      <c r="DB83">
        <v>8.2022499999999998E-2</v>
      </c>
      <c r="DC83">
        <v>8.4210099999999996E-2</v>
      </c>
      <c r="DD83">
        <v>9.5204700000000003E-2</v>
      </c>
      <c r="DE83">
        <v>9.3171799999999999E-2</v>
      </c>
      <c r="DF83">
        <v>23290.6</v>
      </c>
      <c r="DG83">
        <v>22908.2</v>
      </c>
      <c r="DH83">
        <v>24390.7</v>
      </c>
      <c r="DI83">
        <v>22282.2</v>
      </c>
      <c r="DJ83">
        <v>32602.5</v>
      </c>
      <c r="DK83">
        <v>25775.4</v>
      </c>
      <c r="DL83">
        <v>39859.300000000003</v>
      </c>
      <c r="DM83">
        <v>30853.5</v>
      </c>
      <c r="DN83">
        <v>2.1949999999999998</v>
      </c>
      <c r="DO83">
        <v>2.2578499999999999</v>
      </c>
      <c r="DP83">
        <v>-7.8015000000000001E-2</v>
      </c>
      <c r="DQ83">
        <v>0</v>
      </c>
      <c r="DR83">
        <v>25.876799999999999</v>
      </c>
      <c r="DS83">
        <v>999.9</v>
      </c>
      <c r="DT83">
        <v>59.4</v>
      </c>
      <c r="DU83">
        <v>27</v>
      </c>
      <c r="DV83">
        <v>25.009699999999999</v>
      </c>
      <c r="DW83">
        <v>63.439</v>
      </c>
      <c r="DX83">
        <v>15.745200000000001</v>
      </c>
      <c r="DY83">
        <v>2</v>
      </c>
      <c r="DZ83">
        <v>-1.9832300000000001E-2</v>
      </c>
      <c r="EA83">
        <v>3.7035</v>
      </c>
      <c r="EB83">
        <v>20.338000000000001</v>
      </c>
      <c r="EC83">
        <v>5.22837</v>
      </c>
      <c r="ED83">
        <v>11.9382</v>
      </c>
      <c r="EE83">
        <v>4.9756499999999999</v>
      </c>
      <c r="EF83">
        <v>3.2817500000000002</v>
      </c>
      <c r="EG83">
        <v>783</v>
      </c>
      <c r="EH83">
        <v>1444.4</v>
      </c>
      <c r="EI83">
        <v>175.8</v>
      </c>
      <c r="EJ83">
        <v>98.6</v>
      </c>
      <c r="EK83">
        <v>4.97166</v>
      </c>
      <c r="EL83">
        <v>1.86148</v>
      </c>
      <c r="EM83">
        <v>1.8669100000000001</v>
      </c>
      <c r="EN83">
        <v>1.8581000000000001</v>
      </c>
      <c r="EO83">
        <v>1.8626400000000001</v>
      </c>
      <c r="EP83">
        <v>1.8632200000000001</v>
      </c>
      <c r="EQ83">
        <v>1.8640300000000001</v>
      </c>
      <c r="ER83">
        <v>1.85989</v>
      </c>
      <c r="ES83">
        <v>0</v>
      </c>
      <c r="ET83">
        <v>0</v>
      </c>
      <c r="EU83">
        <v>0</v>
      </c>
      <c r="EV83">
        <v>0</v>
      </c>
      <c r="EW83" t="s">
        <v>334</v>
      </c>
      <c r="EX83" t="s">
        <v>335</v>
      </c>
      <c r="EY83" t="s">
        <v>336</v>
      </c>
      <c r="EZ83" t="s">
        <v>336</v>
      </c>
      <c r="FA83" t="s">
        <v>336</v>
      </c>
      <c r="FB83" t="s">
        <v>336</v>
      </c>
      <c r="FC83">
        <v>0</v>
      </c>
      <c r="FD83">
        <v>100</v>
      </c>
      <c r="FE83">
        <v>100</v>
      </c>
      <c r="FF83">
        <v>2.8690000000000002</v>
      </c>
      <c r="FG83">
        <v>0.18859999999999999</v>
      </c>
      <c r="FH83">
        <v>2.720759846278697</v>
      </c>
      <c r="FI83">
        <v>6.7843858137211317E-4</v>
      </c>
      <c r="FJ83">
        <v>-9.1149672394835243E-7</v>
      </c>
      <c r="FK83">
        <v>3.4220399332756191E-10</v>
      </c>
      <c r="FL83">
        <v>6.7270722438349737E-3</v>
      </c>
      <c r="FM83">
        <v>-1.0294496597657229E-2</v>
      </c>
      <c r="FN83">
        <v>9.3241379300954626E-4</v>
      </c>
      <c r="FO83">
        <v>-3.1998259251072341E-6</v>
      </c>
      <c r="FP83">
        <v>1</v>
      </c>
      <c r="FQ83">
        <v>2092</v>
      </c>
      <c r="FR83">
        <v>0</v>
      </c>
      <c r="FS83">
        <v>27</v>
      </c>
      <c r="FT83">
        <v>10.4</v>
      </c>
      <c r="FU83">
        <v>10.3</v>
      </c>
      <c r="FV83">
        <v>1.3586400000000001</v>
      </c>
      <c r="FW83">
        <v>2.3974600000000001</v>
      </c>
      <c r="FX83">
        <v>2.1496599999999999</v>
      </c>
      <c r="FY83">
        <v>2.7551299999999999</v>
      </c>
      <c r="FZ83">
        <v>2.1508799999999999</v>
      </c>
      <c r="GA83">
        <v>2.34863</v>
      </c>
      <c r="GB83">
        <v>31.3462</v>
      </c>
      <c r="GC83">
        <v>12.932499999999999</v>
      </c>
      <c r="GD83">
        <v>19</v>
      </c>
      <c r="GE83">
        <v>619.69100000000003</v>
      </c>
      <c r="GF83">
        <v>698.77200000000005</v>
      </c>
      <c r="GG83">
        <v>19.999500000000001</v>
      </c>
      <c r="GH83">
        <v>26.993200000000002</v>
      </c>
      <c r="GI83">
        <v>30.0002</v>
      </c>
      <c r="GJ83">
        <v>26.8931</v>
      </c>
      <c r="GK83">
        <v>26.8673</v>
      </c>
      <c r="GL83">
        <v>27.223800000000001</v>
      </c>
      <c r="GM83">
        <v>20.568000000000001</v>
      </c>
      <c r="GN83">
        <v>0</v>
      </c>
      <c r="GO83">
        <v>20</v>
      </c>
      <c r="GP83">
        <v>420</v>
      </c>
      <c r="GQ83">
        <v>20.578399999999998</v>
      </c>
      <c r="GR83">
        <v>100.80800000000001</v>
      </c>
      <c r="GS83">
        <v>101.208</v>
      </c>
    </row>
    <row r="84" spans="1:201" x14ac:dyDescent="0.25">
      <c r="A84" t="s">
        <v>468</v>
      </c>
      <c r="B84" t="s">
        <v>646</v>
      </c>
      <c r="C84">
        <v>2</v>
      </c>
      <c r="D84">
        <v>68</v>
      </c>
      <c r="E84">
        <v>1654194235.5</v>
      </c>
      <c r="F84">
        <v>6933.5</v>
      </c>
      <c r="G84" t="s">
        <v>486</v>
      </c>
      <c r="H84" t="s">
        <v>487</v>
      </c>
      <c r="I84">
        <v>15</v>
      </c>
      <c r="J84">
        <v>1654194227.5</v>
      </c>
      <c r="K84">
        <f t="shared" si="42"/>
        <v>2.6043447185629572E-3</v>
      </c>
      <c r="L84">
        <f t="shared" si="43"/>
        <v>2.6043447185629574</v>
      </c>
      <c r="M84">
        <f t="shared" si="44"/>
        <v>3.8634397054701806</v>
      </c>
      <c r="N84">
        <f t="shared" si="45"/>
        <v>417.50548387096768</v>
      </c>
      <c r="O84">
        <f t="shared" si="46"/>
        <v>372.7404137399509</v>
      </c>
      <c r="P84">
        <f t="shared" si="47"/>
        <v>31.72237198742501</v>
      </c>
      <c r="Q84">
        <f t="shared" si="48"/>
        <v>35.532139199117829</v>
      </c>
      <c r="R84">
        <f t="shared" si="49"/>
        <v>0.17953334197652901</v>
      </c>
      <c r="S84">
        <f>IF(LEFT(AS84,1)&lt;&gt;"0",IF(LEFT(AS84,1)="1",3,AT84),$G$5+$H$5*(BJ84*BC84/($N$5*1000))+$I$5*(BJ84*BC84/($N$5*1000))*MAX(MIN(AQ84,$M$5),$L$5)*MAX(MIN(AQ84,$M$5),$L$5)+$J$5*MAX(MIN(AQ84,$M$5),$L$5)*(BJ84*BC84/($N$5*1000))+$K$5*(BJ84*BC84/($N$5*1000))*(BJ84*BC84/($N$5*1000)))</f>
        <v>3.1941420383983221</v>
      </c>
      <c r="T84">
        <f t="shared" si="50"/>
        <v>0.17410981406742204</v>
      </c>
      <c r="U84">
        <f t="shared" si="51"/>
        <v>0.10929226863837306</v>
      </c>
      <c r="V84">
        <f t="shared" si="52"/>
        <v>17.79780077902209</v>
      </c>
      <c r="W84">
        <f>(BE84+(V84+2*0.95*0.0000000567*(((BE84+$E$7)+273)^4-(BE84+273)^4)-44100*K84)/(1.84*29.3*S84+8*0.95*0.0000000567*(BE84+273)^3))</f>
        <v>24.154891657780396</v>
      </c>
      <c r="X84">
        <f>($F$7*BF84+$G$7*BG84+$H$7*W84)</f>
        <v>24.568567741935489</v>
      </c>
      <c r="Y84">
        <f t="shared" si="53"/>
        <v>3.098804570663841</v>
      </c>
      <c r="Z84">
        <f t="shared" si="54"/>
        <v>59.704586112868952</v>
      </c>
      <c r="AA84">
        <f t="shared" si="55"/>
        <v>1.8628957329798157</v>
      </c>
      <c r="AB84">
        <f t="shared" si="56"/>
        <v>3.1201886727061323</v>
      </c>
      <c r="AC84">
        <f t="shared" si="57"/>
        <v>1.2359088376840253</v>
      </c>
      <c r="AD84">
        <f t="shared" si="58"/>
        <v>-114.85160208862641</v>
      </c>
      <c r="AE84">
        <f t="shared" si="59"/>
        <v>19.807741278715287</v>
      </c>
      <c r="AF84">
        <f>2*0.95*0.0000000567*(((BE84+$E$7)+273)^4-(X84+273)^4)</f>
        <v>1.3067873148176445</v>
      </c>
      <c r="AG84">
        <f t="shared" si="60"/>
        <v>-75.939272716071386</v>
      </c>
      <c r="AH84">
        <v>0</v>
      </c>
      <c r="AI84">
        <v>0</v>
      </c>
      <c r="AJ84">
        <f>IF(AH84*$K$13&gt;=AL84,1,(AL84/(AL84-AH84*$K$13)))</f>
        <v>1</v>
      </c>
      <c r="AK84">
        <f t="shared" si="61"/>
        <v>0</v>
      </c>
      <c r="AL84">
        <f>MAX(0,($E$13+$F$13*BJ84)/(1+$G$13*BJ84)*BC84/(BE84+273)*$H$13)</f>
        <v>45292.271193214641</v>
      </c>
      <c r="AM84">
        <f>$E$11*BK84+$F$11*BL84+$G$11*BW84</f>
        <v>100.0012645161291</v>
      </c>
      <c r="AN84">
        <f t="shared" si="62"/>
        <v>85.072106027221778</v>
      </c>
      <c r="AO84">
        <f>($E$11*$G$9+$F$11*$G$9+$G$11*(BX84*$H$9+BY84*$J$9))/($E$11+$F$11+$G$11)</f>
        <v>0.85071030290322569</v>
      </c>
      <c r="AP84">
        <f>($E$11*$N$9+$F$11*$N$9+$G$11*(BX84*$O$9+BY84*$Q$9))/($E$11+$F$11+$G$11)</f>
        <v>0.1779757572580645</v>
      </c>
      <c r="AQ84">
        <v>3</v>
      </c>
      <c r="AR84">
        <v>0.5</v>
      </c>
      <c r="AS84" t="s">
        <v>331</v>
      </c>
      <c r="AT84">
        <v>2</v>
      </c>
      <c r="AU84">
        <v>1654194227.5</v>
      </c>
      <c r="AV84">
        <v>417.50548387096768</v>
      </c>
      <c r="AW84">
        <v>419.98090322580651</v>
      </c>
      <c r="AX84">
        <v>21.889174193548381</v>
      </c>
      <c r="AY84">
        <v>20.615487096774199</v>
      </c>
      <c r="AZ84">
        <v>414.63574193548379</v>
      </c>
      <c r="BA84">
        <v>21.6995</v>
      </c>
      <c r="BB84">
        <v>599.99141935483874</v>
      </c>
      <c r="BC84">
        <v>85.005832258064515</v>
      </c>
      <c r="BD84">
        <v>9.9970112903225786E-2</v>
      </c>
      <c r="BE84">
        <v>24.683593548387091</v>
      </c>
      <c r="BF84">
        <v>24.568567741935489</v>
      </c>
      <c r="BG84">
        <v>999.90000000000032</v>
      </c>
      <c r="BH84">
        <v>0</v>
      </c>
      <c r="BI84">
        <v>0</v>
      </c>
      <c r="BJ84">
        <v>9998.5790322580651</v>
      </c>
      <c r="BK84">
        <v>30.643541935483871</v>
      </c>
      <c r="BL84">
        <v>13.13537419354839</v>
      </c>
      <c r="BM84">
        <v>-2.475367741935484</v>
      </c>
      <c r="BN84">
        <v>426.84903225806448</v>
      </c>
      <c r="BO84">
        <v>428.82119354838721</v>
      </c>
      <c r="BP84">
        <v>1.2736945161290321</v>
      </c>
      <c r="BQ84">
        <v>419.98090322580651</v>
      </c>
      <c r="BR84">
        <v>20.615487096774199</v>
      </c>
      <c r="BS84">
        <v>1.8607080645161289</v>
      </c>
      <c r="BT84">
        <v>1.7524361290322581</v>
      </c>
      <c r="BU84">
        <v>16.306335483870971</v>
      </c>
      <c r="BV84">
        <v>15.36887419354839</v>
      </c>
      <c r="BW84">
        <v>100.0012645161291</v>
      </c>
      <c r="BX84">
        <v>0.6429899032258064</v>
      </c>
      <c r="BY84">
        <v>0.35701009677419349</v>
      </c>
      <c r="BZ84">
        <v>33</v>
      </c>
      <c r="CA84">
        <v>1670.201935483871</v>
      </c>
      <c r="CB84">
        <v>1654193553</v>
      </c>
      <c r="CC84" t="s">
        <v>471</v>
      </c>
      <c r="CD84">
        <v>1654193549.5</v>
      </c>
      <c r="CE84">
        <v>1654193553</v>
      </c>
      <c r="CF84">
        <v>10</v>
      </c>
      <c r="CG84">
        <v>-0.28799999999999998</v>
      </c>
      <c r="CH84">
        <v>2.5999999999999999E-2</v>
      </c>
      <c r="CI84">
        <v>2.87</v>
      </c>
      <c r="CJ84">
        <v>0.125</v>
      </c>
      <c r="CK84">
        <v>420</v>
      </c>
      <c r="CL84">
        <v>19</v>
      </c>
      <c r="CM84">
        <v>0.23</v>
      </c>
      <c r="CN84">
        <v>0.06</v>
      </c>
      <c r="CO84">
        <v>-2.4765855000000001</v>
      </c>
      <c r="CP84">
        <v>5.7634221388373472E-2</v>
      </c>
      <c r="CQ84">
        <v>2.861717683053306E-2</v>
      </c>
      <c r="CR84">
        <v>1</v>
      </c>
      <c r="CS84">
        <v>1.2763122499999999</v>
      </c>
      <c r="CT84">
        <v>-6.0288742964353152E-2</v>
      </c>
      <c r="CU84">
        <v>5.8600296447629263E-3</v>
      </c>
      <c r="CV84">
        <v>1</v>
      </c>
      <c r="CW84">
        <v>2</v>
      </c>
      <c r="CX84">
        <v>2</v>
      </c>
      <c r="CY84" t="s">
        <v>343</v>
      </c>
      <c r="CZ84">
        <v>3.2337099999999999</v>
      </c>
      <c r="DA84">
        <v>2.7812899999999998</v>
      </c>
      <c r="DB84">
        <v>8.2311300000000004E-2</v>
      </c>
      <c r="DC84">
        <v>8.4214300000000006E-2</v>
      </c>
      <c r="DD84">
        <v>9.5330600000000001E-2</v>
      </c>
      <c r="DE84">
        <v>9.3498399999999995E-2</v>
      </c>
      <c r="DF84">
        <v>23285.1</v>
      </c>
      <c r="DG84">
        <v>22908.9</v>
      </c>
      <c r="DH84">
        <v>24392.5</v>
      </c>
      <c r="DI84">
        <v>22282.9</v>
      </c>
      <c r="DJ84">
        <v>32600.2</v>
      </c>
      <c r="DK84">
        <v>25766.6</v>
      </c>
      <c r="DL84">
        <v>39862.1</v>
      </c>
      <c r="DM84">
        <v>30854.1</v>
      </c>
      <c r="DN84">
        <v>2.1951499999999999</v>
      </c>
      <c r="DO84">
        <v>2.2580499999999999</v>
      </c>
      <c r="DP84">
        <v>-8.4571499999999994E-2</v>
      </c>
      <c r="DQ84">
        <v>0</v>
      </c>
      <c r="DR84">
        <v>25.953700000000001</v>
      </c>
      <c r="DS84">
        <v>999.9</v>
      </c>
      <c r="DT84">
        <v>59.3</v>
      </c>
      <c r="DU84">
        <v>27.1</v>
      </c>
      <c r="DV84">
        <v>25.114999999999998</v>
      </c>
      <c r="DW84">
        <v>63.509</v>
      </c>
      <c r="DX84">
        <v>15.572900000000001</v>
      </c>
      <c r="DY84">
        <v>2</v>
      </c>
      <c r="DZ84">
        <v>-2.1951200000000001E-2</v>
      </c>
      <c r="EA84">
        <v>3.6821100000000002</v>
      </c>
      <c r="EB84">
        <v>20.340299999999999</v>
      </c>
      <c r="EC84">
        <v>5.2292699999999996</v>
      </c>
      <c r="ED84">
        <v>11.9381</v>
      </c>
      <c r="EE84">
        <v>4.97905</v>
      </c>
      <c r="EF84">
        <v>3.2819799999999999</v>
      </c>
      <c r="EG84">
        <v>784.8</v>
      </c>
      <c r="EH84">
        <v>1452</v>
      </c>
      <c r="EI84">
        <v>175.8</v>
      </c>
      <c r="EJ84">
        <v>98.6</v>
      </c>
      <c r="EK84">
        <v>4.9717000000000002</v>
      </c>
      <c r="EL84">
        <v>1.8614999999999999</v>
      </c>
      <c r="EM84">
        <v>1.8669199999999999</v>
      </c>
      <c r="EN84">
        <v>1.8581300000000001</v>
      </c>
      <c r="EO84">
        <v>1.8626400000000001</v>
      </c>
      <c r="EP84">
        <v>1.86324</v>
      </c>
      <c r="EQ84">
        <v>1.86402</v>
      </c>
      <c r="ER84">
        <v>1.8599000000000001</v>
      </c>
      <c r="ES84">
        <v>0</v>
      </c>
      <c r="ET84">
        <v>0</v>
      </c>
      <c r="EU84">
        <v>0</v>
      </c>
      <c r="EV84">
        <v>0</v>
      </c>
      <c r="EW84" t="s">
        <v>334</v>
      </c>
      <c r="EX84" t="s">
        <v>335</v>
      </c>
      <c r="EY84" t="s">
        <v>336</v>
      </c>
      <c r="EZ84" t="s">
        <v>336</v>
      </c>
      <c r="FA84" t="s">
        <v>336</v>
      </c>
      <c r="FB84" t="s">
        <v>336</v>
      </c>
      <c r="FC84">
        <v>0</v>
      </c>
      <c r="FD84">
        <v>100</v>
      </c>
      <c r="FE84">
        <v>100</v>
      </c>
      <c r="FF84">
        <v>2.87</v>
      </c>
      <c r="FG84">
        <v>0.18959999999999999</v>
      </c>
      <c r="FH84">
        <v>2.720759846278697</v>
      </c>
      <c r="FI84">
        <v>6.7843858137211317E-4</v>
      </c>
      <c r="FJ84">
        <v>-9.1149672394835243E-7</v>
      </c>
      <c r="FK84">
        <v>3.4220399332756191E-10</v>
      </c>
      <c r="FL84">
        <v>6.7270722438349737E-3</v>
      </c>
      <c r="FM84">
        <v>-1.0294496597657229E-2</v>
      </c>
      <c r="FN84">
        <v>9.3241379300954626E-4</v>
      </c>
      <c r="FO84">
        <v>-3.1998259251072341E-6</v>
      </c>
      <c r="FP84">
        <v>1</v>
      </c>
      <c r="FQ84">
        <v>2092</v>
      </c>
      <c r="FR84">
        <v>0</v>
      </c>
      <c r="FS84">
        <v>27</v>
      </c>
      <c r="FT84">
        <v>11.4</v>
      </c>
      <c r="FU84">
        <v>11.4</v>
      </c>
      <c r="FV84">
        <v>1.3586400000000001</v>
      </c>
      <c r="FW84">
        <v>2.3889200000000002</v>
      </c>
      <c r="FX84">
        <v>2.1496599999999999</v>
      </c>
      <c r="FY84">
        <v>2.7575699999999999</v>
      </c>
      <c r="FZ84">
        <v>2.1508799999999999</v>
      </c>
      <c r="GA84">
        <v>2.34497</v>
      </c>
      <c r="GB84">
        <v>31.4115</v>
      </c>
      <c r="GC84">
        <v>12.897500000000001</v>
      </c>
      <c r="GD84">
        <v>19</v>
      </c>
      <c r="GE84">
        <v>619.44299999999998</v>
      </c>
      <c r="GF84">
        <v>698.42</v>
      </c>
      <c r="GG84">
        <v>19.998699999999999</v>
      </c>
      <c r="GH84">
        <v>26.985299999999999</v>
      </c>
      <c r="GI84">
        <v>29.9999</v>
      </c>
      <c r="GJ84">
        <v>26.860600000000002</v>
      </c>
      <c r="GK84">
        <v>26.826899999999998</v>
      </c>
      <c r="GL84">
        <v>27.229500000000002</v>
      </c>
      <c r="GM84">
        <v>20.281199999999998</v>
      </c>
      <c r="GN84">
        <v>0</v>
      </c>
      <c r="GO84">
        <v>20</v>
      </c>
      <c r="GP84">
        <v>420</v>
      </c>
      <c r="GQ84">
        <v>20.596499999999999</v>
      </c>
      <c r="GR84">
        <v>100.815</v>
      </c>
      <c r="GS84">
        <v>101.211</v>
      </c>
    </row>
    <row r="85" spans="1:201" x14ac:dyDescent="0.25">
      <c r="A85" t="s">
        <v>468</v>
      </c>
      <c r="B85" t="s">
        <v>646</v>
      </c>
      <c r="C85">
        <v>2</v>
      </c>
      <c r="D85">
        <v>69</v>
      </c>
      <c r="E85">
        <v>1654194326</v>
      </c>
      <c r="F85">
        <v>7024</v>
      </c>
      <c r="G85" t="s">
        <v>488</v>
      </c>
      <c r="H85" t="s">
        <v>489</v>
      </c>
      <c r="I85">
        <v>15</v>
      </c>
      <c r="J85">
        <v>1654194318.25</v>
      </c>
      <c r="K85">
        <f t="shared" si="42"/>
        <v>2.1661000353910931E-3</v>
      </c>
      <c r="L85">
        <f t="shared" si="43"/>
        <v>2.1661000353910929</v>
      </c>
      <c r="M85">
        <f t="shared" si="44"/>
        <v>1.6535758199340722</v>
      </c>
      <c r="N85">
        <f t="shared" si="45"/>
        <v>418.70810000000012</v>
      </c>
      <c r="O85">
        <f t="shared" si="46"/>
        <v>390.75888066068507</v>
      </c>
      <c r="P85">
        <f t="shared" si="47"/>
        <v>33.255777667500617</v>
      </c>
      <c r="Q85">
        <f t="shared" si="48"/>
        <v>35.634413369284133</v>
      </c>
      <c r="R85">
        <f t="shared" si="49"/>
        <v>0.14803839208725075</v>
      </c>
      <c r="S85">
        <f>IF(LEFT(AS85,1)&lt;&gt;"0",IF(LEFT(AS85,1)="1",3,AT85),$G$5+$H$5*(BJ85*BC85/($N$5*1000))+$I$5*(BJ85*BC85/($N$5*1000))*MAX(MIN(AQ85,$M$5),$L$5)*MAX(MIN(AQ85,$M$5),$L$5)+$J$5*MAX(MIN(AQ85,$M$5),$L$5)*(BJ85*BC85/($N$5*1000))+$K$5*(BJ85*BC85/($N$5*1000))*(BJ85*BC85/($N$5*1000)))</f>
        <v>3.1932004299949934</v>
      </c>
      <c r="T85">
        <f t="shared" si="50"/>
        <v>0.14432859305670812</v>
      </c>
      <c r="U85">
        <f t="shared" si="51"/>
        <v>9.0530938161244162E-2</v>
      </c>
      <c r="V85">
        <f t="shared" si="52"/>
        <v>8.8991391063400194</v>
      </c>
      <c r="W85">
        <f>(BE85+(V85+2*0.95*0.0000000567*(((BE85+$E$7)+273)^4-(BE85+273)^4)-44100*K85)/(1.84*29.3*S85+8*0.95*0.0000000567*(BE85+273)^3))</f>
        <v>24.208729690197895</v>
      </c>
      <c r="X85">
        <f>($F$7*BF85+$G$7*BG85+$H$7*W85)</f>
        <v>24.588059999999999</v>
      </c>
      <c r="Y85">
        <f t="shared" si="53"/>
        <v>3.1024192774765655</v>
      </c>
      <c r="Z85">
        <f t="shared" si="54"/>
        <v>59.698839554485858</v>
      </c>
      <c r="AA85">
        <f t="shared" si="55"/>
        <v>1.8624006564639422</v>
      </c>
      <c r="AB85">
        <f t="shared" si="56"/>
        <v>3.1196597293389075</v>
      </c>
      <c r="AC85">
        <f t="shared" si="57"/>
        <v>1.2400186210126234</v>
      </c>
      <c r="AD85">
        <f t="shared" si="58"/>
        <v>-95.525011560747203</v>
      </c>
      <c r="AE85">
        <f t="shared" si="59"/>
        <v>15.957900021235057</v>
      </c>
      <c r="AF85">
        <f>2*0.95*0.0000000567*(((BE85+$E$7)+273)^4-(X85+273)^4)</f>
        <v>1.0531983974194694</v>
      </c>
      <c r="AG85">
        <f t="shared" si="60"/>
        <v>-69.614774035752646</v>
      </c>
      <c r="AH85">
        <v>0</v>
      </c>
      <c r="AI85">
        <v>0</v>
      </c>
      <c r="AJ85">
        <f>IF(AH85*$K$13&gt;=AL85,1,(AL85/(AL85-AH85*$K$13)))</f>
        <v>1</v>
      </c>
      <c r="AK85">
        <f t="shared" si="61"/>
        <v>0</v>
      </c>
      <c r="AL85">
        <f>MAX(0,($E$13+$F$13*BJ85)/(1+$G$13*BJ85)*BC85/(BE85+273)*$H$13)</f>
        <v>45275.375517431814</v>
      </c>
      <c r="AM85">
        <f>$E$11*BK85+$F$11*BL85+$G$11*BW85</f>
        <v>50.00220666666668</v>
      </c>
      <c r="AN85">
        <f t="shared" si="62"/>
        <v>42.537375783336024</v>
      </c>
      <c r="AO85">
        <f>($E$11*$G$9+$F$11*$G$9+$G$11*(BX85*$H$9+BY85*$J$9))/($E$11+$F$11+$G$11)</f>
        <v>0.85070997100000012</v>
      </c>
      <c r="AP85">
        <f>($E$11*$N$9+$F$11*$N$9+$G$11*(BX85*$O$9+BY85*$Q$9))/($E$11+$F$11+$G$11)</f>
        <v>0.17797492750000002</v>
      </c>
      <c r="AQ85">
        <v>3</v>
      </c>
      <c r="AR85">
        <v>0.5</v>
      </c>
      <c r="AS85" t="s">
        <v>331</v>
      </c>
      <c r="AT85">
        <v>2</v>
      </c>
      <c r="AU85">
        <v>1654194318.25</v>
      </c>
      <c r="AV85">
        <v>418.70810000000012</v>
      </c>
      <c r="AW85">
        <v>419.98836666666659</v>
      </c>
      <c r="AX85">
        <v>21.88340333333333</v>
      </c>
      <c r="AY85">
        <v>20.824056666666671</v>
      </c>
      <c r="AZ85">
        <v>415.83823333333322</v>
      </c>
      <c r="BA85">
        <v>21.693860000000001</v>
      </c>
      <c r="BB85">
        <v>600.00143333333335</v>
      </c>
      <c r="BC85">
        <v>85.005619999999993</v>
      </c>
      <c r="BD85">
        <v>0.1000021966666667</v>
      </c>
      <c r="BE85">
        <v>24.68075666666666</v>
      </c>
      <c r="BF85">
        <v>24.588059999999999</v>
      </c>
      <c r="BG85">
        <v>999.9000000000002</v>
      </c>
      <c r="BH85">
        <v>0</v>
      </c>
      <c r="BI85">
        <v>0</v>
      </c>
      <c r="BJ85">
        <v>9994.6173333333336</v>
      </c>
      <c r="BK85">
        <v>14.950086666666669</v>
      </c>
      <c r="BL85">
        <v>12.62197666666667</v>
      </c>
      <c r="BM85">
        <v>-1.2802750000000001</v>
      </c>
      <c r="BN85">
        <v>428.07589999999988</v>
      </c>
      <c r="BO85">
        <v>428.92016666666672</v>
      </c>
      <c r="BP85">
        <v>1.0593466666666671</v>
      </c>
      <c r="BQ85">
        <v>419.98836666666659</v>
      </c>
      <c r="BR85">
        <v>20.824056666666671</v>
      </c>
      <c r="BS85">
        <v>1.860212666666667</v>
      </c>
      <c r="BT85">
        <v>1.770162</v>
      </c>
      <c r="BU85">
        <v>16.302150000000001</v>
      </c>
      <c r="BV85">
        <v>15.52577</v>
      </c>
      <c r="BW85">
        <v>50.00220666666668</v>
      </c>
      <c r="BX85">
        <v>0.64300096666666673</v>
      </c>
      <c r="BY85">
        <v>0.35699903333333333</v>
      </c>
      <c r="BZ85">
        <v>33</v>
      </c>
      <c r="CA85">
        <v>835.13193333333334</v>
      </c>
      <c r="CB85">
        <v>1654193553</v>
      </c>
      <c r="CC85" t="s">
        <v>471</v>
      </c>
      <c r="CD85">
        <v>1654193549.5</v>
      </c>
      <c r="CE85">
        <v>1654193553</v>
      </c>
      <c r="CF85">
        <v>10</v>
      </c>
      <c r="CG85">
        <v>-0.28799999999999998</v>
      </c>
      <c r="CH85">
        <v>2.5999999999999999E-2</v>
      </c>
      <c r="CI85">
        <v>2.87</v>
      </c>
      <c r="CJ85">
        <v>0.125</v>
      </c>
      <c r="CK85">
        <v>420</v>
      </c>
      <c r="CL85">
        <v>19</v>
      </c>
      <c r="CM85">
        <v>0.23</v>
      </c>
      <c r="CN85">
        <v>0.06</v>
      </c>
      <c r="CO85">
        <v>-1.27313075</v>
      </c>
      <c r="CP85">
        <v>-0.1370155722326428</v>
      </c>
      <c r="CQ85">
        <v>2.8650167136292579E-2</v>
      </c>
      <c r="CR85">
        <v>0</v>
      </c>
      <c r="CS85">
        <v>1.0562065</v>
      </c>
      <c r="CT85">
        <v>4.3761500938085209E-2</v>
      </c>
      <c r="CU85">
        <v>6.6704484669323494E-3</v>
      </c>
      <c r="CV85">
        <v>1</v>
      </c>
      <c r="CW85">
        <v>1</v>
      </c>
      <c r="CX85">
        <v>2</v>
      </c>
      <c r="CY85" t="s">
        <v>340</v>
      </c>
      <c r="CZ85">
        <v>3.2336900000000002</v>
      </c>
      <c r="DA85">
        <v>2.7811699999999999</v>
      </c>
      <c r="DB85">
        <v>8.2503800000000002E-2</v>
      </c>
      <c r="DC85">
        <v>8.4234000000000003E-2</v>
      </c>
      <c r="DD85">
        <v>9.5346299999999995E-2</v>
      </c>
      <c r="DE85">
        <v>9.4199400000000003E-2</v>
      </c>
      <c r="DF85">
        <v>23282.6</v>
      </c>
      <c r="DG85">
        <v>22910.2</v>
      </c>
      <c r="DH85">
        <v>24394.9</v>
      </c>
      <c r="DI85">
        <v>22284.5</v>
      </c>
      <c r="DJ85">
        <v>32602.799999999999</v>
      </c>
      <c r="DK85">
        <v>25748.7</v>
      </c>
      <c r="DL85">
        <v>39866</v>
      </c>
      <c r="DM85">
        <v>30856.799999999999</v>
      </c>
      <c r="DN85">
        <v>2.1956000000000002</v>
      </c>
      <c r="DO85">
        <v>2.2590300000000001</v>
      </c>
      <c r="DP85">
        <v>-8.2328899999999997E-2</v>
      </c>
      <c r="DQ85">
        <v>0</v>
      </c>
      <c r="DR85">
        <v>25.942900000000002</v>
      </c>
      <c r="DS85">
        <v>999.9</v>
      </c>
      <c r="DT85">
        <v>59.3</v>
      </c>
      <c r="DU85">
        <v>27.2</v>
      </c>
      <c r="DV85">
        <v>25.260899999999999</v>
      </c>
      <c r="DW85">
        <v>63.829000000000001</v>
      </c>
      <c r="DX85">
        <v>15.632999999999999</v>
      </c>
      <c r="DY85">
        <v>2</v>
      </c>
      <c r="DZ85">
        <v>-2.6466E-2</v>
      </c>
      <c r="EA85">
        <v>3.6612900000000002</v>
      </c>
      <c r="EB85">
        <v>20.341799999999999</v>
      </c>
      <c r="EC85">
        <v>5.2325600000000003</v>
      </c>
      <c r="ED85">
        <v>11.9381</v>
      </c>
      <c r="EE85">
        <v>4.9790000000000001</v>
      </c>
      <c r="EF85">
        <v>3.282</v>
      </c>
      <c r="EG85">
        <v>787.2</v>
      </c>
      <c r="EH85">
        <v>1461.9</v>
      </c>
      <c r="EI85">
        <v>175.8</v>
      </c>
      <c r="EJ85">
        <v>98.7</v>
      </c>
      <c r="EK85">
        <v>4.9717000000000002</v>
      </c>
      <c r="EL85">
        <v>1.86154</v>
      </c>
      <c r="EM85">
        <v>1.8669199999999999</v>
      </c>
      <c r="EN85">
        <v>1.8581799999999999</v>
      </c>
      <c r="EO85">
        <v>1.8626400000000001</v>
      </c>
      <c r="EP85">
        <v>1.8632500000000001</v>
      </c>
      <c r="EQ85">
        <v>1.86405</v>
      </c>
      <c r="ER85">
        <v>1.85991</v>
      </c>
      <c r="ES85">
        <v>0</v>
      </c>
      <c r="ET85">
        <v>0</v>
      </c>
      <c r="EU85">
        <v>0</v>
      </c>
      <c r="EV85">
        <v>0</v>
      </c>
      <c r="EW85" t="s">
        <v>334</v>
      </c>
      <c r="EX85" t="s">
        <v>335</v>
      </c>
      <c r="EY85" t="s">
        <v>336</v>
      </c>
      <c r="EZ85" t="s">
        <v>336</v>
      </c>
      <c r="FA85" t="s">
        <v>336</v>
      </c>
      <c r="FB85" t="s">
        <v>336</v>
      </c>
      <c r="FC85">
        <v>0</v>
      </c>
      <c r="FD85">
        <v>100</v>
      </c>
      <c r="FE85">
        <v>100</v>
      </c>
      <c r="FF85">
        <v>2.87</v>
      </c>
      <c r="FG85">
        <v>0.18959999999999999</v>
      </c>
      <c r="FH85">
        <v>2.720759846278697</v>
      </c>
      <c r="FI85">
        <v>6.7843858137211317E-4</v>
      </c>
      <c r="FJ85">
        <v>-9.1149672394835243E-7</v>
      </c>
      <c r="FK85">
        <v>3.4220399332756191E-10</v>
      </c>
      <c r="FL85">
        <v>6.7270722438349737E-3</v>
      </c>
      <c r="FM85">
        <v>-1.0294496597657229E-2</v>
      </c>
      <c r="FN85">
        <v>9.3241379300954626E-4</v>
      </c>
      <c r="FO85">
        <v>-3.1998259251072341E-6</v>
      </c>
      <c r="FP85">
        <v>1</v>
      </c>
      <c r="FQ85">
        <v>2092</v>
      </c>
      <c r="FR85">
        <v>0</v>
      </c>
      <c r="FS85">
        <v>27</v>
      </c>
      <c r="FT85">
        <v>12.9</v>
      </c>
      <c r="FU85">
        <v>12.9</v>
      </c>
      <c r="FV85">
        <v>1.3598600000000001</v>
      </c>
      <c r="FW85">
        <v>2.3962400000000001</v>
      </c>
      <c r="FX85">
        <v>2.1496599999999999</v>
      </c>
      <c r="FY85">
        <v>2.7551299999999999</v>
      </c>
      <c r="FZ85">
        <v>2.1508799999999999</v>
      </c>
      <c r="GA85">
        <v>2.34497</v>
      </c>
      <c r="GB85">
        <v>31.498799999999999</v>
      </c>
      <c r="GC85">
        <v>12.827400000000001</v>
      </c>
      <c r="GD85">
        <v>19</v>
      </c>
      <c r="GE85">
        <v>619.096</v>
      </c>
      <c r="GF85">
        <v>698.42200000000003</v>
      </c>
      <c r="GG85">
        <v>20</v>
      </c>
      <c r="GH85">
        <v>26.938199999999998</v>
      </c>
      <c r="GI85">
        <v>29.9998</v>
      </c>
      <c r="GJ85">
        <v>26.799099999999999</v>
      </c>
      <c r="GK85">
        <v>26.7605</v>
      </c>
      <c r="GL85">
        <v>27.2364</v>
      </c>
      <c r="GM85">
        <v>19.7044</v>
      </c>
      <c r="GN85">
        <v>0</v>
      </c>
      <c r="GO85">
        <v>20</v>
      </c>
      <c r="GP85">
        <v>420</v>
      </c>
      <c r="GQ85">
        <v>20.785900000000002</v>
      </c>
      <c r="GR85">
        <v>100.825</v>
      </c>
      <c r="GS85">
        <v>101.21899999999999</v>
      </c>
    </row>
    <row r="86" spans="1:201" x14ac:dyDescent="0.25">
      <c r="A86" t="s">
        <v>468</v>
      </c>
      <c r="B86" t="s">
        <v>646</v>
      </c>
      <c r="C86">
        <v>2</v>
      </c>
      <c r="D86">
        <v>70</v>
      </c>
      <c r="E86">
        <v>1654194416.5</v>
      </c>
      <c r="F86">
        <v>7114.5</v>
      </c>
      <c r="G86" t="s">
        <v>490</v>
      </c>
      <c r="H86" t="s">
        <v>491</v>
      </c>
      <c r="I86">
        <v>15</v>
      </c>
      <c r="J86">
        <v>1654194408.75</v>
      </c>
      <c r="K86">
        <f t="shared" si="42"/>
        <v>1.7017442723795883E-3</v>
      </c>
      <c r="L86">
        <f t="shared" si="43"/>
        <v>1.7017442723795884</v>
      </c>
      <c r="M86">
        <f t="shared" si="44"/>
        <v>-1.2121292507088088</v>
      </c>
      <c r="N86">
        <f t="shared" si="45"/>
        <v>420.23020000000002</v>
      </c>
      <c r="O86">
        <f t="shared" si="46"/>
        <v>427.20334293136091</v>
      </c>
      <c r="P86">
        <f t="shared" si="47"/>
        <v>36.35779819111201</v>
      </c>
      <c r="Q86">
        <f t="shared" si="48"/>
        <v>35.76433812659905</v>
      </c>
      <c r="R86">
        <f t="shared" si="49"/>
        <v>0.1145981991014282</v>
      </c>
      <c r="S86">
        <f>IF(LEFT(AS86,1)&lt;&gt;"0",IF(LEFT(AS86,1)="1",3,AT86),$G$5+$H$5*(BJ86*BC86/($N$5*1000))+$I$5*(BJ86*BC86/($N$5*1000))*MAX(MIN(AQ86,$M$5),$L$5)*MAX(MIN(AQ86,$M$5),$L$5)+$J$5*MAX(MIN(AQ86,$M$5),$L$5)*(BJ86*BC86/($N$5*1000))+$K$5*(BJ86*BC86/($N$5*1000))*(BJ86*BC86/($N$5*1000)))</f>
        <v>3.1933291672688675</v>
      </c>
      <c r="T86">
        <f t="shared" si="50"/>
        <v>0.11236155444160134</v>
      </c>
      <c r="U86">
        <f t="shared" si="51"/>
        <v>7.0423289267078581E-2</v>
      </c>
      <c r="V86">
        <f t="shared" si="52"/>
        <v>0</v>
      </c>
      <c r="W86">
        <f>(BE86+(V86+2*0.95*0.0000000567*(((BE86+$E$7)+273)^4-(BE86+273)^4)-44100*K86)/(1.84*29.3*S86+8*0.95*0.0000000567*(BE86+273)^3))</f>
        <v>24.280214671620058</v>
      </c>
      <c r="X86">
        <f>($F$7*BF86+$G$7*BG86+$H$7*W86)</f>
        <v>24.61905333333333</v>
      </c>
      <c r="Y86">
        <f t="shared" si="53"/>
        <v>3.1081743696118451</v>
      </c>
      <c r="Z86">
        <f t="shared" si="54"/>
        <v>59.48992720772317</v>
      </c>
      <c r="AA86">
        <f t="shared" si="55"/>
        <v>1.8568122098115161</v>
      </c>
      <c r="AB86">
        <f t="shared" si="56"/>
        <v>3.1212211830887209</v>
      </c>
      <c r="AC86">
        <f t="shared" si="57"/>
        <v>1.2513621598003291</v>
      </c>
      <c r="AD86">
        <f t="shared" si="58"/>
        <v>-75.046922411939846</v>
      </c>
      <c r="AE86">
        <f t="shared" si="59"/>
        <v>12.064312183031355</v>
      </c>
      <c r="AF86">
        <f>2*0.95*0.0000000567*(((BE86+$E$7)+273)^4-(X86+273)^4)</f>
        <v>0.79635307891236184</v>
      </c>
      <c r="AG86">
        <f t="shared" si="60"/>
        <v>-62.186257149996131</v>
      </c>
      <c r="AH86">
        <v>0</v>
      </c>
      <c r="AI86">
        <v>0</v>
      </c>
      <c r="AJ86">
        <f>IF(AH86*$K$13&gt;=AL86,1,(AL86/(AL86-AH86*$K$13)))</f>
        <v>1</v>
      </c>
      <c r="AK86">
        <f t="shared" si="61"/>
        <v>0</v>
      </c>
      <c r="AL86">
        <f>MAX(0,($E$13+$F$13*BJ86)/(1+$G$13*BJ86)*BC86/(BE86+273)*$H$13)</f>
        <v>45276.489747025284</v>
      </c>
      <c r="AM86">
        <f>$E$11*BK86+$F$11*BL86+$G$11*BW86</f>
        <v>0</v>
      </c>
      <c r="AN86">
        <f t="shared" si="62"/>
        <v>0</v>
      </c>
      <c r="AO86">
        <f>($E$11*$G$9+$F$11*$G$9+$G$11*(BX86*$H$9+BY86*$J$9))/($E$11+$F$11+$G$11)</f>
        <v>0</v>
      </c>
      <c r="AP86">
        <f>($E$11*$N$9+$F$11*$N$9+$G$11*(BX86*$O$9+BY86*$Q$9))/($E$11+$F$11+$G$11)</f>
        <v>0</v>
      </c>
      <c r="AQ86">
        <v>3</v>
      </c>
      <c r="AR86">
        <v>0.5</v>
      </c>
      <c r="AS86" t="s">
        <v>331</v>
      </c>
      <c r="AT86">
        <v>2</v>
      </c>
      <c r="AU86">
        <v>1654194408.75</v>
      </c>
      <c r="AV86">
        <v>420.23020000000002</v>
      </c>
      <c r="AW86">
        <v>419.98169999999999</v>
      </c>
      <c r="AX86">
        <v>21.817503333333342</v>
      </c>
      <c r="AY86">
        <v>20.985203333333331</v>
      </c>
      <c r="AZ86">
        <v>417.36020000000002</v>
      </c>
      <c r="BA86">
        <v>21.62961</v>
      </c>
      <c r="BB86">
        <v>600.00593333333336</v>
      </c>
      <c r="BC86">
        <v>85.006513333333345</v>
      </c>
      <c r="BD86">
        <v>0.1000261933333333</v>
      </c>
      <c r="BE86">
        <v>24.689129999999999</v>
      </c>
      <c r="BF86">
        <v>24.61905333333333</v>
      </c>
      <c r="BG86">
        <v>999.9000000000002</v>
      </c>
      <c r="BH86">
        <v>0</v>
      </c>
      <c r="BI86">
        <v>0</v>
      </c>
      <c r="BJ86">
        <v>9995.0573333333359</v>
      </c>
      <c r="BK86">
        <v>-0.46954836666666661</v>
      </c>
      <c r="BL86">
        <v>13.57536</v>
      </c>
      <c r="BM86">
        <v>0.24854426666666671</v>
      </c>
      <c r="BN86">
        <v>429.60306666666662</v>
      </c>
      <c r="BO86">
        <v>428.98403333333329</v>
      </c>
      <c r="BP86">
        <v>0.8323024</v>
      </c>
      <c r="BQ86">
        <v>419.98169999999999</v>
      </c>
      <c r="BR86">
        <v>20.985203333333331</v>
      </c>
      <c r="BS86">
        <v>1.854630666666667</v>
      </c>
      <c r="BT86">
        <v>1.7838786666666671</v>
      </c>
      <c r="BU86">
        <v>16.254993333333331</v>
      </c>
      <c r="BV86">
        <v>15.64623666666667</v>
      </c>
      <c r="BW86">
        <v>0</v>
      </c>
      <c r="BX86">
        <v>0</v>
      </c>
      <c r="BY86">
        <v>0</v>
      </c>
      <c r="BZ86">
        <v>33</v>
      </c>
      <c r="CA86">
        <v>20</v>
      </c>
      <c r="CB86">
        <v>1654193553</v>
      </c>
      <c r="CC86" t="s">
        <v>471</v>
      </c>
      <c r="CD86">
        <v>1654193549.5</v>
      </c>
      <c r="CE86">
        <v>1654193553</v>
      </c>
      <c r="CF86">
        <v>10</v>
      </c>
      <c r="CG86">
        <v>-0.28799999999999998</v>
      </c>
      <c r="CH86">
        <v>2.5999999999999999E-2</v>
      </c>
      <c r="CI86">
        <v>2.87</v>
      </c>
      <c r="CJ86">
        <v>0.125</v>
      </c>
      <c r="CK86">
        <v>420</v>
      </c>
      <c r="CL86">
        <v>19</v>
      </c>
      <c r="CM86">
        <v>0.23</v>
      </c>
      <c r="CN86">
        <v>0.06</v>
      </c>
      <c r="CO86">
        <v>0.22069777500000001</v>
      </c>
      <c r="CP86">
        <v>0.38540234521575961</v>
      </c>
      <c r="CQ86">
        <v>5.143341496512141E-2</v>
      </c>
      <c r="CR86">
        <v>0</v>
      </c>
      <c r="CS86">
        <v>0.84626532499999985</v>
      </c>
      <c r="CT86">
        <v>-0.24439772983114699</v>
      </c>
      <c r="CU86">
        <v>2.522132427766979E-2</v>
      </c>
      <c r="CV86">
        <v>0</v>
      </c>
      <c r="CW86">
        <v>0</v>
      </c>
      <c r="CX86">
        <v>2</v>
      </c>
      <c r="CY86" t="s">
        <v>333</v>
      </c>
      <c r="CZ86">
        <v>3.23373</v>
      </c>
      <c r="DA86">
        <v>2.7813400000000001</v>
      </c>
      <c r="DB86">
        <v>8.2749299999999998E-2</v>
      </c>
      <c r="DC86">
        <v>8.4253999999999996E-2</v>
      </c>
      <c r="DD86">
        <v>9.5169100000000006E-2</v>
      </c>
      <c r="DE86">
        <v>9.4771099999999997E-2</v>
      </c>
      <c r="DF86">
        <v>23278.1</v>
      </c>
      <c r="DG86">
        <v>22909.7</v>
      </c>
      <c r="DH86">
        <v>24396.5</v>
      </c>
      <c r="DI86">
        <v>22284.3</v>
      </c>
      <c r="DJ86">
        <v>32611</v>
      </c>
      <c r="DK86">
        <v>25731.8</v>
      </c>
      <c r="DL86">
        <v>39868.300000000003</v>
      </c>
      <c r="DM86">
        <v>30856.1</v>
      </c>
      <c r="DN86">
        <v>2.1960500000000001</v>
      </c>
      <c r="DO86">
        <v>2.2591999999999999</v>
      </c>
      <c r="DP86">
        <v>-7.9512600000000003E-2</v>
      </c>
      <c r="DQ86">
        <v>0</v>
      </c>
      <c r="DR86">
        <v>25.943899999999999</v>
      </c>
      <c r="DS86">
        <v>999.9</v>
      </c>
      <c r="DT86">
        <v>59.3</v>
      </c>
      <c r="DU86">
        <v>27.2</v>
      </c>
      <c r="DV86">
        <v>25.2623</v>
      </c>
      <c r="DW86">
        <v>63.289000000000001</v>
      </c>
      <c r="DX86">
        <v>15.621</v>
      </c>
      <c r="DY86">
        <v>2</v>
      </c>
      <c r="DZ86">
        <v>-3.0510700000000002E-2</v>
      </c>
      <c r="EA86">
        <v>3.6480800000000002</v>
      </c>
      <c r="EB86">
        <v>20.343499999999999</v>
      </c>
      <c r="EC86">
        <v>5.2301700000000002</v>
      </c>
      <c r="ED86">
        <v>11.9381</v>
      </c>
      <c r="EE86">
        <v>4.9795499999999997</v>
      </c>
      <c r="EF86">
        <v>3.282</v>
      </c>
      <c r="EG86">
        <v>789.9</v>
      </c>
      <c r="EH86">
        <v>1472.8</v>
      </c>
      <c r="EI86">
        <v>175.8</v>
      </c>
      <c r="EJ86">
        <v>98.7</v>
      </c>
      <c r="EK86">
        <v>4.9716800000000001</v>
      </c>
      <c r="EL86">
        <v>1.86151</v>
      </c>
      <c r="EM86">
        <v>1.8669199999999999</v>
      </c>
      <c r="EN86">
        <v>1.8581799999999999</v>
      </c>
      <c r="EO86">
        <v>1.8626400000000001</v>
      </c>
      <c r="EP86">
        <v>1.86324</v>
      </c>
      <c r="EQ86">
        <v>1.8640300000000001</v>
      </c>
      <c r="ER86">
        <v>1.8599000000000001</v>
      </c>
      <c r="ES86">
        <v>0</v>
      </c>
      <c r="ET86">
        <v>0</v>
      </c>
      <c r="EU86">
        <v>0</v>
      </c>
      <c r="EV86">
        <v>0</v>
      </c>
      <c r="EW86" t="s">
        <v>334</v>
      </c>
      <c r="EX86" t="s">
        <v>335</v>
      </c>
      <c r="EY86" t="s">
        <v>336</v>
      </c>
      <c r="EZ86" t="s">
        <v>336</v>
      </c>
      <c r="FA86" t="s">
        <v>336</v>
      </c>
      <c r="FB86" t="s">
        <v>336</v>
      </c>
      <c r="FC86">
        <v>0</v>
      </c>
      <c r="FD86">
        <v>100</v>
      </c>
      <c r="FE86">
        <v>100</v>
      </c>
      <c r="FF86">
        <v>2.87</v>
      </c>
      <c r="FG86">
        <v>0.188</v>
      </c>
      <c r="FH86">
        <v>2.720759846278697</v>
      </c>
      <c r="FI86">
        <v>6.7843858137211317E-4</v>
      </c>
      <c r="FJ86">
        <v>-9.1149672394835243E-7</v>
      </c>
      <c r="FK86">
        <v>3.4220399332756191E-10</v>
      </c>
      <c r="FL86">
        <v>6.7270722438349737E-3</v>
      </c>
      <c r="FM86">
        <v>-1.0294496597657229E-2</v>
      </c>
      <c r="FN86">
        <v>9.3241379300954626E-4</v>
      </c>
      <c r="FO86">
        <v>-3.1998259251072341E-6</v>
      </c>
      <c r="FP86">
        <v>1</v>
      </c>
      <c r="FQ86">
        <v>2092</v>
      </c>
      <c r="FR86">
        <v>0</v>
      </c>
      <c r="FS86">
        <v>27</v>
      </c>
      <c r="FT86">
        <v>14.4</v>
      </c>
      <c r="FU86">
        <v>14.4</v>
      </c>
      <c r="FV86">
        <v>1.3598600000000001</v>
      </c>
      <c r="FW86">
        <v>2.3938000000000001</v>
      </c>
      <c r="FX86">
        <v>2.1496599999999999</v>
      </c>
      <c r="FY86">
        <v>2.7563499999999999</v>
      </c>
      <c r="FZ86">
        <v>2.1508799999999999</v>
      </c>
      <c r="GA86">
        <v>2.3547400000000001</v>
      </c>
      <c r="GB86">
        <v>31.586099999999998</v>
      </c>
      <c r="GC86">
        <v>12.774900000000001</v>
      </c>
      <c r="GD86">
        <v>19</v>
      </c>
      <c r="GE86">
        <v>618.75099999999998</v>
      </c>
      <c r="GF86">
        <v>697.75300000000004</v>
      </c>
      <c r="GG86">
        <v>20.0016</v>
      </c>
      <c r="GH86">
        <v>26.883800000000001</v>
      </c>
      <c r="GI86">
        <v>29.9999</v>
      </c>
      <c r="GJ86">
        <v>26.7378</v>
      </c>
      <c r="GK86">
        <v>26.697800000000001</v>
      </c>
      <c r="GL86">
        <v>27.2394</v>
      </c>
      <c r="GM86">
        <v>19.1311</v>
      </c>
      <c r="GN86">
        <v>0</v>
      </c>
      <c r="GO86">
        <v>20</v>
      </c>
      <c r="GP86">
        <v>420</v>
      </c>
      <c r="GQ86">
        <v>21.1022</v>
      </c>
      <c r="GR86">
        <v>100.831</v>
      </c>
      <c r="GS86">
        <v>101.218</v>
      </c>
    </row>
    <row r="87" spans="1:201" x14ac:dyDescent="0.25">
      <c r="A87" t="s">
        <v>493</v>
      </c>
      <c r="B87" t="s">
        <v>646</v>
      </c>
      <c r="C87">
        <v>3</v>
      </c>
      <c r="D87">
        <v>71</v>
      </c>
      <c r="E87">
        <v>1654194908.0999999</v>
      </c>
      <c r="F87">
        <v>7606.0999999046326</v>
      </c>
      <c r="G87" t="s">
        <v>494</v>
      </c>
      <c r="H87" t="s">
        <v>495</v>
      </c>
      <c r="I87">
        <v>15</v>
      </c>
      <c r="J87">
        <v>1654194900.349999</v>
      </c>
      <c r="K87">
        <f t="shared" si="42"/>
        <v>2.7470294929977223E-3</v>
      </c>
      <c r="L87">
        <f t="shared" si="43"/>
        <v>2.7470294929977221</v>
      </c>
      <c r="M87">
        <f t="shared" si="44"/>
        <v>13.580600420439687</v>
      </c>
      <c r="N87">
        <f t="shared" si="45"/>
        <v>412.93220000000002</v>
      </c>
      <c r="O87">
        <f t="shared" si="46"/>
        <v>251.3269198473036</v>
      </c>
      <c r="P87">
        <f t="shared" si="47"/>
        <v>21.38754626115189</v>
      </c>
      <c r="Q87">
        <f t="shared" si="48"/>
        <v>35.139914719779966</v>
      </c>
      <c r="R87">
        <f t="shared" si="49"/>
        <v>0.14661593404449755</v>
      </c>
      <c r="S87">
        <f>IF(LEFT(AS87,1)&lt;&gt;"0",IF(LEFT(AS87,1)="1",3,AT87),$G$5+$H$5*(BJ87*BC87/($N$5*1000))+$I$5*(BJ87*BC87/($N$5*1000))*MAX(MIN(AQ87,$M$5),$L$5)*MAX(MIN(AQ87,$M$5),$L$5)+$J$5*MAX(MIN(AQ87,$M$5),$L$5)*(BJ87*BC87/($N$5*1000))+$K$5*(BJ87*BC87/($N$5*1000))*(BJ87*BC87/($N$5*1000)))</f>
        <v>3.1960570857795609</v>
      </c>
      <c r="T87">
        <f t="shared" si="50"/>
        <v>0.14297930759128949</v>
      </c>
      <c r="U87">
        <f t="shared" si="51"/>
        <v>8.9681290755798906E-2</v>
      </c>
      <c r="V87">
        <f t="shared" si="52"/>
        <v>427.14288960028</v>
      </c>
      <c r="W87">
        <f>(BE87+(V87+2*0.95*0.0000000567*(((BE87+$E$7)+273)^4-(BE87+273)^4)-44100*K87)/(1.84*29.3*S87+8*0.95*0.0000000567*(BE87+273)^3))</f>
        <v>25.314190018684378</v>
      </c>
      <c r="X87">
        <f>($F$7*BF87+$G$7*BG87+$H$7*W87)</f>
        <v>25.939586666666671</v>
      </c>
      <c r="Y87">
        <f t="shared" si="53"/>
        <v>3.3622147659496004</v>
      </c>
      <c r="Z87">
        <f t="shared" si="54"/>
        <v>60.591980030566504</v>
      </c>
      <c r="AA87">
        <f t="shared" si="55"/>
        <v>1.7766015815788798</v>
      </c>
      <c r="AB87">
        <f t="shared" si="56"/>
        <v>2.9320738168362337</v>
      </c>
      <c r="AC87">
        <f t="shared" si="57"/>
        <v>1.5856131843707206</v>
      </c>
      <c r="AD87">
        <f t="shared" si="58"/>
        <v>-121.14400064119955</v>
      </c>
      <c r="AE87">
        <f t="shared" si="59"/>
        <v>-395.00537084994249</v>
      </c>
      <c r="AF87">
        <f>2*0.95*0.0000000567*(((BE87+$E$7)+273)^4-(X87+273)^4)</f>
        <v>-26.088620514706392</v>
      </c>
      <c r="AG87">
        <f t="shared" si="60"/>
        <v>-115.09510240556847</v>
      </c>
      <c r="AH87">
        <v>0</v>
      </c>
      <c r="AI87">
        <v>0</v>
      </c>
      <c r="AJ87">
        <f>IF(AH87*$K$13&gt;=AL87,1,(AL87/(AL87-AH87*$K$13)))</f>
        <v>1</v>
      </c>
      <c r="AK87">
        <f t="shared" si="61"/>
        <v>0</v>
      </c>
      <c r="AL87">
        <f>MAX(0,($E$13+$F$13*BJ87)/(1+$G$13*BJ87)*BC87/(BE87+273)*$H$13)</f>
        <v>45462.306504725871</v>
      </c>
      <c r="AM87">
        <f>$E$11*BK87+$F$11*BL87+$G$11*BW87</f>
        <v>2400.0159999999992</v>
      </c>
      <c r="AN87">
        <f t="shared" si="62"/>
        <v>2041.7176281601116</v>
      </c>
      <c r="AO87">
        <f>($E$11*$G$9+$F$11*$G$9+$G$11*(BX87*$H$9+BY87*$J$9))/($E$11+$F$11+$G$11)</f>
        <v>0.8507100070000001</v>
      </c>
      <c r="AP87">
        <f>($E$11*$N$9+$F$11*$N$9+$G$11*(BX87*$O$9+BY87*$Q$9))/($E$11+$F$11+$G$11)</f>
        <v>0.17797501750000005</v>
      </c>
      <c r="AQ87">
        <v>2.9</v>
      </c>
      <c r="AR87">
        <v>0.5</v>
      </c>
      <c r="AS87" t="s">
        <v>331</v>
      </c>
      <c r="AT87">
        <v>2</v>
      </c>
      <c r="AU87">
        <v>1654194900.349999</v>
      </c>
      <c r="AV87">
        <v>412.93220000000002</v>
      </c>
      <c r="AW87">
        <v>420.04429999999991</v>
      </c>
      <c r="AX87">
        <v>20.876999999999999</v>
      </c>
      <c r="AY87">
        <v>19.577010000000001</v>
      </c>
      <c r="AZ87">
        <v>410.17286666666661</v>
      </c>
      <c r="BA87">
        <v>20.725106666666669</v>
      </c>
      <c r="BB87">
        <v>600.01010000000008</v>
      </c>
      <c r="BC87">
        <v>84.998463333333333</v>
      </c>
      <c r="BD87">
        <v>0.1000461066666667</v>
      </c>
      <c r="BE87">
        <v>23.647120000000001</v>
      </c>
      <c r="BF87">
        <v>25.939586666666671</v>
      </c>
      <c r="BG87">
        <v>999.9000000000002</v>
      </c>
      <c r="BH87">
        <v>0</v>
      </c>
      <c r="BI87">
        <v>0</v>
      </c>
      <c r="BJ87">
        <v>10002.186333333329</v>
      </c>
      <c r="BK87">
        <v>755.59693333333337</v>
      </c>
      <c r="BL87">
        <v>1.6373899999999999</v>
      </c>
      <c r="BM87">
        <v>-7.1120286666666663</v>
      </c>
      <c r="BN87">
        <v>421.73676666666682</v>
      </c>
      <c r="BO87">
        <v>428.43163333333331</v>
      </c>
      <c r="BP87">
        <v>1.299986333333333</v>
      </c>
      <c r="BQ87">
        <v>420.04429999999991</v>
      </c>
      <c r="BR87">
        <v>19.577010000000001</v>
      </c>
      <c r="BS87">
        <v>1.774513</v>
      </c>
      <c r="BT87">
        <v>1.664015333333333</v>
      </c>
      <c r="BU87">
        <v>15.564066666666671</v>
      </c>
      <c r="BV87">
        <v>14.564696666666659</v>
      </c>
      <c r="BW87">
        <v>2400.0159999999992</v>
      </c>
      <c r="BX87">
        <v>0.64299976666666692</v>
      </c>
      <c r="BY87">
        <v>0.35700023333333331</v>
      </c>
      <c r="BZ87">
        <v>31.991666666666671</v>
      </c>
      <c r="CA87">
        <v>40084.80333333333</v>
      </c>
      <c r="CB87">
        <v>1654194765.0999999</v>
      </c>
      <c r="CC87" t="s">
        <v>496</v>
      </c>
      <c r="CD87">
        <v>1654194758.5999999</v>
      </c>
      <c r="CE87">
        <v>1654194765.0999999</v>
      </c>
      <c r="CF87">
        <v>11</v>
      </c>
      <c r="CG87">
        <v>-0.11</v>
      </c>
      <c r="CH87">
        <v>-1.4E-2</v>
      </c>
      <c r="CI87">
        <v>2.76</v>
      </c>
      <c r="CJ87">
        <v>0.13500000000000001</v>
      </c>
      <c r="CK87">
        <v>420</v>
      </c>
      <c r="CL87">
        <v>20</v>
      </c>
      <c r="CM87">
        <v>0.3</v>
      </c>
      <c r="CN87">
        <v>7.0000000000000007E-2</v>
      </c>
      <c r="CO87">
        <v>-7.0806039024390239</v>
      </c>
      <c r="CP87">
        <v>-0.68326348432056327</v>
      </c>
      <c r="CQ87">
        <v>7.1096862366981456E-2</v>
      </c>
      <c r="CR87">
        <v>0</v>
      </c>
      <c r="CS87">
        <v>1.2848046341463411</v>
      </c>
      <c r="CT87">
        <v>0.44534571428571479</v>
      </c>
      <c r="CU87">
        <v>4.8067798718545843E-2</v>
      </c>
      <c r="CV87">
        <v>0</v>
      </c>
      <c r="CW87">
        <v>0</v>
      </c>
      <c r="CX87">
        <v>2</v>
      </c>
      <c r="CY87" t="s">
        <v>333</v>
      </c>
      <c r="CZ87">
        <v>3.2344900000000001</v>
      </c>
      <c r="DA87">
        <v>2.78139</v>
      </c>
      <c r="DB87">
        <v>8.1715099999999999E-2</v>
      </c>
      <c r="DC87">
        <v>8.4315500000000002E-2</v>
      </c>
      <c r="DD87">
        <v>9.2285199999999998E-2</v>
      </c>
      <c r="DE87">
        <v>8.9879000000000001E-2</v>
      </c>
      <c r="DF87">
        <v>23320.799999999999</v>
      </c>
      <c r="DG87">
        <v>22920.2</v>
      </c>
      <c r="DH87">
        <v>24411.8</v>
      </c>
      <c r="DI87">
        <v>22294.5</v>
      </c>
      <c r="DJ87">
        <v>32734.9</v>
      </c>
      <c r="DK87">
        <v>25882.799999999999</v>
      </c>
      <c r="DL87">
        <v>39892</v>
      </c>
      <c r="DM87">
        <v>30870.400000000001</v>
      </c>
      <c r="DN87">
        <v>2.2037499999999999</v>
      </c>
      <c r="DO87">
        <v>2.2603499999999999</v>
      </c>
      <c r="DP87">
        <v>8.2310300000000003E-2</v>
      </c>
      <c r="DQ87">
        <v>0</v>
      </c>
      <c r="DR87">
        <v>24.549499999999998</v>
      </c>
      <c r="DS87">
        <v>999.9</v>
      </c>
      <c r="DT87">
        <v>59.5</v>
      </c>
      <c r="DU87">
        <v>27.7</v>
      </c>
      <c r="DV87">
        <v>26.105</v>
      </c>
      <c r="DW87">
        <v>63.6873</v>
      </c>
      <c r="DX87">
        <v>15.5929</v>
      </c>
      <c r="DY87">
        <v>2</v>
      </c>
      <c r="DZ87">
        <v>-7.2083300000000003E-2</v>
      </c>
      <c r="EA87">
        <v>2.4008400000000001</v>
      </c>
      <c r="EB87">
        <v>20.3384</v>
      </c>
      <c r="EC87">
        <v>5.2295699999999998</v>
      </c>
      <c r="ED87">
        <v>11.9381</v>
      </c>
      <c r="EE87">
        <v>4.9794499999999999</v>
      </c>
      <c r="EF87">
        <v>3.282</v>
      </c>
      <c r="EG87">
        <v>803.8</v>
      </c>
      <c r="EH87">
        <v>1534.1</v>
      </c>
      <c r="EI87">
        <v>191.2</v>
      </c>
      <c r="EJ87">
        <v>98.8</v>
      </c>
      <c r="EK87">
        <v>4.9717099999999999</v>
      </c>
      <c r="EL87">
        <v>1.8615200000000001</v>
      </c>
      <c r="EM87">
        <v>1.8669199999999999</v>
      </c>
      <c r="EN87">
        <v>1.85822</v>
      </c>
      <c r="EO87">
        <v>1.8626400000000001</v>
      </c>
      <c r="EP87">
        <v>1.8632500000000001</v>
      </c>
      <c r="EQ87">
        <v>1.8640699999999999</v>
      </c>
      <c r="ER87">
        <v>1.85992</v>
      </c>
      <c r="ES87">
        <v>0</v>
      </c>
      <c r="ET87">
        <v>0</v>
      </c>
      <c r="EU87">
        <v>0</v>
      </c>
      <c r="EV87">
        <v>0</v>
      </c>
      <c r="EW87" t="s">
        <v>334</v>
      </c>
      <c r="EX87" t="s">
        <v>335</v>
      </c>
      <c r="EY87" t="s">
        <v>336</v>
      </c>
      <c r="EZ87" t="s">
        <v>336</v>
      </c>
      <c r="FA87" t="s">
        <v>336</v>
      </c>
      <c r="FB87" t="s">
        <v>336</v>
      </c>
      <c r="FC87">
        <v>0</v>
      </c>
      <c r="FD87">
        <v>100</v>
      </c>
      <c r="FE87">
        <v>100</v>
      </c>
      <c r="FF87">
        <v>2.76</v>
      </c>
      <c r="FG87">
        <v>0.15090000000000001</v>
      </c>
      <c r="FH87">
        <v>2.6108567410988219</v>
      </c>
      <c r="FI87">
        <v>6.7843858137211317E-4</v>
      </c>
      <c r="FJ87">
        <v>-9.1149672394835243E-7</v>
      </c>
      <c r="FK87">
        <v>3.4220399332756191E-10</v>
      </c>
      <c r="FL87">
        <v>-6.7683551035242831E-3</v>
      </c>
      <c r="FM87">
        <v>-1.0294496597657229E-2</v>
      </c>
      <c r="FN87">
        <v>9.3241379300954626E-4</v>
      </c>
      <c r="FO87">
        <v>-3.1998259251072341E-6</v>
      </c>
      <c r="FP87">
        <v>1</v>
      </c>
      <c r="FQ87">
        <v>2092</v>
      </c>
      <c r="FR87">
        <v>0</v>
      </c>
      <c r="FS87">
        <v>27</v>
      </c>
      <c r="FT87">
        <v>2.5</v>
      </c>
      <c r="FU87">
        <v>2.4</v>
      </c>
      <c r="FV87">
        <v>1.3562000000000001</v>
      </c>
      <c r="FW87">
        <v>2.3950200000000001</v>
      </c>
      <c r="FX87">
        <v>2.1496599999999999</v>
      </c>
      <c r="FY87">
        <v>2.7539099999999999</v>
      </c>
      <c r="FZ87">
        <v>2.1508799999999999</v>
      </c>
      <c r="GA87">
        <v>2.3767100000000001</v>
      </c>
      <c r="GB87">
        <v>32.0244</v>
      </c>
      <c r="GC87">
        <v>16.110900000000001</v>
      </c>
      <c r="GD87">
        <v>19</v>
      </c>
      <c r="GE87">
        <v>620.096</v>
      </c>
      <c r="GF87">
        <v>693.649</v>
      </c>
      <c r="GG87">
        <v>19.997199999999999</v>
      </c>
      <c r="GH87">
        <v>26.377500000000001</v>
      </c>
      <c r="GI87">
        <v>29.999099999999999</v>
      </c>
      <c r="GJ87">
        <v>26.341899999999999</v>
      </c>
      <c r="GK87">
        <v>26.308599999999998</v>
      </c>
      <c r="GL87">
        <v>27.1816</v>
      </c>
      <c r="GM87">
        <v>27.396799999999999</v>
      </c>
      <c r="GN87">
        <v>2.3642300000000001</v>
      </c>
      <c r="GO87">
        <v>20</v>
      </c>
      <c r="GP87">
        <v>420</v>
      </c>
      <c r="GQ87">
        <v>19.474499999999999</v>
      </c>
      <c r="GR87">
        <v>100.892</v>
      </c>
      <c r="GS87">
        <v>101.264</v>
      </c>
    </row>
    <row r="88" spans="1:201" x14ac:dyDescent="0.25">
      <c r="A88" t="s">
        <v>493</v>
      </c>
      <c r="B88" t="s">
        <v>646</v>
      </c>
      <c r="C88">
        <v>3</v>
      </c>
      <c r="D88">
        <v>72</v>
      </c>
      <c r="E88">
        <v>1654194998.5999999</v>
      </c>
      <c r="F88">
        <v>7696.5999999046326</v>
      </c>
      <c r="G88" t="s">
        <v>497</v>
      </c>
      <c r="H88" t="s">
        <v>498</v>
      </c>
      <c r="I88">
        <v>15</v>
      </c>
      <c r="J88">
        <v>1654194990.849999</v>
      </c>
      <c r="K88">
        <f t="shared" si="42"/>
        <v>3.2114975523690695E-3</v>
      </c>
      <c r="L88">
        <f t="shared" si="43"/>
        <v>3.2114975523690696</v>
      </c>
      <c r="M88">
        <f t="shared" si="44"/>
        <v>15.574897446453587</v>
      </c>
      <c r="N88">
        <f t="shared" si="45"/>
        <v>411.87950000000012</v>
      </c>
      <c r="O88">
        <f t="shared" si="46"/>
        <v>269.03589221045826</v>
      </c>
      <c r="P88">
        <f t="shared" si="47"/>
        <v>22.893395642118399</v>
      </c>
      <c r="Q88">
        <f t="shared" si="48"/>
        <v>35.048559033906336</v>
      </c>
      <c r="R88">
        <f t="shared" si="49"/>
        <v>0.19202572553464969</v>
      </c>
      <c r="S88">
        <f>IF(LEFT(AS88,1)&lt;&gt;"0",IF(LEFT(AS88,1)="1",3,AT88),$G$5+$H$5*(BJ88*BC88/($N$5*1000))+$I$5*(BJ88*BC88/($N$5*1000))*MAX(MIN(AQ88,$M$5),$L$5)*MAX(MIN(AQ88,$M$5),$L$5)+$J$5*MAX(MIN(AQ88,$M$5),$L$5)*(BJ88*BC88/($N$5*1000))+$K$5*(BJ88*BC88/($N$5*1000))*(BJ88*BC88/($N$5*1000)))</f>
        <v>3.1965496957835171</v>
      </c>
      <c r="T88">
        <f t="shared" si="50"/>
        <v>0.18583968077852417</v>
      </c>
      <c r="U88">
        <f t="shared" si="51"/>
        <v>0.11668899128296234</v>
      </c>
      <c r="V88">
        <f t="shared" si="52"/>
        <v>355.96717357063483</v>
      </c>
      <c r="W88">
        <f>(BE88+(V88+2*0.95*0.0000000567*(((BE88+$E$7)+273)^4-(BE88+273)^4)-44100*K88)/(1.84*29.3*S88+8*0.95*0.0000000567*(BE88+273)^3))</f>
        <v>24.413151477534839</v>
      </c>
      <c r="X88">
        <f>($F$7*BF88+$G$7*BG88+$H$7*W88)</f>
        <v>24.92231</v>
      </c>
      <c r="Y88">
        <f t="shared" si="53"/>
        <v>3.1649797083739952</v>
      </c>
      <c r="Z88">
        <f t="shared" si="54"/>
        <v>60.688468786457506</v>
      </c>
      <c r="AA88">
        <f t="shared" si="55"/>
        <v>1.7368198306010061</v>
      </c>
      <c r="AB88">
        <f t="shared" si="56"/>
        <v>2.8618613475194046</v>
      </c>
      <c r="AC88">
        <f t="shared" si="57"/>
        <v>1.4281598777729891</v>
      </c>
      <c r="AD88">
        <f t="shared" si="58"/>
        <v>-141.62704205947597</v>
      </c>
      <c r="AE88">
        <f t="shared" si="59"/>
        <v>-289.00083889156707</v>
      </c>
      <c r="AF88">
        <f>2*0.95*0.0000000567*(((BE88+$E$7)+273)^4-(X88+273)^4)</f>
        <v>-18.948257253688649</v>
      </c>
      <c r="AG88">
        <f t="shared" si="60"/>
        <v>-93.608964634096878</v>
      </c>
      <c r="AH88">
        <v>0</v>
      </c>
      <c r="AI88">
        <v>0</v>
      </c>
      <c r="AJ88">
        <f>IF(AH88*$K$13&gt;=AL88,1,(AL88/(AL88-AH88*$K$13)))</f>
        <v>1</v>
      </c>
      <c r="AK88">
        <f t="shared" si="61"/>
        <v>0</v>
      </c>
      <c r="AL88">
        <f>MAX(0,($E$13+$F$13*BJ88)/(1+$G$13*BJ88)*BC88/(BE88+273)*$H$13)</f>
        <v>45532.977130189298</v>
      </c>
      <c r="AM88">
        <f>$E$11*BK88+$F$11*BL88+$G$11*BW88</f>
        <v>2000.0969999999991</v>
      </c>
      <c r="AN88">
        <f t="shared" si="62"/>
        <v>1701.5024828682533</v>
      </c>
      <c r="AO88">
        <f>($E$11*$G$9+$F$11*$G$9+$G$11*(BX88*$H$9+BY88*$J$9))/($E$11+$F$11+$G$11)</f>
        <v>0.85070998200000003</v>
      </c>
      <c r="AP88">
        <f>($E$11*$N$9+$F$11*$N$9+$G$11*(BX88*$O$9+BY88*$Q$9))/($E$11+$F$11+$G$11)</f>
        <v>0.17797495499999999</v>
      </c>
      <c r="AQ88">
        <v>2.9</v>
      </c>
      <c r="AR88">
        <v>0.5</v>
      </c>
      <c r="AS88" t="s">
        <v>331</v>
      </c>
      <c r="AT88">
        <v>2</v>
      </c>
      <c r="AU88">
        <v>1654194990.849999</v>
      </c>
      <c r="AV88">
        <v>411.87950000000012</v>
      </c>
      <c r="AW88">
        <v>420.04690000000011</v>
      </c>
      <c r="AX88">
        <v>20.41055333333334</v>
      </c>
      <c r="AY88">
        <v>18.88997333333333</v>
      </c>
      <c r="AZ88">
        <v>409.12023333333337</v>
      </c>
      <c r="BA88">
        <v>20.26954666666667</v>
      </c>
      <c r="BB88">
        <v>599.98503333333326</v>
      </c>
      <c r="BC88">
        <v>84.99426333333335</v>
      </c>
      <c r="BD88">
        <v>9.9942700000000009E-2</v>
      </c>
      <c r="BE88">
        <v>23.245313333333339</v>
      </c>
      <c r="BF88">
        <v>24.92231</v>
      </c>
      <c r="BG88">
        <v>999.9000000000002</v>
      </c>
      <c r="BH88">
        <v>0</v>
      </c>
      <c r="BI88">
        <v>0</v>
      </c>
      <c r="BJ88">
        <v>10004.76566666667</v>
      </c>
      <c r="BK88">
        <v>614.83343333333335</v>
      </c>
      <c r="BL88">
        <v>1.493950333333333</v>
      </c>
      <c r="BM88">
        <v>-8.1674176666666671</v>
      </c>
      <c r="BN88">
        <v>420.46130000000011</v>
      </c>
      <c r="BO88">
        <v>428.13443333333328</v>
      </c>
      <c r="BP88">
        <v>1.520578</v>
      </c>
      <c r="BQ88">
        <v>420.04690000000011</v>
      </c>
      <c r="BR88">
        <v>18.88997333333333</v>
      </c>
      <c r="BS88">
        <v>1.73478</v>
      </c>
      <c r="BT88">
        <v>1.6055396666666659</v>
      </c>
      <c r="BU88">
        <v>15.211180000000001</v>
      </c>
      <c r="BV88">
        <v>14.01204666666667</v>
      </c>
      <c r="BW88">
        <v>2000.0969999999991</v>
      </c>
      <c r="BX88">
        <v>0.64300060000000014</v>
      </c>
      <c r="BY88">
        <v>0.35699939999999991</v>
      </c>
      <c r="BZ88">
        <v>30.016666666666669</v>
      </c>
      <c r="CA88">
        <v>33405.406666666669</v>
      </c>
      <c r="CB88">
        <v>1654194765.0999999</v>
      </c>
      <c r="CC88" t="s">
        <v>496</v>
      </c>
      <c r="CD88">
        <v>1654194758.5999999</v>
      </c>
      <c r="CE88">
        <v>1654194765.0999999</v>
      </c>
      <c r="CF88">
        <v>11</v>
      </c>
      <c r="CG88">
        <v>-0.11</v>
      </c>
      <c r="CH88">
        <v>-1.4E-2</v>
      </c>
      <c r="CI88">
        <v>2.76</v>
      </c>
      <c r="CJ88">
        <v>0.13500000000000001</v>
      </c>
      <c r="CK88">
        <v>420</v>
      </c>
      <c r="CL88">
        <v>20</v>
      </c>
      <c r="CM88">
        <v>0.3</v>
      </c>
      <c r="CN88">
        <v>7.0000000000000007E-2</v>
      </c>
      <c r="CO88">
        <v>-8.1155380000000008</v>
      </c>
      <c r="CP88">
        <v>-0.82295054409003621</v>
      </c>
      <c r="CQ88">
        <v>8.5888830507813846E-2</v>
      </c>
      <c r="CR88">
        <v>0</v>
      </c>
      <c r="CS88">
        <v>1.5042295000000001</v>
      </c>
      <c r="CT88">
        <v>0.25393643527203807</v>
      </c>
      <c r="CU88">
        <v>2.58353605500291E-2</v>
      </c>
      <c r="CV88">
        <v>0</v>
      </c>
      <c r="CW88">
        <v>0</v>
      </c>
      <c r="CX88">
        <v>2</v>
      </c>
      <c r="CY88" t="s">
        <v>333</v>
      </c>
      <c r="CZ88">
        <v>3.23488</v>
      </c>
      <c r="DA88">
        <v>2.78159</v>
      </c>
      <c r="DB88">
        <v>8.1587300000000001E-2</v>
      </c>
      <c r="DC88">
        <v>8.4348599999999996E-2</v>
      </c>
      <c r="DD88">
        <v>9.0918399999999996E-2</v>
      </c>
      <c r="DE88">
        <v>8.7769299999999995E-2</v>
      </c>
      <c r="DF88">
        <v>23334.2</v>
      </c>
      <c r="DG88">
        <v>22928.400000000001</v>
      </c>
      <c r="DH88">
        <v>24421.5</v>
      </c>
      <c r="DI88">
        <v>22302.5</v>
      </c>
      <c r="DJ88">
        <v>32796.5</v>
      </c>
      <c r="DK88">
        <v>25951.599999999999</v>
      </c>
      <c r="DL88">
        <v>39906.699999999997</v>
      </c>
      <c r="DM88">
        <v>30881</v>
      </c>
      <c r="DN88">
        <v>2.2073800000000001</v>
      </c>
      <c r="DO88">
        <v>2.2626300000000001</v>
      </c>
      <c r="DP88">
        <v>5.4240200000000002E-2</v>
      </c>
      <c r="DQ88">
        <v>0</v>
      </c>
      <c r="DR88">
        <v>23.982800000000001</v>
      </c>
      <c r="DS88">
        <v>999.9</v>
      </c>
      <c r="DT88">
        <v>59.5</v>
      </c>
      <c r="DU88">
        <v>27.8</v>
      </c>
      <c r="DV88">
        <v>26.257000000000001</v>
      </c>
      <c r="DW88">
        <v>63.2973</v>
      </c>
      <c r="DX88">
        <v>15.693099999999999</v>
      </c>
      <c r="DY88">
        <v>2</v>
      </c>
      <c r="DZ88">
        <v>-9.3224100000000004E-2</v>
      </c>
      <c r="EA88">
        <v>2.0980599999999998</v>
      </c>
      <c r="EB88">
        <v>20.349</v>
      </c>
      <c r="EC88">
        <v>5.2337600000000002</v>
      </c>
      <c r="ED88">
        <v>11.9381</v>
      </c>
      <c r="EE88">
        <v>4.9791999999999996</v>
      </c>
      <c r="EF88">
        <v>3.282</v>
      </c>
      <c r="EG88">
        <v>806.2</v>
      </c>
      <c r="EH88">
        <v>1548.7</v>
      </c>
      <c r="EI88">
        <v>192.1</v>
      </c>
      <c r="EJ88">
        <v>98.8</v>
      </c>
      <c r="EK88">
        <v>4.97173</v>
      </c>
      <c r="EL88">
        <v>1.8614999999999999</v>
      </c>
      <c r="EM88">
        <v>1.8669199999999999</v>
      </c>
      <c r="EN88">
        <v>1.8582099999999999</v>
      </c>
      <c r="EO88">
        <v>1.8626400000000001</v>
      </c>
      <c r="EP88">
        <v>1.8632500000000001</v>
      </c>
      <c r="EQ88">
        <v>1.8640399999999999</v>
      </c>
      <c r="ER88">
        <v>1.85992</v>
      </c>
      <c r="ES88">
        <v>0</v>
      </c>
      <c r="ET88">
        <v>0</v>
      </c>
      <c r="EU88">
        <v>0</v>
      </c>
      <c r="EV88">
        <v>0</v>
      </c>
      <c r="EW88" t="s">
        <v>334</v>
      </c>
      <c r="EX88" t="s">
        <v>335</v>
      </c>
      <c r="EY88" t="s">
        <v>336</v>
      </c>
      <c r="EZ88" t="s">
        <v>336</v>
      </c>
      <c r="FA88" t="s">
        <v>336</v>
      </c>
      <c r="FB88" t="s">
        <v>336</v>
      </c>
      <c r="FC88">
        <v>0</v>
      </c>
      <c r="FD88">
        <v>100</v>
      </c>
      <c r="FE88">
        <v>100</v>
      </c>
      <c r="FF88">
        <v>2.7589999999999999</v>
      </c>
      <c r="FG88">
        <v>0.1404</v>
      </c>
      <c r="FH88">
        <v>2.6108567410988219</v>
      </c>
      <c r="FI88">
        <v>6.7843858137211317E-4</v>
      </c>
      <c r="FJ88">
        <v>-9.1149672394835243E-7</v>
      </c>
      <c r="FK88">
        <v>3.4220399332756191E-10</v>
      </c>
      <c r="FL88">
        <v>-6.7683551035242831E-3</v>
      </c>
      <c r="FM88">
        <v>-1.0294496597657229E-2</v>
      </c>
      <c r="FN88">
        <v>9.3241379300954626E-4</v>
      </c>
      <c r="FO88">
        <v>-3.1998259251072341E-6</v>
      </c>
      <c r="FP88">
        <v>1</v>
      </c>
      <c r="FQ88">
        <v>2092</v>
      </c>
      <c r="FR88">
        <v>0</v>
      </c>
      <c r="FS88">
        <v>27</v>
      </c>
      <c r="FT88">
        <v>4</v>
      </c>
      <c r="FU88">
        <v>3.9</v>
      </c>
      <c r="FV88">
        <v>1.3549800000000001</v>
      </c>
      <c r="FW88">
        <v>2.3974600000000001</v>
      </c>
      <c r="FX88">
        <v>2.1508799999999999</v>
      </c>
      <c r="FY88">
        <v>2.7477999999999998</v>
      </c>
      <c r="FZ88">
        <v>2.1508799999999999</v>
      </c>
      <c r="GA88">
        <v>2.3718300000000001</v>
      </c>
      <c r="GB88">
        <v>31.958500000000001</v>
      </c>
      <c r="GC88">
        <v>16.093399999999999</v>
      </c>
      <c r="GD88">
        <v>19</v>
      </c>
      <c r="GE88">
        <v>620.53599999999994</v>
      </c>
      <c r="GF88">
        <v>693.10699999999997</v>
      </c>
      <c r="GG88">
        <v>19.996400000000001</v>
      </c>
      <c r="GH88">
        <v>26.124500000000001</v>
      </c>
      <c r="GI88">
        <v>29.998899999999999</v>
      </c>
      <c r="GJ88">
        <v>26.139600000000002</v>
      </c>
      <c r="GK88">
        <v>26.113800000000001</v>
      </c>
      <c r="GL88">
        <v>27.1584</v>
      </c>
      <c r="GM88">
        <v>30.0076</v>
      </c>
      <c r="GN88">
        <v>0</v>
      </c>
      <c r="GO88">
        <v>20</v>
      </c>
      <c r="GP88">
        <v>420</v>
      </c>
      <c r="GQ88">
        <v>18.671399999999998</v>
      </c>
      <c r="GR88">
        <v>100.93</v>
      </c>
      <c r="GS88">
        <v>101.3</v>
      </c>
    </row>
    <row r="89" spans="1:201" x14ac:dyDescent="0.25">
      <c r="A89" t="s">
        <v>493</v>
      </c>
      <c r="B89" t="s">
        <v>646</v>
      </c>
      <c r="C89">
        <v>3</v>
      </c>
      <c r="D89">
        <v>73</v>
      </c>
      <c r="E89">
        <v>1654195089.0999999</v>
      </c>
      <c r="F89">
        <v>7787.0999999046326</v>
      </c>
      <c r="G89" t="s">
        <v>499</v>
      </c>
      <c r="H89" t="s">
        <v>500</v>
      </c>
      <c r="I89">
        <v>15</v>
      </c>
      <c r="J89">
        <v>1654195081.349999</v>
      </c>
      <c r="K89">
        <f t="shared" si="42"/>
        <v>3.2632806180858012E-3</v>
      </c>
      <c r="L89">
        <f t="shared" si="43"/>
        <v>3.2632806180858012</v>
      </c>
      <c r="M89">
        <f t="shared" si="44"/>
        <v>16.112668174835523</v>
      </c>
      <c r="N89">
        <f t="shared" si="45"/>
        <v>411.57330000000002</v>
      </c>
      <c r="O89">
        <f t="shared" si="46"/>
        <v>279.97673972240062</v>
      </c>
      <c r="P89">
        <f t="shared" si="47"/>
        <v>23.823658940043941</v>
      </c>
      <c r="Q89">
        <f t="shared" si="48"/>
        <v>35.021416199611124</v>
      </c>
      <c r="R89">
        <f t="shared" si="49"/>
        <v>0.21635865863568132</v>
      </c>
      <c r="S89">
        <f>IF(LEFT(AS89,1)&lt;&gt;"0",IF(LEFT(AS89,1)="1",3,AT89),$G$5+$H$5*(BJ89*BC89/($N$5*1000))+$I$5*(BJ89*BC89/($N$5*1000))*MAX(MIN(AQ89,$M$5),$L$5)*MAX(MIN(AQ89,$M$5),$L$5)+$J$5*MAX(MIN(AQ89,$M$5),$L$5)*(BJ89*BC89/($N$5*1000))+$K$5*(BJ89*BC89/($N$5*1000))*(BJ89*BC89/($N$5*1000)))</f>
        <v>3.194912972148233</v>
      </c>
      <c r="T89">
        <f t="shared" si="50"/>
        <v>0.20853602409399699</v>
      </c>
      <c r="U89">
        <f t="shared" si="51"/>
        <v>0.13101428380040725</v>
      </c>
      <c r="V89">
        <f t="shared" si="52"/>
        <v>266.97720442126507</v>
      </c>
      <c r="W89">
        <f>(BE89+(V89+2*0.95*0.0000000567*(((BE89+$E$7)+273)^4-(BE89+273)^4)-44100*K89)/(1.84*29.3*S89+8*0.95*0.0000000567*(BE89+273)^3))</f>
        <v>23.58170261846427</v>
      </c>
      <c r="X89">
        <f>($F$7*BF89+$G$7*BG89+$H$7*W89)</f>
        <v>23.988583333333331</v>
      </c>
      <c r="Y89">
        <f t="shared" si="53"/>
        <v>2.9929211463875522</v>
      </c>
      <c r="Z89">
        <f t="shared" si="54"/>
        <v>60.547547486130092</v>
      </c>
      <c r="AA89">
        <f t="shared" si="55"/>
        <v>1.6980674159758646</v>
      </c>
      <c r="AB89">
        <f t="shared" si="56"/>
        <v>2.8045189053526056</v>
      </c>
      <c r="AC89">
        <f t="shared" si="57"/>
        <v>1.2948537304116876</v>
      </c>
      <c r="AD89">
        <f t="shared" si="58"/>
        <v>-143.91067525758385</v>
      </c>
      <c r="AE89">
        <f t="shared" si="59"/>
        <v>-185.6573741184028</v>
      </c>
      <c r="AF89">
        <f>2*0.95*0.0000000567*(((BE89+$E$7)+273)^4-(X89+273)^4)</f>
        <v>-12.100926560756244</v>
      </c>
      <c r="AG89">
        <f t="shared" si="60"/>
        <v>-74.691771515477825</v>
      </c>
      <c r="AH89">
        <v>0</v>
      </c>
      <c r="AI89">
        <v>0</v>
      </c>
      <c r="AJ89">
        <f>IF(AH89*$K$13&gt;=AL89,1,(AL89/(AL89-AH89*$K$13)))</f>
        <v>1</v>
      </c>
      <c r="AK89">
        <f t="shared" si="61"/>
        <v>0</v>
      </c>
      <c r="AL89">
        <f>MAX(0,($E$13+$F$13*BJ89)/(1+$G$13*BJ89)*BC89/(BE89+273)*$H$13)</f>
        <v>45554.130430488651</v>
      </c>
      <c r="AM89">
        <f>$E$11*BK89+$F$11*BL89+$G$11*BW89</f>
        <v>1500.0830000000001</v>
      </c>
      <c r="AN89">
        <f t="shared" si="62"/>
        <v>1276.1355819285063</v>
      </c>
      <c r="AO89">
        <f>($E$11*$G$9+$F$11*$G$9+$G$11*(BX89*$H$9+BY89*$J$9))/($E$11+$F$11+$G$11)</f>
        <v>0.85070998200000014</v>
      </c>
      <c r="AP89">
        <f>($E$11*$N$9+$F$11*$N$9+$G$11*(BX89*$O$9+BY89*$Q$9))/($E$11+$F$11+$G$11)</f>
        <v>0.17797495500000005</v>
      </c>
      <c r="AQ89">
        <v>2.9</v>
      </c>
      <c r="AR89">
        <v>0.5</v>
      </c>
      <c r="AS89" t="s">
        <v>331</v>
      </c>
      <c r="AT89">
        <v>2</v>
      </c>
      <c r="AU89">
        <v>1654195081.349999</v>
      </c>
      <c r="AV89">
        <v>411.57330000000002</v>
      </c>
      <c r="AW89">
        <v>420.00993333333321</v>
      </c>
      <c r="AX89">
        <v>19.955766666666658</v>
      </c>
      <c r="AY89">
        <v>18.41004666666667</v>
      </c>
      <c r="AZ89">
        <v>408.81389999999999</v>
      </c>
      <c r="BA89">
        <v>19.825083333333328</v>
      </c>
      <c r="BB89">
        <v>600.02213333333339</v>
      </c>
      <c r="BC89">
        <v>84.991479999999996</v>
      </c>
      <c r="BD89">
        <v>0.1000849766666667</v>
      </c>
      <c r="BE89">
        <v>22.910710000000002</v>
      </c>
      <c r="BF89">
        <v>23.988583333333331</v>
      </c>
      <c r="BG89">
        <v>999.9000000000002</v>
      </c>
      <c r="BH89">
        <v>0</v>
      </c>
      <c r="BI89">
        <v>0</v>
      </c>
      <c r="BJ89">
        <v>9998.1656666666677</v>
      </c>
      <c r="BK89">
        <v>451.1022999999999</v>
      </c>
      <c r="BL89">
        <v>1.3667536666666671</v>
      </c>
      <c r="BM89">
        <v>-8.4367033333333339</v>
      </c>
      <c r="BN89">
        <v>419.95376666666658</v>
      </c>
      <c r="BO89">
        <v>427.88743333333338</v>
      </c>
      <c r="BP89">
        <v>1.545714333333333</v>
      </c>
      <c r="BQ89">
        <v>420.00993333333321</v>
      </c>
      <c r="BR89">
        <v>18.41004666666667</v>
      </c>
      <c r="BS89">
        <v>1.6960703333333329</v>
      </c>
      <c r="BT89">
        <v>1.5646973333333329</v>
      </c>
      <c r="BU89">
        <v>14.86049666666667</v>
      </c>
      <c r="BV89">
        <v>13.615436666666669</v>
      </c>
      <c r="BW89">
        <v>1500.0830000000001</v>
      </c>
      <c r="BX89">
        <v>0.64300060000000014</v>
      </c>
      <c r="BY89">
        <v>0.35699940000000002</v>
      </c>
      <c r="BZ89">
        <v>30</v>
      </c>
      <c r="CA89">
        <v>25054.223333333332</v>
      </c>
      <c r="CB89">
        <v>1654194765.0999999</v>
      </c>
      <c r="CC89" t="s">
        <v>496</v>
      </c>
      <c r="CD89">
        <v>1654194758.5999999</v>
      </c>
      <c r="CE89">
        <v>1654194765.0999999</v>
      </c>
      <c r="CF89">
        <v>11</v>
      </c>
      <c r="CG89">
        <v>-0.11</v>
      </c>
      <c r="CH89">
        <v>-1.4E-2</v>
      </c>
      <c r="CI89">
        <v>2.76</v>
      </c>
      <c r="CJ89">
        <v>0.13500000000000001</v>
      </c>
      <c r="CK89">
        <v>420</v>
      </c>
      <c r="CL89">
        <v>20</v>
      </c>
      <c r="CM89">
        <v>0.3</v>
      </c>
      <c r="CN89">
        <v>7.0000000000000007E-2</v>
      </c>
      <c r="CO89">
        <v>-8.4245775609756084</v>
      </c>
      <c r="CP89">
        <v>-0.2639121951219639</v>
      </c>
      <c r="CQ89">
        <v>3.4321213008048509E-2</v>
      </c>
      <c r="CR89">
        <v>0</v>
      </c>
      <c r="CS89">
        <v>1.534170731707317</v>
      </c>
      <c r="CT89">
        <v>0.14454898954703821</v>
      </c>
      <c r="CU89">
        <v>2.206196311613667E-2</v>
      </c>
      <c r="CV89">
        <v>0</v>
      </c>
      <c r="CW89">
        <v>0</v>
      </c>
      <c r="CX89">
        <v>2</v>
      </c>
      <c r="CY89" t="s">
        <v>333</v>
      </c>
      <c r="CZ89">
        <v>3.2349100000000002</v>
      </c>
      <c r="DA89">
        <v>2.7813300000000001</v>
      </c>
      <c r="DB89">
        <v>8.1592999999999999E-2</v>
      </c>
      <c r="DC89">
        <v>8.4380899999999995E-2</v>
      </c>
      <c r="DD89">
        <v>8.94842E-2</v>
      </c>
      <c r="DE89">
        <v>8.6317199999999997E-2</v>
      </c>
      <c r="DF89">
        <v>23344.9</v>
      </c>
      <c r="DG89">
        <v>22935.7</v>
      </c>
      <c r="DH89">
        <v>24431.9</v>
      </c>
      <c r="DI89">
        <v>22309.599999999999</v>
      </c>
      <c r="DJ89">
        <v>32861.800000000003</v>
      </c>
      <c r="DK89">
        <v>26001.4</v>
      </c>
      <c r="DL89">
        <v>39922.800000000003</v>
      </c>
      <c r="DM89">
        <v>30891.200000000001</v>
      </c>
      <c r="DN89">
        <v>2.2107999999999999</v>
      </c>
      <c r="DO89">
        <v>2.2650800000000002</v>
      </c>
      <c r="DP89">
        <v>2.8729399999999999E-2</v>
      </c>
      <c r="DQ89">
        <v>0</v>
      </c>
      <c r="DR89">
        <v>23.486000000000001</v>
      </c>
      <c r="DS89">
        <v>999.9</v>
      </c>
      <c r="DT89">
        <v>59.4</v>
      </c>
      <c r="DU89">
        <v>27.8</v>
      </c>
      <c r="DV89">
        <v>26.215399999999999</v>
      </c>
      <c r="DW89">
        <v>63.167299999999997</v>
      </c>
      <c r="DX89">
        <v>15.8133</v>
      </c>
      <c r="DY89">
        <v>2</v>
      </c>
      <c r="DZ89">
        <v>-0.11330999999999999</v>
      </c>
      <c r="EA89">
        <v>1.9855499999999999</v>
      </c>
      <c r="EB89">
        <v>20.356300000000001</v>
      </c>
      <c r="EC89">
        <v>5.2304700000000004</v>
      </c>
      <c r="ED89">
        <v>11.9381</v>
      </c>
      <c r="EE89">
        <v>4.9789500000000002</v>
      </c>
      <c r="EF89">
        <v>3.282</v>
      </c>
      <c r="EG89">
        <v>808.9</v>
      </c>
      <c r="EH89">
        <v>1566.4</v>
      </c>
      <c r="EI89">
        <v>192.1</v>
      </c>
      <c r="EJ89">
        <v>98.9</v>
      </c>
      <c r="EK89">
        <v>4.9717200000000004</v>
      </c>
      <c r="EL89">
        <v>1.86155</v>
      </c>
      <c r="EM89">
        <v>1.86694</v>
      </c>
      <c r="EN89">
        <v>1.85822</v>
      </c>
      <c r="EO89">
        <v>1.8626499999999999</v>
      </c>
      <c r="EP89">
        <v>1.8632500000000001</v>
      </c>
      <c r="EQ89">
        <v>1.8640600000000001</v>
      </c>
      <c r="ER89">
        <v>1.8599699999999999</v>
      </c>
      <c r="ES89">
        <v>0</v>
      </c>
      <c r="ET89">
        <v>0</v>
      </c>
      <c r="EU89">
        <v>0</v>
      </c>
      <c r="EV89">
        <v>0</v>
      </c>
      <c r="EW89" t="s">
        <v>334</v>
      </c>
      <c r="EX89" t="s">
        <v>335</v>
      </c>
      <c r="EY89" t="s">
        <v>336</v>
      </c>
      <c r="EZ89" t="s">
        <v>336</v>
      </c>
      <c r="FA89" t="s">
        <v>336</v>
      </c>
      <c r="FB89" t="s">
        <v>336</v>
      </c>
      <c r="FC89">
        <v>0</v>
      </c>
      <c r="FD89">
        <v>100</v>
      </c>
      <c r="FE89">
        <v>100</v>
      </c>
      <c r="FF89">
        <v>2.76</v>
      </c>
      <c r="FG89">
        <v>0.12970000000000001</v>
      </c>
      <c r="FH89">
        <v>2.6108567410988219</v>
      </c>
      <c r="FI89">
        <v>6.7843858137211317E-4</v>
      </c>
      <c r="FJ89">
        <v>-9.1149672394835243E-7</v>
      </c>
      <c r="FK89">
        <v>3.4220399332756191E-10</v>
      </c>
      <c r="FL89">
        <v>-6.7683551035242831E-3</v>
      </c>
      <c r="FM89">
        <v>-1.0294496597657229E-2</v>
      </c>
      <c r="FN89">
        <v>9.3241379300954626E-4</v>
      </c>
      <c r="FO89">
        <v>-3.1998259251072341E-6</v>
      </c>
      <c r="FP89">
        <v>1</v>
      </c>
      <c r="FQ89">
        <v>2092</v>
      </c>
      <c r="FR89">
        <v>0</v>
      </c>
      <c r="FS89">
        <v>27</v>
      </c>
      <c r="FT89">
        <v>5.5</v>
      </c>
      <c r="FU89">
        <v>5.4</v>
      </c>
      <c r="FV89">
        <v>1.3549800000000001</v>
      </c>
      <c r="FW89">
        <v>2.3962400000000001</v>
      </c>
      <c r="FX89">
        <v>2.1496599999999999</v>
      </c>
      <c r="FY89">
        <v>2.7502399999999998</v>
      </c>
      <c r="FZ89">
        <v>2.1508799999999999</v>
      </c>
      <c r="GA89">
        <v>2.3584000000000001</v>
      </c>
      <c r="GB89">
        <v>31.9146</v>
      </c>
      <c r="GC89">
        <v>16.093399999999999</v>
      </c>
      <c r="GD89">
        <v>19</v>
      </c>
      <c r="GE89">
        <v>620.68399999999997</v>
      </c>
      <c r="GF89">
        <v>692.57399999999996</v>
      </c>
      <c r="GG89">
        <v>19.998699999999999</v>
      </c>
      <c r="GH89">
        <v>25.871099999999998</v>
      </c>
      <c r="GI89">
        <v>29.999199999999998</v>
      </c>
      <c r="GJ89">
        <v>25.925899999999999</v>
      </c>
      <c r="GK89">
        <v>25.908899999999999</v>
      </c>
      <c r="GL89">
        <v>27.151800000000001</v>
      </c>
      <c r="GM89">
        <v>31.397400000000001</v>
      </c>
      <c r="GN89">
        <v>0</v>
      </c>
      <c r="GO89">
        <v>20</v>
      </c>
      <c r="GP89">
        <v>420</v>
      </c>
      <c r="GQ89">
        <v>18.324300000000001</v>
      </c>
      <c r="GR89">
        <v>100.97199999999999</v>
      </c>
      <c r="GS89">
        <v>101.333</v>
      </c>
    </row>
    <row r="90" spans="1:201" x14ac:dyDescent="0.25">
      <c r="A90" t="s">
        <v>493</v>
      </c>
      <c r="B90" t="s">
        <v>646</v>
      </c>
      <c r="C90">
        <v>3</v>
      </c>
      <c r="D90">
        <v>74</v>
      </c>
      <c r="E90">
        <v>1654195149.5999999</v>
      </c>
      <c r="F90">
        <v>7847.5999999046326</v>
      </c>
      <c r="G90" t="s">
        <v>501</v>
      </c>
      <c r="H90" t="s">
        <v>502</v>
      </c>
      <c r="I90">
        <v>15</v>
      </c>
      <c r="J90">
        <v>1654195141.849999</v>
      </c>
      <c r="K90">
        <f t="shared" si="42"/>
        <v>3.1951418016381784E-3</v>
      </c>
      <c r="L90">
        <f t="shared" si="43"/>
        <v>3.1951418016381785</v>
      </c>
      <c r="M90">
        <f t="shared" si="44"/>
        <v>16.135099427476334</v>
      </c>
      <c r="N90">
        <f t="shared" si="45"/>
        <v>411.56883333333337</v>
      </c>
      <c r="O90">
        <f t="shared" si="46"/>
        <v>284.60416135376732</v>
      </c>
      <c r="P90">
        <f t="shared" si="47"/>
        <v>24.216548900866204</v>
      </c>
      <c r="Q90">
        <f t="shared" si="48"/>
        <v>35.019785835458201</v>
      </c>
      <c r="R90">
        <f t="shared" si="49"/>
        <v>0.22459337774529967</v>
      </c>
      <c r="S90">
        <f>IF(LEFT(AS90,1)&lt;&gt;"0",IF(LEFT(AS90,1)="1",3,AT90),$G$5+$H$5*(BJ90*BC90/($N$5*1000))+$I$5*(BJ90*BC90/($N$5*1000))*MAX(MIN(AQ90,$M$5),$L$5)*MAX(MIN(AQ90,$M$5),$L$5)+$J$5*MAX(MIN(AQ90,$M$5),$L$5)*(BJ90*BC90/($N$5*1000))+$K$5*(BJ90*BC90/($N$5*1000))*(BJ90*BC90/($N$5*1000)))</f>
        <v>3.1970912944015226</v>
      </c>
      <c r="T90">
        <f t="shared" si="50"/>
        <v>0.21618190854063465</v>
      </c>
      <c r="U90">
        <f t="shared" si="51"/>
        <v>0.13584318280679158</v>
      </c>
      <c r="V90">
        <f t="shared" si="52"/>
        <v>213.57821757642688</v>
      </c>
      <c r="W90">
        <f>(BE90+(V90+2*0.95*0.0000000567*(((BE90+$E$7)+273)^4-(BE90+273)^4)-44100*K90)/(1.84*29.3*S90+8*0.95*0.0000000567*(BE90+273)^3))</f>
        <v>23.094461897107312</v>
      </c>
      <c r="X90">
        <f>($F$7*BF90+$G$7*BG90+$H$7*W90)</f>
        <v>23.45908</v>
      </c>
      <c r="Y90">
        <f t="shared" si="53"/>
        <v>2.8990300249520864</v>
      </c>
      <c r="Z90">
        <f t="shared" si="54"/>
        <v>60.507016240289566</v>
      </c>
      <c r="AA90">
        <f t="shared" si="55"/>
        <v>1.6752356851520005</v>
      </c>
      <c r="AB90">
        <f t="shared" si="56"/>
        <v>2.768663519118495</v>
      </c>
      <c r="AC90">
        <f t="shared" si="57"/>
        <v>1.2237943398000859</v>
      </c>
      <c r="AD90">
        <f t="shared" si="58"/>
        <v>-140.90575345224366</v>
      </c>
      <c r="AE90">
        <f t="shared" si="59"/>
        <v>-131.10626574865955</v>
      </c>
      <c r="AF90">
        <f>2*0.95*0.0000000567*(((BE90+$E$7)+273)^4-(X90+273)^4)</f>
        <v>-8.5075023793346212</v>
      </c>
      <c r="AG90">
        <f t="shared" si="60"/>
        <v>-66.941304003810956</v>
      </c>
      <c r="AH90">
        <v>0</v>
      </c>
      <c r="AI90">
        <v>0</v>
      </c>
      <c r="AJ90">
        <f>IF(AH90*$K$13&gt;=AL90,1,(AL90/(AL90-AH90*$K$13)))</f>
        <v>1</v>
      </c>
      <c r="AK90">
        <f t="shared" si="61"/>
        <v>0</v>
      </c>
      <c r="AL90">
        <f>MAX(0,($E$13+$F$13*BJ90)/(1+$G$13*BJ90)*BC90/(BE90+273)*$H$13)</f>
        <v>45627.087153717119</v>
      </c>
      <c r="AM90">
        <f>$E$11*BK90+$F$11*BL90+$G$11*BW90</f>
        <v>1200.0456666666671</v>
      </c>
      <c r="AN90">
        <f t="shared" si="62"/>
        <v>1020.8909162925574</v>
      </c>
      <c r="AO90">
        <f>($E$11*$G$9+$F$11*$G$9+$G$11*(BX90*$H$9+BY90*$J$9))/($E$11+$F$11+$G$11)</f>
        <v>0.85071005599999983</v>
      </c>
      <c r="AP90">
        <f>($E$11*$N$9+$F$11*$N$9+$G$11*(BX90*$O$9+BY90*$Q$9))/($E$11+$F$11+$G$11)</f>
        <v>0.17797507503999999</v>
      </c>
      <c r="AQ90">
        <v>2.9</v>
      </c>
      <c r="AR90">
        <v>0.5</v>
      </c>
      <c r="AS90" t="s">
        <v>331</v>
      </c>
      <c r="AT90">
        <v>2</v>
      </c>
      <c r="AU90">
        <v>1654195141.849999</v>
      </c>
      <c r="AV90">
        <v>411.56883333333337</v>
      </c>
      <c r="AW90">
        <v>420.00299999999999</v>
      </c>
      <c r="AX90">
        <v>19.68815</v>
      </c>
      <c r="AY90">
        <v>18.174246666666662</v>
      </c>
      <c r="AZ90">
        <v>408.80956666666668</v>
      </c>
      <c r="BA90">
        <v>19.563420000000001</v>
      </c>
      <c r="BB90">
        <v>600.00413333333336</v>
      </c>
      <c r="BC90">
        <v>84.988583333333324</v>
      </c>
      <c r="BD90">
        <v>9.9943783333333341E-2</v>
      </c>
      <c r="BE90">
        <v>22.698433333333341</v>
      </c>
      <c r="BF90">
        <v>23.45908</v>
      </c>
      <c r="BG90">
        <v>999.9000000000002</v>
      </c>
      <c r="BH90">
        <v>0</v>
      </c>
      <c r="BI90">
        <v>0</v>
      </c>
      <c r="BJ90">
        <v>10007.727000000001</v>
      </c>
      <c r="BK90">
        <v>360.2085666666668</v>
      </c>
      <c r="BL90">
        <v>1.3940809999999999</v>
      </c>
      <c r="BM90">
        <v>-8.4342340000000018</v>
      </c>
      <c r="BN90">
        <v>419.83446666666669</v>
      </c>
      <c r="BO90">
        <v>427.77763333333343</v>
      </c>
      <c r="BP90">
        <v>1.5139123333333331</v>
      </c>
      <c r="BQ90">
        <v>420.00299999999999</v>
      </c>
      <c r="BR90">
        <v>18.174246666666662</v>
      </c>
      <c r="BS90">
        <v>1.6732689999999999</v>
      </c>
      <c r="BT90">
        <v>1.544603333333334</v>
      </c>
      <c r="BU90">
        <v>14.65063333333333</v>
      </c>
      <c r="BV90">
        <v>13.416980000000001</v>
      </c>
      <c r="BW90">
        <v>1200.0456666666671</v>
      </c>
      <c r="BX90">
        <v>0.64299909999999982</v>
      </c>
      <c r="BY90">
        <v>0.35700093333333333</v>
      </c>
      <c r="BZ90">
        <v>29</v>
      </c>
      <c r="CA90">
        <v>20043.043333333331</v>
      </c>
      <c r="CB90">
        <v>1654194765.0999999</v>
      </c>
      <c r="CC90" t="s">
        <v>496</v>
      </c>
      <c r="CD90">
        <v>1654194758.5999999</v>
      </c>
      <c r="CE90">
        <v>1654194765.0999999</v>
      </c>
      <c r="CF90">
        <v>11</v>
      </c>
      <c r="CG90">
        <v>-0.11</v>
      </c>
      <c r="CH90">
        <v>-1.4E-2</v>
      </c>
      <c r="CI90">
        <v>2.76</v>
      </c>
      <c r="CJ90">
        <v>0.13500000000000001</v>
      </c>
      <c r="CK90">
        <v>420</v>
      </c>
      <c r="CL90">
        <v>20</v>
      </c>
      <c r="CM90">
        <v>0.3</v>
      </c>
      <c r="CN90">
        <v>7.0000000000000007E-2</v>
      </c>
      <c r="CO90">
        <v>-8.4379539999999995</v>
      </c>
      <c r="CP90">
        <v>-3.7276097560962278E-2</v>
      </c>
      <c r="CQ90">
        <v>3.9448136952206003E-2</v>
      </c>
      <c r="CR90">
        <v>1</v>
      </c>
      <c r="CS90">
        <v>1.5072430000000001</v>
      </c>
      <c r="CT90">
        <v>8.8704540337710941E-2</v>
      </c>
      <c r="CU90">
        <v>1.4099908900414919E-2</v>
      </c>
      <c r="CV90">
        <v>1</v>
      </c>
      <c r="CW90">
        <v>2</v>
      </c>
      <c r="CX90">
        <v>2</v>
      </c>
      <c r="CY90" t="s">
        <v>343</v>
      </c>
      <c r="CZ90">
        <v>3.2350500000000002</v>
      </c>
      <c r="DA90">
        <v>2.7810199999999998</v>
      </c>
      <c r="DB90">
        <v>8.1616400000000006E-2</v>
      </c>
      <c r="DC90">
        <v>8.44086E-2</v>
      </c>
      <c r="DD90">
        <v>8.8748199999999999E-2</v>
      </c>
      <c r="DE90">
        <v>8.5580600000000007E-2</v>
      </c>
      <c r="DF90">
        <v>23350.5</v>
      </c>
      <c r="DG90">
        <v>22940</v>
      </c>
      <c r="DH90">
        <v>24437.8</v>
      </c>
      <c r="DI90">
        <v>22314.1</v>
      </c>
      <c r="DJ90">
        <v>32896.1</v>
      </c>
      <c r="DK90">
        <v>26027.200000000001</v>
      </c>
      <c r="DL90">
        <v>39932</v>
      </c>
      <c r="DM90">
        <v>30897</v>
      </c>
      <c r="DN90">
        <v>2.2128299999999999</v>
      </c>
      <c r="DO90">
        <v>2.26715</v>
      </c>
      <c r="DP90">
        <v>1.48118E-2</v>
      </c>
      <c r="DQ90">
        <v>0</v>
      </c>
      <c r="DR90">
        <v>23.191500000000001</v>
      </c>
      <c r="DS90">
        <v>999.9</v>
      </c>
      <c r="DT90">
        <v>59.4</v>
      </c>
      <c r="DU90">
        <v>27.9</v>
      </c>
      <c r="DV90">
        <v>26.367999999999999</v>
      </c>
      <c r="DW90">
        <v>63.107300000000002</v>
      </c>
      <c r="DX90">
        <v>15.777200000000001</v>
      </c>
      <c r="DY90">
        <v>2</v>
      </c>
      <c r="DZ90">
        <v>-0.12584600000000001</v>
      </c>
      <c r="EA90">
        <v>1.9059299999999999</v>
      </c>
      <c r="EB90">
        <v>20.360399999999998</v>
      </c>
      <c r="EC90">
        <v>5.2313700000000001</v>
      </c>
      <c r="ED90">
        <v>11.9381</v>
      </c>
      <c r="EE90">
        <v>4.9782999999999999</v>
      </c>
      <c r="EF90">
        <v>3.2817699999999999</v>
      </c>
      <c r="EG90">
        <v>810.7</v>
      </c>
      <c r="EH90">
        <v>1578.6</v>
      </c>
      <c r="EI90">
        <v>192.1</v>
      </c>
      <c r="EJ90">
        <v>98.9</v>
      </c>
      <c r="EK90">
        <v>4.9717500000000001</v>
      </c>
      <c r="EL90">
        <v>1.8615200000000001</v>
      </c>
      <c r="EM90">
        <v>1.86694</v>
      </c>
      <c r="EN90">
        <v>1.85822</v>
      </c>
      <c r="EO90">
        <v>1.8626400000000001</v>
      </c>
      <c r="EP90">
        <v>1.86324</v>
      </c>
      <c r="EQ90">
        <v>1.8640399999999999</v>
      </c>
      <c r="ER90">
        <v>1.8599399999999999</v>
      </c>
      <c r="ES90">
        <v>0</v>
      </c>
      <c r="ET90">
        <v>0</v>
      </c>
      <c r="EU90">
        <v>0</v>
      </c>
      <c r="EV90">
        <v>0</v>
      </c>
      <c r="EW90" t="s">
        <v>334</v>
      </c>
      <c r="EX90" t="s">
        <v>335</v>
      </c>
      <c r="EY90" t="s">
        <v>336</v>
      </c>
      <c r="EZ90" t="s">
        <v>336</v>
      </c>
      <c r="FA90" t="s">
        <v>336</v>
      </c>
      <c r="FB90" t="s">
        <v>336</v>
      </c>
      <c r="FC90">
        <v>0</v>
      </c>
      <c r="FD90">
        <v>100</v>
      </c>
      <c r="FE90">
        <v>100</v>
      </c>
      <c r="FF90">
        <v>2.76</v>
      </c>
      <c r="FG90">
        <v>0.12429999999999999</v>
      </c>
      <c r="FH90">
        <v>2.6108567410988219</v>
      </c>
      <c r="FI90">
        <v>6.7843858137211317E-4</v>
      </c>
      <c r="FJ90">
        <v>-9.1149672394835243E-7</v>
      </c>
      <c r="FK90">
        <v>3.4220399332756191E-10</v>
      </c>
      <c r="FL90">
        <v>-6.7683551035242831E-3</v>
      </c>
      <c r="FM90">
        <v>-1.0294496597657229E-2</v>
      </c>
      <c r="FN90">
        <v>9.3241379300954626E-4</v>
      </c>
      <c r="FO90">
        <v>-3.1998259251072341E-6</v>
      </c>
      <c r="FP90">
        <v>1</v>
      </c>
      <c r="FQ90">
        <v>2092</v>
      </c>
      <c r="FR90">
        <v>0</v>
      </c>
      <c r="FS90">
        <v>27</v>
      </c>
      <c r="FT90">
        <v>6.5</v>
      </c>
      <c r="FU90">
        <v>6.4</v>
      </c>
      <c r="FV90">
        <v>1.3549800000000001</v>
      </c>
      <c r="FW90">
        <v>2.4011200000000001</v>
      </c>
      <c r="FX90">
        <v>2.1496599999999999</v>
      </c>
      <c r="FY90">
        <v>2.7514599999999998</v>
      </c>
      <c r="FZ90">
        <v>2.1508799999999999</v>
      </c>
      <c r="GA90">
        <v>2.3584000000000001</v>
      </c>
      <c r="GB90">
        <v>31.870699999999999</v>
      </c>
      <c r="GC90">
        <v>16.075800000000001</v>
      </c>
      <c r="GD90">
        <v>19</v>
      </c>
      <c r="GE90">
        <v>620.60500000000002</v>
      </c>
      <c r="GF90">
        <v>692.59500000000003</v>
      </c>
      <c r="GG90">
        <v>19.999099999999999</v>
      </c>
      <c r="GH90">
        <v>25.7179</v>
      </c>
      <c r="GI90">
        <v>29.999099999999999</v>
      </c>
      <c r="GJ90">
        <v>25.785399999999999</v>
      </c>
      <c r="GK90">
        <v>25.7713</v>
      </c>
      <c r="GL90">
        <v>27.148</v>
      </c>
      <c r="GM90">
        <v>32.225900000000003</v>
      </c>
      <c r="GN90">
        <v>0</v>
      </c>
      <c r="GO90">
        <v>20</v>
      </c>
      <c r="GP90">
        <v>420</v>
      </c>
      <c r="GQ90">
        <v>18.085999999999999</v>
      </c>
      <c r="GR90">
        <v>100.996</v>
      </c>
      <c r="GS90">
        <v>101.352</v>
      </c>
    </row>
    <row r="91" spans="1:201" x14ac:dyDescent="0.25">
      <c r="A91" t="s">
        <v>493</v>
      </c>
      <c r="B91" t="s">
        <v>646</v>
      </c>
      <c r="C91">
        <v>3</v>
      </c>
      <c r="D91">
        <v>75</v>
      </c>
      <c r="E91">
        <v>1654195210.0999999</v>
      </c>
      <c r="F91">
        <v>7908.0999999046326</v>
      </c>
      <c r="G91" t="s">
        <v>503</v>
      </c>
      <c r="H91" t="s">
        <v>504</v>
      </c>
      <c r="I91">
        <v>15</v>
      </c>
      <c r="J91">
        <v>1654195202.349999</v>
      </c>
      <c r="K91">
        <f t="shared" si="42"/>
        <v>3.0705563521923654E-3</v>
      </c>
      <c r="L91">
        <f t="shared" si="43"/>
        <v>3.0705563521923653</v>
      </c>
      <c r="M91">
        <f t="shared" si="44"/>
        <v>15.64504888155051</v>
      </c>
      <c r="N91">
        <f t="shared" si="45"/>
        <v>411.82776666666661</v>
      </c>
      <c r="O91">
        <f t="shared" si="46"/>
        <v>290.26346793185263</v>
      </c>
      <c r="P91">
        <f t="shared" si="47"/>
        <v>24.69726798969706</v>
      </c>
      <c r="Q91">
        <f t="shared" si="48"/>
        <v>35.040650452619218</v>
      </c>
      <c r="R91">
        <f t="shared" si="49"/>
        <v>0.22753369829720832</v>
      </c>
      <c r="S91">
        <f>IF(LEFT(AS91,1)&lt;&gt;"0",IF(LEFT(AS91,1)="1",3,AT91),$G$5+$H$5*(BJ91*BC91/($N$5*1000))+$I$5*(BJ91*BC91/($N$5*1000))*MAX(MIN(AQ91,$M$5),$L$5)*MAX(MIN(AQ91,$M$5),$L$5)+$J$5*MAX(MIN(AQ91,$M$5),$L$5)*(BJ91*BC91/($N$5*1000))+$K$5*(BJ91*BC91/($N$5*1000))*(BJ91*BC91/($N$5*1000)))</f>
        <v>3.1978158387304862</v>
      </c>
      <c r="T91">
        <f t="shared" si="50"/>
        <v>0.21890697179513435</v>
      </c>
      <c r="U91">
        <f t="shared" si="51"/>
        <v>0.1375646830994211</v>
      </c>
      <c r="V91">
        <f t="shared" si="52"/>
        <v>160.18224295700662</v>
      </c>
      <c r="W91">
        <f>(BE91+(V91+2*0.95*0.0000000567*(((BE91+$E$7)+273)^4-(BE91+273)^4)-44100*K91)/(1.84*29.3*S91+8*0.95*0.0000000567*(BE91+273)^3))</f>
        <v>22.641551838462096</v>
      </c>
      <c r="X91">
        <f>($F$7*BF91+$G$7*BG91+$H$7*W91)</f>
        <v>22.98002</v>
      </c>
      <c r="Y91">
        <f t="shared" si="53"/>
        <v>2.8163136142009075</v>
      </c>
      <c r="Z91">
        <f t="shared" si="54"/>
        <v>60.446841864368928</v>
      </c>
      <c r="AA91">
        <f t="shared" si="55"/>
        <v>1.6541900748037108</v>
      </c>
      <c r="AB91">
        <f t="shared" si="56"/>
        <v>2.7366029783911539</v>
      </c>
      <c r="AC91">
        <f t="shared" si="57"/>
        <v>1.1621235393971967</v>
      </c>
      <c r="AD91">
        <f t="shared" si="58"/>
        <v>-135.41153513168331</v>
      </c>
      <c r="AE91">
        <f t="shared" si="59"/>
        <v>-81.621937220105906</v>
      </c>
      <c r="AF91">
        <f>2*0.95*0.0000000567*(((BE91+$E$7)+273)^4-(X91+273)^4)</f>
        <v>-5.2772743359223764</v>
      </c>
      <c r="AG91">
        <f t="shared" si="60"/>
        <v>-62.128503730704978</v>
      </c>
      <c r="AH91">
        <v>0</v>
      </c>
      <c r="AI91">
        <v>0</v>
      </c>
      <c r="AJ91">
        <f>IF(AH91*$K$13&gt;=AL91,1,(AL91/(AL91-AH91*$K$13)))</f>
        <v>1</v>
      </c>
      <c r="AK91">
        <f t="shared" si="61"/>
        <v>0</v>
      </c>
      <c r="AL91">
        <f>MAX(0,($E$13+$F$13*BJ91)/(1+$G$13*BJ91)*BC91/(BE91+273)*$H$13)</f>
        <v>45670.066190396472</v>
      </c>
      <c r="AM91">
        <f>$E$11*BK91+$F$11*BL91+$G$11*BW91</f>
        <v>900.02596666666682</v>
      </c>
      <c r="AN91">
        <f t="shared" si="62"/>
        <v>765.66116210507766</v>
      </c>
      <c r="AO91">
        <f>($E$11*$G$9+$F$11*$G$9+$G$11*(BX91*$H$9+BY91*$J$9))/($E$11+$F$11+$G$11)</f>
        <v>0.85071008000000026</v>
      </c>
      <c r="AP91">
        <f>($E$11*$N$9+$F$11*$N$9+$G$11*(BX91*$O$9+BY91*$Q$9))/($E$11+$F$11+$G$11)</f>
        <v>0.17797513504000007</v>
      </c>
      <c r="AQ91">
        <v>2.9</v>
      </c>
      <c r="AR91">
        <v>0.5</v>
      </c>
      <c r="AS91" t="s">
        <v>331</v>
      </c>
      <c r="AT91">
        <v>2</v>
      </c>
      <c r="AU91">
        <v>1654195202.349999</v>
      </c>
      <c r="AV91">
        <v>411.82776666666661</v>
      </c>
      <c r="AW91">
        <v>420.00083333333328</v>
      </c>
      <c r="AX91">
        <v>19.441459999999999</v>
      </c>
      <c r="AY91">
        <v>17.98619333333334</v>
      </c>
      <c r="AZ91">
        <v>409.06853333333322</v>
      </c>
      <c r="BA91">
        <v>19.32211666666667</v>
      </c>
      <c r="BB91">
        <v>599.99276666666663</v>
      </c>
      <c r="BC91">
        <v>84.985753333333335</v>
      </c>
      <c r="BD91">
        <v>9.9938523333333334E-2</v>
      </c>
      <c r="BE91">
        <v>22.506576666666671</v>
      </c>
      <c r="BF91">
        <v>22.98002</v>
      </c>
      <c r="BG91">
        <v>999.9000000000002</v>
      </c>
      <c r="BH91">
        <v>0</v>
      </c>
      <c r="BI91">
        <v>0</v>
      </c>
      <c r="BJ91">
        <v>10011.127666666671</v>
      </c>
      <c r="BK91">
        <v>271.44929999999999</v>
      </c>
      <c r="BL91">
        <v>1.440911333333333</v>
      </c>
      <c r="BM91">
        <v>-8.1730669999999996</v>
      </c>
      <c r="BN91">
        <v>419.99310000000003</v>
      </c>
      <c r="BO91">
        <v>427.6934333333333</v>
      </c>
      <c r="BP91">
        <v>1.4552586666666669</v>
      </c>
      <c r="BQ91">
        <v>420.00083333333328</v>
      </c>
      <c r="BR91">
        <v>17.98619333333334</v>
      </c>
      <c r="BS91">
        <v>1.652247</v>
      </c>
      <c r="BT91">
        <v>1.52857</v>
      </c>
      <c r="BU91">
        <v>14.454906666666661</v>
      </c>
      <c r="BV91">
        <v>13.25697666666667</v>
      </c>
      <c r="BW91">
        <v>900.02596666666682</v>
      </c>
      <c r="BX91">
        <v>0.64299830000000013</v>
      </c>
      <c r="BY91">
        <v>0.3570017333333334</v>
      </c>
      <c r="BZ91">
        <v>29</v>
      </c>
      <c r="CA91">
        <v>15032.11666666666</v>
      </c>
      <c r="CB91">
        <v>1654194765.0999999</v>
      </c>
      <c r="CC91" t="s">
        <v>496</v>
      </c>
      <c r="CD91">
        <v>1654194758.5999999</v>
      </c>
      <c r="CE91">
        <v>1654194765.0999999</v>
      </c>
      <c r="CF91">
        <v>11</v>
      </c>
      <c r="CG91">
        <v>-0.11</v>
      </c>
      <c r="CH91">
        <v>-1.4E-2</v>
      </c>
      <c r="CI91">
        <v>2.76</v>
      </c>
      <c r="CJ91">
        <v>0.13500000000000001</v>
      </c>
      <c r="CK91">
        <v>420</v>
      </c>
      <c r="CL91">
        <v>20</v>
      </c>
      <c r="CM91">
        <v>0.3</v>
      </c>
      <c r="CN91">
        <v>7.0000000000000007E-2</v>
      </c>
      <c r="CO91">
        <v>-8.1693134146341464</v>
      </c>
      <c r="CP91">
        <v>-7.2134006968620559E-2</v>
      </c>
      <c r="CQ91">
        <v>3.055120121463863E-2</v>
      </c>
      <c r="CR91">
        <v>1</v>
      </c>
      <c r="CS91">
        <v>1.4573673170731709</v>
      </c>
      <c r="CT91">
        <v>-1.2545644599312E-3</v>
      </c>
      <c r="CU91">
        <v>6.8461582691175032E-3</v>
      </c>
      <c r="CV91">
        <v>1</v>
      </c>
      <c r="CW91">
        <v>2</v>
      </c>
      <c r="CX91">
        <v>2</v>
      </c>
      <c r="CY91" t="s">
        <v>343</v>
      </c>
      <c r="CZ91">
        <v>3.2351700000000001</v>
      </c>
      <c r="DA91">
        <v>2.7812800000000002</v>
      </c>
      <c r="DB91">
        <v>8.1678399999999998E-2</v>
      </c>
      <c r="DC91">
        <v>8.4431500000000007E-2</v>
      </c>
      <c r="DD91">
        <v>8.7994000000000003E-2</v>
      </c>
      <c r="DE91">
        <v>8.5067500000000004E-2</v>
      </c>
      <c r="DF91">
        <v>23354.3</v>
      </c>
      <c r="DG91">
        <v>22943.1</v>
      </c>
      <c r="DH91">
        <v>24442.9</v>
      </c>
      <c r="DI91">
        <v>22317.200000000001</v>
      </c>
      <c r="DJ91">
        <v>32930.199999999997</v>
      </c>
      <c r="DK91">
        <v>26045.200000000001</v>
      </c>
      <c r="DL91">
        <v>39940</v>
      </c>
      <c r="DM91">
        <v>30901.200000000001</v>
      </c>
      <c r="DN91">
        <v>2.2147700000000001</v>
      </c>
      <c r="DO91">
        <v>2.2686000000000002</v>
      </c>
      <c r="DP91">
        <v>2.7418099999999999E-3</v>
      </c>
      <c r="DQ91">
        <v>0</v>
      </c>
      <c r="DR91">
        <v>22.9178</v>
      </c>
      <c r="DS91">
        <v>999.9</v>
      </c>
      <c r="DT91">
        <v>59.3</v>
      </c>
      <c r="DU91">
        <v>27.9</v>
      </c>
      <c r="DV91">
        <v>26.325800000000001</v>
      </c>
      <c r="DW91">
        <v>63.277299999999997</v>
      </c>
      <c r="DX91">
        <v>15.869400000000001</v>
      </c>
      <c r="DY91">
        <v>2</v>
      </c>
      <c r="DZ91">
        <v>-0.13667699999999999</v>
      </c>
      <c r="EA91">
        <v>1.8416699999999999</v>
      </c>
      <c r="EB91">
        <v>20.3644</v>
      </c>
      <c r="EC91">
        <v>5.2295699999999998</v>
      </c>
      <c r="ED91">
        <v>11.9381</v>
      </c>
      <c r="EE91">
        <v>4.9783999999999997</v>
      </c>
      <c r="EF91">
        <v>3.2813300000000001</v>
      </c>
      <c r="EG91">
        <v>812.2</v>
      </c>
      <c r="EH91">
        <v>1589.1</v>
      </c>
      <c r="EI91">
        <v>192.1</v>
      </c>
      <c r="EJ91">
        <v>98.9</v>
      </c>
      <c r="EK91">
        <v>4.97173</v>
      </c>
      <c r="EL91">
        <v>1.8615200000000001</v>
      </c>
      <c r="EM91">
        <v>1.86693</v>
      </c>
      <c r="EN91">
        <v>1.8582099999999999</v>
      </c>
      <c r="EO91">
        <v>1.8626499999999999</v>
      </c>
      <c r="EP91">
        <v>1.8632500000000001</v>
      </c>
      <c r="EQ91">
        <v>1.8640099999999999</v>
      </c>
      <c r="ER91">
        <v>1.85991</v>
      </c>
      <c r="ES91">
        <v>0</v>
      </c>
      <c r="ET91">
        <v>0</v>
      </c>
      <c r="EU91">
        <v>0</v>
      </c>
      <c r="EV91">
        <v>0</v>
      </c>
      <c r="EW91" t="s">
        <v>334</v>
      </c>
      <c r="EX91" t="s">
        <v>335</v>
      </c>
      <c r="EY91" t="s">
        <v>336</v>
      </c>
      <c r="EZ91" t="s">
        <v>336</v>
      </c>
      <c r="FA91" t="s">
        <v>336</v>
      </c>
      <c r="FB91" t="s">
        <v>336</v>
      </c>
      <c r="FC91">
        <v>0</v>
      </c>
      <c r="FD91">
        <v>100</v>
      </c>
      <c r="FE91">
        <v>100</v>
      </c>
      <c r="FF91">
        <v>2.76</v>
      </c>
      <c r="FG91">
        <v>0.11890000000000001</v>
      </c>
      <c r="FH91">
        <v>2.6108567410988219</v>
      </c>
      <c r="FI91">
        <v>6.7843858137211317E-4</v>
      </c>
      <c r="FJ91">
        <v>-9.1149672394835243E-7</v>
      </c>
      <c r="FK91">
        <v>3.4220399332756191E-10</v>
      </c>
      <c r="FL91">
        <v>-6.7683551035242831E-3</v>
      </c>
      <c r="FM91">
        <v>-1.0294496597657229E-2</v>
      </c>
      <c r="FN91">
        <v>9.3241379300954626E-4</v>
      </c>
      <c r="FO91">
        <v>-3.1998259251072341E-6</v>
      </c>
      <c r="FP91">
        <v>1</v>
      </c>
      <c r="FQ91">
        <v>2092</v>
      </c>
      <c r="FR91">
        <v>0</v>
      </c>
      <c r="FS91">
        <v>27</v>
      </c>
      <c r="FT91">
        <v>7.5</v>
      </c>
      <c r="FU91">
        <v>7.4</v>
      </c>
      <c r="FV91">
        <v>1.3549800000000001</v>
      </c>
      <c r="FW91">
        <v>2.4011200000000001</v>
      </c>
      <c r="FX91">
        <v>2.1496599999999999</v>
      </c>
      <c r="FY91">
        <v>2.7502399999999998</v>
      </c>
      <c r="FZ91">
        <v>2.1508799999999999</v>
      </c>
      <c r="GA91">
        <v>2.35229</v>
      </c>
      <c r="GB91">
        <v>31.8049</v>
      </c>
      <c r="GC91">
        <v>16.075800000000001</v>
      </c>
      <c r="GD91">
        <v>19</v>
      </c>
      <c r="GE91">
        <v>620.572</v>
      </c>
      <c r="GF91">
        <v>692.20699999999999</v>
      </c>
      <c r="GG91">
        <v>19.999300000000002</v>
      </c>
      <c r="GH91">
        <v>25.578600000000002</v>
      </c>
      <c r="GI91">
        <v>29.999199999999998</v>
      </c>
      <c r="GJ91">
        <v>25.654399999999999</v>
      </c>
      <c r="GK91">
        <v>25.645299999999999</v>
      </c>
      <c r="GL91">
        <v>27.145800000000001</v>
      </c>
      <c r="GM91">
        <v>33.07</v>
      </c>
      <c r="GN91">
        <v>0</v>
      </c>
      <c r="GO91">
        <v>20</v>
      </c>
      <c r="GP91">
        <v>420</v>
      </c>
      <c r="GQ91">
        <v>17.913799999999998</v>
      </c>
      <c r="GR91">
        <v>101.01600000000001</v>
      </c>
      <c r="GS91">
        <v>101.366</v>
      </c>
    </row>
    <row r="92" spans="1:201" x14ac:dyDescent="0.25">
      <c r="A92" t="s">
        <v>493</v>
      </c>
      <c r="B92" t="s">
        <v>646</v>
      </c>
      <c r="C92">
        <v>3</v>
      </c>
      <c r="D92">
        <v>76</v>
      </c>
      <c r="E92">
        <v>1654195300.5999999</v>
      </c>
      <c r="F92">
        <v>7998.5999999046326</v>
      </c>
      <c r="G92" t="s">
        <v>505</v>
      </c>
      <c r="H92" t="s">
        <v>506</v>
      </c>
      <c r="I92">
        <v>15</v>
      </c>
      <c r="J92">
        <v>1654195292.849999</v>
      </c>
      <c r="K92">
        <f t="shared" si="42"/>
        <v>2.9616801063265226E-3</v>
      </c>
      <c r="L92">
        <f t="shared" si="43"/>
        <v>2.9616801063265226</v>
      </c>
      <c r="M92">
        <f t="shared" si="44"/>
        <v>14.34717734706169</v>
      </c>
      <c r="N92">
        <f t="shared" si="45"/>
        <v>412.5007333333333</v>
      </c>
      <c r="O92">
        <f t="shared" si="46"/>
        <v>302.4845369037684</v>
      </c>
      <c r="P92">
        <f t="shared" si="47"/>
        <v>25.735981280409909</v>
      </c>
      <c r="Q92">
        <f t="shared" si="48"/>
        <v>35.096376363197059</v>
      </c>
      <c r="R92">
        <f t="shared" si="49"/>
        <v>0.23176182281853142</v>
      </c>
      <c r="S92">
        <f>IF(LEFT(AS92,1)&lt;&gt;"0",IF(LEFT(AS92,1)="1",3,AT92),$G$5+$H$5*(BJ92*BC92/($N$5*1000))+$I$5*(BJ92*BC92/($N$5*1000))*MAX(MIN(AQ92,$M$5),$L$5)*MAX(MIN(AQ92,$M$5),$L$5)+$J$5*MAX(MIN(AQ92,$M$5),$L$5)*(BJ92*BC92/($N$5*1000))+$K$5*(BJ92*BC92/($N$5*1000))*(BJ92*BC92/($N$5*1000)))</f>
        <v>3.1959678634577413</v>
      </c>
      <c r="T92">
        <f t="shared" si="50"/>
        <v>0.22281332748642049</v>
      </c>
      <c r="U92">
        <f t="shared" si="51"/>
        <v>0.14003352844972994</v>
      </c>
      <c r="V92">
        <f t="shared" si="52"/>
        <v>106.78684597347925</v>
      </c>
      <c r="W92">
        <f>(BE92+(V92+2*0.95*0.0000000567*(((BE92+$E$7)+273)^4-(BE92+273)^4)-44100*K92)/(1.84*29.3*S92+8*0.95*0.0000000567*(BE92+273)^3))</f>
        <v>22.136961201875629</v>
      </c>
      <c r="X92">
        <f>($F$7*BF92+$G$7*BG92+$H$7*W92)</f>
        <v>22.459779999999999</v>
      </c>
      <c r="Y92">
        <f t="shared" si="53"/>
        <v>2.7288324031336448</v>
      </c>
      <c r="Z92">
        <f t="shared" si="54"/>
        <v>60.320821109514547</v>
      </c>
      <c r="AA92">
        <f t="shared" si="55"/>
        <v>1.626853828737348</v>
      </c>
      <c r="AB92">
        <f t="shared" si="56"/>
        <v>2.697002127646337</v>
      </c>
      <c r="AC92">
        <f t="shared" si="57"/>
        <v>1.1019785743962969</v>
      </c>
      <c r="AD92">
        <f t="shared" si="58"/>
        <v>-130.61009268899966</v>
      </c>
      <c r="AE92">
        <f t="shared" si="59"/>
        <v>-33.239738336476094</v>
      </c>
      <c r="AF92">
        <f>2*0.95*0.0000000567*(((BE92+$E$7)+273)^4-(X92+273)^4)</f>
        <v>-2.1420822237432842</v>
      </c>
      <c r="AG92">
        <f t="shared" si="60"/>
        <v>-59.205067275739793</v>
      </c>
      <c r="AH92">
        <v>0</v>
      </c>
      <c r="AI92">
        <v>0</v>
      </c>
      <c r="AJ92">
        <f>IF(AH92*$K$13&gt;=AL92,1,(AL92/(AL92-AH92*$K$13)))</f>
        <v>1</v>
      </c>
      <c r="AK92">
        <f t="shared" si="61"/>
        <v>0</v>
      </c>
      <c r="AL92">
        <f>MAX(0,($E$13+$F$13*BJ92)/(1+$G$13*BJ92)*BC92/(BE92+273)*$H$13)</f>
        <v>45672.808888676373</v>
      </c>
      <c r="AM92">
        <f>$E$11*BK92+$F$11*BL92+$G$11*BW92</f>
        <v>600.00986666666677</v>
      </c>
      <c r="AN92">
        <f t="shared" si="62"/>
        <v>510.43439847207907</v>
      </c>
      <c r="AO92">
        <f>($E$11*$G$9+$F$11*$G$9+$G$11*(BX92*$H$9+BY92*$J$9))/($E$11+$F$11+$G$11)</f>
        <v>0.85071000800000007</v>
      </c>
      <c r="AP92">
        <f>($E$11*$N$9+$F$11*$N$9+$G$11*(BX92*$O$9+BY92*$Q$9))/($E$11+$F$11+$G$11)</f>
        <v>0.17797514992000002</v>
      </c>
      <c r="AQ92">
        <v>2.9</v>
      </c>
      <c r="AR92">
        <v>0.5</v>
      </c>
      <c r="AS92" t="s">
        <v>331</v>
      </c>
      <c r="AT92">
        <v>2</v>
      </c>
      <c r="AU92">
        <v>1654195292.849999</v>
      </c>
      <c r="AV92">
        <v>412.5007333333333</v>
      </c>
      <c r="AW92">
        <v>420.02566666666672</v>
      </c>
      <c r="AX92">
        <v>19.121016666666669</v>
      </c>
      <c r="AY92">
        <v>17.716913333333331</v>
      </c>
      <c r="AZ92">
        <v>409.7412666666666</v>
      </c>
      <c r="BA92">
        <v>19.008533333333329</v>
      </c>
      <c r="BB92">
        <v>600.00173333333316</v>
      </c>
      <c r="BC92">
        <v>84.982000000000014</v>
      </c>
      <c r="BD92">
        <v>9.9973259999999994E-2</v>
      </c>
      <c r="BE92">
        <v>22.26686333333333</v>
      </c>
      <c r="BF92">
        <v>22.459779999999999</v>
      </c>
      <c r="BG92">
        <v>999.9000000000002</v>
      </c>
      <c r="BH92">
        <v>0</v>
      </c>
      <c r="BI92">
        <v>0</v>
      </c>
      <c r="BJ92">
        <v>10003.746333333331</v>
      </c>
      <c r="BK92">
        <v>182.3401666666667</v>
      </c>
      <c r="BL92">
        <v>1.71363</v>
      </c>
      <c r="BM92">
        <v>-7.5250146666666664</v>
      </c>
      <c r="BN92">
        <v>420.54193333333342</v>
      </c>
      <c r="BO92">
        <v>427.60146666666668</v>
      </c>
      <c r="BP92">
        <v>1.404094</v>
      </c>
      <c r="BQ92">
        <v>420.02566666666672</v>
      </c>
      <c r="BR92">
        <v>17.716913333333331</v>
      </c>
      <c r="BS92">
        <v>1.624940666666667</v>
      </c>
      <c r="BT92">
        <v>1.5056179999999999</v>
      </c>
      <c r="BU92">
        <v>14.197380000000001</v>
      </c>
      <c r="BV92">
        <v>13.025333333333331</v>
      </c>
      <c r="BW92">
        <v>600.00986666666677</v>
      </c>
      <c r="BX92">
        <v>0.64299779999999995</v>
      </c>
      <c r="BY92">
        <v>0.35700213333333353</v>
      </c>
      <c r="BZ92">
        <v>28</v>
      </c>
      <c r="CA92">
        <v>10021.27666666667</v>
      </c>
      <c r="CB92">
        <v>1654194765.0999999</v>
      </c>
      <c r="CC92" t="s">
        <v>496</v>
      </c>
      <c r="CD92">
        <v>1654194758.5999999</v>
      </c>
      <c r="CE92">
        <v>1654194765.0999999</v>
      </c>
      <c r="CF92">
        <v>11</v>
      </c>
      <c r="CG92">
        <v>-0.11</v>
      </c>
      <c r="CH92">
        <v>-1.4E-2</v>
      </c>
      <c r="CI92">
        <v>2.76</v>
      </c>
      <c r="CJ92">
        <v>0.13500000000000001</v>
      </c>
      <c r="CK92">
        <v>420</v>
      </c>
      <c r="CL92">
        <v>20</v>
      </c>
      <c r="CM92">
        <v>0.3</v>
      </c>
      <c r="CN92">
        <v>7.0000000000000007E-2</v>
      </c>
      <c r="CO92">
        <v>-7.51336125</v>
      </c>
      <c r="CP92">
        <v>-0.1678843902438904</v>
      </c>
      <c r="CQ92">
        <v>4.6618603163731738E-2</v>
      </c>
      <c r="CR92">
        <v>0</v>
      </c>
      <c r="CS92">
        <v>1.4155789999999999</v>
      </c>
      <c r="CT92">
        <v>-0.23190934333958849</v>
      </c>
      <c r="CU92">
        <v>2.3278176346097211E-2</v>
      </c>
      <c r="CV92">
        <v>0</v>
      </c>
      <c r="CW92">
        <v>0</v>
      </c>
      <c r="CX92">
        <v>2</v>
      </c>
      <c r="CY92" t="s">
        <v>333</v>
      </c>
      <c r="CZ92">
        <v>3.2355200000000002</v>
      </c>
      <c r="DA92">
        <v>2.7813699999999999</v>
      </c>
      <c r="DB92">
        <v>8.1811200000000001E-2</v>
      </c>
      <c r="DC92">
        <v>8.4458199999999997E-2</v>
      </c>
      <c r="DD92">
        <v>8.7028900000000006E-2</v>
      </c>
      <c r="DE92">
        <v>8.4249400000000002E-2</v>
      </c>
      <c r="DF92">
        <v>23357.5</v>
      </c>
      <c r="DG92">
        <v>22947.1</v>
      </c>
      <c r="DH92">
        <v>24449.1</v>
      </c>
      <c r="DI92">
        <v>22321.3</v>
      </c>
      <c r="DJ92">
        <v>32973.1</v>
      </c>
      <c r="DK92">
        <v>26072.9</v>
      </c>
      <c r="DL92">
        <v>39949.599999999999</v>
      </c>
      <c r="DM92">
        <v>30906.5</v>
      </c>
      <c r="DN92">
        <v>2.2170299999999998</v>
      </c>
      <c r="DO92">
        <v>2.2700800000000001</v>
      </c>
      <c r="DP92">
        <v>-7.7933100000000003E-3</v>
      </c>
      <c r="DQ92">
        <v>0</v>
      </c>
      <c r="DR92">
        <v>22.5779</v>
      </c>
      <c r="DS92">
        <v>999.9</v>
      </c>
      <c r="DT92">
        <v>59.4</v>
      </c>
      <c r="DU92">
        <v>27.9</v>
      </c>
      <c r="DV92">
        <v>26.370899999999999</v>
      </c>
      <c r="DW92">
        <v>63.577300000000001</v>
      </c>
      <c r="DX92">
        <v>15.897399999999999</v>
      </c>
      <c r="DY92">
        <v>2</v>
      </c>
      <c r="DZ92">
        <v>-0.14857200000000001</v>
      </c>
      <c r="EA92">
        <v>1.7613300000000001</v>
      </c>
      <c r="EB92">
        <v>20.369199999999999</v>
      </c>
      <c r="EC92">
        <v>5.2331599999999998</v>
      </c>
      <c r="ED92">
        <v>11.9381</v>
      </c>
      <c r="EE92">
        <v>4.9791999999999996</v>
      </c>
      <c r="EF92">
        <v>3.282</v>
      </c>
      <c r="EG92">
        <v>814.8</v>
      </c>
      <c r="EH92">
        <v>1608.7</v>
      </c>
      <c r="EI92">
        <v>192.1</v>
      </c>
      <c r="EJ92">
        <v>98.9</v>
      </c>
      <c r="EK92">
        <v>4.9717099999999999</v>
      </c>
      <c r="EL92">
        <v>1.8614999999999999</v>
      </c>
      <c r="EM92">
        <v>1.8669100000000001</v>
      </c>
      <c r="EN92">
        <v>1.8582099999999999</v>
      </c>
      <c r="EO92">
        <v>1.8626400000000001</v>
      </c>
      <c r="EP92">
        <v>1.86324</v>
      </c>
      <c r="EQ92">
        <v>1.8640099999999999</v>
      </c>
      <c r="ER92">
        <v>1.8599300000000001</v>
      </c>
      <c r="ES92">
        <v>0</v>
      </c>
      <c r="ET92">
        <v>0</v>
      </c>
      <c r="EU92">
        <v>0</v>
      </c>
      <c r="EV92">
        <v>0</v>
      </c>
      <c r="EW92" t="s">
        <v>334</v>
      </c>
      <c r="EX92" t="s">
        <v>335</v>
      </c>
      <c r="EY92" t="s">
        <v>336</v>
      </c>
      <c r="EZ92" t="s">
        <v>336</v>
      </c>
      <c r="FA92" t="s">
        <v>336</v>
      </c>
      <c r="FB92" t="s">
        <v>336</v>
      </c>
      <c r="FC92">
        <v>0</v>
      </c>
      <c r="FD92">
        <v>100</v>
      </c>
      <c r="FE92">
        <v>100</v>
      </c>
      <c r="FF92">
        <v>2.7589999999999999</v>
      </c>
      <c r="FG92">
        <v>0.11219999999999999</v>
      </c>
      <c r="FH92">
        <v>2.6108567410988219</v>
      </c>
      <c r="FI92">
        <v>6.7843858137211317E-4</v>
      </c>
      <c r="FJ92">
        <v>-9.1149672394835243E-7</v>
      </c>
      <c r="FK92">
        <v>3.4220399332756191E-10</v>
      </c>
      <c r="FL92">
        <v>-6.7683551035242831E-3</v>
      </c>
      <c r="FM92">
        <v>-1.0294496597657229E-2</v>
      </c>
      <c r="FN92">
        <v>9.3241379300954626E-4</v>
      </c>
      <c r="FO92">
        <v>-3.1998259251072341E-6</v>
      </c>
      <c r="FP92">
        <v>1</v>
      </c>
      <c r="FQ92">
        <v>2092</v>
      </c>
      <c r="FR92">
        <v>0</v>
      </c>
      <c r="FS92">
        <v>27</v>
      </c>
      <c r="FT92">
        <v>9</v>
      </c>
      <c r="FU92">
        <v>8.9</v>
      </c>
      <c r="FV92">
        <v>1.3549800000000001</v>
      </c>
      <c r="FW92">
        <v>2.4035600000000001</v>
      </c>
      <c r="FX92">
        <v>2.1496599999999999</v>
      </c>
      <c r="FY92">
        <v>2.7502399999999998</v>
      </c>
      <c r="FZ92">
        <v>2.1508799999999999</v>
      </c>
      <c r="GA92">
        <v>2.3547400000000001</v>
      </c>
      <c r="GB92">
        <v>31.761099999999999</v>
      </c>
      <c r="GC92">
        <v>16.0671</v>
      </c>
      <c r="GD92">
        <v>19</v>
      </c>
      <c r="GE92">
        <v>620.35</v>
      </c>
      <c r="GF92">
        <v>691.33299999999997</v>
      </c>
      <c r="GG92">
        <v>19.999199999999998</v>
      </c>
      <c r="GH92">
        <v>25.4117</v>
      </c>
      <c r="GI92">
        <v>29.999500000000001</v>
      </c>
      <c r="GJ92">
        <v>25.487500000000001</v>
      </c>
      <c r="GK92">
        <v>25.4818</v>
      </c>
      <c r="GL92">
        <v>27.138100000000001</v>
      </c>
      <c r="GM92">
        <v>34.230400000000003</v>
      </c>
      <c r="GN92">
        <v>0</v>
      </c>
      <c r="GO92">
        <v>20</v>
      </c>
      <c r="GP92">
        <v>420</v>
      </c>
      <c r="GQ92">
        <v>17.709499999999998</v>
      </c>
      <c r="GR92">
        <v>101.041</v>
      </c>
      <c r="GS92">
        <v>101.384</v>
      </c>
    </row>
    <row r="93" spans="1:201" x14ac:dyDescent="0.25">
      <c r="A93" t="s">
        <v>493</v>
      </c>
      <c r="B93" t="s">
        <v>646</v>
      </c>
      <c r="C93">
        <v>3</v>
      </c>
      <c r="D93">
        <v>77</v>
      </c>
      <c r="E93">
        <v>1654195361.0999999</v>
      </c>
      <c r="F93">
        <v>8059.0999999046326</v>
      </c>
      <c r="G93" t="s">
        <v>507</v>
      </c>
      <c r="H93" t="s">
        <v>508</v>
      </c>
      <c r="I93">
        <v>15</v>
      </c>
      <c r="J93">
        <v>1654195353.349999</v>
      </c>
      <c r="K93">
        <f t="shared" si="42"/>
        <v>2.9136028578026869E-3</v>
      </c>
      <c r="L93">
        <f t="shared" si="43"/>
        <v>2.9136028578026867</v>
      </c>
      <c r="M93">
        <f t="shared" si="44"/>
        <v>12.378495478490033</v>
      </c>
      <c r="N93">
        <f t="shared" si="45"/>
        <v>413.45263333333338</v>
      </c>
      <c r="O93">
        <f t="shared" si="46"/>
        <v>319.2704075378453</v>
      </c>
      <c r="P93">
        <f t="shared" si="47"/>
        <v>27.164564566226822</v>
      </c>
      <c r="Q93">
        <f t="shared" si="48"/>
        <v>35.177894625039812</v>
      </c>
      <c r="R93">
        <f t="shared" si="49"/>
        <v>0.2364443761309146</v>
      </c>
      <c r="S93">
        <f>IF(LEFT(AS93,1)&lt;&gt;"0",IF(LEFT(AS93,1)="1",3,AT93),$G$5+$H$5*(BJ93*BC93/($N$5*1000))+$I$5*(BJ93*BC93/($N$5*1000))*MAX(MIN(AQ93,$M$5),$L$5)*MAX(MIN(AQ93,$M$5),$L$5)+$J$5*MAX(MIN(AQ93,$M$5),$L$5)*(BJ93*BC93/($N$5*1000))+$K$5*(BJ93*BC93/($N$5*1000))*(BJ93*BC93/($N$5*1000)))</f>
        <v>3.1945859646053316</v>
      </c>
      <c r="T93">
        <f t="shared" si="50"/>
        <v>0.22713458691199856</v>
      </c>
      <c r="U93">
        <f t="shared" si="51"/>
        <v>0.14276502108388525</v>
      </c>
      <c r="V93">
        <f t="shared" si="52"/>
        <v>71.190998630172984</v>
      </c>
      <c r="W93">
        <f>(BE93+(V93+2*0.95*0.0000000567*(((BE93+$E$7)+273)^4-(BE93+273)^4)-44100*K93)/(1.84*29.3*S93+8*0.95*0.0000000567*(BE93+273)^3))</f>
        <v>21.790968669833134</v>
      </c>
      <c r="X93">
        <f>($F$7*BF93+$G$7*BG93+$H$7*W93)</f>
        <v>22.13506666666666</v>
      </c>
      <c r="Y93">
        <f t="shared" si="53"/>
        <v>2.6754436109749906</v>
      </c>
      <c r="Z93">
        <f t="shared" si="54"/>
        <v>60.349531969013967</v>
      </c>
      <c r="AA93">
        <f t="shared" si="55"/>
        <v>1.6115213212971216</v>
      </c>
      <c r="AB93">
        <f t="shared" si="56"/>
        <v>2.6703128735522679</v>
      </c>
      <c r="AC93">
        <f t="shared" si="57"/>
        <v>1.0639222896778691</v>
      </c>
      <c r="AD93">
        <f t="shared" si="58"/>
        <v>-128.4898860290985</v>
      </c>
      <c r="AE93">
        <f t="shared" si="59"/>
        <v>-5.4257094218942301</v>
      </c>
      <c r="AF93">
        <f>2*0.95*0.0000000567*(((BE93+$E$7)+273)^4-(X93+273)^4)</f>
        <v>-0.34893622909685695</v>
      </c>
      <c r="AG93">
        <f t="shared" si="60"/>
        <v>-63.073533049916598</v>
      </c>
      <c r="AH93">
        <v>0</v>
      </c>
      <c r="AI93">
        <v>0</v>
      </c>
      <c r="AJ93">
        <f>IF(AH93*$K$13&gt;=AL93,1,(AL93/(AL93-AH93*$K$13)))</f>
        <v>1</v>
      </c>
      <c r="AK93">
        <f t="shared" si="61"/>
        <v>0</v>
      </c>
      <c r="AL93">
        <f>MAX(0,($E$13+$F$13*BJ93)/(1+$G$13*BJ93)*BC93/(BE93+273)*$H$13)</f>
        <v>45672.482055086635</v>
      </c>
      <c r="AM93">
        <f>$E$11*BK93+$F$11*BL93+$G$11*BW93</f>
        <v>400.00609999999989</v>
      </c>
      <c r="AN93">
        <f t="shared" si="62"/>
        <v>340.2891441303106</v>
      </c>
      <c r="AO93">
        <f>($E$11*$G$9+$F$11*$G$9+$G$11*(BX93*$H$9+BY93*$J$9))/($E$11+$F$11+$G$11)</f>
        <v>0.85070988699999994</v>
      </c>
      <c r="AP93">
        <f>($E$11*$N$9+$F$11*$N$9+$G$11*(BX93*$O$9+BY93*$Q$9))/($E$11+$F$11+$G$11)</f>
        <v>0.17797478245999998</v>
      </c>
      <c r="AQ93">
        <v>2.9</v>
      </c>
      <c r="AR93">
        <v>0.5</v>
      </c>
      <c r="AS93" t="s">
        <v>331</v>
      </c>
      <c r="AT93">
        <v>2</v>
      </c>
      <c r="AU93">
        <v>1654195353.349999</v>
      </c>
      <c r="AV93">
        <v>413.45263333333338</v>
      </c>
      <c r="AW93">
        <v>420.01789999999988</v>
      </c>
      <c r="AX93">
        <v>18.940523333333331</v>
      </c>
      <c r="AY93">
        <v>17.558936666666671</v>
      </c>
      <c r="AZ93">
        <v>410.69326666666672</v>
      </c>
      <c r="BA93">
        <v>18.831853333333331</v>
      </c>
      <c r="BB93">
        <v>599.99213333333341</v>
      </c>
      <c r="BC93">
        <v>84.983276666666654</v>
      </c>
      <c r="BD93">
        <v>9.9975413333333318E-2</v>
      </c>
      <c r="BE93">
        <v>22.10356333333333</v>
      </c>
      <c r="BF93">
        <v>22.13506666666666</v>
      </c>
      <c r="BG93">
        <v>999.9000000000002</v>
      </c>
      <c r="BH93">
        <v>0</v>
      </c>
      <c r="BI93">
        <v>0</v>
      </c>
      <c r="BJ93">
        <v>9997.746666666666</v>
      </c>
      <c r="BK93">
        <v>122.5274</v>
      </c>
      <c r="BL93">
        <v>1.676791333333334</v>
      </c>
      <c r="BM93">
        <v>-6.5652983333333337</v>
      </c>
      <c r="BN93">
        <v>421.43486666666672</v>
      </c>
      <c r="BO93">
        <v>427.52480000000003</v>
      </c>
      <c r="BP93">
        <v>1.3815729999999999</v>
      </c>
      <c r="BQ93">
        <v>420.01789999999988</v>
      </c>
      <c r="BR93">
        <v>17.558936666666671</v>
      </c>
      <c r="BS93">
        <v>1.6096280000000001</v>
      </c>
      <c r="BT93">
        <v>1.4922163333333329</v>
      </c>
      <c r="BU93">
        <v>14.05125333333333</v>
      </c>
      <c r="BV93">
        <v>12.888643333333331</v>
      </c>
      <c r="BW93">
        <v>400.00609999999989</v>
      </c>
      <c r="BX93">
        <v>0.64300279999999987</v>
      </c>
      <c r="BY93">
        <v>0.3569971666666667</v>
      </c>
      <c r="BZ93">
        <v>28</v>
      </c>
      <c r="CA93">
        <v>6680.8703333333342</v>
      </c>
      <c r="CB93">
        <v>1654194765.0999999</v>
      </c>
      <c r="CC93" t="s">
        <v>496</v>
      </c>
      <c r="CD93">
        <v>1654194758.5999999</v>
      </c>
      <c r="CE93">
        <v>1654194765.0999999</v>
      </c>
      <c r="CF93">
        <v>11</v>
      </c>
      <c r="CG93">
        <v>-0.11</v>
      </c>
      <c r="CH93">
        <v>-1.4E-2</v>
      </c>
      <c r="CI93">
        <v>2.76</v>
      </c>
      <c r="CJ93">
        <v>0.13500000000000001</v>
      </c>
      <c r="CK93">
        <v>420</v>
      </c>
      <c r="CL93">
        <v>20</v>
      </c>
      <c r="CM93">
        <v>0.3</v>
      </c>
      <c r="CN93">
        <v>7.0000000000000007E-2</v>
      </c>
      <c r="CO93">
        <v>-6.5597770000000004</v>
      </c>
      <c r="CP93">
        <v>-5.1455234521564447E-2</v>
      </c>
      <c r="CQ93">
        <v>1.7867943949990521E-2</v>
      </c>
      <c r="CR93">
        <v>1</v>
      </c>
      <c r="CS93">
        <v>1.37069475</v>
      </c>
      <c r="CT93">
        <v>4.3931819887430598E-2</v>
      </c>
      <c r="CU93">
        <v>2.9624547843595871E-2</v>
      </c>
      <c r="CV93">
        <v>1</v>
      </c>
      <c r="CW93">
        <v>2</v>
      </c>
      <c r="CX93">
        <v>2</v>
      </c>
      <c r="CY93" t="s">
        <v>343</v>
      </c>
      <c r="CZ93">
        <v>3.2355999999999998</v>
      </c>
      <c r="DA93">
        <v>2.7812199999999998</v>
      </c>
      <c r="DB93">
        <v>8.19714E-2</v>
      </c>
      <c r="DC93">
        <v>8.4475400000000006E-2</v>
      </c>
      <c r="DD93">
        <v>8.6386000000000004E-2</v>
      </c>
      <c r="DE93">
        <v>8.3703700000000006E-2</v>
      </c>
      <c r="DF93">
        <v>23356</v>
      </c>
      <c r="DG93">
        <v>22948.3</v>
      </c>
      <c r="DH93">
        <v>24451.599999999999</v>
      </c>
      <c r="DI93">
        <v>22322.6</v>
      </c>
      <c r="DJ93">
        <v>32999.300000000003</v>
      </c>
      <c r="DK93">
        <v>26090.2</v>
      </c>
      <c r="DL93">
        <v>39952.9</v>
      </c>
      <c r="DM93">
        <v>30908.6</v>
      </c>
      <c r="DN93">
        <v>2.2183000000000002</v>
      </c>
      <c r="DO93">
        <v>2.2708200000000001</v>
      </c>
      <c r="DP93">
        <v>-1.5258799999999999E-2</v>
      </c>
      <c r="DQ93">
        <v>0</v>
      </c>
      <c r="DR93">
        <v>22.360600000000002</v>
      </c>
      <c r="DS93">
        <v>999.9</v>
      </c>
      <c r="DT93">
        <v>59.4</v>
      </c>
      <c r="DU93">
        <v>27.9</v>
      </c>
      <c r="DV93">
        <v>26.370799999999999</v>
      </c>
      <c r="DW93">
        <v>63.387300000000003</v>
      </c>
      <c r="DX93">
        <v>15.961499999999999</v>
      </c>
      <c r="DY93">
        <v>2</v>
      </c>
      <c r="DZ93">
        <v>-0.15394099999999999</v>
      </c>
      <c r="EA93">
        <v>1.68252</v>
      </c>
      <c r="EB93">
        <v>20.372399999999999</v>
      </c>
      <c r="EC93">
        <v>5.23271</v>
      </c>
      <c r="ED93">
        <v>11.9381</v>
      </c>
      <c r="EE93">
        <v>4.97865</v>
      </c>
      <c r="EF93">
        <v>3.282</v>
      </c>
      <c r="EG93">
        <v>816.6</v>
      </c>
      <c r="EH93">
        <v>1622</v>
      </c>
      <c r="EI93">
        <v>192.1</v>
      </c>
      <c r="EJ93">
        <v>98.9</v>
      </c>
      <c r="EK93">
        <v>4.9717500000000001</v>
      </c>
      <c r="EL93">
        <v>1.8614999999999999</v>
      </c>
      <c r="EM93">
        <v>1.8669100000000001</v>
      </c>
      <c r="EN93">
        <v>1.85822</v>
      </c>
      <c r="EO93">
        <v>1.8626400000000001</v>
      </c>
      <c r="EP93">
        <v>1.8632500000000001</v>
      </c>
      <c r="EQ93">
        <v>1.8640300000000001</v>
      </c>
      <c r="ER93">
        <v>1.85995</v>
      </c>
      <c r="ES93">
        <v>0</v>
      </c>
      <c r="ET93">
        <v>0</v>
      </c>
      <c r="EU93">
        <v>0</v>
      </c>
      <c r="EV93">
        <v>0</v>
      </c>
      <c r="EW93" t="s">
        <v>334</v>
      </c>
      <c r="EX93" t="s">
        <v>335</v>
      </c>
      <c r="EY93" t="s">
        <v>336</v>
      </c>
      <c r="EZ93" t="s">
        <v>336</v>
      </c>
      <c r="FA93" t="s">
        <v>336</v>
      </c>
      <c r="FB93" t="s">
        <v>336</v>
      </c>
      <c r="FC93">
        <v>0</v>
      </c>
      <c r="FD93">
        <v>100</v>
      </c>
      <c r="FE93">
        <v>100</v>
      </c>
      <c r="FF93">
        <v>2.76</v>
      </c>
      <c r="FG93">
        <v>0.10780000000000001</v>
      </c>
      <c r="FH93">
        <v>2.6108567410988219</v>
      </c>
      <c r="FI93">
        <v>6.7843858137211317E-4</v>
      </c>
      <c r="FJ93">
        <v>-9.1149672394835243E-7</v>
      </c>
      <c r="FK93">
        <v>3.4220399332756191E-10</v>
      </c>
      <c r="FL93">
        <v>-6.7683551035242831E-3</v>
      </c>
      <c r="FM93">
        <v>-1.0294496597657229E-2</v>
      </c>
      <c r="FN93">
        <v>9.3241379300954626E-4</v>
      </c>
      <c r="FO93">
        <v>-3.1998259251072341E-6</v>
      </c>
      <c r="FP93">
        <v>1</v>
      </c>
      <c r="FQ93">
        <v>2092</v>
      </c>
      <c r="FR93">
        <v>0</v>
      </c>
      <c r="FS93">
        <v>27</v>
      </c>
      <c r="FT93">
        <v>10</v>
      </c>
      <c r="FU93">
        <v>9.9</v>
      </c>
      <c r="FV93">
        <v>1.3549800000000001</v>
      </c>
      <c r="FW93">
        <v>2.3986800000000001</v>
      </c>
      <c r="FX93">
        <v>2.1496599999999999</v>
      </c>
      <c r="FY93">
        <v>2.7465799999999998</v>
      </c>
      <c r="FZ93">
        <v>2.1508799999999999</v>
      </c>
      <c r="GA93">
        <v>2.36572</v>
      </c>
      <c r="GB93">
        <v>31.7392</v>
      </c>
      <c r="GC93">
        <v>16.084599999999998</v>
      </c>
      <c r="GD93">
        <v>19</v>
      </c>
      <c r="GE93">
        <v>620.27099999999996</v>
      </c>
      <c r="GF93">
        <v>690.803</v>
      </c>
      <c r="GG93">
        <v>19.997800000000002</v>
      </c>
      <c r="GH93">
        <v>25.327300000000001</v>
      </c>
      <c r="GI93">
        <v>29.999700000000001</v>
      </c>
      <c r="GJ93">
        <v>25.397400000000001</v>
      </c>
      <c r="GK93">
        <v>25.392199999999999</v>
      </c>
      <c r="GL93">
        <v>27.1357</v>
      </c>
      <c r="GM93">
        <v>34.8294</v>
      </c>
      <c r="GN93">
        <v>0</v>
      </c>
      <c r="GO93">
        <v>20</v>
      </c>
      <c r="GP93">
        <v>420</v>
      </c>
      <c r="GQ93">
        <v>17.568899999999999</v>
      </c>
      <c r="GR93">
        <v>101.05</v>
      </c>
      <c r="GS93">
        <v>101.39100000000001</v>
      </c>
    </row>
    <row r="94" spans="1:201" x14ac:dyDescent="0.25">
      <c r="A94" t="s">
        <v>493</v>
      </c>
      <c r="B94" t="s">
        <v>646</v>
      </c>
      <c r="C94">
        <v>3</v>
      </c>
      <c r="D94">
        <v>78</v>
      </c>
      <c r="E94">
        <v>1654195451.5999999</v>
      </c>
      <c r="F94">
        <v>8149.5999999046326</v>
      </c>
      <c r="G94" t="s">
        <v>509</v>
      </c>
      <c r="H94" t="s">
        <v>510</v>
      </c>
      <c r="I94">
        <v>15</v>
      </c>
      <c r="J94">
        <v>1654195443.849999</v>
      </c>
      <c r="K94">
        <f t="shared" si="42"/>
        <v>2.6600313962668594E-3</v>
      </c>
      <c r="L94">
        <f t="shared" si="43"/>
        <v>2.6600313962668594</v>
      </c>
      <c r="M94">
        <f t="shared" si="44"/>
        <v>8.4778276931657448</v>
      </c>
      <c r="N94">
        <f t="shared" si="45"/>
        <v>415.36403333333328</v>
      </c>
      <c r="O94">
        <f t="shared" si="46"/>
        <v>345.02077555139721</v>
      </c>
      <c r="P94">
        <f t="shared" si="47"/>
        <v>29.35442193733579</v>
      </c>
      <c r="Q94">
        <f t="shared" si="48"/>
        <v>35.339237391065261</v>
      </c>
      <c r="R94">
        <f t="shared" si="49"/>
        <v>0.22298090570781931</v>
      </c>
      <c r="S94">
        <f>IF(LEFT(AS94,1)&lt;&gt;"0",IF(LEFT(AS94,1)="1",3,AT94),$G$5+$H$5*(BJ94*BC94/($N$5*1000))+$I$5*(BJ94*BC94/($N$5*1000))*MAX(MIN(AQ94,$M$5),$L$5)*MAX(MIN(AQ94,$M$5),$L$5)+$J$5*MAX(MIN(AQ94,$M$5),$L$5)*(BJ94*BC94/($N$5*1000))+$K$5*(BJ94*BC94/($N$5*1000))*(BJ94*BC94/($N$5*1000)))</f>
        <v>3.1961681853406354</v>
      </c>
      <c r="T94">
        <f t="shared" si="50"/>
        <v>0.21468508521896446</v>
      </c>
      <c r="U94">
        <f t="shared" si="51"/>
        <v>0.13489781003633591</v>
      </c>
      <c r="V94">
        <f t="shared" si="52"/>
        <v>35.595412045225494</v>
      </c>
      <c r="W94">
        <f>(BE94+(V94+2*0.95*0.0000000567*(((BE94+$E$7)+273)^4-(BE94+273)^4)-44100*K94)/(1.84*29.3*S94+8*0.95*0.0000000567*(BE94+273)^3))</f>
        <v>21.4516604619158</v>
      </c>
      <c r="X94">
        <f>($F$7*BF94+$G$7*BG94+$H$7*W94)</f>
        <v>21.764853333333331</v>
      </c>
      <c r="Y94">
        <f t="shared" si="53"/>
        <v>2.6156910982280612</v>
      </c>
      <c r="Z94">
        <f t="shared" si="54"/>
        <v>60.204647782922407</v>
      </c>
      <c r="AA94">
        <f t="shared" si="55"/>
        <v>1.5875549011585826</v>
      </c>
      <c r="AB94">
        <f t="shared" si="56"/>
        <v>2.6369308012277863</v>
      </c>
      <c r="AC94">
        <f t="shared" si="57"/>
        <v>1.0281361970694787</v>
      </c>
      <c r="AD94">
        <f t="shared" si="58"/>
        <v>-117.3073845753685</v>
      </c>
      <c r="AE94">
        <f t="shared" si="59"/>
        <v>22.820402963188666</v>
      </c>
      <c r="AF94">
        <f>2*0.95*0.0000000567*(((BE94+$E$7)+273)^4-(X94+273)^4)</f>
        <v>1.4625969638273653</v>
      </c>
      <c r="AG94">
        <f t="shared" si="60"/>
        <v>-57.428972603126979</v>
      </c>
      <c r="AH94">
        <v>0</v>
      </c>
      <c r="AI94">
        <v>0</v>
      </c>
      <c r="AJ94">
        <f>IF(AH94*$K$13&gt;=AL94,1,(AL94/(AL94-AH94*$K$13)))</f>
        <v>1</v>
      </c>
      <c r="AK94">
        <f t="shared" si="61"/>
        <v>0</v>
      </c>
      <c r="AL94">
        <f>MAX(0,($E$13+$F$13*BJ94)/(1+$G$13*BJ94)*BC94/(BE94+273)*$H$13)</f>
        <v>45733.724737002965</v>
      </c>
      <c r="AM94">
        <f>$E$11*BK94+$F$11*BL94+$G$11*BW94</f>
        <v>200.00219999999999</v>
      </c>
      <c r="AN94">
        <f t="shared" si="62"/>
        <v>170.14387976209017</v>
      </c>
      <c r="AO94">
        <f>($E$11*$G$9+$F$11*$G$9+$G$11*(BX94*$H$9+BY94*$J$9))/($E$11+$F$11+$G$11)</f>
        <v>0.85071004099999992</v>
      </c>
      <c r="AP94">
        <f>($E$11*$N$9+$F$11*$N$9+$G$11*(BX94*$O$9+BY94*$Q$9))/($E$11+$F$11+$G$11)</f>
        <v>0.17797510249999998</v>
      </c>
      <c r="AQ94">
        <v>2.9</v>
      </c>
      <c r="AR94">
        <v>0.5</v>
      </c>
      <c r="AS94" t="s">
        <v>331</v>
      </c>
      <c r="AT94">
        <v>2</v>
      </c>
      <c r="AU94">
        <v>1654195443.849999</v>
      </c>
      <c r="AV94">
        <v>415.36403333333328</v>
      </c>
      <c r="AW94">
        <v>419.99563333333322</v>
      </c>
      <c r="AX94">
        <v>18.659520000000001</v>
      </c>
      <c r="AY94">
        <v>17.397839999999999</v>
      </c>
      <c r="AZ94">
        <v>412.60440000000011</v>
      </c>
      <c r="BA94">
        <v>18.55670666666667</v>
      </c>
      <c r="BB94">
        <v>600.00553333333335</v>
      </c>
      <c r="BC94">
        <v>84.980176666666679</v>
      </c>
      <c r="BD94">
        <v>9.9980869999999999E-2</v>
      </c>
      <c r="BE94">
        <v>21.897290000000002</v>
      </c>
      <c r="BF94">
        <v>21.764853333333331</v>
      </c>
      <c r="BG94">
        <v>999.9000000000002</v>
      </c>
      <c r="BH94">
        <v>0</v>
      </c>
      <c r="BI94">
        <v>0</v>
      </c>
      <c r="BJ94">
        <v>10004.808999999999</v>
      </c>
      <c r="BK94">
        <v>61.732586666666663</v>
      </c>
      <c r="BL94">
        <v>1.5243519999999999</v>
      </c>
      <c r="BM94">
        <v>-4.6315973333333336</v>
      </c>
      <c r="BN94">
        <v>423.26193333333339</v>
      </c>
      <c r="BO94">
        <v>427.43203333333332</v>
      </c>
      <c r="BP94">
        <v>1.261696333333334</v>
      </c>
      <c r="BQ94">
        <v>419.99563333333322</v>
      </c>
      <c r="BR94">
        <v>17.397839999999999</v>
      </c>
      <c r="BS94">
        <v>1.5856913333333329</v>
      </c>
      <c r="BT94">
        <v>1.478471333333333</v>
      </c>
      <c r="BU94">
        <v>13.82043333333333</v>
      </c>
      <c r="BV94">
        <v>12.74733</v>
      </c>
      <c r="BW94">
        <v>200.00219999999999</v>
      </c>
      <c r="BX94">
        <v>0.64299863333333329</v>
      </c>
      <c r="BY94">
        <v>0.3570013666666666</v>
      </c>
      <c r="BZ94">
        <v>27</v>
      </c>
      <c r="CA94">
        <v>3340.413333333333</v>
      </c>
      <c r="CB94">
        <v>1654194765.0999999</v>
      </c>
      <c r="CC94" t="s">
        <v>496</v>
      </c>
      <c r="CD94">
        <v>1654194758.5999999</v>
      </c>
      <c r="CE94">
        <v>1654194765.0999999</v>
      </c>
      <c r="CF94">
        <v>11</v>
      </c>
      <c r="CG94">
        <v>-0.11</v>
      </c>
      <c r="CH94">
        <v>-1.4E-2</v>
      </c>
      <c r="CI94">
        <v>2.76</v>
      </c>
      <c r="CJ94">
        <v>0.13500000000000001</v>
      </c>
      <c r="CK94">
        <v>420</v>
      </c>
      <c r="CL94">
        <v>20</v>
      </c>
      <c r="CM94">
        <v>0.3</v>
      </c>
      <c r="CN94">
        <v>7.0000000000000007E-2</v>
      </c>
      <c r="CO94">
        <v>-4.6270065853658533</v>
      </c>
      <c r="CP94">
        <v>-7.0544738675963947E-2</v>
      </c>
      <c r="CQ94">
        <v>4.4434605312930163E-2</v>
      </c>
      <c r="CR94">
        <v>1</v>
      </c>
      <c r="CS94">
        <v>1.267614146341463</v>
      </c>
      <c r="CT94">
        <v>-0.1040832752613251</v>
      </c>
      <c r="CU94">
        <v>1.038522542837161E-2</v>
      </c>
      <c r="CV94">
        <v>0</v>
      </c>
      <c r="CW94">
        <v>1</v>
      </c>
      <c r="CX94">
        <v>2</v>
      </c>
      <c r="CY94" t="s">
        <v>340</v>
      </c>
      <c r="CZ94">
        <v>3.23563</v>
      </c>
      <c r="DA94">
        <v>2.7813099999999999</v>
      </c>
      <c r="DB94">
        <v>8.22827E-2</v>
      </c>
      <c r="DC94">
        <v>8.4492999999999999E-2</v>
      </c>
      <c r="DD94">
        <v>8.5599599999999998E-2</v>
      </c>
      <c r="DE94">
        <v>8.3199200000000001E-2</v>
      </c>
      <c r="DF94">
        <v>23350.799999999999</v>
      </c>
      <c r="DG94">
        <v>22950</v>
      </c>
      <c r="DH94">
        <v>24454</v>
      </c>
      <c r="DI94">
        <v>22324.400000000001</v>
      </c>
      <c r="DJ94">
        <v>33031.300000000003</v>
      </c>
      <c r="DK94">
        <v>26106.5</v>
      </c>
      <c r="DL94">
        <v>39957</v>
      </c>
      <c r="DM94">
        <v>30910.9</v>
      </c>
      <c r="DN94">
        <v>2.2197</v>
      </c>
      <c r="DO94">
        <v>2.27135</v>
      </c>
      <c r="DP94">
        <v>-1.9595000000000001E-2</v>
      </c>
      <c r="DQ94">
        <v>0</v>
      </c>
      <c r="DR94">
        <v>22.071400000000001</v>
      </c>
      <c r="DS94">
        <v>999.9</v>
      </c>
      <c r="DT94">
        <v>59.4</v>
      </c>
      <c r="DU94">
        <v>28</v>
      </c>
      <c r="DV94">
        <v>26.525099999999998</v>
      </c>
      <c r="DW94">
        <v>63.357300000000002</v>
      </c>
      <c r="DX94">
        <v>15.929500000000001</v>
      </c>
      <c r="DY94">
        <v>2</v>
      </c>
      <c r="DZ94">
        <v>-0.16048299999999999</v>
      </c>
      <c r="EA94">
        <v>1.6130100000000001</v>
      </c>
      <c r="EB94">
        <v>20.3752</v>
      </c>
      <c r="EC94">
        <v>5.2297200000000004</v>
      </c>
      <c r="ED94">
        <v>11.9381</v>
      </c>
      <c r="EE94">
        <v>4.9794</v>
      </c>
      <c r="EF94">
        <v>3.282</v>
      </c>
      <c r="EG94">
        <v>819</v>
      </c>
      <c r="EH94">
        <v>1640.1</v>
      </c>
      <c r="EI94">
        <v>192.1</v>
      </c>
      <c r="EJ94">
        <v>99</v>
      </c>
      <c r="EK94">
        <v>4.9717200000000004</v>
      </c>
      <c r="EL94">
        <v>1.86148</v>
      </c>
      <c r="EM94">
        <v>1.86693</v>
      </c>
      <c r="EN94">
        <v>1.8582000000000001</v>
      </c>
      <c r="EO94">
        <v>1.8626400000000001</v>
      </c>
      <c r="EP94">
        <v>1.86321</v>
      </c>
      <c r="EQ94">
        <v>1.86402</v>
      </c>
      <c r="ER94">
        <v>1.85991</v>
      </c>
      <c r="ES94">
        <v>0</v>
      </c>
      <c r="ET94">
        <v>0</v>
      </c>
      <c r="EU94">
        <v>0</v>
      </c>
      <c r="EV94">
        <v>0</v>
      </c>
      <c r="EW94" t="s">
        <v>334</v>
      </c>
      <c r="EX94" t="s">
        <v>335</v>
      </c>
      <c r="EY94" t="s">
        <v>336</v>
      </c>
      <c r="EZ94" t="s">
        <v>336</v>
      </c>
      <c r="FA94" t="s">
        <v>336</v>
      </c>
      <c r="FB94" t="s">
        <v>336</v>
      </c>
      <c r="FC94">
        <v>0</v>
      </c>
      <c r="FD94">
        <v>100</v>
      </c>
      <c r="FE94">
        <v>100</v>
      </c>
      <c r="FF94">
        <v>2.76</v>
      </c>
      <c r="FG94">
        <v>0.1027</v>
      </c>
      <c r="FH94">
        <v>2.6108567410988219</v>
      </c>
      <c r="FI94">
        <v>6.7843858137211317E-4</v>
      </c>
      <c r="FJ94">
        <v>-9.1149672394835243E-7</v>
      </c>
      <c r="FK94">
        <v>3.4220399332756191E-10</v>
      </c>
      <c r="FL94">
        <v>-6.7683551035242831E-3</v>
      </c>
      <c r="FM94">
        <v>-1.0294496597657229E-2</v>
      </c>
      <c r="FN94">
        <v>9.3241379300954626E-4</v>
      </c>
      <c r="FO94">
        <v>-3.1998259251072341E-6</v>
      </c>
      <c r="FP94">
        <v>1</v>
      </c>
      <c r="FQ94">
        <v>2092</v>
      </c>
      <c r="FR94">
        <v>0</v>
      </c>
      <c r="FS94">
        <v>27</v>
      </c>
      <c r="FT94">
        <v>11.6</v>
      </c>
      <c r="FU94">
        <v>11.4</v>
      </c>
      <c r="FV94">
        <v>1.3537600000000001</v>
      </c>
      <c r="FW94">
        <v>2.4023400000000001</v>
      </c>
      <c r="FX94">
        <v>2.1508799999999999</v>
      </c>
      <c r="FY94">
        <v>2.7502399999999998</v>
      </c>
      <c r="FZ94">
        <v>2.1508799999999999</v>
      </c>
      <c r="GA94">
        <v>2.3828100000000001</v>
      </c>
      <c r="GB94">
        <v>31.695499999999999</v>
      </c>
      <c r="GC94">
        <v>16.075800000000001</v>
      </c>
      <c r="GD94">
        <v>19</v>
      </c>
      <c r="GE94">
        <v>619.99400000000003</v>
      </c>
      <c r="GF94">
        <v>689.71500000000003</v>
      </c>
      <c r="GG94">
        <v>19.998799999999999</v>
      </c>
      <c r="GH94">
        <v>25.224699999999999</v>
      </c>
      <c r="GI94">
        <v>29.9998</v>
      </c>
      <c r="GJ94">
        <v>25.282</v>
      </c>
      <c r="GK94">
        <v>25.276199999999999</v>
      </c>
      <c r="GL94">
        <v>27.133600000000001</v>
      </c>
      <c r="GM94">
        <v>35.410600000000002</v>
      </c>
      <c r="GN94">
        <v>0</v>
      </c>
      <c r="GO94">
        <v>20</v>
      </c>
      <c r="GP94">
        <v>420</v>
      </c>
      <c r="GQ94">
        <v>17.424299999999999</v>
      </c>
      <c r="GR94">
        <v>101.06</v>
      </c>
      <c r="GS94">
        <v>101.398</v>
      </c>
    </row>
    <row r="95" spans="1:201" x14ac:dyDescent="0.25">
      <c r="A95" t="s">
        <v>493</v>
      </c>
      <c r="B95" t="s">
        <v>646</v>
      </c>
      <c r="C95">
        <v>3</v>
      </c>
      <c r="D95">
        <v>79</v>
      </c>
      <c r="E95">
        <v>1654195514.5999999</v>
      </c>
      <c r="F95">
        <v>8212.5999999046326</v>
      </c>
      <c r="G95" t="s">
        <v>511</v>
      </c>
      <c r="H95" t="s">
        <v>512</v>
      </c>
      <c r="I95">
        <v>15</v>
      </c>
      <c r="J95">
        <v>1654195506.599999</v>
      </c>
      <c r="K95">
        <f t="shared" si="42"/>
        <v>2.554346288779753E-3</v>
      </c>
      <c r="L95">
        <f t="shared" si="43"/>
        <v>2.5543462887797532</v>
      </c>
      <c r="M95">
        <f t="shared" si="44"/>
        <v>4.6542771620533738</v>
      </c>
      <c r="N95">
        <f t="shared" si="45"/>
        <v>417.25387096774188</v>
      </c>
      <c r="O95">
        <f t="shared" si="46"/>
        <v>374.4917780887215</v>
      </c>
      <c r="P95">
        <f t="shared" si="47"/>
        <v>31.861408638722725</v>
      </c>
      <c r="Q95">
        <f t="shared" si="48"/>
        <v>35.499567325193809</v>
      </c>
      <c r="R95">
        <f t="shared" si="49"/>
        <v>0.21887127813468019</v>
      </c>
      <c r="S95">
        <f>IF(LEFT(AS95,1)&lt;&gt;"0",IF(LEFT(AS95,1)="1",3,AT95),$G$5+$H$5*(BJ95*BC95/($N$5*1000))+$I$5*(BJ95*BC95/($N$5*1000))*MAX(MIN(AQ95,$M$5),$L$5)*MAX(MIN(AQ95,$M$5),$L$5)+$J$5*MAX(MIN(AQ95,$M$5),$L$5)*(BJ95*BC95/($N$5*1000))+$K$5*(BJ95*BC95/($N$5*1000))*(BJ95*BC95/($N$5*1000)))</f>
        <v>3.1950805888144571</v>
      </c>
      <c r="T95">
        <f t="shared" si="50"/>
        <v>0.21086991453125761</v>
      </c>
      <c r="U95">
        <f t="shared" si="51"/>
        <v>0.13248821703475092</v>
      </c>
      <c r="V95">
        <f t="shared" si="52"/>
        <v>17.797651324659604</v>
      </c>
      <c r="W95">
        <f>(BE95+(V95+2*0.95*0.0000000567*(((BE95+$E$7)+273)^4-(BE95+273)^4)-44100*K95)/(1.84*29.3*S95+8*0.95*0.0000000567*(BE95+273)^3))</f>
        <v>21.250822278366616</v>
      </c>
      <c r="X95">
        <f>($F$7*BF95+$G$7*BG95+$H$7*W95)</f>
        <v>21.570709677419359</v>
      </c>
      <c r="Y95">
        <f t="shared" si="53"/>
        <v>2.5848257677296087</v>
      </c>
      <c r="Z95">
        <f t="shared" si="54"/>
        <v>60.371046597503486</v>
      </c>
      <c r="AA95">
        <f t="shared" si="55"/>
        <v>1.5794529628386451</v>
      </c>
      <c r="AB95">
        <f t="shared" si="56"/>
        <v>2.6162424735965404</v>
      </c>
      <c r="AC95">
        <f t="shared" si="57"/>
        <v>1.0053728048909636</v>
      </c>
      <c r="AD95">
        <f t="shared" si="58"/>
        <v>-112.64667133518711</v>
      </c>
      <c r="AE95">
        <f t="shared" si="59"/>
        <v>34.036117986672757</v>
      </c>
      <c r="AF95">
        <f>2*0.95*0.0000000567*(((BE95+$E$7)+273)^4-(X95+273)^4)</f>
        <v>2.1785877004623284</v>
      </c>
      <c r="AG95">
        <f t="shared" si="60"/>
        <v>-58.63431432339241</v>
      </c>
      <c r="AH95">
        <v>0</v>
      </c>
      <c r="AI95">
        <v>0</v>
      </c>
      <c r="AJ95">
        <f>IF(AH95*$K$13&gt;=AL95,1,(AL95/(AL95-AH95*$K$13)))</f>
        <v>1</v>
      </c>
      <c r="AK95">
        <f t="shared" si="61"/>
        <v>0</v>
      </c>
      <c r="AL95">
        <f>MAX(0,($E$13+$F$13*BJ95)/(1+$G$13*BJ95)*BC95/(BE95+273)*$H$13)</f>
        <v>45733.51863053791</v>
      </c>
      <c r="AM95">
        <f>$E$11*BK95+$F$11*BL95+$G$11*BW95</f>
        <v>100.0005225806452</v>
      </c>
      <c r="AN95">
        <f t="shared" si="62"/>
        <v>85.071475435709729</v>
      </c>
      <c r="AO95">
        <f>($E$11*$G$9+$F$11*$G$9+$G$11*(BX95*$H$9+BY95*$J$9))/($E$11+$F$11+$G$11)</f>
        <v>0.85071030870967734</v>
      </c>
      <c r="AP95">
        <f>($E$11*$N$9+$F$11*$N$9+$G$11*(BX95*$O$9+BY95*$Q$9))/($E$11+$F$11+$G$11)</f>
        <v>0.17797558318064516</v>
      </c>
      <c r="AQ95">
        <v>2.9</v>
      </c>
      <c r="AR95">
        <v>0.5</v>
      </c>
      <c r="AS95" t="s">
        <v>331</v>
      </c>
      <c r="AT95">
        <v>2</v>
      </c>
      <c r="AU95">
        <v>1654195506.599999</v>
      </c>
      <c r="AV95">
        <v>417.25387096774188</v>
      </c>
      <c r="AW95">
        <v>420.01848387096771</v>
      </c>
      <c r="AX95">
        <v>18.564532258064521</v>
      </c>
      <c r="AY95">
        <v>17.352893548387101</v>
      </c>
      <c r="AZ95">
        <v>414.49399999999991</v>
      </c>
      <c r="BA95">
        <v>18.463651612903231</v>
      </c>
      <c r="BB95">
        <v>600.02090322580636</v>
      </c>
      <c r="BC95">
        <v>84.97901612903226</v>
      </c>
      <c r="BD95">
        <v>0.1000443548387097</v>
      </c>
      <c r="BE95">
        <v>21.768303225806449</v>
      </c>
      <c r="BF95">
        <v>21.570709677419359</v>
      </c>
      <c r="BG95">
        <v>999.90000000000032</v>
      </c>
      <c r="BH95">
        <v>0</v>
      </c>
      <c r="BI95">
        <v>0</v>
      </c>
      <c r="BJ95">
        <v>10000.341612903219</v>
      </c>
      <c r="BK95">
        <v>30.791993548387101</v>
      </c>
      <c r="BL95">
        <v>1.446833225806452</v>
      </c>
      <c r="BM95">
        <v>-2.7646758064516139</v>
      </c>
      <c r="BN95">
        <v>425.1465483870968</v>
      </c>
      <c r="BO95">
        <v>427.43587096774189</v>
      </c>
      <c r="BP95">
        <v>1.2116325806451611</v>
      </c>
      <c r="BQ95">
        <v>420.01848387096771</v>
      </c>
      <c r="BR95">
        <v>17.352893548387101</v>
      </c>
      <c r="BS95">
        <v>1.5775948387096781</v>
      </c>
      <c r="BT95">
        <v>1.4746322580645159</v>
      </c>
      <c r="BU95">
        <v>13.741683870967741</v>
      </c>
      <c r="BV95">
        <v>12.70761290322581</v>
      </c>
      <c r="BW95">
        <v>100.0005225806452</v>
      </c>
      <c r="BX95">
        <v>0.64299251612903219</v>
      </c>
      <c r="BY95">
        <v>0.3570075806451613</v>
      </c>
      <c r="BZ95">
        <v>26.009409677419359</v>
      </c>
      <c r="CA95">
        <v>1670.193225806451</v>
      </c>
      <c r="CB95">
        <v>1654194765.0999999</v>
      </c>
      <c r="CC95" t="s">
        <v>496</v>
      </c>
      <c r="CD95">
        <v>1654194758.5999999</v>
      </c>
      <c r="CE95">
        <v>1654194765.0999999</v>
      </c>
      <c r="CF95">
        <v>11</v>
      </c>
      <c r="CG95">
        <v>-0.11</v>
      </c>
      <c r="CH95">
        <v>-1.4E-2</v>
      </c>
      <c r="CI95">
        <v>2.76</v>
      </c>
      <c r="CJ95">
        <v>0.13500000000000001</v>
      </c>
      <c r="CK95">
        <v>420</v>
      </c>
      <c r="CL95">
        <v>20</v>
      </c>
      <c r="CM95">
        <v>0.3</v>
      </c>
      <c r="CN95">
        <v>7.0000000000000007E-2</v>
      </c>
      <c r="CO95">
        <v>-2.765913658536586</v>
      </c>
      <c r="CP95">
        <v>9.4414285714284799E-2</v>
      </c>
      <c r="CQ95">
        <v>3.2296512517011017E-2</v>
      </c>
      <c r="CR95">
        <v>1</v>
      </c>
      <c r="CS95">
        <v>1.2035470731707321</v>
      </c>
      <c r="CT95">
        <v>9.2407317073173664E-2</v>
      </c>
      <c r="CU95">
        <v>1.659956100564142E-2</v>
      </c>
      <c r="CV95">
        <v>1</v>
      </c>
      <c r="CW95">
        <v>2</v>
      </c>
      <c r="CX95">
        <v>2</v>
      </c>
      <c r="CY95" t="s">
        <v>343</v>
      </c>
      <c r="CZ95">
        <v>3.2355900000000002</v>
      </c>
      <c r="DA95">
        <v>2.7812299999999999</v>
      </c>
      <c r="DB95">
        <v>8.25853E-2</v>
      </c>
      <c r="DC95">
        <v>8.4520200000000004E-2</v>
      </c>
      <c r="DD95">
        <v>8.5194300000000001E-2</v>
      </c>
      <c r="DE95">
        <v>8.2700999999999997E-2</v>
      </c>
      <c r="DF95">
        <v>23344.1</v>
      </c>
      <c r="DG95">
        <v>22950.3</v>
      </c>
      <c r="DH95">
        <v>24454.9</v>
      </c>
      <c r="DI95">
        <v>22325.1</v>
      </c>
      <c r="DJ95">
        <v>33047.300000000003</v>
      </c>
      <c r="DK95">
        <v>26121.599999999999</v>
      </c>
      <c r="DL95">
        <v>39958.5</v>
      </c>
      <c r="DM95">
        <v>30912</v>
      </c>
      <c r="DN95">
        <v>2.2204000000000002</v>
      </c>
      <c r="DO95">
        <v>2.2717999999999998</v>
      </c>
      <c r="DP95">
        <v>-2.1502400000000001E-2</v>
      </c>
      <c r="DQ95">
        <v>0</v>
      </c>
      <c r="DR95">
        <v>21.918099999999999</v>
      </c>
      <c r="DS95">
        <v>999.9</v>
      </c>
      <c r="DT95">
        <v>59.5</v>
      </c>
      <c r="DU95">
        <v>28</v>
      </c>
      <c r="DV95">
        <v>26.569700000000001</v>
      </c>
      <c r="DW95">
        <v>63.387300000000003</v>
      </c>
      <c r="DX95">
        <v>15.9375</v>
      </c>
      <c r="DY95">
        <v>2</v>
      </c>
      <c r="DZ95">
        <v>-0.164411</v>
      </c>
      <c r="EA95">
        <v>1.5629900000000001</v>
      </c>
      <c r="EB95">
        <v>20.376799999999999</v>
      </c>
      <c r="EC95">
        <v>5.2325600000000003</v>
      </c>
      <c r="ED95">
        <v>11.9381</v>
      </c>
      <c r="EE95">
        <v>4.9789000000000003</v>
      </c>
      <c r="EF95">
        <v>3.282</v>
      </c>
      <c r="EG95">
        <v>820.8</v>
      </c>
      <c r="EH95">
        <v>1653.9</v>
      </c>
      <c r="EI95">
        <v>192.1</v>
      </c>
      <c r="EJ95">
        <v>99</v>
      </c>
      <c r="EK95">
        <v>4.9717099999999999</v>
      </c>
      <c r="EL95">
        <v>1.8615200000000001</v>
      </c>
      <c r="EM95">
        <v>1.8669500000000001</v>
      </c>
      <c r="EN95">
        <v>1.8582099999999999</v>
      </c>
      <c r="EO95">
        <v>1.8626400000000001</v>
      </c>
      <c r="EP95">
        <v>1.86324</v>
      </c>
      <c r="EQ95">
        <v>1.86402</v>
      </c>
      <c r="ER95">
        <v>1.8599000000000001</v>
      </c>
      <c r="ES95">
        <v>0</v>
      </c>
      <c r="ET95">
        <v>0</v>
      </c>
      <c r="EU95">
        <v>0</v>
      </c>
      <c r="EV95">
        <v>0</v>
      </c>
      <c r="EW95" t="s">
        <v>334</v>
      </c>
      <c r="EX95" t="s">
        <v>335</v>
      </c>
      <c r="EY95" t="s">
        <v>336</v>
      </c>
      <c r="EZ95" t="s">
        <v>336</v>
      </c>
      <c r="FA95" t="s">
        <v>336</v>
      </c>
      <c r="FB95" t="s">
        <v>336</v>
      </c>
      <c r="FC95">
        <v>0</v>
      </c>
      <c r="FD95">
        <v>100</v>
      </c>
      <c r="FE95">
        <v>100</v>
      </c>
      <c r="FF95">
        <v>2.76</v>
      </c>
      <c r="FG95">
        <v>0.1</v>
      </c>
      <c r="FH95">
        <v>2.6108567410988219</v>
      </c>
      <c r="FI95">
        <v>6.7843858137211317E-4</v>
      </c>
      <c r="FJ95">
        <v>-9.1149672394835243E-7</v>
      </c>
      <c r="FK95">
        <v>3.4220399332756191E-10</v>
      </c>
      <c r="FL95">
        <v>-6.7683551035242831E-3</v>
      </c>
      <c r="FM95">
        <v>-1.0294496597657229E-2</v>
      </c>
      <c r="FN95">
        <v>9.3241379300954626E-4</v>
      </c>
      <c r="FO95">
        <v>-3.1998259251072341E-6</v>
      </c>
      <c r="FP95">
        <v>1</v>
      </c>
      <c r="FQ95">
        <v>2092</v>
      </c>
      <c r="FR95">
        <v>0</v>
      </c>
      <c r="FS95">
        <v>27</v>
      </c>
      <c r="FT95">
        <v>12.6</v>
      </c>
      <c r="FU95">
        <v>12.5</v>
      </c>
      <c r="FV95">
        <v>1.3537600000000001</v>
      </c>
      <c r="FW95">
        <v>2.4023400000000001</v>
      </c>
      <c r="FX95">
        <v>2.1496599999999999</v>
      </c>
      <c r="FY95">
        <v>2.7514599999999998</v>
      </c>
      <c r="FZ95">
        <v>2.1508799999999999</v>
      </c>
      <c r="GA95">
        <v>2.3840300000000001</v>
      </c>
      <c r="GB95">
        <v>31.695499999999999</v>
      </c>
      <c r="GC95">
        <v>16.0671</v>
      </c>
      <c r="GD95">
        <v>19</v>
      </c>
      <c r="GE95">
        <v>619.73</v>
      </c>
      <c r="GF95">
        <v>689.18</v>
      </c>
      <c r="GG95">
        <v>19.998999999999999</v>
      </c>
      <c r="GH95">
        <v>25.165900000000001</v>
      </c>
      <c r="GI95">
        <v>29.9998</v>
      </c>
      <c r="GJ95">
        <v>25.2135</v>
      </c>
      <c r="GK95">
        <v>25.206499999999998</v>
      </c>
      <c r="GL95">
        <v>27.1325</v>
      </c>
      <c r="GM95">
        <v>35.978999999999999</v>
      </c>
      <c r="GN95">
        <v>0</v>
      </c>
      <c r="GO95">
        <v>20</v>
      </c>
      <c r="GP95">
        <v>420</v>
      </c>
      <c r="GQ95">
        <v>17.2972</v>
      </c>
      <c r="GR95">
        <v>101.06399999999999</v>
      </c>
      <c r="GS95">
        <v>101.402</v>
      </c>
    </row>
    <row r="96" spans="1:201" x14ac:dyDescent="0.25">
      <c r="A96" t="s">
        <v>493</v>
      </c>
      <c r="B96" t="s">
        <v>646</v>
      </c>
      <c r="C96">
        <v>3</v>
      </c>
      <c r="D96">
        <v>80</v>
      </c>
      <c r="E96">
        <v>1654195605.0999999</v>
      </c>
      <c r="F96">
        <v>8303.0999999046326</v>
      </c>
      <c r="G96" t="s">
        <v>513</v>
      </c>
      <c r="H96" t="s">
        <v>514</v>
      </c>
      <c r="I96">
        <v>15</v>
      </c>
      <c r="J96">
        <v>1654195597.349999</v>
      </c>
      <c r="K96">
        <f t="shared" si="42"/>
        <v>2.150593162685083E-3</v>
      </c>
      <c r="L96">
        <f t="shared" si="43"/>
        <v>2.1505931626850829</v>
      </c>
      <c r="M96">
        <f t="shared" si="44"/>
        <v>2.3178124686690764</v>
      </c>
      <c r="N96">
        <f t="shared" si="45"/>
        <v>418.43043333333333</v>
      </c>
      <c r="O96">
        <f t="shared" si="46"/>
        <v>389.76420977717743</v>
      </c>
      <c r="P96">
        <f t="shared" si="47"/>
        <v>33.160148788757098</v>
      </c>
      <c r="Q96">
        <f t="shared" si="48"/>
        <v>35.598998263616103</v>
      </c>
      <c r="R96">
        <f t="shared" si="49"/>
        <v>0.1827043274649838</v>
      </c>
      <c r="S96">
        <f>IF(LEFT(AS96,1)&lt;&gt;"0",IF(LEFT(AS96,1)="1",3,AT96),$G$5+$H$5*(BJ96*BC96/($N$5*1000))+$I$5*(BJ96*BC96/($N$5*1000))*MAX(MIN(AQ96,$M$5),$L$5)*MAX(MIN(AQ96,$M$5),$L$5)+$J$5*MAX(MIN(AQ96,$M$5),$L$5)*(BJ96*BC96/($N$5*1000))+$K$5*(BJ96*BC96/($N$5*1000))*(BJ96*BC96/($N$5*1000)))</f>
        <v>3.1937006784510165</v>
      </c>
      <c r="T96">
        <f t="shared" si="50"/>
        <v>0.17708999703734041</v>
      </c>
      <c r="U96">
        <f t="shared" si="51"/>
        <v>0.11117130232457183</v>
      </c>
      <c r="V96">
        <f t="shared" si="52"/>
        <v>8.8992433600187439</v>
      </c>
      <c r="W96">
        <f>(BE96+(V96+2*0.95*0.0000000567*(((BE96+$E$7)+273)^4-(BE96+273)^4)-44100*K96)/(1.84*29.3*S96+8*0.95*0.0000000567*(BE96+273)^3))</f>
        <v>21.173034790211865</v>
      </c>
      <c r="X96">
        <f>($F$7*BF96+$G$7*BG96+$H$7*W96)</f>
        <v>21.45650333333333</v>
      </c>
      <c r="Y96">
        <f t="shared" si="53"/>
        <v>2.5668183835554736</v>
      </c>
      <c r="Z96">
        <f t="shared" si="54"/>
        <v>60.038311082186659</v>
      </c>
      <c r="AA96">
        <f t="shared" si="55"/>
        <v>1.5586820161539288</v>
      </c>
      <c r="AB96">
        <f t="shared" si="56"/>
        <v>2.596145674418195</v>
      </c>
      <c r="AC96">
        <f t="shared" si="57"/>
        <v>1.0081363674015449</v>
      </c>
      <c r="AD96">
        <f t="shared" si="58"/>
        <v>-94.841158474412154</v>
      </c>
      <c r="AE96">
        <f t="shared" si="59"/>
        <v>31.963844686209676</v>
      </c>
      <c r="AF96">
        <f>2*0.95*0.0000000567*(((BE96+$E$7)+273)^4-(X96+273)^4)</f>
        <v>2.044325978944844</v>
      </c>
      <c r="AG96">
        <f t="shared" si="60"/>
        <v>-51.933744449238894</v>
      </c>
      <c r="AH96">
        <v>0</v>
      </c>
      <c r="AI96">
        <v>0</v>
      </c>
      <c r="AJ96">
        <f>IF(AH96*$K$13&gt;=AL96,1,(AL96/(AL96-AH96*$K$13)))</f>
        <v>1</v>
      </c>
      <c r="AK96">
        <f t="shared" si="61"/>
        <v>0</v>
      </c>
      <c r="AL96">
        <f>MAX(0,($E$13+$F$13*BJ96)/(1+$G$13*BJ96)*BC96/(BE96+273)*$H$13)</f>
        <v>45727.432897919425</v>
      </c>
      <c r="AM96">
        <f>$E$11*BK96+$F$11*BL96+$G$11*BW96</f>
        <v>50.00204999999999</v>
      </c>
      <c r="AN96">
        <f t="shared" si="62"/>
        <v>42.53729925776728</v>
      </c>
      <c r="AO96">
        <f>($E$11*$G$9+$F$11*$G$9+$G$11*(BX96*$H$9+BY96*$J$9))/($E$11+$F$11+$G$11)</f>
        <v>0.85071110599999977</v>
      </c>
      <c r="AP96">
        <f>($E$11*$N$9+$F$11*$N$9+$G$11*(BX96*$O$9+BY96*$Q$9))/($E$11+$F$11+$G$11)</f>
        <v>0.17797757011999998</v>
      </c>
      <c r="AQ96">
        <v>2.9</v>
      </c>
      <c r="AR96">
        <v>0.5</v>
      </c>
      <c r="AS96" t="s">
        <v>331</v>
      </c>
      <c r="AT96">
        <v>2</v>
      </c>
      <c r="AU96">
        <v>1654195597.349999</v>
      </c>
      <c r="AV96">
        <v>418.43043333333333</v>
      </c>
      <c r="AW96">
        <v>419.98563333333328</v>
      </c>
      <c r="AX96">
        <v>18.320740000000001</v>
      </c>
      <c r="AY96">
        <v>17.300339999999998</v>
      </c>
      <c r="AZ96">
        <v>415.67046666666658</v>
      </c>
      <c r="BA96">
        <v>18.22481333333333</v>
      </c>
      <c r="BB96">
        <v>600.00576666666677</v>
      </c>
      <c r="BC96">
        <v>84.977413333333331</v>
      </c>
      <c r="BD96">
        <v>0.10004621</v>
      </c>
      <c r="BE96">
        <v>21.642146666666669</v>
      </c>
      <c r="BF96">
        <v>21.45650333333333</v>
      </c>
      <c r="BG96">
        <v>999.9000000000002</v>
      </c>
      <c r="BH96">
        <v>0</v>
      </c>
      <c r="BI96">
        <v>0</v>
      </c>
      <c r="BJ96">
        <v>9994.6893333333337</v>
      </c>
      <c r="BK96">
        <v>15.110506666666669</v>
      </c>
      <c r="BL96">
        <v>1.4507676666666669</v>
      </c>
      <c r="BM96">
        <v>-1.5550673333333329</v>
      </c>
      <c r="BN96">
        <v>426.23946666666671</v>
      </c>
      <c r="BO96">
        <v>427.37939999999998</v>
      </c>
      <c r="BP96">
        <v>1.0204089666666669</v>
      </c>
      <c r="BQ96">
        <v>419.98563333333328</v>
      </c>
      <c r="BR96">
        <v>17.300339999999998</v>
      </c>
      <c r="BS96">
        <v>1.5568493333333331</v>
      </c>
      <c r="BT96">
        <v>1.4701379999999999</v>
      </c>
      <c r="BU96">
        <v>13.538206666666669</v>
      </c>
      <c r="BV96">
        <v>12.661063333333329</v>
      </c>
      <c r="BW96">
        <v>50.00204999999999</v>
      </c>
      <c r="BX96">
        <v>0.64296603333333324</v>
      </c>
      <c r="BY96">
        <v>0.35703406666666659</v>
      </c>
      <c r="BZ96">
        <v>26</v>
      </c>
      <c r="CA96">
        <v>835.11389999999983</v>
      </c>
      <c r="CB96">
        <v>1654194765.0999999</v>
      </c>
      <c r="CC96" t="s">
        <v>496</v>
      </c>
      <c r="CD96">
        <v>1654194758.5999999</v>
      </c>
      <c r="CE96">
        <v>1654194765.0999999</v>
      </c>
      <c r="CF96">
        <v>11</v>
      </c>
      <c r="CG96">
        <v>-0.11</v>
      </c>
      <c r="CH96">
        <v>-1.4E-2</v>
      </c>
      <c r="CI96">
        <v>2.76</v>
      </c>
      <c r="CJ96">
        <v>0.13500000000000001</v>
      </c>
      <c r="CK96">
        <v>420</v>
      </c>
      <c r="CL96">
        <v>20</v>
      </c>
      <c r="CM96">
        <v>0.3</v>
      </c>
      <c r="CN96">
        <v>7.0000000000000007E-2</v>
      </c>
      <c r="CO96">
        <v>-1.5651856097560981</v>
      </c>
      <c r="CP96">
        <v>0.25620961672473408</v>
      </c>
      <c r="CQ96">
        <v>4.670399716788131E-2</v>
      </c>
      <c r="CR96">
        <v>0</v>
      </c>
      <c r="CS96">
        <v>1.0272404634146339</v>
      </c>
      <c r="CT96">
        <v>-0.15807809059233341</v>
      </c>
      <c r="CU96">
        <v>1.569074789073524E-2</v>
      </c>
      <c r="CV96">
        <v>0</v>
      </c>
      <c r="CW96">
        <v>0</v>
      </c>
      <c r="CX96">
        <v>2</v>
      </c>
      <c r="CY96" t="s">
        <v>333</v>
      </c>
      <c r="CZ96">
        <v>3.2359499999999999</v>
      </c>
      <c r="DA96">
        <v>2.78132</v>
      </c>
      <c r="DB96">
        <v>8.2771399999999995E-2</v>
      </c>
      <c r="DC96">
        <v>8.4536299999999995E-2</v>
      </c>
      <c r="DD96">
        <v>8.4498699999999996E-2</v>
      </c>
      <c r="DE96">
        <v>8.2912600000000003E-2</v>
      </c>
      <c r="DF96">
        <v>23342.2</v>
      </c>
      <c r="DG96">
        <v>22951.3</v>
      </c>
      <c r="DH96">
        <v>24457.599999999999</v>
      </c>
      <c r="DI96">
        <v>22326.3</v>
      </c>
      <c r="DJ96">
        <v>33075.800000000003</v>
      </c>
      <c r="DK96">
        <v>26116.1</v>
      </c>
      <c r="DL96">
        <v>39962.1</v>
      </c>
      <c r="DM96">
        <v>30912.7</v>
      </c>
      <c r="DN96">
        <v>2.2214</v>
      </c>
      <c r="DO96">
        <v>2.2723499999999999</v>
      </c>
      <c r="DP96">
        <v>-1.81347E-2</v>
      </c>
      <c r="DQ96">
        <v>0</v>
      </c>
      <c r="DR96">
        <v>21.755700000000001</v>
      </c>
      <c r="DS96">
        <v>999.9</v>
      </c>
      <c r="DT96">
        <v>59.5</v>
      </c>
      <c r="DU96">
        <v>28</v>
      </c>
      <c r="DV96">
        <v>26.569299999999998</v>
      </c>
      <c r="DW96">
        <v>63.707299999999996</v>
      </c>
      <c r="DX96">
        <v>15.9255</v>
      </c>
      <c r="DY96">
        <v>2</v>
      </c>
      <c r="DZ96">
        <v>-0.168849</v>
      </c>
      <c r="EA96">
        <v>1.5601</v>
      </c>
      <c r="EB96">
        <v>20.377600000000001</v>
      </c>
      <c r="EC96">
        <v>5.2336099999999997</v>
      </c>
      <c r="ED96">
        <v>11.9381</v>
      </c>
      <c r="EE96">
        <v>4.9793500000000002</v>
      </c>
      <c r="EF96">
        <v>3.282</v>
      </c>
      <c r="EG96">
        <v>823.5</v>
      </c>
      <c r="EH96">
        <v>1674.6</v>
      </c>
      <c r="EI96">
        <v>192.1</v>
      </c>
      <c r="EJ96">
        <v>99</v>
      </c>
      <c r="EK96">
        <v>4.9717099999999999</v>
      </c>
      <c r="EL96">
        <v>1.86155</v>
      </c>
      <c r="EM96">
        <v>1.8669100000000001</v>
      </c>
      <c r="EN96">
        <v>1.8582000000000001</v>
      </c>
      <c r="EO96">
        <v>1.8626400000000001</v>
      </c>
      <c r="EP96">
        <v>1.8632299999999999</v>
      </c>
      <c r="EQ96">
        <v>1.8640099999999999</v>
      </c>
      <c r="ER96">
        <v>1.85992</v>
      </c>
      <c r="ES96">
        <v>0</v>
      </c>
      <c r="ET96">
        <v>0</v>
      </c>
      <c r="EU96">
        <v>0</v>
      </c>
      <c r="EV96">
        <v>0</v>
      </c>
      <c r="EW96" t="s">
        <v>334</v>
      </c>
      <c r="EX96" t="s">
        <v>335</v>
      </c>
      <c r="EY96" t="s">
        <v>336</v>
      </c>
      <c r="EZ96" t="s">
        <v>336</v>
      </c>
      <c r="FA96" t="s">
        <v>336</v>
      </c>
      <c r="FB96" t="s">
        <v>336</v>
      </c>
      <c r="FC96">
        <v>0</v>
      </c>
      <c r="FD96">
        <v>100</v>
      </c>
      <c r="FE96">
        <v>100</v>
      </c>
      <c r="FF96">
        <v>2.76</v>
      </c>
      <c r="FG96">
        <v>9.5600000000000004E-2</v>
      </c>
      <c r="FH96">
        <v>2.6108567410988219</v>
      </c>
      <c r="FI96">
        <v>6.7843858137211317E-4</v>
      </c>
      <c r="FJ96">
        <v>-9.1149672394835243E-7</v>
      </c>
      <c r="FK96">
        <v>3.4220399332756191E-10</v>
      </c>
      <c r="FL96">
        <v>-6.7683551035242831E-3</v>
      </c>
      <c r="FM96">
        <v>-1.0294496597657229E-2</v>
      </c>
      <c r="FN96">
        <v>9.3241379300954626E-4</v>
      </c>
      <c r="FO96">
        <v>-3.1998259251072341E-6</v>
      </c>
      <c r="FP96">
        <v>1</v>
      </c>
      <c r="FQ96">
        <v>2092</v>
      </c>
      <c r="FR96">
        <v>0</v>
      </c>
      <c r="FS96">
        <v>27</v>
      </c>
      <c r="FT96">
        <v>14.1</v>
      </c>
      <c r="FU96">
        <v>14</v>
      </c>
      <c r="FV96">
        <v>1.3537600000000001</v>
      </c>
      <c r="FW96">
        <v>2.3999000000000001</v>
      </c>
      <c r="FX96">
        <v>2.1496599999999999</v>
      </c>
      <c r="FY96">
        <v>2.7514599999999998</v>
      </c>
      <c r="FZ96">
        <v>2.1508799999999999</v>
      </c>
      <c r="GA96">
        <v>2.3742700000000001</v>
      </c>
      <c r="GB96">
        <v>31.695499999999999</v>
      </c>
      <c r="GC96">
        <v>16.058299999999999</v>
      </c>
      <c r="GD96">
        <v>19</v>
      </c>
      <c r="GE96">
        <v>619.55100000000004</v>
      </c>
      <c r="GF96">
        <v>688.57399999999996</v>
      </c>
      <c r="GG96">
        <v>20.000699999999998</v>
      </c>
      <c r="GH96">
        <v>25.098500000000001</v>
      </c>
      <c r="GI96">
        <v>30</v>
      </c>
      <c r="GJ96">
        <v>25.132999999999999</v>
      </c>
      <c r="GK96">
        <v>25.125</v>
      </c>
      <c r="GL96">
        <v>27.1326</v>
      </c>
      <c r="GM96">
        <v>35.140700000000002</v>
      </c>
      <c r="GN96">
        <v>0</v>
      </c>
      <c r="GO96">
        <v>20</v>
      </c>
      <c r="GP96">
        <v>420</v>
      </c>
      <c r="GQ96">
        <v>17.420400000000001</v>
      </c>
      <c r="GR96">
        <v>101.074</v>
      </c>
      <c r="GS96">
        <v>101.405</v>
      </c>
    </row>
    <row r="97" spans="1:201" x14ac:dyDescent="0.25">
      <c r="A97" t="s">
        <v>493</v>
      </c>
      <c r="B97" t="s">
        <v>646</v>
      </c>
      <c r="C97">
        <v>3</v>
      </c>
      <c r="D97">
        <v>81</v>
      </c>
      <c r="E97">
        <v>1654195695.5999999</v>
      </c>
      <c r="F97">
        <v>8393.5999999046326</v>
      </c>
      <c r="G97" t="s">
        <v>515</v>
      </c>
      <c r="H97" t="s">
        <v>516</v>
      </c>
      <c r="I97">
        <v>15</v>
      </c>
      <c r="J97">
        <v>1654195687.849999</v>
      </c>
      <c r="K97">
        <f t="shared" si="42"/>
        <v>1.6028689824873676E-3</v>
      </c>
      <c r="L97">
        <f t="shared" si="43"/>
        <v>1.6028689824873676</v>
      </c>
      <c r="M97">
        <f t="shared" si="44"/>
        <v>-0.69363312768059016</v>
      </c>
      <c r="N97">
        <f t="shared" si="45"/>
        <v>420.00889999999993</v>
      </c>
      <c r="O97">
        <f t="shared" si="46"/>
        <v>420.25421188804609</v>
      </c>
      <c r="P97">
        <f t="shared" si="47"/>
        <v>35.752899882746021</v>
      </c>
      <c r="Q97">
        <f t="shared" si="48"/>
        <v>35.732030106488558</v>
      </c>
      <c r="R97">
        <f t="shared" si="49"/>
        <v>0.13450013789939105</v>
      </c>
      <c r="S97">
        <f>IF(LEFT(AS97,1)&lt;&gt;"0",IF(LEFT(AS97,1)="1",3,AT97),$G$5+$H$5*(BJ97*BC97/($N$5*1000))+$I$5*(BJ97*BC97/($N$5*1000))*MAX(MIN(AQ97,$M$5),$L$5)*MAX(MIN(AQ97,$M$5),$L$5)+$J$5*MAX(MIN(AQ97,$M$5),$L$5)*(BJ97*BC97/($N$5*1000))+$K$5*(BJ97*BC97/($N$5*1000))*(BJ97*BC97/($N$5*1000)))</f>
        <v>3.194652569488929</v>
      </c>
      <c r="T97">
        <f t="shared" si="50"/>
        <v>0.13143162456510515</v>
      </c>
      <c r="U97">
        <f t="shared" si="51"/>
        <v>8.241462839320185E-2</v>
      </c>
      <c r="V97">
        <f t="shared" si="52"/>
        <v>0</v>
      </c>
      <c r="W97">
        <f>(BE97+(V97+2*0.95*0.0000000567*(((BE97+$E$7)+273)^4-(BE97+273)^4)-44100*K97)/(1.84*29.3*S97+8*0.95*0.0000000567*(BE97+273)^3))</f>
        <v>21.168459936138916</v>
      </c>
      <c r="X97">
        <f>($F$7*BF97+$G$7*BG97+$H$7*W97)</f>
        <v>21.420506666666672</v>
      </c>
      <c r="Y97">
        <f t="shared" si="53"/>
        <v>2.5611654535537522</v>
      </c>
      <c r="Z97">
        <f t="shared" si="54"/>
        <v>59.975738133467424</v>
      </c>
      <c r="AA97">
        <f t="shared" si="55"/>
        <v>1.5487042497630299</v>
      </c>
      <c r="AB97">
        <f t="shared" si="56"/>
        <v>2.5822179067085593</v>
      </c>
      <c r="AC97">
        <f t="shared" si="57"/>
        <v>1.0124612037907224</v>
      </c>
      <c r="AD97">
        <f t="shared" si="58"/>
        <v>-70.686522127692911</v>
      </c>
      <c r="AE97">
        <f t="shared" si="59"/>
        <v>23.028313817653775</v>
      </c>
      <c r="AF97">
        <f>2*0.95*0.0000000567*(((BE97+$E$7)+273)^4-(X97+273)^4)</f>
        <v>1.4714642379590095</v>
      </c>
      <c r="AG97">
        <f t="shared" si="60"/>
        <v>-46.186744072080124</v>
      </c>
      <c r="AH97">
        <v>0</v>
      </c>
      <c r="AI97">
        <v>0</v>
      </c>
      <c r="AJ97">
        <f>IF(AH97*$K$13&gt;=AL97,1,(AL97/(AL97-AH97*$K$13)))</f>
        <v>1</v>
      </c>
      <c r="AK97">
        <f t="shared" si="61"/>
        <v>0</v>
      </c>
      <c r="AL97">
        <f>MAX(0,($E$13+$F$13*BJ97)/(1+$G$13*BJ97)*BC97/(BE97+273)*$H$13)</f>
        <v>45758.705857630128</v>
      </c>
      <c r="AM97">
        <f>$E$11*BK97+$F$11*BL97+$G$11*BW97</f>
        <v>0</v>
      </c>
      <c r="AN97">
        <f t="shared" si="62"/>
        <v>0</v>
      </c>
      <c r="AO97">
        <f>($E$11*$G$9+$F$11*$G$9+$G$11*(BX97*$H$9+BY97*$J$9))/($E$11+$F$11+$G$11)</f>
        <v>0</v>
      </c>
      <c r="AP97">
        <f>($E$11*$N$9+$F$11*$N$9+$G$11*(BX97*$O$9+BY97*$Q$9))/($E$11+$F$11+$G$11)</f>
        <v>0</v>
      </c>
      <c r="AQ97">
        <v>2.9</v>
      </c>
      <c r="AR97">
        <v>0.5</v>
      </c>
      <c r="AS97" t="s">
        <v>331</v>
      </c>
      <c r="AT97">
        <v>2</v>
      </c>
      <c r="AU97">
        <v>1654195687.849999</v>
      </c>
      <c r="AV97">
        <v>420.00889999999993</v>
      </c>
      <c r="AW97">
        <v>419.99903333333327</v>
      </c>
      <c r="AX97">
        <v>18.204103333333329</v>
      </c>
      <c r="AY97">
        <v>17.443490000000001</v>
      </c>
      <c r="AZ97">
        <v>417.2487666666666</v>
      </c>
      <c r="BA97">
        <v>18.11048666666667</v>
      </c>
      <c r="BB97">
        <v>600.00283333333334</v>
      </c>
      <c r="BC97">
        <v>84.974456666666654</v>
      </c>
      <c r="BD97">
        <v>0.10000272333333329</v>
      </c>
      <c r="BE97">
        <v>21.55421333333334</v>
      </c>
      <c r="BF97">
        <v>21.420506666666672</v>
      </c>
      <c r="BG97">
        <v>999.9000000000002</v>
      </c>
      <c r="BH97">
        <v>0</v>
      </c>
      <c r="BI97">
        <v>0</v>
      </c>
      <c r="BJ97">
        <v>9999.0663333333323</v>
      </c>
      <c r="BK97">
        <v>-0.56154570000000004</v>
      </c>
      <c r="BL97">
        <v>1.433200333333333</v>
      </c>
      <c r="BM97">
        <v>9.9344900000000007E-3</v>
      </c>
      <c r="BN97">
        <v>427.79646666666662</v>
      </c>
      <c r="BO97">
        <v>427.45526666666672</v>
      </c>
      <c r="BP97">
        <v>0.76060979999999989</v>
      </c>
      <c r="BQ97">
        <v>419.99903333333327</v>
      </c>
      <c r="BR97">
        <v>17.443490000000001</v>
      </c>
      <c r="BS97">
        <v>1.5468839999999999</v>
      </c>
      <c r="BT97">
        <v>1.4822519999999999</v>
      </c>
      <c r="BU97">
        <v>13.439626666666671</v>
      </c>
      <c r="BV97">
        <v>12.786300000000001</v>
      </c>
      <c r="BW97">
        <v>0</v>
      </c>
      <c r="BX97">
        <v>0</v>
      </c>
      <c r="BY97">
        <v>0</v>
      </c>
      <c r="BZ97">
        <v>26</v>
      </c>
      <c r="CA97">
        <v>2</v>
      </c>
      <c r="CB97">
        <v>1654194765.0999999</v>
      </c>
      <c r="CC97" t="s">
        <v>496</v>
      </c>
      <c r="CD97">
        <v>1654194758.5999999</v>
      </c>
      <c r="CE97">
        <v>1654194765.0999999</v>
      </c>
      <c r="CF97">
        <v>11</v>
      </c>
      <c r="CG97">
        <v>-0.11</v>
      </c>
      <c r="CH97">
        <v>-1.4E-2</v>
      </c>
      <c r="CI97">
        <v>2.76</v>
      </c>
      <c r="CJ97">
        <v>0.13500000000000001</v>
      </c>
      <c r="CK97">
        <v>420</v>
      </c>
      <c r="CL97">
        <v>20</v>
      </c>
      <c r="CM97">
        <v>0.3</v>
      </c>
      <c r="CN97">
        <v>7.0000000000000007E-2</v>
      </c>
      <c r="CO97">
        <v>-1.522065E-3</v>
      </c>
      <c r="CP97">
        <v>0.2074729398123828</v>
      </c>
      <c r="CQ97">
        <v>4.1717793526347843E-2</v>
      </c>
      <c r="CR97">
        <v>0</v>
      </c>
      <c r="CS97">
        <v>0.76687967499999998</v>
      </c>
      <c r="CT97">
        <v>-0.15647807504690589</v>
      </c>
      <c r="CU97">
        <v>1.509398753541869E-2</v>
      </c>
      <c r="CV97">
        <v>0</v>
      </c>
      <c r="CW97">
        <v>0</v>
      </c>
      <c r="CX97">
        <v>2</v>
      </c>
      <c r="CY97" t="s">
        <v>333</v>
      </c>
      <c r="CZ97">
        <v>3.2358699999999998</v>
      </c>
      <c r="DA97">
        <v>2.7812899999999998</v>
      </c>
      <c r="DB97">
        <v>8.3018499999999995E-2</v>
      </c>
      <c r="DC97">
        <v>8.4539600000000006E-2</v>
      </c>
      <c r="DD97">
        <v>8.4121399999999999E-2</v>
      </c>
      <c r="DE97">
        <v>8.3399500000000001E-2</v>
      </c>
      <c r="DF97">
        <v>23337.200000000001</v>
      </c>
      <c r="DG97">
        <v>22951.200000000001</v>
      </c>
      <c r="DH97">
        <v>24458.799999999999</v>
      </c>
      <c r="DI97">
        <v>22326.2</v>
      </c>
      <c r="DJ97">
        <v>33091.199999999997</v>
      </c>
      <c r="DK97">
        <v>26102</v>
      </c>
      <c r="DL97">
        <v>39964.199999999997</v>
      </c>
      <c r="DM97">
        <v>30912.6</v>
      </c>
      <c r="DN97">
        <v>2.22113</v>
      </c>
      <c r="DO97">
        <v>2.2732000000000001</v>
      </c>
      <c r="DP97">
        <v>-1.4379599999999999E-2</v>
      </c>
      <c r="DQ97">
        <v>0</v>
      </c>
      <c r="DR97">
        <v>21.6617</v>
      </c>
      <c r="DS97">
        <v>999.9</v>
      </c>
      <c r="DT97">
        <v>59.5</v>
      </c>
      <c r="DU97">
        <v>28</v>
      </c>
      <c r="DV97">
        <v>26.569400000000002</v>
      </c>
      <c r="DW97">
        <v>63.467300000000002</v>
      </c>
      <c r="DX97">
        <v>15.9696</v>
      </c>
      <c r="DY97">
        <v>2</v>
      </c>
      <c r="DZ97">
        <v>-0.17110800000000001</v>
      </c>
      <c r="EA97">
        <v>1.54684</v>
      </c>
      <c r="EB97">
        <v>20.378900000000002</v>
      </c>
      <c r="EC97">
        <v>5.2324099999999998</v>
      </c>
      <c r="ED97">
        <v>11.9381</v>
      </c>
      <c r="EE97">
        <v>4.9788500000000004</v>
      </c>
      <c r="EF97">
        <v>3.282</v>
      </c>
      <c r="EG97">
        <v>826.2</v>
      </c>
      <c r="EH97">
        <v>1694.9</v>
      </c>
      <c r="EI97">
        <v>192.1</v>
      </c>
      <c r="EJ97">
        <v>99</v>
      </c>
      <c r="EK97">
        <v>4.9717399999999996</v>
      </c>
      <c r="EL97">
        <v>1.86154</v>
      </c>
      <c r="EM97">
        <v>1.8669199999999999</v>
      </c>
      <c r="EN97">
        <v>1.85822</v>
      </c>
      <c r="EO97">
        <v>1.8626400000000001</v>
      </c>
      <c r="EP97">
        <v>1.8632500000000001</v>
      </c>
      <c r="EQ97">
        <v>1.8640300000000001</v>
      </c>
      <c r="ER97">
        <v>1.85992</v>
      </c>
      <c r="ES97">
        <v>0</v>
      </c>
      <c r="ET97">
        <v>0</v>
      </c>
      <c r="EU97">
        <v>0</v>
      </c>
      <c r="EV97">
        <v>0</v>
      </c>
      <c r="EW97" t="s">
        <v>334</v>
      </c>
      <c r="EX97" t="s">
        <v>335</v>
      </c>
      <c r="EY97" t="s">
        <v>336</v>
      </c>
      <c r="EZ97" t="s">
        <v>336</v>
      </c>
      <c r="FA97" t="s">
        <v>336</v>
      </c>
      <c r="FB97" t="s">
        <v>336</v>
      </c>
      <c r="FC97">
        <v>0</v>
      </c>
      <c r="FD97">
        <v>100</v>
      </c>
      <c r="FE97">
        <v>100</v>
      </c>
      <c r="FF97">
        <v>2.7610000000000001</v>
      </c>
      <c r="FG97">
        <v>9.3200000000000005E-2</v>
      </c>
      <c r="FH97">
        <v>2.6108567410988219</v>
      </c>
      <c r="FI97">
        <v>6.7843858137211317E-4</v>
      </c>
      <c r="FJ97">
        <v>-9.1149672394835243E-7</v>
      </c>
      <c r="FK97">
        <v>3.4220399332756191E-10</v>
      </c>
      <c r="FL97">
        <v>-6.7683551035242831E-3</v>
      </c>
      <c r="FM97">
        <v>-1.0294496597657229E-2</v>
      </c>
      <c r="FN97">
        <v>9.3241379300954626E-4</v>
      </c>
      <c r="FO97">
        <v>-3.1998259251072341E-6</v>
      </c>
      <c r="FP97">
        <v>1</v>
      </c>
      <c r="FQ97">
        <v>2092</v>
      </c>
      <c r="FR97">
        <v>0</v>
      </c>
      <c r="FS97">
        <v>27</v>
      </c>
      <c r="FT97">
        <v>15.6</v>
      </c>
      <c r="FU97">
        <v>15.5</v>
      </c>
      <c r="FV97">
        <v>1.3549800000000001</v>
      </c>
      <c r="FW97">
        <v>2.3999000000000001</v>
      </c>
      <c r="FX97">
        <v>2.1496599999999999</v>
      </c>
      <c r="FY97">
        <v>2.7490199999999998</v>
      </c>
      <c r="FZ97">
        <v>2.1508799999999999</v>
      </c>
      <c r="GA97">
        <v>2.3779300000000001</v>
      </c>
      <c r="GB97">
        <v>31.717300000000002</v>
      </c>
      <c r="GC97">
        <v>16.058299999999999</v>
      </c>
      <c r="GD97">
        <v>19</v>
      </c>
      <c r="GE97">
        <v>618.72</v>
      </c>
      <c r="GF97">
        <v>688.577</v>
      </c>
      <c r="GG97">
        <v>19.999600000000001</v>
      </c>
      <c r="GH97">
        <v>25.0624</v>
      </c>
      <c r="GI97">
        <v>29.9998</v>
      </c>
      <c r="GJ97">
        <v>25.078600000000002</v>
      </c>
      <c r="GK97">
        <v>25.069099999999999</v>
      </c>
      <c r="GL97">
        <v>27.139299999999999</v>
      </c>
      <c r="GM97">
        <v>34.8444</v>
      </c>
      <c r="GN97">
        <v>0</v>
      </c>
      <c r="GO97">
        <v>20</v>
      </c>
      <c r="GP97">
        <v>420</v>
      </c>
      <c r="GQ97">
        <v>17.540199999999999</v>
      </c>
      <c r="GR97">
        <v>101.07899999999999</v>
      </c>
      <c r="GS97">
        <v>101.405</v>
      </c>
    </row>
    <row r="98" spans="1:201" x14ac:dyDescent="0.25">
      <c r="A98" t="s">
        <v>518</v>
      </c>
      <c r="B98" t="s">
        <v>646</v>
      </c>
      <c r="C98">
        <v>4</v>
      </c>
      <c r="D98">
        <v>82</v>
      </c>
      <c r="E98">
        <v>1654196051.0999999</v>
      </c>
      <c r="F98">
        <v>8749.0999999046326</v>
      </c>
      <c r="G98" t="s">
        <v>519</v>
      </c>
      <c r="H98" t="s">
        <v>520</v>
      </c>
      <c r="I98">
        <v>15</v>
      </c>
      <c r="J98">
        <v>1654196043.099999</v>
      </c>
      <c r="K98">
        <f t="shared" si="42"/>
        <v>1.7350141516175098E-3</v>
      </c>
      <c r="L98">
        <f t="shared" si="43"/>
        <v>1.7350141516175097</v>
      </c>
      <c r="M98">
        <f t="shared" si="44"/>
        <v>9.3315850980313559</v>
      </c>
      <c r="N98">
        <f t="shared" si="45"/>
        <v>415.46038709677418</v>
      </c>
      <c r="O98">
        <f t="shared" si="46"/>
        <v>253.47251522850499</v>
      </c>
      <c r="P98">
        <f t="shared" si="47"/>
        <v>21.563897048604865</v>
      </c>
      <c r="Q98">
        <f t="shared" si="48"/>
        <v>35.344838106221857</v>
      </c>
      <c r="R98">
        <f t="shared" si="49"/>
        <v>9.9348601719601304E-2</v>
      </c>
      <c r="S98">
        <f>IF(LEFT(AS98,1)&lt;&gt;"0",IF(LEFT(AS98,1)="1",3,AT98),$G$5+$H$5*(BJ98*BC98/($N$5*1000))+$I$5*(BJ98*BC98/($N$5*1000))*MAX(MIN(AQ98,$M$5),$L$5)*MAX(MIN(AQ98,$M$5),$L$5)+$J$5*MAX(MIN(AQ98,$M$5),$L$5)*(BJ98*BC98/($N$5*1000))+$K$5*(BJ98*BC98/($N$5*1000))*(BJ98*BC98/($N$5*1000)))</f>
        <v>3.195847611986852</v>
      </c>
      <c r="T98">
        <f t="shared" si="50"/>
        <v>9.7664197523405355E-2</v>
      </c>
      <c r="U98">
        <f t="shared" si="51"/>
        <v>6.1189081686932129E-2</v>
      </c>
      <c r="V98">
        <f t="shared" si="52"/>
        <v>427.13769783486958</v>
      </c>
      <c r="W98">
        <f>(BE98+(V98+2*0.95*0.0000000567*(((BE98+$E$7)+273)^4-(BE98+273)^4)-44100*K98)/(1.84*29.3*S98+8*0.95*0.0000000567*(BE98+273)^3))</f>
        <v>23.951728355504528</v>
      </c>
      <c r="X98">
        <f>($F$7*BF98+$G$7*BG98+$H$7*W98)</f>
        <v>24.341922580645161</v>
      </c>
      <c r="Y98">
        <f t="shared" si="53"/>
        <v>3.0570442312376995</v>
      </c>
      <c r="Z98">
        <f t="shared" si="54"/>
        <v>59.661706245229361</v>
      </c>
      <c r="AA98">
        <f t="shared" si="55"/>
        <v>1.5869483429836213</v>
      </c>
      <c r="AB98">
        <f t="shared" si="56"/>
        <v>2.6599110934922616</v>
      </c>
      <c r="AC98">
        <f t="shared" si="57"/>
        <v>1.4700958882540782</v>
      </c>
      <c r="AD98">
        <f t="shared" si="58"/>
        <v>-76.514124086332188</v>
      </c>
      <c r="AE98">
        <f t="shared" si="59"/>
        <v>-396.68927337311641</v>
      </c>
      <c r="AF98">
        <f>2*0.95*0.0000000567*(((BE98+$E$7)+273)^4-(X98+273)^4)</f>
        <v>-25.780808788780412</v>
      </c>
      <c r="AG98">
        <f t="shared" si="60"/>
        <v>-71.846508413359402</v>
      </c>
      <c r="AH98">
        <v>0</v>
      </c>
      <c r="AI98">
        <v>0</v>
      </c>
      <c r="AJ98">
        <f>IF(AH98*$K$13&gt;=AL98,1,(AL98/(AL98-AH98*$K$13)))</f>
        <v>1</v>
      </c>
      <c r="AK98">
        <f t="shared" si="61"/>
        <v>0</v>
      </c>
      <c r="AL98">
        <f>MAX(0,($E$13+$F$13*BJ98)/(1+$G$13*BJ98)*BC98/(BE98+273)*$H$13)</f>
        <v>45669.448001972698</v>
      </c>
      <c r="AM98">
        <f>$E$11*BK98+$F$11*BL98+$G$11*BW98</f>
        <v>2399.987096774194</v>
      </c>
      <c r="AN98">
        <f t="shared" si="62"/>
        <v>2041.6930811609784</v>
      </c>
      <c r="AO98">
        <f>($E$11*$G$9+$F$11*$G$9+$G$11*(BX98*$H$9+BY98*$J$9))/($E$11+$F$11+$G$11)</f>
        <v>0.85071002419354835</v>
      </c>
      <c r="AP98">
        <f>($E$11*$N$9+$F$11*$N$9+$G$11*(BX98*$O$9+BY98*$Q$9))/($E$11+$F$11+$G$11)</f>
        <v>0.17797499761935487</v>
      </c>
      <c r="AQ98">
        <v>2.7</v>
      </c>
      <c r="AR98">
        <v>0.5</v>
      </c>
      <c r="AS98" t="s">
        <v>331</v>
      </c>
      <c r="AT98">
        <v>2</v>
      </c>
      <c r="AU98">
        <v>1654196043.099999</v>
      </c>
      <c r="AV98">
        <v>415.46038709677418</v>
      </c>
      <c r="AW98">
        <v>419.98399999999998</v>
      </c>
      <c r="AX98">
        <v>18.653761290322581</v>
      </c>
      <c r="AY98">
        <v>17.887564516129029</v>
      </c>
      <c r="AZ98">
        <v>412.58703225806448</v>
      </c>
      <c r="BA98">
        <v>18.549512903225811</v>
      </c>
      <c r="BB98">
        <v>599.99651612903222</v>
      </c>
      <c r="BC98">
        <v>84.973890322580658</v>
      </c>
      <c r="BD98">
        <v>0.10001612903225809</v>
      </c>
      <c r="BE98">
        <v>22.039532258064519</v>
      </c>
      <c r="BF98">
        <v>24.341922580645161</v>
      </c>
      <c r="BG98">
        <v>999.90000000000032</v>
      </c>
      <c r="BH98">
        <v>0</v>
      </c>
      <c r="BI98">
        <v>0</v>
      </c>
      <c r="BJ98">
        <v>9995.9438709677415</v>
      </c>
      <c r="BK98">
        <v>728.16861290322572</v>
      </c>
      <c r="BL98">
        <v>1.571767096774193</v>
      </c>
      <c r="BM98">
        <v>-4.5235867741935483</v>
      </c>
      <c r="BN98">
        <v>423.35761290322591</v>
      </c>
      <c r="BO98">
        <v>427.63335483870969</v>
      </c>
      <c r="BP98">
        <v>0.76620290322580653</v>
      </c>
      <c r="BQ98">
        <v>419.98399999999998</v>
      </c>
      <c r="BR98">
        <v>17.887564516129029</v>
      </c>
      <c r="BS98">
        <v>1.5850825806451609</v>
      </c>
      <c r="BT98">
        <v>1.519976129032258</v>
      </c>
      <c r="BU98">
        <v>13.814545161290321</v>
      </c>
      <c r="BV98">
        <v>13.170603225806451</v>
      </c>
      <c r="BW98">
        <v>2399.987096774194</v>
      </c>
      <c r="BX98">
        <v>0.64300012903225801</v>
      </c>
      <c r="BY98">
        <v>0.3569999032258066</v>
      </c>
      <c r="BZ98">
        <v>26</v>
      </c>
      <c r="CA98">
        <v>40084.303225806463</v>
      </c>
      <c r="CB98">
        <v>1654195930.5999999</v>
      </c>
      <c r="CC98" t="s">
        <v>521</v>
      </c>
      <c r="CD98">
        <v>1654195930.5999999</v>
      </c>
      <c r="CE98">
        <v>1654195930.5999999</v>
      </c>
      <c r="CF98">
        <v>12</v>
      </c>
      <c r="CG98">
        <v>0.114</v>
      </c>
      <c r="CH98">
        <v>2E-3</v>
      </c>
      <c r="CI98">
        <v>2.8740000000000001</v>
      </c>
      <c r="CJ98">
        <v>7.8E-2</v>
      </c>
      <c r="CK98">
        <v>420</v>
      </c>
      <c r="CL98">
        <v>17</v>
      </c>
      <c r="CM98">
        <v>0.24</v>
      </c>
      <c r="CN98">
        <v>0.08</v>
      </c>
      <c r="CO98">
        <v>-4.5340034146341459</v>
      </c>
      <c r="CP98">
        <v>0.1933628571428537</v>
      </c>
      <c r="CQ98">
        <v>3.7091787047661258E-2</v>
      </c>
      <c r="CR98">
        <v>0</v>
      </c>
      <c r="CS98">
        <v>0.76607014634146342</v>
      </c>
      <c r="CT98">
        <v>-5.092703832751783E-3</v>
      </c>
      <c r="CU98">
        <v>1.8841131000303911E-3</v>
      </c>
      <c r="CV98">
        <v>1</v>
      </c>
      <c r="CW98">
        <v>1</v>
      </c>
      <c r="CX98">
        <v>2</v>
      </c>
      <c r="CY98" t="s">
        <v>340</v>
      </c>
      <c r="CZ98">
        <v>3.23611</v>
      </c>
      <c r="DA98">
        <v>2.7813699999999999</v>
      </c>
      <c r="DB98">
        <v>8.23488E-2</v>
      </c>
      <c r="DC98">
        <v>8.4567400000000001E-2</v>
      </c>
      <c r="DD98">
        <v>8.5676699999999995E-2</v>
      </c>
      <c r="DE98">
        <v>8.49993E-2</v>
      </c>
      <c r="DF98">
        <v>23355.5</v>
      </c>
      <c r="DG98">
        <v>22949.599999999999</v>
      </c>
      <c r="DH98">
        <v>24459.4</v>
      </c>
      <c r="DI98">
        <v>22324.7</v>
      </c>
      <c r="DJ98">
        <v>33035</v>
      </c>
      <c r="DK98">
        <v>26054.5</v>
      </c>
      <c r="DL98">
        <v>39965.199999999997</v>
      </c>
      <c r="DM98">
        <v>30910.799999999999</v>
      </c>
      <c r="DN98">
        <v>2.2250200000000002</v>
      </c>
      <c r="DO98">
        <v>2.2741199999999999</v>
      </c>
      <c r="DP98">
        <v>0.12739700000000001</v>
      </c>
      <c r="DQ98">
        <v>0</v>
      </c>
      <c r="DR98">
        <v>22.252099999999999</v>
      </c>
      <c r="DS98">
        <v>999.9</v>
      </c>
      <c r="DT98">
        <v>59.5</v>
      </c>
      <c r="DU98">
        <v>28.1</v>
      </c>
      <c r="DV98">
        <v>26.7285</v>
      </c>
      <c r="DW98">
        <v>63.417400000000001</v>
      </c>
      <c r="DX98">
        <v>15.817299999999999</v>
      </c>
      <c r="DY98">
        <v>2</v>
      </c>
      <c r="DZ98">
        <v>-0.17793200000000001</v>
      </c>
      <c r="EA98">
        <v>1.2563899999999999</v>
      </c>
      <c r="EB98">
        <v>20.354299999999999</v>
      </c>
      <c r="EC98">
        <v>5.2339099999999998</v>
      </c>
      <c r="ED98">
        <v>11.9381</v>
      </c>
      <c r="EE98">
        <v>4.9794499999999999</v>
      </c>
      <c r="EF98">
        <v>3.282</v>
      </c>
      <c r="EG98">
        <v>836.2</v>
      </c>
      <c r="EH98">
        <v>1770.4</v>
      </c>
      <c r="EI98">
        <v>192.1</v>
      </c>
      <c r="EJ98">
        <v>99.1</v>
      </c>
      <c r="EK98">
        <v>4.9717099999999999</v>
      </c>
      <c r="EL98">
        <v>1.8615299999999999</v>
      </c>
      <c r="EM98">
        <v>1.86694</v>
      </c>
      <c r="EN98">
        <v>1.8582099999999999</v>
      </c>
      <c r="EO98">
        <v>1.8626400000000001</v>
      </c>
      <c r="EP98">
        <v>1.86324</v>
      </c>
      <c r="EQ98">
        <v>1.8640300000000001</v>
      </c>
      <c r="ER98">
        <v>1.85992</v>
      </c>
      <c r="ES98">
        <v>0</v>
      </c>
      <c r="ET98">
        <v>0</v>
      </c>
      <c r="EU98">
        <v>0</v>
      </c>
      <c r="EV98">
        <v>0</v>
      </c>
      <c r="EW98" t="s">
        <v>334</v>
      </c>
      <c r="EX98" t="s">
        <v>335</v>
      </c>
      <c r="EY98" t="s">
        <v>336</v>
      </c>
      <c r="EZ98" t="s">
        <v>336</v>
      </c>
      <c r="FA98" t="s">
        <v>336</v>
      </c>
      <c r="FB98" t="s">
        <v>336</v>
      </c>
      <c r="FC98">
        <v>0</v>
      </c>
      <c r="FD98">
        <v>100</v>
      </c>
      <c r="FE98">
        <v>100</v>
      </c>
      <c r="FF98">
        <v>2.8730000000000002</v>
      </c>
      <c r="FG98">
        <v>0.1043</v>
      </c>
      <c r="FH98">
        <v>2.724715286371592</v>
      </c>
      <c r="FI98">
        <v>6.7843858137211317E-4</v>
      </c>
      <c r="FJ98">
        <v>-9.1149672394835243E-7</v>
      </c>
      <c r="FK98">
        <v>3.4220399332756191E-10</v>
      </c>
      <c r="FL98">
        <v>-5.2015617424025504E-3</v>
      </c>
      <c r="FM98">
        <v>-1.0294496597657229E-2</v>
      </c>
      <c r="FN98">
        <v>9.3241379300954626E-4</v>
      </c>
      <c r="FO98">
        <v>-3.1998259251072341E-6</v>
      </c>
      <c r="FP98">
        <v>1</v>
      </c>
      <c r="FQ98">
        <v>2092</v>
      </c>
      <c r="FR98">
        <v>0</v>
      </c>
      <c r="FS98">
        <v>27</v>
      </c>
      <c r="FT98">
        <v>2</v>
      </c>
      <c r="FU98">
        <v>2</v>
      </c>
      <c r="FV98">
        <v>1.3549800000000001</v>
      </c>
      <c r="FW98">
        <v>2.4072300000000002</v>
      </c>
      <c r="FX98">
        <v>2.1496599999999999</v>
      </c>
      <c r="FY98">
        <v>2.7490199999999998</v>
      </c>
      <c r="FZ98">
        <v>2.1508799999999999</v>
      </c>
      <c r="GA98">
        <v>2.33887</v>
      </c>
      <c r="GB98">
        <v>31.761099999999999</v>
      </c>
      <c r="GC98">
        <v>15.970800000000001</v>
      </c>
      <c r="GD98">
        <v>19</v>
      </c>
      <c r="GE98">
        <v>619.87599999999998</v>
      </c>
      <c r="GF98">
        <v>687.32100000000003</v>
      </c>
      <c r="GG98">
        <v>19.999199999999998</v>
      </c>
      <c r="GH98">
        <v>24.895700000000001</v>
      </c>
      <c r="GI98">
        <v>30</v>
      </c>
      <c r="GJ98">
        <v>24.9267</v>
      </c>
      <c r="GK98">
        <v>24.9148</v>
      </c>
      <c r="GL98">
        <v>27.145099999999999</v>
      </c>
      <c r="GM98">
        <v>33.459099999999999</v>
      </c>
      <c r="GN98">
        <v>0</v>
      </c>
      <c r="GO98">
        <v>20</v>
      </c>
      <c r="GP98">
        <v>420</v>
      </c>
      <c r="GQ98">
        <v>17.973800000000001</v>
      </c>
      <c r="GR98">
        <v>101.08199999999999</v>
      </c>
      <c r="GS98">
        <v>101.399</v>
      </c>
    </row>
    <row r="99" spans="1:201" x14ac:dyDescent="0.25">
      <c r="A99" t="s">
        <v>518</v>
      </c>
      <c r="B99" t="s">
        <v>646</v>
      </c>
      <c r="C99">
        <v>4</v>
      </c>
      <c r="D99">
        <v>83</v>
      </c>
      <c r="E99">
        <v>1654196141.5999999</v>
      </c>
      <c r="F99">
        <v>8839.5999999046326</v>
      </c>
      <c r="G99" t="s">
        <v>522</v>
      </c>
      <c r="H99" t="s">
        <v>523</v>
      </c>
      <c r="I99">
        <v>15</v>
      </c>
      <c r="J99">
        <v>1654196133.849999</v>
      </c>
      <c r="K99">
        <f t="shared" si="42"/>
        <v>1.9275551420565875E-3</v>
      </c>
      <c r="L99">
        <f t="shared" si="43"/>
        <v>1.9275551420565875</v>
      </c>
      <c r="M99">
        <f t="shared" si="44"/>
        <v>10.884965051940483</v>
      </c>
      <c r="N99">
        <f t="shared" si="45"/>
        <v>414.75670000000008</v>
      </c>
      <c r="O99">
        <f t="shared" si="46"/>
        <v>257.68687756205264</v>
      </c>
      <c r="P99">
        <f t="shared" si="47"/>
        <v>21.921772607829816</v>
      </c>
      <c r="Q99">
        <f t="shared" si="48"/>
        <v>35.283915700303481</v>
      </c>
      <c r="R99">
        <f t="shared" si="49"/>
        <v>0.11956836225311916</v>
      </c>
      <c r="S99">
        <f>IF(LEFT(AS99,1)&lt;&gt;"0",IF(LEFT(AS99,1)="1",3,AT99),$G$5+$H$5*(BJ99*BC99/($N$5*1000))+$I$5*(BJ99*BC99/($N$5*1000))*MAX(MIN(AQ99,$M$5),$L$5)*MAX(MIN(AQ99,$M$5),$L$5)+$J$5*MAX(MIN(AQ99,$M$5),$L$5)*(BJ99*BC99/($N$5*1000))+$K$5*(BJ99*BC99/($N$5*1000))*(BJ99*BC99/($N$5*1000)))</f>
        <v>3.1983273103110443</v>
      </c>
      <c r="T99">
        <f t="shared" si="50"/>
        <v>0.1171394399230053</v>
      </c>
      <c r="U99">
        <f t="shared" si="51"/>
        <v>7.3426269354401955E-2</v>
      </c>
      <c r="V99">
        <f t="shared" si="52"/>
        <v>355.95081054995342</v>
      </c>
      <c r="W99">
        <f>(BE99+(V99+2*0.95*0.0000000567*(((BE99+$E$7)+273)^4-(BE99+273)^4)-44100*K99)/(1.84*29.3*S99+8*0.95*0.0000000567*(BE99+273)^3))</f>
        <v>23.46158595173636</v>
      </c>
      <c r="X99">
        <f>($F$7*BF99+$G$7*BG99+$H$7*W99)</f>
        <v>23.816020000000002</v>
      </c>
      <c r="Y99">
        <f t="shared" si="53"/>
        <v>2.9620344986878551</v>
      </c>
      <c r="Z99">
        <f t="shared" si="54"/>
        <v>60.341552736306056</v>
      </c>
      <c r="AA99">
        <f t="shared" si="55"/>
        <v>1.5996988297275163</v>
      </c>
      <c r="AB99">
        <f t="shared" si="56"/>
        <v>2.65107336020708</v>
      </c>
      <c r="AC99">
        <f t="shared" si="57"/>
        <v>1.3623356689603388</v>
      </c>
      <c r="AD99">
        <f t="shared" si="58"/>
        <v>-85.005181764695507</v>
      </c>
      <c r="AE99">
        <f t="shared" si="59"/>
        <v>-315.72699485089538</v>
      </c>
      <c r="AF99">
        <f>2*0.95*0.0000000567*(((BE99+$E$7)+273)^4-(X99+273)^4)</f>
        <v>-20.44283957163638</v>
      </c>
      <c r="AG99">
        <f t="shared" si="60"/>
        <v>-65.224205637273883</v>
      </c>
      <c r="AH99">
        <v>0</v>
      </c>
      <c r="AI99">
        <v>0</v>
      </c>
      <c r="AJ99">
        <f>IF(AH99*$K$13&gt;=AL99,1,(AL99/(AL99-AH99*$K$13)))</f>
        <v>1</v>
      </c>
      <c r="AK99">
        <f t="shared" si="61"/>
        <v>0</v>
      </c>
      <c r="AL99">
        <f>MAX(0,($E$13+$F$13*BJ99)/(1+$G$13*BJ99)*BC99/(BE99+273)*$H$13)</f>
        <v>45723.810222334556</v>
      </c>
      <c r="AM99">
        <f>$E$11*BK99+$F$11*BL99+$G$11*BW99</f>
        <v>2000.0046666666669</v>
      </c>
      <c r="AN99">
        <f t="shared" si="62"/>
        <v>1701.4239619799814</v>
      </c>
      <c r="AO99">
        <f>($E$11*$G$9+$F$11*$G$9+$G$11*(BX99*$H$9+BY99*$J$9))/($E$11+$F$11+$G$11)</f>
        <v>0.85070999599999997</v>
      </c>
      <c r="AP99">
        <f>($E$11*$N$9+$F$11*$N$9+$G$11*(BX99*$O$9+BY99*$Q$9))/($E$11+$F$11+$G$11)</f>
        <v>0.17797499000000003</v>
      </c>
      <c r="AQ99">
        <v>2.7</v>
      </c>
      <c r="AR99">
        <v>0.5</v>
      </c>
      <c r="AS99" t="s">
        <v>331</v>
      </c>
      <c r="AT99">
        <v>2</v>
      </c>
      <c r="AU99">
        <v>1654196133.849999</v>
      </c>
      <c r="AV99">
        <v>414.75670000000008</v>
      </c>
      <c r="AW99">
        <v>420.01469999999989</v>
      </c>
      <c r="AX99">
        <v>18.804200000000002</v>
      </c>
      <c r="AY99">
        <v>17.953109999999999</v>
      </c>
      <c r="AZ99">
        <v>411.88336666666669</v>
      </c>
      <c r="BA99">
        <v>18.696850000000001</v>
      </c>
      <c r="BB99">
        <v>599.99933333333331</v>
      </c>
      <c r="BC99">
        <v>84.971403333333356</v>
      </c>
      <c r="BD99">
        <v>9.9954646666666661E-2</v>
      </c>
      <c r="BE99">
        <v>21.984956666666669</v>
      </c>
      <c r="BF99">
        <v>23.816020000000002</v>
      </c>
      <c r="BG99">
        <v>999.9000000000002</v>
      </c>
      <c r="BH99">
        <v>0</v>
      </c>
      <c r="BI99">
        <v>0</v>
      </c>
      <c r="BJ99">
        <v>10006.72533333333</v>
      </c>
      <c r="BK99">
        <v>597.08080000000007</v>
      </c>
      <c r="BL99">
        <v>1.5029623333333331</v>
      </c>
      <c r="BM99">
        <v>-5.2578826666666654</v>
      </c>
      <c r="BN99">
        <v>422.70543333333342</v>
      </c>
      <c r="BO99">
        <v>427.6930999999999</v>
      </c>
      <c r="BP99">
        <v>0.85109603333333328</v>
      </c>
      <c r="BQ99">
        <v>420.01469999999989</v>
      </c>
      <c r="BR99">
        <v>17.953109999999999</v>
      </c>
      <c r="BS99">
        <v>1.5978206666666659</v>
      </c>
      <c r="BT99">
        <v>1.525501</v>
      </c>
      <c r="BU99">
        <v>13.93778333333333</v>
      </c>
      <c r="BV99">
        <v>13.226176666666669</v>
      </c>
      <c r="BW99">
        <v>2000.0046666666669</v>
      </c>
      <c r="BX99">
        <v>0.64300013333333339</v>
      </c>
      <c r="BY99">
        <v>0.35699986666666672</v>
      </c>
      <c r="BZ99">
        <v>26</v>
      </c>
      <c r="CA99">
        <v>33403.873333333337</v>
      </c>
      <c r="CB99">
        <v>1654195930.5999999</v>
      </c>
      <c r="CC99" t="s">
        <v>521</v>
      </c>
      <c r="CD99">
        <v>1654195930.5999999</v>
      </c>
      <c r="CE99">
        <v>1654195930.5999999</v>
      </c>
      <c r="CF99">
        <v>12</v>
      </c>
      <c r="CG99">
        <v>0.114</v>
      </c>
      <c r="CH99">
        <v>2E-3</v>
      </c>
      <c r="CI99">
        <v>2.8740000000000001</v>
      </c>
      <c r="CJ99">
        <v>7.8E-2</v>
      </c>
      <c r="CK99">
        <v>420</v>
      </c>
      <c r="CL99">
        <v>17</v>
      </c>
      <c r="CM99">
        <v>0.24</v>
      </c>
      <c r="CN99">
        <v>0.08</v>
      </c>
      <c r="CO99">
        <v>-5.2034224390243899</v>
      </c>
      <c r="CP99">
        <v>-1.084562299651566</v>
      </c>
      <c r="CQ99">
        <v>0.1134713927154456</v>
      </c>
      <c r="CR99">
        <v>0</v>
      </c>
      <c r="CS99">
        <v>0.83512375609756095</v>
      </c>
      <c r="CT99">
        <v>0.29404078745644691</v>
      </c>
      <c r="CU99">
        <v>3.2002142498993358E-2</v>
      </c>
      <c r="CV99">
        <v>0</v>
      </c>
      <c r="CW99">
        <v>0</v>
      </c>
      <c r="CX99">
        <v>2</v>
      </c>
      <c r="CY99" t="s">
        <v>333</v>
      </c>
      <c r="CZ99">
        <v>3.23603</v>
      </c>
      <c r="DA99">
        <v>2.7812000000000001</v>
      </c>
      <c r="DB99">
        <v>8.2220500000000002E-2</v>
      </c>
      <c r="DC99">
        <v>8.4581100000000006E-2</v>
      </c>
      <c r="DD99">
        <v>8.6225599999999999E-2</v>
      </c>
      <c r="DE99">
        <v>8.4819000000000006E-2</v>
      </c>
      <c r="DF99">
        <v>23358.2</v>
      </c>
      <c r="DG99">
        <v>22948.5</v>
      </c>
      <c r="DH99">
        <v>24458.7</v>
      </c>
      <c r="DI99">
        <v>22323.9</v>
      </c>
      <c r="DJ99">
        <v>33013.800000000003</v>
      </c>
      <c r="DK99">
        <v>26058.2</v>
      </c>
      <c r="DL99">
        <v>39963.9</v>
      </c>
      <c r="DM99">
        <v>30909.200000000001</v>
      </c>
      <c r="DN99">
        <v>2.2255699999999998</v>
      </c>
      <c r="DO99">
        <v>2.2740200000000002</v>
      </c>
      <c r="DP99">
        <v>0.102464</v>
      </c>
      <c r="DQ99">
        <v>0</v>
      </c>
      <c r="DR99">
        <v>22.116700000000002</v>
      </c>
      <c r="DS99">
        <v>999.9</v>
      </c>
      <c r="DT99">
        <v>59.5</v>
      </c>
      <c r="DU99">
        <v>28.1</v>
      </c>
      <c r="DV99">
        <v>26.726299999999998</v>
      </c>
      <c r="DW99">
        <v>63.447400000000002</v>
      </c>
      <c r="DX99">
        <v>15.757199999999999</v>
      </c>
      <c r="DY99">
        <v>2</v>
      </c>
      <c r="DZ99">
        <v>-0.178369</v>
      </c>
      <c r="EA99">
        <v>1.22261</v>
      </c>
      <c r="EB99">
        <v>20.3597</v>
      </c>
      <c r="EC99">
        <v>5.2340600000000004</v>
      </c>
      <c r="ED99">
        <v>11.9381</v>
      </c>
      <c r="EE99">
        <v>4.9795499999999997</v>
      </c>
      <c r="EF99">
        <v>3.282</v>
      </c>
      <c r="EG99">
        <v>838.5</v>
      </c>
      <c r="EH99">
        <v>1787.9</v>
      </c>
      <c r="EI99">
        <v>192.1</v>
      </c>
      <c r="EJ99">
        <v>99.2</v>
      </c>
      <c r="EK99">
        <v>4.9717000000000002</v>
      </c>
      <c r="EL99">
        <v>1.8614900000000001</v>
      </c>
      <c r="EM99">
        <v>1.8669500000000001</v>
      </c>
      <c r="EN99">
        <v>1.85822</v>
      </c>
      <c r="EO99">
        <v>1.8626400000000001</v>
      </c>
      <c r="EP99">
        <v>1.8632500000000001</v>
      </c>
      <c r="EQ99">
        <v>1.8640099999999999</v>
      </c>
      <c r="ER99">
        <v>1.85989</v>
      </c>
      <c r="ES99">
        <v>0</v>
      </c>
      <c r="ET99">
        <v>0</v>
      </c>
      <c r="EU99">
        <v>0</v>
      </c>
      <c r="EV99">
        <v>0</v>
      </c>
      <c r="EW99" t="s">
        <v>334</v>
      </c>
      <c r="EX99" t="s">
        <v>335</v>
      </c>
      <c r="EY99" t="s">
        <v>336</v>
      </c>
      <c r="EZ99" t="s">
        <v>336</v>
      </c>
      <c r="FA99" t="s">
        <v>336</v>
      </c>
      <c r="FB99" t="s">
        <v>336</v>
      </c>
      <c r="FC99">
        <v>0</v>
      </c>
      <c r="FD99">
        <v>100</v>
      </c>
      <c r="FE99">
        <v>100</v>
      </c>
      <c r="FF99">
        <v>2.8740000000000001</v>
      </c>
      <c r="FG99">
        <v>0.10780000000000001</v>
      </c>
      <c r="FH99">
        <v>2.724715286371592</v>
      </c>
      <c r="FI99">
        <v>6.7843858137211317E-4</v>
      </c>
      <c r="FJ99">
        <v>-9.1149672394835243E-7</v>
      </c>
      <c r="FK99">
        <v>3.4220399332756191E-10</v>
      </c>
      <c r="FL99">
        <v>-5.2015617424025504E-3</v>
      </c>
      <c r="FM99">
        <v>-1.0294496597657229E-2</v>
      </c>
      <c r="FN99">
        <v>9.3241379300954626E-4</v>
      </c>
      <c r="FO99">
        <v>-3.1998259251072341E-6</v>
      </c>
      <c r="FP99">
        <v>1</v>
      </c>
      <c r="FQ99">
        <v>2092</v>
      </c>
      <c r="FR99">
        <v>0</v>
      </c>
      <c r="FS99">
        <v>27</v>
      </c>
      <c r="FT99">
        <v>3.5</v>
      </c>
      <c r="FU99">
        <v>3.5</v>
      </c>
      <c r="FV99">
        <v>1.3549800000000001</v>
      </c>
      <c r="FW99">
        <v>2.4084500000000002</v>
      </c>
      <c r="FX99">
        <v>2.1496599999999999</v>
      </c>
      <c r="FY99">
        <v>2.7490199999999998</v>
      </c>
      <c r="FZ99">
        <v>2.1508799999999999</v>
      </c>
      <c r="GA99">
        <v>2.3547400000000001</v>
      </c>
      <c r="GB99">
        <v>31.783000000000001</v>
      </c>
      <c r="GC99">
        <v>15.970800000000001</v>
      </c>
      <c r="GD99">
        <v>19</v>
      </c>
      <c r="GE99">
        <v>620.02</v>
      </c>
      <c r="GF99">
        <v>686.97699999999998</v>
      </c>
      <c r="GG99">
        <v>19.999099999999999</v>
      </c>
      <c r="GH99">
        <v>24.869800000000001</v>
      </c>
      <c r="GI99">
        <v>30.0001</v>
      </c>
      <c r="GJ99">
        <v>24.903700000000001</v>
      </c>
      <c r="GK99">
        <v>24.895700000000001</v>
      </c>
      <c r="GL99">
        <v>27.142800000000001</v>
      </c>
      <c r="GM99">
        <v>34.033799999999999</v>
      </c>
      <c r="GN99">
        <v>0</v>
      </c>
      <c r="GO99">
        <v>20</v>
      </c>
      <c r="GP99">
        <v>420</v>
      </c>
      <c r="GQ99">
        <v>17.833200000000001</v>
      </c>
      <c r="GR99">
        <v>101.07899999999999</v>
      </c>
      <c r="GS99">
        <v>101.39400000000001</v>
      </c>
    </row>
    <row r="100" spans="1:201" x14ac:dyDescent="0.25">
      <c r="A100" t="s">
        <v>518</v>
      </c>
      <c r="B100" t="s">
        <v>646</v>
      </c>
      <c r="C100">
        <v>4</v>
      </c>
      <c r="D100">
        <v>84</v>
      </c>
      <c r="E100">
        <v>1654196232.0999999</v>
      </c>
      <c r="F100">
        <v>8930.0999999046326</v>
      </c>
      <c r="G100" t="s">
        <v>524</v>
      </c>
      <c r="H100" t="s">
        <v>525</v>
      </c>
      <c r="I100">
        <v>15</v>
      </c>
      <c r="J100">
        <v>1654196224.349999</v>
      </c>
      <c r="K100">
        <f t="shared" si="42"/>
        <v>2.8418941943447874E-3</v>
      </c>
      <c r="L100">
        <f t="shared" si="43"/>
        <v>2.8418941943447873</v>
      </c>
      <c r="M100">
        <f t="shared" si="44"/>
        <v>13.72095205236003</v>
      </c>
      <c r="N100">
        <f t="shared" si="45"/>
        <v>413.30966666666671</v>
      </c>
      <c r="O100">
        <f t="shared" si="46"/>
        <v>290.50419245113153</v>
      </c>
      <c r="P100">
        <f t="shared" si="47"/>
        <v>24.711928638360408</v>
      </c>
      <c r="Q100">
        <f t="shared" si="48"/>
        <v>35.158456413427956</v>
      </c>
      <c r="R100">
        <f t="shared" si="49"/>
        <v>0.19741979209534216</v>
      </c>
      <c r="S100">
        <f>IF(LEFT(AS100,1)&lt;&gt;"0",IF(LEFT(AS100,1)="1",3,AT100),$G$5+$H$5*(BJ100*BC100/($N$5*1000))+$I$5*(BJ100*BC100/($N$5*1000))*MAX(MIN(AQ100,$M$5),$L$5)*MAX(MIN(AQ100,$M$5),$L$5)+$J$5*MAX(MIN(AQ100,$M$5),$L$5)*(BJ100*BC100/($N$5*1000))+$K$5*(BJ100*BC100/($N$5*1000))*(BJ100*BC100/($N$5*1000)))</f>
        <v>3.1957052649254791</v>
      </c>
      <c r="T100">
        <f t="shared" si="50"/>
        <v>0.19088602714885566</v>
      </c>
      <c r="U100">
        <f t="shared" si="51"/>
        <v>0.11987278585469532</v>
      </c>
      <c r="V100">
        <f t="shared" si="52"/>
        <v>266.96399425506195</v>
      </c>
      <c r="W100">
        <f>(BE100+(V100+2*0.95*0.0000000567*(((BE100+$E$7)+273)^4-(BE100+273)^4)-44100*K100)/(1.84*29.3*S100+8*0.95*0.0000000567*(BE100+273)^3))</f>
        <v>22.633076716574926</v>
      </c>
      <c r="X100">
        <f>($F$7*BF100+$G$7*BG100+$H$7*W100)</f>
        <v>23.02755333333333</v>
      </c>
      <c r="Y100">
        <f t="shared" si="53"/>
        <v>2.8244275806147221</v>
      </c>
      <c r="Z100">
        <f t="shared" si="54"/>
        <v>60.464988027493249</v>
      </c>
      <c r="AA100">
        <f t="shared" si="55"/>
        <v>1.5908448058060543</v>
      </c>
      <c r="AB100">
        <f t="shared" si="56"/>
        <v>2.6310181440583462</v>
      </c>
      <c r="AC100">
        <f t="shared" si="57"/>
        <v>1.2335827748086678</v>
      </c>
      <c r="AD100">
        <f t="shared" si="58"/>
        <v>-125.32753397060513</v>
      </c>
      <c r="AE100">
        <f t="shared" si="59"/>
        <v>-201.06508542213501</v>
      </c>
      <c r="AF100">
        <f>2*0.95*0.0000000567*(((BE100+$E$7)+273)^4-(X100+273)^4)</f>
        <v>-12.969060748324329</v>
      </c>
      <c r="AG100">
        <f t="shared" si="60"/>
        <v>-72.397685886002506</v>
      </c>
      <c r="AH100">
        <v>0</v>
      </c>
      <c r="AI100">
        <v>0</v>
      </c>
      <c r="AJ100">
        <f>IF(AH100*$K$13&gt;=AL100,1,(AL100/(AL100-AH100*$K$13)))</f>
        <v>1</v>
      </c>
      <c r="AK100">
        <f t="shared" si="61"/>
        <v>0</v>
      </c>
      <c r="AL100">
        <f>MAX(0,($E$13+$F$13*BJ100)/(1+$G$13*BJ100)*BC100/(BE100+273)*$H$13)</f>
        <v>45694.353182633298</v>
      </c>
      <c r="AM100">
        <f>$E$11*BK100+$F$11*BL100+$G$11*BW100</f>
        <v>1500.0083333333339</v>
      </c>
      <c r="AN100">
        <f t="shared" si="62"/>
        <v>1276.0720157495921</v>
      </c>
      <c r="AO100">
        <f>($E$11*$G$9+$F$11*$G$9+$G$11*(BX100*$H$9+BY100*$J$9))/($E$11+$F$11+$G$11)</f>
        <v>0.85070995100000002</v>
      </c>
      <c r="AP100">
        <f>($E$11*$N$9+$F$11*$N$9+$G$11*(BX100*$O$9+BY100*$Q$9))/($E$11+$F$11+$G$11)</f>
        <v>0.17797500742</v>
      </c>
      <c r="AQ100">
        <v>2.7</v>
      </c>
      <c r="AR100">
        <v>0.5</v>
      </c>
      <c r="AS100" t="s">
        <v>331</v>
      </c>
      <c r="AT100">
        <v>2</v>
      </c>
      <c r="AU100">
        <v>1654196224.349999</v>
      </c>
      <c r="AV100">
        <v>413.30966666666671</v>
      </c>
      <c r="AW100">
        <v>420.01249999999999</v>
      </c>
      <c r="AX100">
        <v>18.701376666666661</v>
      </c>
      <c r="AY100">
        <v>17.446470000000001</v>
      </c>
      <c r="AZ100">
        <v>410.43633333333332</v>
      </c>
      <c r="BA100">
        <v>18.596156666666669</v>
      </c>
      <c r="BB100">
        <v>600.01406666666662</v>
      </c>
      <c r="BC100">
        <v>84.965606666666673</v>
      </c>
      <c r="BD100">
        <v>0.10004567333333329</v>
      </c>
      <c r="BE100">
        <v>21.860516666666669</v>
      </c>
      <c r="BF100">
        <v>23.02755333333333</v>
      </c>
      <c r="BG100">
        <v>999.9000000000002</v>
      </c>
      <c r="BH100">
        <v>0</v>
      </c>
      <c r="BI100">
        <v>0</v>
      </c>
      <c r="BJ100">
        <v>9996.3163333333341</v>
      </c>
      <c r="BK100">
        <v>444.60313333333329</v>
      </c>
      <c r="BL100">
        <v>1.4805803333333329</v>
      </c>
      <c r="BM100">
        <v>-6.7028226666666653</v>
      </c>
      <c r="BN100">
        <v>421.18643333333318</v>
      </c>
      <c r="BO100">
        <v>427.47030000000001</v>
      </c>
      <c r="BP100">
        <v>1.2548969999999999</v>
      </c>
      <c r="BQ100">
        <v>420.01249999999999</v>
      </c>
      <c r="BR100">
        <v>17.446470000000001</v>
      </c>
      <c r="BS100">
        <v>1.5889746666666671</v>
      </c>
      <c r="BT100">
        <v>1.482351</v>
      </c>
      <c r="BU100">
        <v>13.852283333333331</v>
      </c>
      <c r="BV100">
        <v>12.787316666666671</v>
      </c>
      <c r="BW100">
        <v>1500.0083333333339</v>
      </c>
      <c r="BX100">
        <v>0.64299970000000006</v>
      </c>
      <c r="BY100">
        <v>0.35700023333333331</v>
      </c>
      <c r="BZ100">
        <v>26</v>
      </c>
      <c r="CA100">
        <v>25052.973333333332</v>
      </c>
      <c r="CB100">
        <v>1654195930.5999999</v>
      </c>
      <c r="CC100" t="s">
        <v>521</v>
      </c>
      <c r="CD100">
        <v>1654195930.5999999</v>
      </c>
      <c r="CE100">
        <v>1654195930.5999999</v>
      </c>
      <c r="CF100">
        <v>12</v>
      </c>
      <c r="CG100">
        <v>0.114</v>
      </c>
      <c r="CH100">
        <v>2E-3</v>
      </c>
      <c r="CI100">
        <v>2.8740000000000001</v>
      </c>
      <c r="CJ100">
        <v>7.8E-2</v>
      </c>
      <c r="CK100">
        <v>420</v>
      </c>
      <c r="CL100">
        <v>17</v>
      </c>
      <c r="CM100">
        <v>0.24</v>
      </c>
      <c r="CN100">
        <v>0.08</v>
      </c>
      <c r="CO100">
        <v>-6.6485107317073178</v>
      </c>
      <c r="CP100">
        <v>-0.77948153310104973</v>
      </c>
      <c r="CQ100">
        <v>8.1981266253564153E-2</v>
      </c>
      <c r="CR100">
        <v>0</v>
      </c>
      <c r="CS100">
        <v>1.232325365853659</v>
      </c>
      <c r="CT100">
        <v>0.26570278745644832</v>
      </c>
      <c r="CU100">
        <v>3.5127059828332127E-2</v>
      </c>
      <c r="CV100">
        <v>0</v>
      </c>
      <c r="CW100">
        <v>0</v>
      </c>
      <c r="CX100">
        <v>2</v>
      </c>
      <c r="CY100" t="s">
        <v>333</v>
      </c>
      <c r="CZ100">
        <v>3.23604</v>
      </c>
      <c r="DA100">
        <v>2.7811599999999999</v>
      </c>
      <c r="DB100">
        <v>8.2002099999999994E-2</v>
      </c>
      <c r="DC100">
        <v>8.4558700000000001E-2</v>
      </c>
      <c r="DD100">
        <v>8.5769100000000001E-2</v>
      </c>
      <c r="DE100">
        <v>8.3372299999999996E-2</v>
      </c>
      <c r="DF100">
        <v>23364</v>
      </c>
      <c r="DG100">
        <v>22948.9</v>
      </c>
      <c r="DH100">
        <v>24459</v>
      </c>
      <c r="DI100">
        <v>22323.8</v>
      </c>
      <c r="DJ100">
        <v>33030.6</v>
      </c>
      <c r="DK100">
        <v>26099.3</v>
      </c>
      <c r="DL100">
        <v>39964.1</v>
      </c>
      <c r="DM100">
        <v>30908.799999999999</v>
      </c>
      <c r="DN100">
        <v>2.2262</v>
      </c>
      <c r="DO100">
        <v>2.2728999999999999</v>
      </c>
      <c r="DP100">
        <v>6.5915299999999996E-2</v>
      </c>
      <c r="DQ100">
        <v>0</v>
      </c>
      <c r="DR100">
        <v>21.919899999999998</v>
      </c>
      <c r="DS100">
        <v>999.9</v>
      </c>
      <c r="DT100">
        <v>59.4</v>
      </c>
      <c r="DU100">
        <v>28.1</v>
      </c>
      <c r="DV100">
        <v>26.683599999999998</v>
      </c>
      <c r="DW100">
        <v>63.347499999999997</v>
      </c>
      <c r="DX100">
        <v>15.805300000000001</v>
      </c>
      <c r="DY100">
        <v>2</v>
      </c>
      <c r="DZ100">
        <v>-0.17966199999999999</v>
      </c>
      <c r="EA100">
        <v>1.1556200000000001</v>
      </c>
      <c r="EB100">
        <v>20.366</v>
      </c>
      <c r="EC100">
        <v>5.23346</v>
      </c>
      <c r="ED100">
        <v>11.9381</v>
      </c>
      <c r="EE100">
        <v>4.9791999999999996</v>
      </c>
      <c r="EF100">
        <v>3.282</v>
      </c>
      <c r="EG100">
        <v>841.2</v>
      </c>
      <c r="EH100">
        <v>1808.1</v>
      </c>
      <c r="EI100">
        <v>192.1</v>
      </c>
      <c r="EJ100">
        <v>99.2</v>
      </c>
      <c r="EK100">
        <v>4.9716899999999997</v>
      </c>
      <c r="EL100">
        <v>1.86147</v>
      </c>
      <c r="EM100">
        <v>1.8669100000000001</v>
      </c>
      <c r="EN100">
        <v>1.8582099999999999</v>
      </c>
      <c r="EO100">
        <v>1.8626400000000001</v>
      </c>
      <c r="EP100">
        <v>1.86324</v>
      </c>
      <c r="EQ100">
        <v>1.8640099999999999</v>
      </c>
      <c r="ER100">
        <v>1.8599000000000001</v>
      </c>
      <c r="ES100">
        <v>0</v>
      </c>
      <c r="ET100">
        <v>0</v>
      </c>
      <c r="EU100">
        <v>0</v>
      </c>
      <c r="EV100">
        <v>0</v>
      </c>
      <c r="EW100" t="s">
        <v>334</v>
      </c>
      <c r="EX100" t="s">
        <v>335</v>
      </c>
      <c r="EY100" t="s">
        <v>336</v>
      </c>
      <c r="EZ100" t="s">
        <v>336</v>
      </c>
      <c r="FA100" t="s">
        <v>336</v>
      </c>
      <c r="FB100" t="s">
        <v>336</v>
      </c>
      <c r="FC100">
        <v>0</v>
      </c>
      <c r="FD100">
        <v>100</v>
      </c>
      <c r="FE100">
        <v>100</v>
      </c>
      <c r="FF100">
        <v>2.8730000000000002</v>
      </c>
      <c r="FG100">
        <v>0.10489999999999999</v>
      </c>
      <c r="FH100">
        <v>2.724715286371592</v>
      </c>
      <c r="FI100">
        <v>6.7843858137211317E-4</v>
      </c>
      <c r="FJ100">
        <v>-9.1149672394835243E-7</v>
      </c>
      <c r="FK100">
        <v>3.4220399332756191E-10</v>
      </c>
      <c r="FL100">
        <v>-5.2015617424025504E-3</v>
      </c>
      <c r="FM100">
        <v>-1.0294496597657229E-2</v>
      </c>
      <c r="FN100">
        <v>9.3241379300954626E-4</v>
      </c>
      <c r="FO100">
        <v>-3.1998259251072341E-6</v>
      </c>
      <c r="FP100">
        <v>1</v>
      </c>
      <c r="FQ100">
        <v>2092</v>
      </c>
      <c r="FR100">
        <v>0</v>
      </c>
      <c r="FS100">
        <v>27</v>
      </c>
      <c r="FT100">
        <v>5</v>
      </c>
      <c r="FU100">
        <v>5</v>
      </c>
      <c r="FV100">
        <v>1.3537600000000001</v>
      </c>
      <c r="FW100">
        <v>2.3999000000000001</v>
      </c>
      <c r="FX100">
        <v>2.1496599999999999</v>
      </c>
      <c r="FY100">
        <v>2.7502399999999998</v>
      </c>
      <c r="FZ100">
        <v>2.1508799999999999</v>
      </c>
      <c r="GA100">
        <v>2.3962400000000001</v>
      </c>
      <c r="GB100">
        <v>31.8049</v>
      </c>
      <c r="GC100">
        <v>15.988300000000001</v>
      </c>
      <c r="GD100">
        <v>19</v>
      </c>
      <c r="GE100">
        <v>620.34500000000003</v>
      </c>
      <c r="GF100">
        <v>685.84900000000005</v>
      </c>
      <c r="GG100">
        <v>19.999400000000001</v>
      </c>
      <c r="GH100">
        <v>24.8552</v>
      </c>
      <c r="GI100">
        <v>30.0001</v>
      </c>
      <c r="GJ100">
        <v>24.891500000000001</v>
      </c>
      <c r="GK100">
        <v>24.8856</v>
      </c>
      <c r="GL100">
        <v>27.133900000000001</v>
      </c>
      <c r="GM100">
        <v>35.181399999999996</v>
      </c>
      <c r="GN100">
        <v>0</v>
      </c>
      <c r="GO100">
        <v>20</v>
      </c>
      <c r="GP100">
        <v>420</v>
      </c>
      <c r="GQ100">
        <v>17.428999999999998</v>
      </c>
      <c r="GR100">
        <v>101.07899999999999</v>
      </c>
      <c r="GS100">
        <v>101.393</v>
      </c>
    </row>
    <row r="101" spans="1:201" x14ac:dyDescent="0.25">
      <c r="A101" t="s">
        <v>518</v>
      </c>
      <c r="B101" t="s">
        <v>646</v>
      </c>
      <c r="C101">
        <v>4</v>
      </c>
      <c r="D101">
        <v>85</v>
      </c>
      <c r="E101">
        <v>1654196322.5999999</v>
      </c>
      <c r="F101">
        <v>9020.5999999046326</v>
      </c>
      <c r="G101" t="s">
        <v>526</v>
      </c>
      <c r="H101" t="s">
        <v>527</v>
      </c>
      <c r="I101">
        <v>15</v>
      </c>
      <c r="J101">
        <v>1654196314.849999</v>
      </c>
      <c r="K101">
        <f t="shared" si="42"/>
        <v>3.132256797991229E-3</v>
      </c>
      <c r="L101">
        <f t="shared" si="43"/>
        <v>3.132256797991229</v>
      </c>
      <c r="M101">
        <f t="shared" si="44"/>
        <v>14.892423160653928</v>
      </c>
      <c r="N101">
        <f t="shared" si="45"/>
        <v>412.71893333333333</v>
      </c>
      <c r="O101">
        <f t="shared" si="46"/>
        <v>298.23075949892171</v>
      </c>
      <c r="P101">
        <f t="shared" si="47"/>
        <v>25.369064904105702</v>
      </c>
      <c r="Q101">
        <f t="shared" si="48"/>
        <v>35.108026497596946</v>
      </c>
      <c r="R101">
        <f t="shared" si="49"/>
        <v>0.2313633957697018</v>
      </c>
      <c r="S101">
        <f>IF(LEFT(AS101,1)&lt;&gt;"0",IF(LEFT(AS101,1)="1",3,AT101),$G$5+$H$5*(BJ101*BC101/($N$5*1000))+$I$5*(BJ101*BC101/($N$5*1000))*MAX(MIN(AQ101,$M$5),$L$5)*MAX(MIN(AQ101,$M$5),$L$5)+$J$5*MAX(MIN(AQ101,$M$5),$L$5)*(BJ101*BC101/($N$5*1000))+$K$5*(BJ101*BC101/($N$5*1000))*(BJ101*BC101/($N$5*1000)))</f>
        <v>3.1979422790281795</v>
      </c>
      <c r="T101">
        <f t="shared" si="50"/>
        <v>0.22245028249639298</v>
      </c>
      <c r="U101">
        <f t="shared" si="51"/>
        <v>0.13980362450365905</v>
      </c>
      <c r="V101">
        <f t="shared" si="52"/>
        <v>213.57099715221327</v>
      </c>
      <c r="W101">
        <f>(BE101+(V101+2*0.95*0.0000000567*(((BE101+$E$7)+273)^4-(BE101+273)^4)-44100*K101)/(1.84*29.3*S101+8*0.95*0.0000000567*(BE101+273)^3))</f>
        <v>22.168083537717628</v>
      </c>
      <c r="X101">
        <f>($F$7*BF101+$G$7*BG101+$H$7*W101)</f>
        <v>22.557790000000001</v>
      </c>
      <c r="Y101">
        <f t="shared" si="53"/>
        <v>2.7451291237081747</v>
      </c>
      <c r="Z101">
        <f t="shared" si="54"/>
        <v>60.349547625704162</v>
      </c>
      <c r="AA101">
        <f t="shared" si="55"/>
        <v>1.5777857144657086</v>
      </c>
      <c r="AB101">
        <f t="shared" si="56"/>
        <v>2.6144118332938358</v>
      </c>
      <c r="AC101">
        <f t="shared" si="57"/>
        <v>1.1673434092424662</v>
      </c>
      <c r="AD101">
        <f t="shared" si="58"/>
        <v>-138.1325247914132</v>
      </c>
      <c r="AE101">
        <f t="shared" si="59"/>
        <v>-138.08860902541838</v>
      </c>
      <c r="AF101">
        <f>2*0.95*0.0000000567*(((BE101+$E$7)+273)^4-(X101+273)^4)</f>
        <v>-8.8748272708210152</v>
      </c>
      <c r="AG101">
        <f t="shared" si="60"/>
        <v>-71.524963935439331</v>
      </c>
      <c r="AH101">
        <v>0</v>
      </c>
      <c r="AI101">
        <v>0</v>
      </c>
      <c r="AJ101">
        <f>IF(AH101*$K$13&gt;=AL101,1,(AL101/(AL101-AH101*$K$13)))</f>
        <v>1</v>
      </c>
      <c r="AK101">
        <f t="shared" si="61"/>
        <v>0</v>
      </c>
      <c r="AL101">
        <f>MAX(0,($E$13+$F$13*BJ101)/(1+$G$13*BJ101)*BC101/(BE101+273)*$H$13)</f>
        <v>45751.917016287051</v>
      </c>
      <c r="AM101">
        <f>$E$11*BK101+$F$11*BL101+$G$11*BW101</f>
        <v>1200.005333333334</v>
      </c>
      <c r="AN101">
        <f t="shared" si="62"/>
        <v>1020.8565251199472</v>
      </c>
      <c r="AO101">
        <f>($E$11*$G$9+$F$11*$G$9+$G$11*(BX101*$H$9+BY101*$J$9))/($E$11+$F$11+$G$11)</f>
        <v>0.85070998999999992</v>
      </c>
      <c r="AP101">
        <f>($E$11*$N$9+$F$11*$N$9+$G$11*(BX101*$O$9+BY101*$Q$9))/($E$11+$F$11+$G$11)</f>
        <v>0.17797503996000003</v>
      </c>
      <c r="AQ101">
        <v>2.7</v>
      </c>
      <c r="AR101">
        <v>0.5</v>
      </c>
      <c r="AS101" t="s">
        <v>331</v>
      </c>
      <c r="AT101">
        <v>2</v>
      </c>
      <c r="AU101">
        <v>1654196314.849999</v>
      </c>
      <c r="AV101">
        <v>412.71893333333333</v>
      </c>
      <c r="AW101">
        <v>420.00229999999999</v>
      </c>
      <c r="AX101">
        <v>18.547953333333339</v>
      </c>
      <c r="AY101">
        <v>17.16457333333334</v>
      </c>
      <c r="AZ101">
        <v>409.84566666666672</v>
      </c>
      <c r="BA101">
        <v>18.445869999999999</v>
      </c>
      <c r="BB101">
        <v>599.99649999999997</v>
      </c>
      <c r="BC101">
        <v>84.965256666666676</v>
      </c>
      <c r="BD101">
        <v>9.9962450000000008E-2</v>
      </c>
      <c r="BE101">
        <v>21.756846666666672</v>
      </c>
      <c r="BF101">
        <v>22.557790000000001</v>
      </c>
      <c r="BG101">
        <v>999.9000000000002</v>
      </c>
      <c r="BH101">
        <v>0</v>
      </c>
      <c r="BI101">
        <v>0</v>
      </c>
      <c r="BJ101">
        <v>10005.820333333329</v>
      </c>
      <c r="BK101">
        <v>357.11450000000008</v>
      </c>
      <c r="BL101">
        <v>1.368886</v>
      </c>
      <c r="BM101">
        <v>-7.2833313333333329</v>
      </c>
      <c r="BN101">
        <v>420.5188</v>
      </c>
      <c r="BO101">
        <v>427.3374</v>
      </c>
      <c r="BP101">
        <v>1.3833713333333331</v>
      </c>
      <c r="BQ101">
        <v>420.00229999999999</v>
      </c>
      <c r="BR101">
        <v>17.16457333333334</v>
      </c>
      <c r="BS101">
        <v>1.575931</v>
      </c>
      <c r="BT101">
        <v>1.4583926666666669</v>
      </c>
      <c r="BU101">
        <v>13.72545</v>
      </c>
      <c r="BV101">
        <v>12.538779999999999</v>
      </c>
      <c r="BW101">
        <v>1200.005333333334</v>
      </c>
      <c r="BX101">
        <v>0.64299936666666657</v>
      </c>
      <c r="BY101">
        <v>0.35700060000000011</v>
      </c>
      <c r="BZ101">
        <v>26</v>
      </c>
      <c r="CA101">
        <v>20042.346666666661</v>
      </c>
      <c r="CB101">
        <v>1654195930.5999999</v>
      </c>
      <c r="CC101" t="s">
        <v>521</v>
      </c>
      <c r="CD101">
        <v>1654195930.5999999</v>
      </c>
      <c r="CE101">
        <v>1654195930.5999999</v>
      </c>
      <c r="CF101">
        <v>12</v>
      </c>
      <c r="CG101">
        <v>0.114</v>
      </c>
      <c r="CH101">
        <v>2E-3</v>
      </c>
      <c r="CI101">
        <v>2.8740000000000001</v>
      </c>
      <c r="CJ101">
        <v>7.8E-2</v>
      </c>
      <c r="CK101">
        <v>420</v>
      </c>
      <c r="CL101">
        <v>17</v>
      </c>
      <c r="CM101">
        <v>0.24</v>
      </c>
      <c r="CN101">
        <v>0.08</v>
      </c>
      <c r="CO101">
        <v>-7.2765387500000003</v>
      </c>
      <c r="CP101">
        <v>-0.24317099437149489</v>
      </c>
      <c r="CQ101">
        <v>3.6304769603145853E-2</v>
      </c>
      <c r="CR101">
        <v>0</v>
      </c>
      <c r="CS101">
        <v>1.3863807500000001</v>
      </c>
      <c r="CT101">
        <v>-5.887328330206152E-2</v>
      </c>
      <c r="CU101">
        <v>6.7481650793011902E-3</v>
      </c>
      <c r="CV101">
        <v>1</v>
      </c>
      <c r="CW101">
        <v>1</v>
      </c>
      <c r="CX101">
        <v>2</v>
      </c>
      <c r="CY101" t="s">
        <v>340</v>
      </c>
      <c r="CZ101">
        <v>3.2360600000000002</v>
      </c>
      <c r="DA101">
        <v>2.7812299999999999</v>
      </c>
      <c r="DB101">
        <v>8.1922599999999998E-2</v>
      </c>
      <c r="DC101">
        <v>8.4567000000000003E-2</v>
      </c>
      <c r="DD101">
        <v>8.5317100000000007E-2</v>
      </c>
      <c r="DE101">
        <v>8.2454E-2</v>
      </c>
      <c r="DF101">
        <v>23366.2</v>
      </c>
      <c r="DG101">
        <v>22949.3</v>
      </c>
      <c r="DH101">
        <v>24459.1</v>
      </c>
      <c r="DI101">
        <v>22324.400000000001</v>
      </c>
      <c r="DJ101">
        <v>33047.1</v>
      </c>
      <c r="DK101">
        <v>26126.5</v>
      </c>
      <c r="DL101">
        <v>39964</v>
      </c>
      <c r="DM101">
        <v>30909.8</v>
      </c>
      <c r="DN101">
        <v>2.22648</v>
      </c>
      <c r="DO101">
        <v>2.2719</v>
      </c>
      <c r="DP101">
        <v>4.8629899999999997E-2</v>
      </c>
      <c r="DQ101">
        <v>0</v>
      </c>
      <c r="DR101">
        <v>21.745999999999999</v>
      </c>
      <c r="DS101">
        <v>999.9</v>
      </c>
      <c r="DT101">
        <v>59.3</v>
      </c>
      <c r="DU101">
        <v>28.2</v>
      </c>
      <c r="DV101">
        <v>26.7972</v>
      </c>
      <c r="DW101">
        <v>63.377499999999998</v>
      </c>
      <c r="DX101">
        <v>15.897399999999999</v>
      </c>
      <c r="DY101">
        <v>2</v>
      </c>
      <c r="DZ101">
        <v>-0.17949200000000001</v>
      </c>
      <c r="EA101">
        <v>1.12998</v>
      </c>
      <c r="EB101">
        <v>20.369299999999999</v>
      </c>
      <c r="EC101">
        <v>5.2336099999999997</v>
      </c>
      <c r="ED101">
        <v>11.9381</v>
      </c>
      <c r="EE101">
        <v>4.9790999999999999</v>
      </c>
      <c r="EF101">
        <v>3.282</v>
      </c>
      <c r="EG101">
        <v>843.6</v>
      </c>
      <c r="EH101">
        <v>1826.8</v>
      </c>
      <c r="EI101">
        <v>192.1</v>
      </c>
      <c r="EJ101">
        <v>99.2</v>
      </c>
      <c r="EK101">
        <v>4.9717200000000004</v>
      </c>
      <c r="EL101">
        <v>1.86151</v>
      </c>
      <c r="EM101">
        <v>1.8669199999999999</v>
      </c>
      <c r="EN101">
        <v>1.8582000000000001</v>
      </c>
      <c r="EO101">
        <v>1.8626400000000001</v>
      </c>
      <c r="EP101">
        <v>1.8632500000000001</v>
      </c>
      <c r="EQ101">
        <v>1.8640300000000001</v>
      </c>
      <c r="ER101">
        <v>1.85989</v>
      </c>
      <c r="ES101">
        <v>0</v>
      </c>
      <c r="ET101">
        <v>0</v>
      </c>
      <c r="EU101">
        <v>0</v>
      </c>
      <c r="EV101">
        <v>0</v>
      </c>
      <c r="EW101" t="s">
        <v>334</v>
      </c>
      <c r="EX101" t="s">
        <v>335</v>
      </c>
      <c r="EY101" t="s">
        <v>336</v>
      </c>
      <c r="EZ101" t="s">
        <v>336</v>
      </c>
      <c r="FA101" t="s">
        <v>336</v>
      </c>
      <c r="FB101" t="s">
        <v>336</v>
      </c>
      <c r="FC101">
        <v>0</v>
      </c>
      <c r="FD101">
        <v>100</v>
      </c>
      <c r="FE101">
        <v>100</v>
      </c>
      <c r="FF101">
        <v>2.8730000000000002</v>
      </c>
      <c r="FG101">
        <v>0.10199999999999999</v>
      </c>
      <c r="FH101">
        <v>2.724715286371592</v>
      </c>
      <c r="FI101">
        <v>6.7843858137211317E-4</v>
      </c>
      <c r="FJ101">
        <v>-9.1149672394835243E-7</v>
      </c>
      <c r="FK101">
        <v>3.4220399332756191E-10</v>
      </c>
      <c r="FL101">
        <v>-5.2015617424025504E-3</v>
      </c>
      <c r="FM101">
        <v>-1.0294496597657229E-2</v>
      </c>
      <c r="FN101">
        <v>9.3241379300954626E-4</v>
      </c>
      <c r="FO101">
        <v>-3.1998259251072341E-6</v>
      </c>
      <c r="FP101">
        <v>1</v>
      </c>
      <c r="FQ101">
        <v>2092</v>
      </c>
      <c r="FR101">
        <v>0</v>
      </c>
      <c r="FS101">
        <v>27</v>
      </c>
      <c r="FT101">
        <v>6.5</v>
      </c>
      <c r="FU101">
        <v>6.5</v>
      </c>
      <c r="FV101">
        <v>1.3537600000000001</v>
      </c>
      <c r="FW101">
        <v>2.3986800000000001</v>
      </c>
      <c r="FX101">
        <v>2.1496599999999999</v>
      </c>
      <c r="FY101">
        <v>2.7490199999999998</v>
      </c>
      <c r="FZ101">
        <v>2.1508799999999999</v>
      </c>
      <c r="GA101">
        <v>2.3889200000000002</v>
      </c>
      <c r="GB101">
        <v>31.848800000000001</v>
      </c>
      <c r="GC101">
        <v>15.9795</v>
      </c>
      <c r="GD101">
        <v>19</v>
      </c>
      <c r="GE101">
        <v>620.57000000000005</v>
      </c>
      <c r="GF101">
        <v>685.02300000000002</v>
      </c>
      <c r="GG101">
        <v>20</v>
      </c>
      <c r="GH101">
        <v>24.850999999999999</v>
      </c>
      <c r="GI101">
        <v>30.000299999999999</v>
      </c>
      <c r="GJ101">
        <v>24.8932</v>
      </c>
      <c r="GK101">
        <v>24.889800000000001</v>
      </c>
      <c r="GL101">
        <v>27.126799999999999</v>
      </c>
      <c r="GM101">
        <v>36.622199999999999</v>
      </c>
      <c r="GN101">
        <v>0</v>
      </c>
      <c r="GO101">
        <v>20</v>
      </c>
      <c r="GP101">
        <v>420</v>
      </c>
      <c r="GQ101">
        <v>17.148199999999999</v>
      </c>
      <c r="GR101">
        <v>101.07899999999999</v>
      </c>
      <c r="GS101">
        <v>101.396</v>
      </c>
    </row>
    <row r="102" spans="1:201" x14ac:dyDescent="0.25">
      <c r="A102" t="s">
        <v>518</v>
      </c>
      <c r="B102" t="s">
        <v>646</v>
      </c>
      <c r="C102">
        <v>4</v>
      </c>
      <c r="D102">
        <v>86</v>
      </c>
      <c r="E102">
        <v>1654196383.0999999</v>
      </c>
      <c r="F102">
        <v>9081.0999999046326</v>
      </c>
      <c r="G102" t="s">
        <v>528</v>
      </c>
      <c r="H102" t="s">
        <v>529</v>
      </c>
      <c r="I102">
        <v>15</v>
      </c>
      <c r="J102">
        <v>1654196375.349999</v>
      </c>
      <c r="K102">
        <f t="shared" si="42"/>
        <v>3.0394217357372052E-3</v>
      </c>
      <c r="L102">
        <f t="shared" si="43"/>
        <v>3.0394217357372053</v>
      </c>
      <c r="M102">
        <f t="shared" si="44"/>
        <v>14.824939342030824</v>
      </c>
      <c r="N102">
        <f t="shared" si="45"/>
        <v>412.77416666666659</v>
      </c>
      <c r="O102">
        <f t="shared" si="46"/>
        <v>300.17738527189999</v>
      </c>
      <c r="P102">
        <f t="shared" si="47"/>
        <v>25.534902863462651</v>
      </c>
      <c r="Q102">
        <f t="shared" si="48"/>
        <v>35.11306569891277</v>
      </c>
      <c r="R102">
        <f t="shared" si="49"/>
        <v>0.23390945030565724</v>
      </c>
      <c r="S102">
        <f>IF(LEFT(AS102,1)&lt;&gt;"0",IF(LEFT(AS102,1)="1",3,AT102),$G$5+$H$5*(BJ102*BC102/($N$5*1000))+$I$5*(BJ102*BC102/($N$5*1000))*MAX(MIN(AQ102,$M$5),$L$5)*MAX(MIN(AQ102,$M$5),$L$5)+$J$5*MAX(MIN(AQ102,$M$5),$L$5)*(BJ102*BC102/($N$5*1000))+$K$5*(BJ102*BC102/($N$5*1000))*(BJ102*BC102/($N$5*1000)))</f>
        <v>3.1952272747555859</v>
      </c>
      <c r="T102">
        <f t="shared" si="50"/>
        <v>0.22479582648001309</v>
      </c>
      <c r="U102">
        <f t="shared" si="51"/>
        <v>0.14128662797207675</v>
      </c>
      <c r="V102">
        <f t="shared" si="52"/>
        <v>160.1780376579446</v>
      </c>
      <c r="W102">
        <f>(BE102+(V102+2*0.95*0.0000000567*(((BE102+$E$7)+273)^4-(BE102+273)^4)-44100*K102)/(1.84*29.3*S102+8*0.95*0.0000000567*(BE102+273)^3))</f>
        <v>21.849585646477067</v>
      </c>
      <c r="X102">
        <f>($F$7*BF102+$G$7*BG102+$H$7*W102)</f>
        <v>22.228010000000008</v>
      </c>
      <c r="Y102">
        <f t="shared" si="53"/>
        <v>2.6906309832532394</v>
      </c>
      <c r="Z102">
        <f t="shared" si="54"/>
        <v>60.206962275945877</v>
      </c>
      <c r="AA102">
        <f t="shared" si="55"/>
        <v>1.5692677682345864</v>
      </c>
      <c r="AB102">
        <f t="shared" si="56"/>
        <v>2.606455647176118</v>
      </c>
      <c r="AC102">
        <f t="shared" si="57"/>
        <v>1.121363215018653</v>
      </c>
      <c r="AD102">
        <f t="shared" si="58"/>
        <v>-134.03849854601074</v>
      </c>
      <c r="AE102">
        <f t="shared" si="59"/>
        <v>-89.75434560795145</v>
      </c>
      <c r="AF102">
        <f>2*0.95*0.0000000567*(((BE102+$E$7)+273)^4-(X102+273)^4)</f>
        <v>-5.7621922225691842</v>
      </c>
      <c r="AG102">
        <f t="shared" si="60"/>
        <v>-69.376998718586776</v>
      </c>
      <c r="AH102">
        <v>0</v>
      </c>
      <c r="AI102">
        <v>0</v>
      </c>
      <c r="AJ102">
        <f>IF(AH102*$K$13&gt;=AL102,1,(AL102/(AL102-AH102*$K$13)))</f>
        <v>1</v>
      </c>
      <c r="AK102">
        <f t="shared" si="61"/>
        <v>0</v>
      </c>
      <c r="AL102">
        <f>MAX(0,($E$13+$F$13*BJ102)/(1+$G$13*BJ102)*BC102/(BE102+273)*$H$13)</f>
        <v>45709.300204593732</v>
      </c>
      <c r="AM102">
        <f>$E$11*BK102+$F$11*BL102+$G$11*BW102</f>
        <v>900.00376666666682</v>
      </c>
      <c r="AN102">
        <f t="shared" si="62"/>
        <v>765.64217464087585</v>
      </c>
      <c r="AO102">
        <f>($E$11*$G$9+$F$11*$G$9+$G$11*(BX102*$H$9+BY102*$J$9))/($E$11+$F$11+$G$11)</f>
        <v>0.85070996700000001</v>
      </c>
      <c r="AP102">
        <f>($E$11*$N$9+$F$11*$N$9+$G$11*(BX102*$O$9+BY102*$Q$9))/($E$11+$F$11+$G$11)</f>
        <v>0.17797485254000001</v>
      </c>
      <c r="AQ102">
        <v>2.7</v>
      </c>
      <c r="AR102">
        <v>0.5</v>
      </c>
      <c r="AS102" t="s">
        <v>331</v>
      </c>
      <c r="AT102">
        <v>2</v>
      </c>
      <c r="AU102">
        <v>1654196375.349999</v>
      </c>
      <c r="AV102">
        <v>412.77416666666659</v>
      </c>
      <c r="AW102">
        <v>420.00996666666663</v>
      </c>
      <c r="AX102">
        <v>18.44764</v>
      </c>
      <c r="AY102">
        <v>17.105129999999999</v>
      </c>
      <c r="AZ102">
        <v>409.90103333333332</v>
      </c>
      <c r="BA102">
        <v>18.347593333333329</v>
      </c>
      <c r="BB102">
        <v>599.99920000000009</v>
      </c>
      <c r="BC102">
        <v>84.966039999999992</v>
      </c>
      <c r="BD102">
        <v>0.1000046666666667</v>
      </c>
      <c r="BE102">
        <v>21.706973333333341</v>
      </c>
      <c r="BF102">
        <v>22.228010000000008</v>
      </c>
      <c r="BG102">
        <v>999.9000000000002</v>
      </c>
      <c r="BH102">
        <v>0</v>
      </c>
      <c r="BI102">
        <v>0</v>
      </c>
      <c r="BJ102">
        <v>9994.2436666666672</v>
      </c>
      <c r="BK102">
        <v>269.85939999999999</v>
      </c>
      <c r="BL102">
        <v>1.3295576666666671</v>
      </c>
      <c r="BM102">
        <v>-7.2357336666666674</v>
      </c>
      <c r="BN102">
        <v>420.53203333333329</v>
      </c>
      <c r="BO102">
        <v>427.31933333333342</v>
      </c>
      <c r="BP102">
        <v>1.342508</v>
      </c>
      <c r="BQ102">
        <v>420.00996666666663</v>
      </c>
      <c r="BR102">
        <v>17.105129999999999</v>
      </c>
      <c r="BS102">
        <v>1.567423666666667</v>
      </c>
      <c r="BT102">
        <v>1.4533556666666669</v>
      </c>
      <c r="BU102">
        <v>13.642213333333331</v>
      </c>
      <c r="BV102">
        <v>12.48606333333333</v>
      </c>
      <c r="BW102">
        <v>900.00376666666682</v>
      </c>
      <c r="BX102">
        <v>0.64300206666666659</v>
      </c>
      <c r="BY102">
        <v>0.35699796666666672</v>
      </c>
      <c r="BZ102">
        <v>26</v>
      </c>
      <c r="CA102">
        <v>15031.79</v>
      </c>
      <c r="CB102">
        <v>1654195930.5999999</v>
      </c>
      <c r="CC102" t="s">
        <v>521</v>
      </c>
      <c r="CD102">
        <v>1654195930.5999999</v>
      </c>
      <c r="CE102">
        <v>1654195930.5999999</v>
      </c>
      <c r="CF102">
        <v>12</v>
      </c>
      <c r="CG102">
        <v>0.114</v>
      </c>
      <c r="CH102">
        <v>2E-3</v>
      </c>
      <c r="CI102">
        <v>2.8740000000000001</v>
      </c>
      <c r="CJ102">
        <v>7.8E-2</v>
      </c>
      <c r="CK102">
        <v>420</v>
      </c>
      <c r="CL102">
        <v>17</v>
      </c>
      <c r="CM102">
        <v>0.24</v>
      </c>
      <c r="CN102">
        <v>0.08</v>
      </c>
      <c r="CO102">
        <v>-7.2261353658536587</v>
      </c>
      <c r="CP102">
        <v>-8.8537003484341875E-2</v>
      </c>
      <c r="CQ102">
        <v>3.2180809847285143E-2</v>
      </c>
      <c r="CR102">
        <v>1</v>
      </c>
      <c r="CS102">
        <v>1.342390487804878</v>
      </c>
      <c r="CT102">
        <v>7.5643902439051112E-3</v>
      </c>
      <c r="CU102">
        <v>1.98278684292724E-3</v>
      </c>
      <c r="CV102">
        <v>1</v>
      </c>
      <c r="CW102">
        <v>2</v>
      </c>
      <c r="CX102">
        <v>2</v>
      </c>
      <c r="CY102" t="s">
        <v>343</v>
      </c>
      <c r="CZ102">
        <v>3.2360899999999999</v>
      </c>
      <c r="DA102">
        <v>2.7814700000000001</v>
      </c>
      <c r="DB102">
        <v>8.1928399999999998E-2</v>
      </c>
      <c r="DC102">
        <v>8.4555400000000003E-2</v>
      </c>
      <c r="DD102">
        <v>8.5006600000000002E-2</v>
      </c>
      <c r="DE102">
        <v>8.2247299999999995E-2</v>
      </c>
      <c r="DF102">
        <v>23364.1</v>
      </c>
      <c r="DG102">
        <v>22946.9</v>
      </c>
      <c r="DH102">
        <v>24457.200000000001</v>
      </c>
      <c r="DI102">
        <v>22321.8</v>
      </c>
      <c r="DJ102">
        <v>33056</v>
      </c>
      <c r="DK102">
        <v>26129.5</v>
      </c>
      <c r="DL102">
        <v>39961</v>
      </c>
      <c r="DM102">
        <v>30906.3</v>
      </c>
      <c r="DN102">
        <v>2.2263000000000002</v>
      </c>
      <c r="DO102">
        <v>2.2709000000000001</v>
      </c>
      <c r="DP102">
        <v>3.5315800000000001E-2</v>
      </c>
      <c r="DQ102">
        <v>0</v>
      </c>
      <c r="DR102">
        <v>21.6434</v>
      </c>
      <c r="DS102">
        <v>999.9</v>
      </c>
      <c r="DT102">
        <v>59.2</v>
      </c>
      <c r="DU102">
        <v>28.2</v>
      </c>
      <c r="DV102">
        <v>26.749300000000002</v>
      </c>
      <c r="DW102">
        <v>63.517499999999998</v>
      </c>
      <c r="DX102">
        <v>15.9255</v>
      </c>
      <c r="DY102">
        <v>2</v>
      </c>
      <c r="DZ102">
        <v>-0.17696100000000001</v>
      </c>
      <c r="EA102">
        <v>1.1466099999999999</v>
      </c>
      <c r="EB102">
        <v>20.3721</v>
      </c>
      <c r="EC102">
        <v>5.2331599999999998</v>
      </c>
      <c r="ED102">
        <v>11.9381</v>
      </c>
      <c r="EE102">
        <v>4.9790999999999999</v>
      </c>
      <c r="EF102">
        <v>3.282</v>
      </c>
      <c r="EG102">
        <v>845.4</v>
      </c>
      <c r="EH102">
        <v>1841.2</v>
      </c>
      <c r="EI102">
        <v>192.1</v>
      </c>
      <c r="EJ102">
        <v>99.2</v>
      </c>
      <c r="EK102">
        <v>4.9717099999999999</v>
      </c>
      <c r="EL102">
        <v>1.86151</v>
      </c>
      <c r="EM102">
        <v>1.86693</v>
      </c>
      <c r="EN102">
        <v>1.85822</v>
      </c>
      <c r="EO102">
        <v>1.8626400000000001</v>
      </c>
      <c r="EP102">
        <v>1.86324</v>
      </c>
      <c r="EQ102">
        <v>1.8640300000000001</v>
      </c>
      <c r="ER102">
        <v>1.85991</v>
      </c>
      <c r="ES102">
        <v>0</v>
      </c>
      <c r="ET102">
        <v>0</v>
      </c>
      <c r="EU102">
        <v>0</v>
      </c>
      <c r="EV102">
        <v>0</v>
      </c>
      <c r="EW102" t="s">
        <v>334</v>
      </c>
      <c r="EX102" t="s">
        <v>335</v>
      </c>
      <c r="EY102" t="s">
        <v>336</v>
      </c>
      <c r="EZ102" t="s">
        <v>336</v>
      </c>
      <c r="FA102" t="s">
        <v>336</v>
      </c>
      <c r="FB102" t="s">
        <v>336</v>
      </c>
      <c r="FC102">
        <v>0</v>
      </c>
      <c r="FD102">
        <v>100</v>
      </c>
      <c r="FE102">
        <v>100</v>
      </c>
      <c r="FF102">
        <v>2.8730000000000002</v>
      </c>
      <c r="FG102">
        <v>0.10009999999999999</v>
      </c>
      <c r="FH102">
        <v>2.724715286371592</v>
      </c>
      <c r="FI102">
        <v>6.7843858137211317E-4</v>
      </c>
      <c r="FJ102">
        <v>-9.1149672394835243E-7</v>
      </c>
      <c r="FK102">
        <v>3.4220399332756191E-10</v>
      </c>
      <c r="FL102">
        <v>-5.2015617424025504E-3</v>
      </c>
      <c r="FM102">
        <v>-1.0294496597657229E-2</v>
      </c>
      <c r="FN102">
        <v>9.3241379300954626E-4</v>
      </c>
      <c r="FO102">
        <v>-3.1998259251072341E-6</v>
      </c>
      <c r="FP102">
        <v>1</v>
      </c>
      <c r="FQ102">
        <v>2092</v>
      </c>
      <c r="FR102">
        <v>0</v>
      </c>
      <c r="FS102">
        <v>27</v>
      </c>
      <c r="FT102">
        <v>7.5</v>
      </c>
      <c r="FU102">
        <v>7.5</v>
      </c>
      <c r="FV102">
        <v>1.3537600000000001</v>
      </c>
      <c r="FW102">
        <v>2.4035600000000001</v>
      </c>
      <c r="FX102">
        <v>2.1496599999999999</v>
      </c>
      <c r="FY102">
        <v>2.7502399999999998</v>
      </c>
      <c r="FZ102">
        <v>2.1508799999999999</v>
      </c>
      <c r="GA102">
        <v>2.36206</v>
      </c>
      <c r="GB102">
        <v>31.870699999999999</v>
      </c>
      <c r="GC102">
        <v>15.9533</v>
      </c>
      <c r="GD102">
        <v>19</v>
      </c>
      <c r="GE102">
        <v>620.68899999999996</v>
      </c>
      <c r="GF102">
        <v>684.48299999999995</v>
      </c>
      <c r="GG102">
        <v>20.000499999999999</v>
      </c>
      <c r="GH102">
        <v>24.8752</v>
      </c>
      <c r="GI102">
        <v>30.000299999999999</v>
      </c>
      <c r="GJ102">
        <v>24.9148</v>
      </c>
      <c r="GK102">
        <v>24.915400000000002</v>
      </c>
      <c r="GL102">
        <v>27.125900000000001</v>
      </c>
      <c r="GM102">
        <v>36.898099999999999</v>
      </c>
      <c r="GN102">
        <v>0</v>
      </c>
      <c r="GO102">
        <v>20</v>
      </c>
      <c r="GP102">
        <v>420</v>
      </c>
      <c r="GQ102">
        <v>17.0839</v>
      </c>
      <c r="GR102">
        <v>101.072</v>
      </c>
      <c r="GS102">
        <v>101.38500000000001</v>
      </c>
    </row>
    <row r="103" spans="1:201" x14ac:dyDescent="0.25">
      <c r="A103" t="s">
        <v>518</v>
      </c>
      <c r="B103" t="s">
        <v>646</v>
      </c>
      <c r="C103">
        <v>4</v>
      </c>
      <c r="D103">
        <v>87</v>
      </c>
      <c r="E103">
        <v>1654196444</v>
      </c>
      <c r="F103">
        <v>9142</v>
      </c>
      <c r="G103" t="s">
        <v>530</v>
      </c>
      <c r="H103" t="s">
        <v>531</v>
      </c>
      <c r="I103">
        <v>15</v>
      </c>
      <c r="J103">
        <v>1654196436.25</v>
      </c>
      <c r="K103">
        <f t="shared" si="42"/>
        <v>2.9036426776471937E-3</v>
      </c>
      <c r="L103">
        <f t="shared" si="43"/>
        <v>2.9036426776471935</v>
      </c>
      <c r="M103">
        <f t="shared" si="44"/>
        <v>13.918877850071645</v>
      </c>
      <c r="N103">
        <f t="shared" si="45"/>
        <v>413.18836666666658</v>
      </c>
      <c r="O103">
        <f t="shared" si="46"/>
        <v>306.49316959301279</v>
      </c>
      <c r="P103">
        <f t="shared" si="47"/>
        <v>26.072543453168826</v>
      </c>
      <c r="Q103">
        <f t="shared" si="48"/>
        <v>35.148814763362054</v>
      </c>
      <c r="R103">
        <f t="shared" si="49"/>
        <v>0.23212809916634816</v>
      </c>
      <c r="S103">
        <f>IF(LEFT(AS103,1)&lt;&gt;"0",IF(LEFT(AS103,1)="1",3,AT103),$G$5+$H$5*(BJ103*BC103/($N$5*1000))+$I$5*(BJ103*BC103/($N$5*1000))*MAX(MIN(AQ103,$M$5),$L$5)*MAX(MIN(AQ103,$M$5),$L$5)+$J$5*MAX(MIN(AQ103,$M$5),$L$5)*(BJ103*BC103/($N$5*1000))+$K$5*(BJ103*BC103/($N$5*1000))*(BJ103*BC103/($N$5*1000)))</f>
        <v>3.1959280777833992</v>
      </c>
      <c r="T103">
        <f t="shared" si="50"/>
        <v>0.22315177909989325</v>
      </c>
      <c r="U103">
        <f t="shared" si="51"/>
        <v>0.14024742698812437</v>
      </c>
      <c r="V103">
        <f t="shared" si="52"/>
        <v>106.78558232072606</v>
      </c>
      <c r="W103">
        <f>(BE103+(V103+2*0.95*0.0000000567*(((BE103+$E$7)+273)^4-(BE103+273)^4)-44100*K103)/(1.84*29.3*S103+8*0.95*0.0000000567*(BE103+273)^3))</f>
        <v>21.576741476673103</v>
      </c>
      <c r="X103">
        <f>($F$7*BF103+$G$7*BG103+$H$7*W103)</f>
        <v>21.942313333333331</v>
      </c>
      <c r="Y103">
        <f t="shared" si="53"/>
        <v>2.644185782805951</v>
      </c>
      <c r="Z103">
        <f t="shared" si="54"/>
        <v>60.083062143672919</v>
      </c>
      <c r="AA103">
        <f t="shared" si="55"/>
        <v>1.5646761315149771</v>
      </c>
      <c r="AB103">
        <f t="shared" si="56"/>
        <v>2.6041883946817883</v>
      </c>
      <c r="AC103">
        <f t="shared" si="57"/>
        <v>1.0795096512909739</v>
      </c>
      <c r="AD103">
        <f t="shared" si="58"/>
        <v>-128.05064208424125</v>
      </c>
      <c r="AE103">
        <f t="shared" si="59"/>
        <v>-43.001778775479814</v>
      </c>
      <c r="AF103">
        <f>2*0.95*0.0000000567*(((BE103+$E$7)+273)^4-(X103+273)^4)</f>
        <v>-2.7558818644386505</v>
      </c>
      <c r="AG103">
        <f t="shared" si="60"/>
        <v>-67.022720403433652</v>
      </c>
      <c r="AH103">
        <v>0</v>
      </c>
      <c r="AI103">
        <v>0</v>
      </c>
      <c r="AJ103">
        <f>IF(AH103*$K$13&gt;=AL103,1,(AL103/(AL103-AH103*$K$13)))</f>
        <v>1</v>
      </c>
      <c r="AK103">
        <f t="shared" si="61"/>
        <v>0</v>
      </c>
      <c r="AL103">
        <f>MAX(0,($E$13+$F$13*BJ103)/(1+$G$13*BJ103)*BC103/(BE103+273)*$H$13)</f>
        <v>45724.539922596014</v>
      </c>
      <c r="AM103">
        <f>$E$11*BK103+$F$11*BL103+$G$11*BW103</f>
        <v>600.00353333333339</v>
      </c>
      <c r="AN103">
        <f t="shared" si="62"/>
        <v>510.4289716417988</v>
      </c>
      <c r="AO103">
        <f>($E$11*$G$9+$F$11*$G$9+$G$11*(BX103*$H$9+BY103*$J$9))/($E$11+$F$11+$G$11)</f>
        <v>0.85070994300000025</v>
      </c>
      <c r="AP103">
        <f>($E$11*$N$9+$F$11*$N$9+$G$11*(BX103*$O$9+BY103*$Q$9))/($E$11+$F$11+$G$11)</f>
        <v>0.17797492246000005</v>
      </c>
      <c r="AQ103">
        <v>2.7</v>
      </c>
      <c r="AR103">
        <v>0.5</v>
      </c>
      <c r="AS103" t="s">
        <v>331</v>
      </c>
      <c r="AT103">
        <v>2</v>
      </c>
      <c r="AU103">
        <v>1654196436.25</v>
      </c>
      <c r="AV103">
        <v>413.18836666666658</v>
      </c>
      <c r="AW103">
        <v>419.99166666666667</v>
      </c>
      <c r="AX103">
        <v>18.393393333333329</v>
      </c>
      <c r="AY103">
        <v>17.11080333333333</v>
      </c>
      <c r="AZ103">
        <v>410.31509999999992</v>
      </c>
      <c r="BA103">
        <v>18.29445333333333</v>
      </c>
      <c r="BB103">
        <v>600.00733333333335</v>
      </c>
      <c r="BC103">
        <v>84.967273333333324</v>
      </c>
      <c r="BD103">
        <v>0.10001703333333339</v>
      </c>
      <c r="BE103">
        <v>21.692736666666669</v>
      </c>
      <c r="BF103">
        <v>21.942313333333331</v>
      </c>
      <c r="BG103">
        <v>999.9000000000002</v>
      </c>
      <c r="BH103">
        <v>0</v>
      </c>
      <c r="BI103">
        <v>0</v>
      </c>
      <c r="BJ103">
        <v>9997.0626666666649</v>
      </c>
      <c r="BK103">
        <v>181.80933333333331</v>
      </c>
      <c r="BL103">
        <v>1.3872943333333341</v>
      </c>
      <c r="BM103">
        <v>-6.8032586666666672</v>
      </c>
      <c r="BN103">
        <v>420.93066666666658</v>
      </c>
      <c r="BO103">
        <v>427.30306666666672</v>
      </c>
      <c r="BP103">
        <v>1.282594666666667</v>
      </c>
      <c r="BQ103">
        <v>419.99166666666667</v>
      </c>
      <c r="BR103">
        <v>17.11080333333333</v>
      </c>
      <c r="BS103">
        <v>1.562837333333333</v>
      </c>
      <c r="BT103">
        <v>1.453859666666667</v>
      </c>
      <c r="BU103">
        <v>13.59718333333333</v>
      </c>
      <c r="BV103">
        <v>12.491336666666671</v>
      </c>
      <c r="BW103">
        <v>600.00353333333339</v>
      </c>
      <c r="BX103">
        <v>0.64300093333333352</v>
      </c>
      <c r="BY103">
        <v>0.35699903333333338</v>
      </c>
      <c r="BZ103">
        <v>26</v>
      </c>
      <c r="CA103">
        <v>10021.193333333331</v>
      </c>
      <c r="CB103">
        <v>1654195930.5999999</v>
      </c>
      <c r="CC103" t="s">
        <v>521</v>
      </c>
      <c r="CD103">
        <v>1654195930.5999999</v>
      </c>
      <c r="CE103">
        <v>1654195930.5999999</v>
      </c>
      <c r="CF103">
        <v>12</v>
      </c>
      <c r="CG103">
        <v>0.114</v>
      </c>
      <c r="CH103">
        <v>2E-3</v>
      </c>
      <c r="CI103">
        <v>2.8740000000000001</v>
      </c>
      <c r="CJ103">
        <v>7.8E-2</v>
      </c>
      <c r="CK103">
        <v>420</v>
      </c>
      <c r="CL103">
        <v>17</v>
      </c>
      <c r="CM103">
        <v>0.24</v>
      </c>
      <c r="CN103">
        <v>0.08</v>
      </c>
      <c r="CO103">
        <v>-6.7973332499999994</v>
      </c>
      <c r="CP103">
        <v>-0.13620461538460879</v>
      </c>
      <c r="CQ103">
        <v>2.119710892875493E-2</v>
      </c>
      <c r="CR103">
        <v>0</v>
      </c>
      <c r="CS103">
        <v>1.2826172499999999</v>
      </c>
      <c r="CT103">
        <v>-2.810881801164443E-4</v>
      </c>
      <c r="CU103">
        <v>6.3305208119080532E-4</v>
      </c>
      <c r="CV103">
        <v>1</v>
      </c>
      <c r="CW103">
        <v>1</v>
      </c>
      <c r="CX103">
        <v>2</v>
      </c>
      <c r="CY103" t="s">
        <v>340</v>
      </c>
      <c r="CZ103">
        <v>3.23603</v>
      </c>
      <c r="DA103">
        <v>2.7812299999999999</v>
      </c>
      <c r="DB103">
        <v>8.1982700000000006E-2</v>
      </c>
      <c r="DC103">
        <v>8.4549100000000002E-2</v>
      </c>
      <c r="DD103">
        <v>8.4819699999999998E-2</v>
      </c>
      <c r="DE103">
        <v>8.2264900000000002E-2</v>
      </c>
      <c r="DF103">
        <v>23359.3</v>
      </c>
      <c r="DG103">
        <v>22943.5</v>
      </c>
      <c r="DH103">
        <v>24453.9</v>
      </c>
      <c r="DI103">
        <v>22318.5</v>
      </c>
      <c r="DJ103">
        <v>33058.699999999997</v>
      </c>
      <c r="DK103">
        <v>26125</v>
      </c>
      <c r="DL103">
        <v>39955.9</v>
      </c>
      <c r="DM103">
        <v>30901.599999999999</v>
      </c>
      <c r="DN103">
        <v>2.2251699999999999</v>
      </c>
      <c r="DO103">
        <v>2.2694200000000002</v>
      </c>
      <c r="DP103">
        <v>2.3014799999999998E-2</v>
      </c>
      <c r="DQ103">
        <v>0</v>
      </c>
      <c r="DR103">
        <v>21.569500000000001</v>
      </c>
      <c r="DS103">
        <v>999.9</v>
      </c>
      <c r="DT103">
        <v>59.2</v>
      </c>
      <c r="DU103">
        <v>28.2</v>
      </c>
      <c r="DV103">
        <v>26.749700000000001</v>
      </c>
      <c r="DW103">
        <v>63.5075</v>
      </c>
      <c r="DX103">
        <v>15.9175</v>
      </c>
      <c r="DY103">
        <v>2</v>
      </c>
      <c r="DZ103">
        <v>-0.17016000000000001</v>
      </c>
      <c r="EA103">
        <v>1.1890099999999999</v>
      </c>
      <c r="EB103">
        <v>20.3752</v>
      </c>
      <c r="EC103">
        <v>5.2331599999999998</v>
      </c>
      <c r="ED103">
        <v>11.9381</v>
      </c>
      <c r="EE103">
        <v>4.9797000000000002</v>
      </c>
      <c r="EF103">
        <v>3.2819799999999999</v>
      </c>
      <c r="EG103">
        <v>847.1</v>
      </c>
      <c r="EH103">
        <v>1855.5</v>
      </c>
      <c r="EI103">
        <v>192.1</v>
      </c>
      <c r="EJ103">
        <v>99.2</v>
      </c>
      <c r="EK103">
        <v>4.9717099999999999</v>
      </c>
      <c r="EL103">
        <v>1.8615299999999999</v>
      </c>
      <c r="EM103">
        <v>1.8669199999999999</v>
      </c>
      <c r="EN103">
        <v>1.8582099999999999</v>
      </c>
      <c r="EO103">
        <v>1.8626400000000001</v>
      </c>
      <c r="EP103">
        <v>1.86321</v>
      </c>
      <c r="EQ103">
        <v>1.86402</v>
      </c>
      <c r="ER103">
        <v>1.85991</v>
      </c>
      <c r="ES103">
        <v>0</v>
      </c>
      <c r="ET103">
        <v>0</v>
      </c>
      <c r="EU103">
        <v>0</v>
      </c>
      <c r="EV103">
        <v>0</v>
      </c>
      <c r="EW103" t="s">
        <v>334</v>
      </c>
      <c r="EX103" t="s">
        <v>335</v>
      </c>
      <c r="EY103" t="s">
        <v>336</v>
      </c>
      <c r="EZ103" t="s">
        <v>336</v>
      </c>
      <c r="FA103" t="s">
        <v>336</v>
      </c>
      <c r="FB103" t="s">
        <v>336</v>
      </c>
      <c r="FC103">
        <v>0</v>
      </c>
      <c r="FD103">
        <v>100</v>
      </c>
      <c r="FE103">
        <v>100</v>
      </c>
      <c r="FF103">
        <v>2.8730000000000002</v>
      </c>
      <c r="FG103">
        <v>9.9000000000000005E-2</v>
      </c>
      <c r="FH103">
        <v>2.724715286371592</v>
      </c>
      <c r="FI103">
        <v>6.7843858137211317E-4</v>
      </c>
      <c r="FJ103">
        <v>-9.1149672394835243E-7</v>
      </c>
      <c r="FK103">
        <v>3.4220399332756191E-10</v>
      </c>
      <c r="FL103">
        <v>-5.2015617424025504E-3</v>
      </c>
      <c r="FM103">
        <v>-1.0294496597657229E-2</v>
      </c>
      <c r="FN103">
        <v>9.3241379300954626E-4</v>
      </c>
      <c r="FO103">
        <v>-3.1998259251072341E-6</v>
      </c>
      <c r="FP103">
        <v>1</v>
      </c>
      <c r="FQ103">
        <v>2092</v>
      </c>
      <c r="FR103">
        <v>0</v>
      </c>
      <c r="FS103">
        <v>27</v>
      </c>
      <c r="FT103">
        <v>8.6</v>
      </c>
      <c r="FU103">
        <v>8.6</v>
      </c>
      <c r="FV103">
        <v>1.3537600000000001</v>
      </c>
      <c r="FW103">
        <v>2.4023400000000001</v>
      </c>
      <c r="FX103">
        <v>2.1496599999999999</v>
      </c>
      <c r="FY103">
        <v>2.7502399999999998</v>
      </c>
      <c r="FZ103">
        <v>2.1508799999999999</v>
      </c>
      <c r="GA103">
        <v>2.3754900000000001</v>
      </c>
      <c r="GB103">
        <v>31.892700000000001</v>
      </c>
      <c r="GC103">
        <v>15.970800000000001</v>
      </c>
      <c r="GD103">
        <v>19</v>
      </c>
      <c r="GE103">
        <v>620.5</v>
      </c>
      <c r="GF103">
        <v>684.00099999999998</v>
      </c>
      <c r="GG103">
        <v>20.000499999999999</v>
      </c>
      <c r="GH103">
        <v>24.939299999999999</v>
      </c>
      <c r="GI103">
        <v>30.000699999999998</v>
      </c>
      <c r="GJ103">
        <v>24.9712</v>
      </c>
      <c r="GK103">
        <v>24.976500000000001</v>
      </c>
      <c r="GL103">
        <v>27.126000000000001</v>
      </c>
      <c r="GM103">
        <v>36.898099999999999</v>
      </c>
      <c r="GN103">
        <v>0</v>
      </c>
      <c r="GO103">
        <v>20</v>
      </c>
      <c r="GP103">
        <v>420</v>
      </c>
      <c r="GQ103">
        <v>17.084700000000002</v>
      </c>
      <c r="GR103">
        <v>101.05800000000001</v>
      </c>
      <c r="GS103">
        <v>101.369</v>
      </c>
    </row>
    <row r="104" spans="1:201" x14ac:dyDescent="0.25">
      <c r="A104" t="s">
        <v>518</v>
      </c>
      <c r="B104" t="s">
        <v>646</v>
      </c>
      <c r="C104">
        <v>4</v>
      </c>
      <c r="D104">
        <v>88</v>
      </c>
      <c r="E104">
        <v>1654196504.5</v>
      </c>
      <c r="F104">
        <v>9202.5</v>
      </c>
      <c r="G104" t="s">
        <v>532</v>
      </c>
      <c r="H104" t="s">
        <v>533</v>
      </c>
      <c r="I104">
        <v>15</v>
      </c>
      <c r="J104">
        <v>1654196496.75</v>
      </c>
      <c r="K104">
        <f t="shared" si="42"/>
        <v>2.7891522937675962E-3</v>
      </c>
      <c r="L104">
        <f t="shared" si="43"/>
        <v>2.7891522937675961</v>
      </c>
      <c r="M104">
        <f t="shared" si="44"/>
        <v>12.370064719949475</v>
      </c>
      <c r="N104">
        <f t="shared" si="45"/>
        <v>413.9133333333333</v>
      </c>
      <c r="O104">
        <f t="shared" si="46"/>
        <v>316.76952189816069</v>
      </c>
      <c r="P104">
        <f t="shared" si="47"/>
        <v>26.947784456771217</v>
      </c>
      <c r="Q104">
        <f t="shared" si="48"/>
        <v>35.211870206491376</v>
      </c>
      <c r="R104">
        <f t="shared" si="49"/>
        <v>0.22797912153531985</v>
      </c>
      <c r="S104">
        <f>IF(LEFT(AS104,1)&lt;&gt;"0",IF(LEFT(AS104,1)="1",3,AT104),$G$5+$H$5*(BJ104*BC104/($N$5*1000))+$I$5*(BJ104*BC104/($N$5*1000))*MAX(MIN(AQ104,$M$5),$L$5)*MAX(MIN(AQ104,$M$5),$L$5)+$J$5*MAX(MIN(AQ104,$M$5),$L$5)*(BJ104*BC104/($N$5*1000))+$K$5*(BJ104*BC104/($N$5*1000))*(BJ104*BC104/($N$5*1000)))</f>
        <v>3.1992288177992623</v>
      </c>
      <c r="T104">
        <f t="shared" si="50"/>
        <v>0.21932294624250087</v>
      </c>
      <c r="U104">
        <f t="shared" si="51"/>
        <v>0.13782718016707873</v>
      </c>
      <c r="V104">
        <f t="shared" si="52"/>
        <v>71.190323744155918</v>
      </c>
      <c r="W104">
        <f>(BE104+(V104+2*0.95*0.0000000567*(((BE104+$E$7)+273)^4-(BE104+273)^4)-44100*K104)/(1.84*29.3*S104+8*0.95*0.0000000567*(BE104+273)^3))</f>
        <v>21.41587498837999</v>
      </c>
      <c r="X104">
        <f>($F$7*BF104+$G$7*BG104+$H$7*W104)</f>
        <v>21.772743333333342</v>
      </c>
      <c r="Y104">
        <f t="shared" si="53"/>
        <v>2.6169522587663767</v>
      </c>
      <c r="Z104">
        <f t="shared" si="54"/>
        <v>59.947553972386061</v>
      </c>
      <c r="AA104">
        <f t="shared" si="55"/>
        <v>1.5616702917926424</v>
      </c>
      <c r="AB104">
        <f t="shared" si="56"/>
        <v>2.6050609045900393</v>
      </c>
      <c r="AC104">
        <f t="shared" si="57"/>
        <v>1.0552819669737343</v>
      </c>
      <c r="AD104">
        <f t="shared" si="58"/>
        <v>-123.001616155151</v>
      </c>
      <c r="AE104">
        <f t="shared" si="59"/>
        <v>-12.854122771851669</v>
      </c>
      <c r="AF104">
        <f>2*0.95*0.0000000567*(((BE104+$E$7)+273)^4-(X104+273)^4)</f>
        <v>-0.82225327545694582</v>
      </c>
      <c r="AG104">
        <f t="shared" si="60"/>
        <v>-65.487668458303688</v>
      </c>
      <c r="AH104">
        <v>0</v>
      </c>
      <c r="AI104">
        <v>0</v>
      </c>
      <c r="AJ104">
        <f>IF(AH104*$K$13&gt;=AL104,1,(AL104/(AL104-AH104*$K$13)))</f>
        <v>1</v>
      </c>
      <c r="AK104">
        <f t="shared" si="61"/>
        <v>0</v>
      </c>
      <c r="AL104">
        <f>MAX(0,($E$13+$F$13*BJ104)/(1+$G$13*BJ104)*BC104/(BE104+273)*$H$13)</f>
        <v>45785.009967840182</v>
      </c>
      <c r="AM104">
        <f>$E$11*BK104+$F$11*BL104+$G$11*BW104</f>
        <v>400.00159999999988</v>
      </c>
      <c r="AN104">
        <f t="shared" si="62"/>
        <v>340.28536633602073</v>
      </c>
      <c r="AO104">
        <f>($E$11*$G$9+$F$11*$G$9+$G$11*(BX104*$H$9+BY104*$J$9))/($E$11+$F$11+$G$11)</f>
        <v>0.85071001300000004</v>
      </c>
      <c r="AP104">
        <f>($E$11*$N$9+$F$11*$N$9+$G$11*(BX104*$O$9+BY104*$Q$9))/($E$11+$F$11+$G$11)</f>
        <v>0.17797509746000001</v>
      </c>
      <c r="AQ104">
        <v>2.7</v>
      </c>
      <c r="AR104">
        <v>0.5</v>
      </c>
      <c r="AS104" t="s">
        <v>331</v>
      </c>
      <c r="AT104">
        <v>2</v>
      </c>
      <c r="AU104">
        <v>1654196496.75</v>
      </c>
      <c r="AV104">
        <v>413.9133333333333</v>
      </c>
      <c r="AW104">
        <v>419.99936666666667</v>
      </c>
      <c r="AX104">
        <v>18.357336666666669</v>
      </c>
      <c r="AY104">
        <v>17.125260000000001</v>
      </c>
      <c r="AZ104">
        <v>411.03989999999999</v>
      </c>
      <c r="BA104">
        <v>18.259116666666671</v>
      </c>
      <c r="BB104">
        <v>600.00059999999996</v>
      </c>
      <c r="BC104">
        <v>84.970666666666673</v>
      </c>
      <c r="BD104">
        <v>9.9968586666666651E-2</v>
      </c>
      <c r="BE104">
        <v>21.698216666666671</v>
      </c>
      <c r="BF104">
        <v>21.772743333333342</v>
      </c>
      <c r="BG104">
        <v>999.9000000000002</v>
      </c>
      <c r="BH104">
        <v>0</v>
      </c>
      <c r="BI104">
        <v>0</v>
      </c>
      <c r="BJ104">
        <v>10010.626</v>
      </c>
      <c r="BK104">
        <v>122.2294</v>
      </c>
      <c r="BL104">
        <v>1.448153</v>
      </c>
      <c r="BM104">
        <v>-6.0860793333333332</v>
      </c>
      <c r="BN104">
        <v>421.65376666666651</v>
      </c>
      <c r="BO104">
        <v>427.31726666666663</v>
      </c>
      <c r="BP104">
        <v>1.2320610000000001</v>
      </c>
      <c r="BQ104">
        <v>419.99936666666667</v>
      </c>
      <c r="BR104">
        <v>17.125260000000001</v>
      </c>
      <c r="BS104">
        <v>1.559834333333334</v>
      </c>
      <c r="BT104">
        <v>1.4551456666666669</v>
      </c>
      <c r="BU104">
        <v>13.567640000000001</v>
      </c>
      <c r="BV104">
        <v>12.50483333333333</v>
      </c>
      <c r="BW104">
        <v>400.00159999999988</v>
      </c>
      <c r="BX104">
        <v>0.64299859999999998</v>
      </c>
      <c r="BY104">
        <v>0.35700136666666671</v>
      </c>
      <c r="BZ104">
        <v>25.997219999999999</v>
      </c>
      <c r="CA104">
        <v>6680.7793333333329</v>
      </c>
      <c r="CB104">
        <v>1654195930.5999999</v>
      </c>
      <c r="CC104" t="s">
        <v>521</v>
      </c>
      <c r="CD104">
        <v>1654195930.5999999</v>
      </c>
      <c r="CE104">
        <v>1654195930.5999999</v>
      </c>
      <c r="CF104">
        <v>12</v>
      </c>
      <c r="CG104">
        <v>0.114</v>
      </c>
      <c r="CH104">
        <v>2E-3</v>
      </c>
      <c r="CI104">
        <v>2.8740000000000001</v>
      </c>
      <c r="CJ104">
        <v>7.8E-2</v>
      </c>
      <c r="CK104">
        <v>420</v>
      </c>
      <c r="CL104">
        <v>17</v>
      </c>
      <c r="CM104">
        <v>0.24</v>
      </c>
      <c r="CN104">
        <v>0.08</v>
      </c>
      <c r="CO104">
        <v>-6.0740948780487809</v>
      </c>
      <c r="CP104">
        <v>-9.5839233449468403E-2</v>
      </c>
      <c r="CQ104">
        <v>2.8589093103792599E-2</v>
      </c>
      <c r="CR104">
        <v>1</v>
      </c>
      <c r="CS104">
        <v>1.2337639024390239</v>
      </c>
      <c r="CT104">
        <v>-2.7613170731707531E-2</v>
      </c>
      <c r="CU104">
        <v>2.941472070528855E-3</v>
      </c>
      <c r="CV104">
        <v>1</v>
      </c>
      <c r="CW104">
        <v>2</v>
      </c>
      <c r="CX104">
        <v>2</v>
      </c>
      <c r="CY104" t="s">
        <v>343</v>
      </c>
      <c r="CZ104">
        <v>3.23597</v>
      </c>
      <c r="DA104">
        <v>2.7813500000000002</v>
      </c>
      <c r="DB104">
        <v>8.2079799999999994E-2</v>
      </c>
      <c r="DC104">
        <v>8.4533700000000003E-2</v>
      </c>
      <c r="DD104">
        <v>8.4672399999999995E-2</v>
      </c>
      <c r="DE104">
        <v>8.2296400000000006E-2</v>
      </c>
      <c r="DF104">
        <v>23352.2</v>
      </c>
      <c r="DG104">
        <v>22939</v>
      </c>
      <c r="DH104">
        <v>24449.3</v>
      </c>
      <c r="DI104">
        <v>22314</v>
      </c>
      <c r="DJ104">
        <v>33058.1</v>
      </c>
      <c r="DK104">
        <v>26119.1</v>
      </c>
      <c r="DL104">
        <v>39948.6</v>
      </c>
      <c r="DM104">
        <v>30895.5</v>
      </c>
      <c r="DN104">
        <v>2.2238199999999999</v>
      </c>
      <c r="DO104">
        <v>2.2673999999999999</v>
      </c>
      <c r="DP104">
        <v>1.5303499999999999E-2</v>
      </c>
      <c r="DQ104">
        <v>0</v>
      </c>
      <c r="DR104">
        <v>21.5307</v>
      </c>
      <c r="DS104">
        <v>999.9</v>
      </c>
      <c r="DT104">
        <v>59.2</v>
      </c>
      <c r="DU104">
        <v>28.2</v>
      </c>
      <c r="DV104">
        <v>26.748200000000001</v>
      </c>
      <c r="DW104">
        <v>63.147500000000001</v>
      </c>
      <c r="DX104">
        <v>15.9495</v>
      </c>
      <c r="DY104">
        <v>2</v>
      </c>
      <c r="DZ104">
        <v>-0.16189300000000001</v>
      </c>
      <c r="EA104">
        <v>1.2378499999999999</v>
      </c>
      <c r="EB104">
        <v>20.3765</v>
      </c>
      <c r="EC104">
        <v>5.2295699999999998</v>
      </c>
      <c r="ED104">
        <v>11.9381</v>
      </c>
      <c r="EE104">
        <v>4.9794499999999999</v>
      </c>
      <c r="EF104">
        <v>3.282</v>
      </c>
      <c r="EG104">
        <v>848.9</v>
      </c>
      <c r="EH104">
        <v>1869.9</v>
      </c>
      <c r="EI104">
        <v>192.1</v>
      </c>
      <c r="EJ104">
        <v>99.3</v>
      </c>
      <c r="EK104">
        <v>4.9717099999999999</v>
      </c>
      <c r="EL104">
        <v>1.8614999999999999</v>
      </c>
      <c r="EM104">
        <v>1.8669199999999999</v>
      </c>
      <c r="EN104">
        <v>1.85822</v>
      </c>
      <c r="EO104">
        <v>1.8626400000000001</v>
      </c>
      <c r="EP104">
        <v>1.86324</v>
      </c>
      <c r="EQ104">
        <v>1.8640099999999999</v>
      </c>
      <c r="ER104">
        <v>1.85995</v>
      </c>
      <c r="ES104">
        <v>0</v>
      </c>
      <c r="ET104">
        <v>0</v>
      </c>
      <c r="EU104">
        <v>0</v>
      </c>
      <c r="EV104">
        <v>0</v>
      </c>
      <c r="EW104" t="s">
        <v>334</v>
      </c>
      <c r="EX104" t="s">
        <v>335</v>
      </c>
      <c r="EY104" t="s">
        <v>336</v>
      </c>
      <c r="EZ104" t="s">
        <v>336</v>
      </c>
      <c r="FA104" t="s">
        <v>336</v>
      </c>
      <c r="FB104" t="s">
        <v>336</v>
      </c>
      <c r="FC104">
        <v>0</v>
      </c>
      <c r="FD104">
        <v>100</v>
      </c>
      <c r="FE104">
        <v>100</v>
      </c>
      <c r="FF104">
        <v>2.8730000000000002</v>
      </c>
      <c r="FG104">
        <v>9.8199999999999996E-2</v>
      </c>
      <c r="FH104">
        <v>2.724715286371592</v>
      </c>
      <c r="FI104">
        <v>6.7843858137211317E-4</v>
      </c>
      <c r="FJ104">
        <v>-9.1149672394835243E-7</v>
      </c>
      <c r="FK104">
        <v>3.4220399332756191E-10</v>
      </c>
      <c r="FL104">
        <v>-5.2015617424025504E-3</v>
      </c>
      <c r="FM104">
        <v>-1.0294496597657229E-2</v>
      </c>
      <c r="FN104">
        <v>9.3241379300954626E-4</v>
      </c>
      <c r="FO104">
        <v>-3.1998259251072341E-6</v>
      </c>
      <c r="FP104">
        <v>1</v>
      </c>
      <c r="FQ104">
        <v>2092</v>
      </c>
      <c r="FR104">
        <v>0</v>
      </c>
      <c r="FS104">
        <v>27</v>
      </c>
      <c r="FT104">
        <v>9.6</v>
      </c>
      <c r="FU104">
        <v>9.6</v>
      </c>
      <c r="FV104">
        <v>1.3537600000000001</v>
      </c>
      <c r="FW104">
        <v>2.4023400000000001</v>
      </c>
      <c r="FX104">
        <v>2.1496599999999999</v>
      </c>
      <c r="FY104">
        <v>2.7490199999999998</v>
      </c>
      <c r="FZ104">
        <v>2.1508799999999999</v>
      </c>
      <c r="GA104">
        <v>2.3877000000000002</v>
      </c>
      <c r="GB104">
        <v>31.9146</v>
      </c>
      <c r="GC104">
        <v>15.9533</v>
      </c>
      <c r="GD104">
        <v>19</v>
      </c>
      <c r="GE104">
        <v>620.42899999999997</v>
      </c>
      <c r="GF104">
        <v>683.29700000000003</v>
      </c>
      <c r="GG104">
        <v>20.001100000000001</v>
      </c>
      <c r="GH104">
        <v>25.037800000000001</v>
      </c>
      <c r="GI104">
        <v>30.000699999999998</v>
      </c>
      <c r="GJ104">
        <v>25.052399999999999</v>
      </c>
      <c r="GK104">
        <v>25.057300000000001</v>
      </c>
      <c r="GL104">
        <v>27.1282</v>
      </c>
      <c r="GM104">
        <v>36.898099999999999</v>
      </c>
      <c r="GN104">
        <v>0</v>
      </c>
      <c r="GO104">
        <v>20</v>
      </c>
      <c r="GP104">
        <v>420</v>
      </c>
      <c r="GQ104">
        <v>17.186900000000001</v>
      </c>
      <c r="GR104">
        <v>101.04</v>
      </c>
      <c r="GS104">
        <v>101.349</v>
      </c>
    </row>
    <row r="105" spans="1:201" x14ac:dyDescent="0.25">
      <c r="A105" t="s">
        <v>518</v>
      </c>
      <c r="B105" t="s">
        <v>646</v>
      </c>
      <c r="C105">
        <v>4</v>
      </c>
      <c r="D105">
        <v>89</v>
      </c>
      <c r="E105">
        <v>1654196574.5</v>
      </c>
      <c r="F105">
        <v>9272.5</v>
      </c>
      <c r="G105" t="s">
        <v>534</v>
      </c>
      <c r="H105" t="s">
        <v>535</v>
      </c>
      <c r="I105">
        <v>15</v>
      </c>
      <c r="J105">
        <v>1654196566.5</v>
      </c>
      <c r="K105">
        <f t="shared" si="42"/>
        <v>2.5428455195783363E-3</v>
      </c>
      <c r="L105">
        <f t="shared" si="43"/>
        <v>2.5428455195783362</v>
      </c>
      <c r="M105">
        <f t="shared" si="44"/>
        <v>8.2262594909795528</v>
      </c>
      <c r="N105">
        <f t="shared" si="45"/>
        <v>415.80577419354847</v>
      </c>
      <c r="O105">
        <f t="shared" si="46"/>
        <v>343.8163067271413</v>
      </c>
      <c r="P105">
        <f t="shared" si="47"/>
        <v>29.248763904547115</v>
      </c>
      <c r="Q105">
        <f t="shared" si="48"/>
        <v>35.372972955544981</v>
      </c>
      <c r="R105">
        <f t="shared" si="49"/>
        <v>0.21068458639038137</v>
      </c>
      <c r="S105">
        <f>IF(LEFT(AS105,1)&lt;&gt;"0",IF(LEFT(AS105,1)="1",3,AT105),$G$5+$H$5*(BJ105*BC105/($N$5*1000))+$I$5*(BJ105*BC105/($N$5*1000))*MAX(MIN(AQ105,$M$5),$L$5)*MAX(MIN(AQ105,$M$5),$L$5)+$J$5*MAX(MIN(AQ105,$M$5),$L$5)*(BJ105*BC105/($N$5*1000))+$K$5*(BJ105*BC105/($N$5*1000))*(BJ105*BC105/($N$5*1000)))</f>
        <v>3.1980491700209583</v>
      </c>
      <c r="T105">
        <f t="shared" si="50"/>
        <v>0.20326630455311859</v>
      </c>
      <c r="U105">
        <f t="shared" si="51"/>
        <v>0.12768618267373438</v>
      </c>
      <c r="V105">
        <f t="shared" si="52"/>
        <v>35.595443178059718</v>
      </c>
      <c r="W105">
        <f>(BE105+(V105+2*0.95*0.0000000567*(((BE105+$E$7)+273)^4-(BE105+273)^4)-44100*K105)/(1.84*29.3*S105+8*0.95*0.0000000567*(BE105+273)^3))</f>
        <v>21.340743286745827</v>
      </c>
      <c r="X105">
        <f>($F$7*BF105+$G$7*BG105+$H$7*W105)</f>
        <v>21.68244193548388</v>
      </c>
      <c r="Y105">
        <f t="shared" si="53"/>
        <v>2.60254998876768</v>
      </c>
      <c r="Z105">
        <f t="shared" si="54"/>
        <v>59.832732816328893</v>
      </c>
      <c r="AA105">
        <f t="shared" si="55"/>
        <v>1.5643836661114014</v>
      </c>
      <c r="AB105">
        <f t="shared" si="56"/>
        <v>2.6145950426728075</v>
      </c>
      <c r="AC105">
        <f t="shared" si="57"/>
        <v>1.0381663226562785</v>
      </c>
      <c r="AD105">
        <f t="shared" si="58"/>
        <v>-112.13948741340462</v>
      </c>
      <c r="AE105">
        <f t="shared" si="59"/>
        <v>13.026097374679864</v>
      </c>
      <c r="AF105">
        <f>2*0.95*0.0000000567*(((BE105+$E$7)+273)^4-(X105+273)^4)</f>
        <v>0.83343202939233063</v>
      </c>
      <c r="AG105">
        <f t="shared" si="60"/>
        <v>-62.684514831272708</v>
      </c>
      <c r="AH105">
        <v>0</v>
      </c>
      <c r="AI105">
        <v>0</v>
      </c>
      <c r="AJ105">
        <f>IF(AH105*$K$13&gt;=AL105,1,(AL105/(AL105-AH105*$K$13)))</f>
        <v>1</v>
      </c>
      <c r="AK105">
        <f t="shared" si="61"/>
        <v>0</v>
      </c>
      <c r="AL105">
        <f>MAX(0,($E$13+$F$13*BJ105)/(1+$G$13*BJ105)*BC105/(BE105+273)*$H$13)</f>
        <v>45753.848049539185</v>
      </c>
      <c r="AM105">
        <f>$E$11*BK105+$F$11*BL105+$G$11*BW105</f>
        <v>200.0031290322581</v>
      </c>
      <c r="AN105">
        <f t="shared" si="62"/>
        <v>170.14461641444976</v>
      </c>
      <c r="AO105">
        <f>($E$11*$G$9+$F$11*$G$9+$G$11*(BX105*$H$9+BY105*$J$9))/($E$11+$F$11+$G$11)</f>
        <v>0.8507097725806454</v>
      </c>
      <c r="AP105">
        <f>($E$11*$N$9+$F$11*$N$9+$G$11*(BX105*$O$9+BY105*$Q$9))/($E$11+$F$11+$G$11)</f>
        <v>0.17797443145161296</v>
      </c>
      <c r="AQ105">
        <v>2.7</v>
      </c>
      <c r="AR105">
        <v>0.5</v>
      </c>
      <c r="AS105" t="s">
        <v>331</v>
      </c>
      <c r="AT105">
        <v>2</v>
      </c>
      <c r="AU105">
        <v>1654196566.5</v>
      </c>
      <c r="AV105">
        <v>415.80577419354847</v>
      </c>
      <c r="AW105">
        <v>419.9834516129032</v>
      </c>
      <c r="AX105">
        <v>18.389174193548389</v>
      </c>
      <c r="AY105">
        <v>17.265919354838712</v>
      </c>
      <c r="AZ105">
        <v>412.93232258064518</v>
      </c>
      <c r="BA105">
        <v>18.290312903225811</v>
      </c>
      <c r="BB105">
        <v>599.9910645161292</v>
      </c>
      <c r="BC105">
        <v>84.970967741935496</v>
      </c>
      <c r="BD105">
        <v>9.9935912903225829E-2</v>
      </c>
      <c r="BE105">
        <v>21.757993548387091</v>
      </c>
      <c r="BF105">
        <v>21.68244193548388</v>
      </c>
      <c r="BG105">
        <v>999.90000000000032</v>
      </c>
      <c r="BH105">
        <v>0</v>
      </c>
      <c r="BI105">
        <v>0</v>
      </c>
      <c r="BJ105">
        <v>10005.6</v>
      </c>
      <c r="BK105">
        <v>61.60696774193547</v>
      </c>
      <c r="BL105">
        <v>1.5714677419354841</v>
      </c>
      <c r="BM105">
        <v>-4.1776335483870968</v>
      </c>
      <c r="BN105">
        <v>423.59535483870962</v>
      </c>
      <c r="BO105">
        <v>427.36235483870968</v>
      </c>
      <c r="BP105">
        <v>1.1232516129032259</v>
      </c>
      <c r="BQ105">
        <v>419.9834516129032</v>
      </c>
      <c r="BR105">
        <v>17.265919354838712</v>
      </c>
      <c r="BS105">
        <v>1.562546129032258</v>
      </c>
      <c r="BT105">
        <v>1.4671016129032259</v>
      </c>
      <c r="BU105">
        <v>13.59431612903226</v>
      </c>
      <c r="BV105">
        <v>12.62954838709677</v>
      </c>
      <c r="BW105">
        <v>200.0031290322581</v>
      </c>
      <c r="BX105">
        <v>0.6430075806451615</v>
      </c>
      <c r="BY105">
        <v>0.35699241935483877</v>
      </c>
      <c r="BZ105">
        <v>25.012106451612901</v>
      </c>
      <c r="CA105">
        <v>3340.4477419354839</v>
      </c>
      <c r="CB105">
        <v>1654195930.5999999</v>
      </c>
      <c r="CC105" t="s">
        <v>521</v>
      </c>
      <c r="CD105">
        <v>1654195930.5999999</v>
      </c>
      <c r="CE105">
        <v>1654195930.5999999</v>
      </c>
      <c r="CF105">
        <v>12</v>
      </c>
      <c r="CG105">
        <v>0.114</v>
      </c>
      <c r="CH105">
        <v>2E-3</v>
      </c>
      <c r="CI105">
        <v>2.8740000000000001</v>
      </c>
      <c r="CJ105">
        <v>7.8E-2</v>
      </c>
      <c r="CK105">
        <v>420</v>
      </c>
      <c r="CL105">
        <v>17</v>
      </c>
      <c r="CM105">
        <v>0.24</v>
      </c>
      <c r="CN105">
        <v>0.08</v>
      </c>
      <c r="CO105">
        <v>-4.1698870000000001</v>
      </c>
      <c r="CP105">
        <v>-7.9030018761727328E-2</v>
      </c>
      <c r="CQ105">
        <v>2.3227012636152729E-2</v>
      </c>
      <c r="CR105">
        <v>1</v>
      </c>
      <c r="CS105">
        <v>1.1239355</v>
      </c>
      <c r="CT105">
        <v>-1.610071294559454E-2</v>
      </c>
      <c r="CU105">
        <v>1.8162144008899391E-3</v>
      </c>
      <c r="CV105">
        <v>1</v>
      </c>
      <c r="CW105">
        <v>2</v>
      </c>
      <c r="CX105">
        <v>2</v>
      </c>
      <c r="CY105" t="s">
        <v>343</v>
      </c>
      <c r="CZ105">
        <v>3.23577</v>
      </c>
      <c r="DA105">
        <v>2.7812800000000002</v>
      </c>
      <c r="DB105">
        <v>8.2346199999999994E-2</v>
      </c>
      <c r="DC105">
        <v>8.4506800000000007E-2</v>
      </c>
      <c r="DD105">
        <v>8.4752400000000006E-2</v>
      </c>
      <c r="DE105">
        <v>8.2758399999999996E-2</v>
      </c>
      <c r="DF105">
        <v>23338.7</v>
      </c>
      <c r="DG105">
        <v>22933.5</v>
      </c>
      <c r="DH105">
        <v>24442.9</v>
      </c>
      <c r="DI105">
        <v>22308.5</v>
      </c>
      <c r="DJ105">
        <v>33047</v>
      </c>
      <c r="DK105">
        <v>26099.200000000001</v>
      </c>
      <c r="DL105">
        <v>39938.5</v>
      </c>
      <c r="DM105">
        <v>30887.4</v>
      </c>
      <c r="DN105">
        <v>2.2214800000000001</v>
      </c>
      <c r="DO105">
        <v>2.2652999999999999</v>
      </c>
      <c r="DP105">
        <v>8.8140400000000004E-3</v>
      </c>
      <c r="DQ105">
        <v>0</v>
      </c>
      <c r="DR105">
        <v>21.5395</v>
      </c>
      <c r="DS105">
        <v>999.9</v>
      </c>
      <c r="DT105">
        <v>59.2</v>
      </c>
      <c r="DU105">
        <v>28.3</v>
      </c>
      <c r="DV105">
        <v>26.9057</v>
      </c>
      <c r="DW105">
        <v>63.527500000000003</v>
      </c>
      <c r="DX105">
        <v>15.9535</v>
      </c>
      <c r="DY105">
        <v>2</v>
      </c>
      <c r="DZ105">
        <v>-0.150391</v>
      </c>
      <c r="EA105">
        <v>1.31572</v>
      </c>
      <c r="EB105">
        <v>20.3782</v>
      </c>
      <c r="EC105">
        <v>5.2324099999999998</v>
      </c>
      <c r="ED105">
        <v>11.9381</v>
      </c>
      <c r="EE105">
        <v>4.9778500000000001</v>
      </c>
      <c r="EF105">
        <v>3.282</v>
      </c>
      <c r="EG105">
        <v>850.7</v>
      </c>
      <c r="EH105">
        <v>1883.9</v>
      </c>
      <c r="EI105">
        <v>192.1</v>
      </c>
      <c r="EJ105">
        <v>99.3</v>
      </c>
      <c r="EK105">
        <v>4.9717099999999999</v>
      </c>
      <c r="EL105">
        <v>1.8615200000000001</v>
      </c>
      <c r="EM105">
        <v>1.86693</v>
      </c>
      <c r="EN105">
        <v>1.85822</v>
      </c>
      <c r="EO105">
        <v>1.8626400000000001</v>
      </c>
      <c r="EP105">
        <v>1.8632500000000001</v>
      </c>
      <c r="EQ105">
        <v>1.8640300000000001</v>
      </c>
      <c r="ER105">
        <v>1.85991</v>
      </c>
      <c r="ES105">
        <v>0</v>
      </c>
      <c r="ET105">
        <v>0</v>
      </c>
      <c r="EU105">
        <v>0</v>
      </c>
      <c r="EV105">
        <v>0</v>
      </c>
      <c r="EW105" t="s">
        <v>334</v>
      </c>
      <c r="EX105" t="s">
        <v>335</v>
      </c>
      <c r="EY105" t="s">
        <v>336</v>
      </c>
      <c r="EZ105" t="s">
        <v>336</v>
      </c>
      <c r="FA105" t="s">
        <v>336</v>
      </c>
      <c r="FB105" t="s">
        <v>336</v>
      </c>
      <c r="FC105">
        <v>0</v>
      </c>
      <c r="FD105">
        <v>100</v>
      </c>
      <c r="FE105">
        <v>100</v>
      </c>
      <c r="FF105">
        <v>2.8730000000000002</v>
      </c>
      <c r="FG105">
        <v>9.8799999999999999E-2</v>
      </c>
      <c r="FH105">
        <v>2.724715286371592</v>
      </c>
      <c r="FI105">
        <v>6.7843858137211317E-4</v>
      </c>
      <c r="FJ105">
        <v>-9.1149672394835243E-7</v>
      </c>
      <c r="FK105">
        <v>3.4220399332756191E-10</v>
      </c>
      <c r="FL105">
        <v>-5.2015617424025504E-3</v>
      </c>
      <c r="FM105">
        <v>-1.0294496597657229E-2</v>
      </c>
      <c r="FN105">
        <v>9.3241379300954626E-4</v>
      </c>
      <c r="FO105">
        <v>-3.1998259251072341E-6</v>
      </c>
      <c r="FP105">
        <v>1</v>
      </c>
      <c r="FQ105">
        <v>2092</v>
      </c>
      <c r="FR105">
        <v>0</v>
      </c>
      <c r="FS105">
        <v>27</v>
      </c>
      <c r="FT105">
        <v>10.7</v>
      </c>
      <c r="FU105">
        <v>10.7</v>
      </c>
      <c r="FV105">
        <v>1.3537600000000001</v>
      </c>
      <c r="FW105">
        <v>2.4023400000000001</v>
      </c>
      <c r="FX105">
        <v>2.1496599999999999</v>
      </c>
      <c r="FY105">
        <v>2.7490199999999998</v>
      </c>
      <c r="FZ105">
        <v>2.1508799999999999</v>
      </c>
      <c r="GA105">
        <v>2.3779300000000001</v>
      </c>
      <c r="GB105">
        <v>31.958500000000001</v>
      </c>
      <c r="GC105">
        <v>15.962</v>
      </c>
      <c r="GD105">
        <v>19</v>
      </c>
      <c r="GE105">
        <v>620</v>
      </c>
      <c r="GF105">
        <v>682.95500000000004</v>
      </c>
      <c r="GG105">
        <v>20.000699999999998</v>
      </c>
      <c r="GH105">
        <v>25.1755</v>
      </c>
      <c r="GI105">
        <v>30.000900000000001</v>
      </c>
      <c r="GJ105">
        <v>25.1675</v>
      </c>
      <c r="GK105">
        <v>25.1706</v>
      </c>
      <c r="GL105">
        <v>27.1327</v>
      </c>
      <c r="GM105">
        <v>35.752600000000001</v>
      </c>
      <c r="GN105">
        <v>0</v>
      </c>
      <c r="GO105">
        <v>20</v>
      </c>
      <c r="GP105">
        <v>420</v>
      </c>
      <c r="GQ105">
        <v>17.293800000000001</v>
      </c>
      <c r="GR105">
        <v>101.014</v>
      </c>
      <c r="GS105">
        <v>101.32299999999999</v>
      </c>
    </row>
    <row r="106" spans="1:201" x14ac:dyDescent="0.25">
      <c r="A106" t="s">
        <v>518</v>
      </c>
      <c r="B106" t="s">
        <v>646</v>
      </c>
      <c r="C106">
        <v>4</v>
      </c>
      <c r="D106">
        <v>90</v>
      </c>
      <c r="E106">
        <v>1654196637.5</v>
      </c>
      <c r="F106">
        <v>9335.5</v>
      </c>
      <c r="G106" t="s">
        <v>536</v>
      </c>
      <c r="H106" t="s">
        <v>537</v>
      </c>
      <c r="I106">
        <v>15</v>
      </c>
      <c r="J106">
        <v>1654196629.5</v>
      </c>
      <c r="K106">
        <f t="shared" si="42"/>
        <v>2.3291272708971717E-3</v>
      </c>
      <c r="L106">
        <f t="shared" si="43"/>
        <v>2.3291272708971715</v>
      </c>
      <c r="M106">
        <f t="shared" si="44"/>
        <v>4.1833301813305193</v>
      </c>
      <c r="N106">
        <f t="shared" si="45"/>
        <v>417.66132258064522</v>
      </c>
      <c r="O106">
        <f t="shared" si="46"/>
        <v>373.90360193076043</v>
      </c>
      <c r="P106">
        <f t="shared" si="47"/>
        <v>31.807398286828683</v>
      </c>
      <c r="Q106">
        <f t="shared" si="48"/>
        <v>35.529799573276875</v>
      </c>
      <c r="R106">
        <f t="shared" si="49"/>
        <v>0.19199136808525497</v>
      </c>
      <c r="S106">
        <f>IF(LEFT(AS106,1)&lt;&gt;"0",IF(LEFT(AS106,1)="1",3,AT106),$G$5+$H$5*(BJ106*BC106/($N$5*1000))+$I$5*(BJ106*BC106/($N$5*1000))*MAX(MIN(AQ106,$M$5),$L$5)*MAX(MIN(AQ106,$M$5),$L$5)+$J$5*MAX(MIN(AQ106,$M$5),$L$5)*(BJ106*BC106/($N$5*1000))+$K$5*(BJ106*BC106/($N$5*1000))*(BJ106*BC106/($N$5*1000)))</f>
        <v>3.1965935403180197</v>
      </c>
      <c r="T106">
        <f t="shared" si="50"/>
        <v>0.1858075802741273</v>
      </c>
      <c r="U106">
        <f t="shared" si="51"/>
        <v>0.11666873483563311</v>
      </c>
      <c r="V106">
        <f t="shared" si="52"/>
        <v>17.797725911386962</v>
      </c>
      <c r="W106">
        <f>(BE106+(V106+2*0.95*0.0000000567*(((BE106+$E$7)+273)^4-(BE106+273)^4)-44100*K106)/(1.84*29.3*S106+8*0.95*0.0000000567*(BE106+273)^3))</f>
        <v>21.349765138097887</v>
      </c>
      <c r="X106">
        <f>($F$7*BF106+$G$7*BG106+$H$7*W106)</f>
        <v>21.677399999999999</v>
      </c>
      <c r="Y106">
        <f t="shared" si="53"/>
        <v>2.6017478942645473</v>
      </c>
      <c r="Z106">
        <f t="shared" si="54"/>
        <v>59.522496405393767</v>
      </c>
      <c r="AA106">
        <f t="shared" si="55"/>
        <v>1.5614949863716945</v>
      </c>
      <c r="AB106">
        <f t="shared" si="56"/>
        <v>2.623369449656006</v>
      </c>
      <c r="AC106">
        <f t="shared" si="57"/>
        <v>1.0402529078928529</v>
      </c>
      <c r="AD106">
        <f t="shared" si="58"/>
        <v>-102.71451264656527</v>
      </c>
      <c r="AE106">
        <f t="shared" si="59"/>
        <v>23.340796300654944</v>
      </c>
      <c r="AF106">
        <f>2*0.95*0.0000000567*(((BE106+$E$7)+273)^4-(X106+273)^4)</f>
        <v>1.4944429785775579</v>
      </c>
      <c r="AG106">
        <f t="shared" si="60"/>
        <v>-60.08154745594581</v>
      </c>
      <c r="AH106">
        <v>0</v>
      </c>
      <c r="AI106">
        <v>0</v>
      </c>
      <c r="AJ106">
        <f>IF(AH106*$K$13&gt;=AL106,1,(AL106/(AL106-AH106*$K$13)))</f>
        <v>1</v>
      </c>
      <c r="AK106">
        <f t="shared" si="61"/>
        <v>0</v>
      </c>
      <c r="AL106">
        <f>MAX(0,($E$13+$F$13*BJ106)/(1+$G$13*BJ106)*BC106/(BE106+273)*$H$13)</f>
        <v>45718.281817988172</v>
      </c>
      <c r="AM106">
        <f>$E$11*BK106+$F$11*BL106+$G$11*BW106</f>
        <v>100.0009838709677</v>
      </c>
      <c r="AN106">
        <f t="shared" si="62"/>
        <v>85.071857311651527</v>
      </c>
      <c r="AO106">
        <f>($E$11*$G$9+$F$11*$G$9+$G$11*(BX106*$H$9+BY106*$J$9))/($E$11+$F$11+$G$11)</f>
        <v>0.85071020322580648</v>
      </c>
      <c r="AP106">
        <f>($E$11*$N$9+$F$11*$N$9+$G$11*(BX106*$O$9+BY106*$Q$9))/($E$11+$F$11+$G$11)</f>
        <v>0.17797550806451615</v>
      </c>
      <c r="AQ106">
        <v>2.7</v>
      </c>
      <c r="AR106">
        <v>0.5</v>
      </c>
      <c r="AS106" t="s">
        <v>331</v>
      </c>
      <c r="AT106">
        <v>2</v>
      </c>
      <c r="AU106">
        <v>1654196629.5</v>
      </c>
      <c r="AV106">
        <v>417.66132258064522</v>
      </c>
      <c r="AW106">
        <v>419.98158064516127</v>
      </c>
      <c r="AX106">
        <v>18.355748387096771</v>
      </c>
      <c r="AY106">
        <v>17.32687741935484</v>
      </c>
      <c r="AZ106">
        <v>414.78761290322592</v>
      </c>
      <c r="BA106">
        <v>18.257561290322581</v>
      </c>
      <c r="BB106">
        <v>599.99854838709666</v>
      </c>
      <c r="BC106">
        <v>84.968454838709675</v>
      </c>
      <c r="BD106">
        <v>9.9990938709677429E-2</v>
      </c>
      <c r="BE106">
        <v>21.812838709677418</v>
      </c>
      <c r="BF106">
        <v>21.677399999999999</v>
      </c>
      <c r="BG106">
        <v>999.90000000000032</v>
      </c>
      <c r="BH106">
        <v>0</v>
      </c>
      <c r="BI106">
        <v>0</v>
      </c>
      <c r="BJ106">
        <v>9999.7383870967751</v>
      </c>
      <c r="BK106">
        <v>30.687748387096779</v>
      </c>
      <c r="BL106">
        <v>1.601258387096774</v>
      </c>
      <c r="BM106">
        <v>-2.3202877419354841</v>
      </c>
      <c r="BN106">
        <v>425.47116129032258</v>
      </c>
      <c r="BO106">
        <v>427.38687096774203</v>
      </c>
      <c r="BP106">
        <v>1.0288608387096769</v>
      </c>
      <c r="BQ106">
        <v>419.98158064516127</v>
      </c>
      <c r="BR106">
        <v>17.32687741935484</v>
      </c>
      <c r="BS106">
        <v>1.5596593548387101</v>
      </c>
      <c r="BT106">
        <v>1.4722383870967739</v>
      </c>
      <c r="BU106">
        <v>13.565909677419359</v>
      </c>
      <c r="BV106">
        <v>12.682851612903219</v>
      </c>
      <c r="BW106">
        <v>100.0009838709677</v>
      </c>
      <c r="BX106">
        <v>0.64299322580645168</v>
      </c>
      <c r="BY106">
        <v>0.35700677419354843</v>
      </c>
      <c r="BZ106">
        <v>25</v>
      </c>
      <c r="CA106">
        <v>1670.1996774193551</v>
      </c>
      <c r="CB106">
        <v>1654195930.5999999</v>
      </c>
      <c r="CC106" t="s">
        <v>521</v>
      </c>
      <c r="CD106">
        <v>1654195930.5999999</v>
      </c>
      <c r="CE106">
        <v>1654195930.5999999</v>
      </c>
      <c r="CF106">
        <v>12</v>
      </c>
      <c r="CG106">
        <v>0.114</v>
      </c>
      <c r="CH106">
        <v>2E-3</v>
      </c>
      <c r="CI106">
        <v>2.8740000000000001</v>
      </c>
      <c r="CJ106">
        <v>7.8E-2</v>
      </c>
      <c r="CK106">
        <v>420</v>
      </c>
      <c r="CL106">
        <v>17</v>
      </c>
      <c r="CM106">
        <v>0.24</v>
      </c>
      <c r="CN106">
        <v>0.08</v>
      </c>
      <c r="CO106">
        <v>-2.31222225</v>
      </c>
      <c r="CP106">
        <v>-6.2654071294558855E-2</v>
      </c>
      <c r="CQ106">
        <v>3.3282912844844248E-2</v>
      </c>
      <c r="CR106">
        <v>1</v>
      </c>
      <c r="CS106">
        <v>1.0336387250000001</v>
      </c>
      <c r="CT106">
        <v>-9.9254960600375586E-2</v>
      </c>
      <c r="CU106">
        <v>1.2940169256983269E-2</v>
      </c>
      <c r="CV106">
        <v>1</v>
      </c>
      <c r="CW106">
        <v>2</v>
      </c>
      <c r="CX106">
        <v>2</v>
      </c>
      <c r="CY106" t="s">
        <v>343</v>
      </c>
      <c r="CZ106">
        <v>3.2356500000000001</v>
      </c>
      <c r="DA106">
        <v>2.78125</v>
      </c>
      <c r="DB106">
        <v>8.2600800000000002E-2</v>
      </c>
      <c r="DC106">
        <v>8.44834E-2</v>
      </c>
      <c r="DD106">
        <v>8.4601499999999996E-2</v>
      </c>
      <c r="DE106">
        <v>8.3152699999999996E-2</v>
      </c>
      <c r="DF106">
        <v>23327.7</v>
      </c>
      <c r="DG106">
        <v>22930.799999999999</v>
      </c>
      <c r="DH106">
        <v>24438.5</v>
      </c>
      <c r="DI106">
        <v>22305.7</v>
      </c>
      <c r="DJ106">
        <v>33047.1</v>
      </c>
      <c r="DK106">
        <v>26084.799999999999</v>
      </c>
      <c r="DL106">
        <v>39931.9</v>
      </c>
      <c r="DM106">
        <v>30883.599999999999</v>
      </c>
      <c r="DN106">
        <v>2.2199499999999999</v>
      </c>
      <c r="DO106">
        <v>2.2633999999999999</v>
      </c>
      <c r="DP106">
        <v>6.7800300000000003E-3</v>
      </c>
      <c r="DQ106">
        <v>0</v>
      </c>
      <c r="DR106">
        <v>21.576899999999998</v>
      </c>
      <c r="DS106">
        <v>999.9</v>
      </c>
      <c r="DT106">
        <v>59.1</v>
      </c>
      <c r="DU106">
        <v>28.3</v>
      </c>
      <c r="DV106">
        <v>26.861499999999999</v>
      </c>
      <c r="DW106">
        <v>63.527500000000003</v>
      </c>
      <c r="DX106">
        <v>15.9335</v>
      </c>
      <c r="DY106">
        <v>2</v>
      </c>
      <c r="DZ106">
        <v>-0.141514</v>
      </c>
      <c r="EA106">
        <v>1.34192</v>
      </c>
      <c r="EB106">
        <v>20.379000000000001</v>
      </c>
      <c r="EC106">
        <v>5.2328599999999996</v>
      </c>
      <c r="ED106">
        <v>11.9381</v>
      </c>
      <c r="EE106">
        <v>4.9793000000000003</v>
      </c>
      <c r="EF106">
        <v>3.2819799999999999</v>
      </c>
      <c r="EG106">
        <v>852.5</v>
      </c>
      <c r="EH106">
        <v>1897.9</v>
      </c>
      <c r="EI106">
        <v>192.1</v>
      </c>
      <c r="EJ106">
        <v>99.3</v>
      </c>
      <c r="EK106">
        <v>4.9717200000000004</v>
      </c>
      <c r="EL106">
        <v>1.8615200000000001</v>
      </c>
      <c r="EM106">
        <v>1.86694</v>
      </c>
      <c r="EN106">
        <v>1.85822</v>
      </c>
      <c r="EO106">
        <v>1.8626400000000001</v>
      </c>
      <c r="EP106">
        <v>1.86324</v>
      </c>
      <c r="EQ106">
        <v>1.86402</v>
      </c>
      <c r="ER106">
        <v>1.8599300000000001</v>
      </c>
      <c r="ES106">
        <v>0</v>
      </c>
      <c r="ET106">
        <v>0</v>
      </c>
      <c r="EU106">
        <v>0</v>
      </c>
      <c r="EV106">
        <v>0</v>
      </c>
      <c r="EW106" t="s">
        <v>334</v>
      </c>
      <c r="EX106" t="s">
        <v>335</v>
      </c>
      <c r="EY106" t="s">
        <v>336</v>
      </c>
      <c r="EZ106" t="s">
        <v>336</v>
      </c>
      <c r="FA106" t="s">
        <v>336</v>
      </c>
      <c r="FB106" t="s">
        <v>336</v>
      </c>
      <c r="FC106">
        <v>0</v>
      </c>
      <c r="FD106">
        <v>100</v>
      </c>
      <c r="FE106">
        <v>100</v>
      </c>
      <c r="FF106">
        <v>2.8740000000000001</v>
      </c>
      <c r="FG106">
        <v>9.8000000000000004E-2</v>
      </c>
      <c r="FH106">
        <v>2.724715286371592</v>
      </c>
      <c r="FI106">
        <v>6.7843858137211317E-4</v>
      </c>
      <c r="FJ106">
        <v>-9.1149672394835243E-7</v>
      </c>
      <c r="FK106">
        <v>3.4220399332756191E-10</v>
      </c>
      <c r="FL106">
        <v>-5.2015617424025504E-3</v>
      </c>
      <c r="FM106">
        <v>-1.0294496597657229E-2</v>
      </c>
      <c r="FN106">
        <v>9.3241379300954626E-4</v>
      </c>
      <c r="FO106">
        <v>-3.1998259251072341E-6</v>
      </c>
      <c r="FP106">
        <v>1</v>
      </c>
      <c r="FQ106">
        <v>2092</v>
      </c>
      <c r="FR106">
        <v>0</v>
      </c>
      <c r="FS106">
        <v>27</v>
      </c>
      <c r="FT106">
        <v>11.8</v>
      </c>
      <c r="FU106">
        <v>11.8</v>
      </c>
      <c r="FV106">
        <v>1.3549800000000001</v>
      </c>
      <c r="FW106">
        <v>2.4023400000000001</v>
      </c>
      <c r="FX106">
        <v>2.1496599999999999</v>
      </c>
      <c r="FY106">
        <v>2.7490199999999998</v>
      </c>
      <c r="FZ106">
        <v>2.1508799999999999</v>
      </c>
      <c r="GA106">
        <v>2.36938</v>
      </c>
      <c r="GB106">
        <v>31.980499999999999</v>
      </c>
      <c r="GC106">
        <v>15.9358</v>
      </c>
      <c r="GD106">
        <v>19</v>
      </c>
      <c r="GE106">
        <v>620.04999999999995</v>
      </c>
      <c r="GF106">
        <v>682.60400000000004</v>
      </c>
      <c r="GG106">
        <v>20.000399999999999</v>
      </c>
      <c r="GH106">
        <v>25.2944</v>
      </c>
      <c r="GI106">
        <v>30.000699999999998</v>
      </c>
      <c r="GJ106">
        <v>25.270900000000001</v>
      </c>
      <c r="GK106">
        <v>25.27</v>
      </c>
      <c r="GL106">
        <v>27.136399999999998</v>
      </c>
      <c r="GM106">
        <v>35.188099999999999</v>
      </c>
      <c r="GN106">
        <v>0</v>
      </c>
      <c r="GO106">
        <v>20</v>
      </c>
      <c r="GP106">
        <v>420</v>
      </c>
      <c r="GQ106">
        <v>17.4192</v>
      </c>
      <c r="GR106">
        <v>100.997</v>
      </c>
      <c r="GS106">
        <v>101.31100000000001</v>
      </c>
    </row>
    <row r="107" spans="1:201" x14ac:dyDescent="0.25">
      <c r="A107" t="s">
        <v>518</v>
      </c>
      <c r="B107" t="s">
        <v>646</v>
      </c>
      <c r="C107">
        <v>4</v>
      </c>
      <c r="D107">
        <v>91</v>
      </c>
      <c r="E107">
        <v>1654196724.5</v>
      </c>
      <c r="F107">
        <v>9422.5</v>
      </c>
      <c r="G107" t="s">
        <v>538</v>
      </c>
      <c r="H107" t="s">
        <v>539</v>
      </c>
      <c r="I107">
        <v>15</v>
      </c>
      <c r="J107">
        <v>1654196716.5</v>
      </c>
      <c r="K107">
        <f t="shared" si="42"/>
        <v>1.50387832609352E-3</v>
      </c>
      <c r="L107">
        <f t="shared" si="43"/>
        <v>1.50387832609352</v>
      </c>
      <c r="M107">
        <f t="shared" si="44"/>
        <v>1.6660585544117783</v>
      </c>
      <c r="N107">
        <f t="shared" si="45"/>
        <v>418.94493548387089</v>
      </c>
      <c r="O107">
        <f t="shared" si="46"/>
        <v>388.11545440331628</v>
      </c>
      <c r="P107">
        <f t="shared" si="47"/>
        <v>33.017389026999588</v>
      </c>
      <c r="Q107">
        <f t="shared" si="48"/>
        <v>35.640085337565516</v>
      </c>
      <c r="R107">
        <f t="shared" si="49"/>
        <v>0.12006590762523077</v>
      </c>
      <c r="S107">
        <f>IF(LEFT(AS107,1)&lt;&gt;"0",IF(LEFT(AS107,1)="1",3,AT107),$G$5+$H$5*(BJ107*BC107/($N$5*1000))+$I$5*(BJ107*BC107/($N$5*1000))*MAX(MIN(AQ107,$M$5),$L$5)*MAX(MIN(AQ107,$M$5),$L$5)+$J$5*MAX(MIN(AQ107,$M$5),$L$5)*(BJ107*BC107/($N$5*1000))+$K$5*(BJ107*BC107/($N$5*1000))*(BJ107*BC107/($N$5*1000)))</f>
        <v>3.1959368214042021</v>
      </c>
      <c r="T107">
        <f t="shared" si="50"/>
        <v>0.1176151604915664</v>
      </c>
      <c r="U107">
        <f t="shared" si="51"/>
        <v>7.3725498738458059E-2</v>
      </c>
      <c r="V107">
        <f t="shared" si="52"/>
        <v>8.8986879069327713</v>
      </c>
      <c r="W107">
        <f>(BE107+(V107+2*0.95*0.0000000567*(((BE107+$E$7)+273)^4-(BE107+273)^4)-44100*K107)/(1.84*29.3*S107+8*0.95*0.0000000567*(BE107+273)^3))</f>
        <v>21.597525614798087</v>
      </c>
      <c r="X107">
        <f>($F$7*BF107+$G$7*BG107+$H$7*W107)</f>
        <v>21.841899999999999</v>
      </c>
      <c r="Y107">
        <f t="shared" si="53"/>
        <v>2.6280292617916889</v>
      </c>
      <c r="Z107">
        <f t="shared" si="54"/>
        <v>59.380082860456696</v>
      </c>
      <c r="AA107">
        <f t="shared" si="55"/>
        <v>1.5670943513878686</v>
      </c>
      <c r="AB107">
        <f t="shared" si="56"/>
        <v>2.6390908801365991</v>
      </c>
      <c r="AC107">
        <f t="shared" si="57"/>
        <v>1.0609349104038204</v>
      </c>
      <c r="AD107">
        <f t="shared" si="58"/>
        <v>-66.321034180724226</v>
      </c>
      <c r="AE107">
        <f t="shared" si="59"/>
        <v>11.85530660767221</v>
      </c>
      <c r="AF107">
        <f>2*0.95*0.0000000567*(((BE107+$E$7)+273)^4-(X107+273)^4)</f>
        <v>0.76023076138417556</v>
      </c>
      <c r="AG107">
        <f t="shared" si="60"/>
        <v>-44.806808904735071</v>
      </c>
      <c r="AH107">
        <v>0</v>
      </c>
      <c r="AI107">
        <v>0</v>
      </c>
      <c r="AJ107">
        <f>IF(AH107*$K$13&gt;=AL107,1,(AL107/(AL107-AH107*$K$13)))</f>
        <v>1</v>
      </c>
      <c r="AK107">
        <f t="shared" si="61"/>
        <v>0</v>
      </c>
      <c r="AL107">
        <f>MAX(0,($E$13+$F$13*BJ107)/(1+$G$13*BJ107)*BC107/(BE107+273)*$H$13)</f>
        <v>45690.9900885147</v>
      </c>
      <c r="AM107">
        <f>$E$11*BK107+$F$11*BL107+$G$11*BW107</f>
        <v>49.999254838709668</v>
      </c>
      <c r="AN107">
        <f t="shared" si="62"/>
        <v>42.534896809187238</v>
      </c>
      <c r="AO107">
        <f>($E$11*$G$9+$F$11*$G$9+$G$11*(BX107*$H$9+BY107*$J$9))/($E$11+$F$11+$G$11)</f>
        <v>0.85071061451612895</v>
      </c>
      <c r="AP107">
        <f>($E$11*$N$9+$F$11*$N$9+$G$11*(BX107*$O$9+BY107*$Q$9))/($E$11+$F$11+$G$11)</f>
        <v>0.17797641056129029</v>
      </c>
      <c r="AQ107">
        <v>2.7</v>
      </c>
      <c r="AR107">
        <v>0.5</v>
      </c>
      <c r="AS107" t="s">
        <v>331</v>
      </c>
      <c r="AT107">
        <v>2</v>
      </c>
      <c r="AU107">
        <v>1654196716.5</v>
      </c>
      <c r="AV107">
        <v>418.94493548387089</v>
      </c>
      <c r="AW107">
        <v>419.97819354838708</v>
      </c>
      <c r="AX107">
        <v>18.421006451612911</v>
      </c>
      <c r="AY107">
        <v>17.756719354838712</v>
      </c>
      <c r="AZ107">
        <v>416.07103225806458</v>
      </c>
      <c r="BA107">
        <v>18.321506451612901</v>
      </c>
      <c r="BB107">
        <v>599.99261290322579</v>
      </c>
      <c r="BC107">
        <v>84.971067741935499</v>
      </c>
      <c r="BD107">
        <v>9.998174193548387E-2</v>
      </c>
      <c r="BE107">
        <v>21.910706451612899</v>
      </c>
      <c r="BF107">
        <v>21.841899999999999</v>
      </c>
      <c r="BG107">
        <v>999.90000000000032</v>
      </c>
      <c r="BH107">
        <v>0</v>
      </c>
      <c r="BI107">
        <v>0</v>
      </c>
      <c r="BJ107">
        <v>9996.6532258064508</v>
      </c>
      <c r="BK107">
        <v>15.05780967741935</v>
      </c>
      <c r="BL107">
        <v>5.239967419354838</v>
      </c>
      <c r="BM107">
        <v>-1.033308064516129</v>
      </c>
      <c r="BN107">
        <v>426.8071612903226</v>
      </c>
      <c r="BO107">
        <v>427.57045161290318</v>
      </c>
      <c r="BP107">
        <v>0.66427329032258065</v>
      </c>
      <c r="BQ107">
        <v>419.97819354838708</v>
      </c>
      <c r="BR107">
        <v>17.756719354838712</v>
      </c>
      <c r="BS107">
        <v>1.5652516129032259</v>
      </c>
      <c r="BT107">
        <v>1.5088083870967739</v>
      </c>
      <c r="BU107">
        <v>13.620903225806449</v>
      </c>
      <c r="BV107">
        <v>13.05771935483871</v>
      </c>
      <c r="BW107">
        <v>49.999254838709668</v>
      </c>
      <c r="BX107">
        <v>0.6429813870967741</v>
      </c>
      <c r="BY107">
        <v>0.35701867741935478</v>
      </c>
      <c r="BZ107">
        <v>25</v>
      </c>
      <c r="CA107">
        <v>835.0738709677421</v>
      </c>
      <c r="CB107">
        <v>1654195930.5999999</v>
      </c>
      <c r="CC107" t="s">
        <v>521</v>
      </c>
      <c r="CD107">
        <v>1654195930.5999999</v>
      </c>
      <c r="CE107">
        <v>1654195930.5999999</v>
      </c>
      <c r="CF107">
        <v>12</v>
      </c>
      <c r="CG107">
        <v>0.114</v>
      </c>
      <c r="CH107">
        <v>2E-3</v>
      </c>
      <c r="CI107">
        <v>2.8740000000000001</v>
      </c>
      <c r="CJ107">
        <v>7.8E-2</v>
      </c>
      <c r="CK107">
        <v>420</v>
      </c>
      <c r="CL107">
        <v>17</v>
      </c>
      <c r="CM107">
        <v>0.24</v>
      </c>
      <c r="CN107">
        <v>0.08</v>
      </c>
      <c r="CO107">
        <v>-1.0313889000000001</v>
      </c>
      <c r="CP107">
        <v>-5.4658604127579502E-2</v>
      </c>
      <c r="CQ107">
        <v>1.8663135455758741E-2</v>
      </c>
      <c r="CR107">
        <v>1</v>
      </c>
      <c r="CS107">
        <v>0.66729175000000007</v>
      </c>
      <c r="CT107">
        <v>-7.3193335834896511E-2</v>
      </c>
      <c r="CU107">
        <v>1.4253630261708771E-2</v>
      </c>
      <c r="CV107">
        <v>1</v>
      </c>
      <c r="CW107">
        <v>2</v>
      </c>
      <c r="CX107">
        <v>2</v>
      </c>
      <c r="CY107" t="s">
        <v>343</v>
      </c>
      <c r="CZ107">
        <v>3.2353700000000001</v>
      </c>
      <c r="DA107">
        <v>2.78118</v>
      </c>
      <c r="DB107">
        <v>8.2772399999999996E-2</v>
      </c>
      <c r="DC107">
        <v>8.4456799999999999E-2</v>
      </c>
      <c r="DD107">
        <v>8.4776000000000004E-2</v>
      </c>
      <c r="DE107">
        <v>8.4505499999999997E-2</v>
      </c>
      <c r="DF107">
        <v>23318.6</v>
      </c>
      <c r="DG107">
        <v>22925.7</v>
      </c>
      <c r="DH107">
        <v>24434.2</v>
      </c>
      <c r="DI107">
        <v>22300.5</v>
      </c>
      <c r="DJ107">
        <v>33035.1</v>
      </c>
      <c r="DK107">
        <v>26040.3</v>
      </c>
      <c r="DL107">
        <v>39924.9</v>
      </c>
      <c r="DM107">
        <v>30876.5</v>
      </c>
      <c r="DN107">
        <v>2.2173500000000002</v>
      </c>
      <c r="DO107">
        <v>2.2619199999999999</v>
      </c>
      <c r="DP107">
        <v>1.30236E-2</v>
      </c>
      <c r="DQ107">
        <v>0</v>
      </c>
      <c r="DR107">
        <v>21.6496</v>
      </c>
      <c r="DS107">
        <v>999.9</v>
      </c>
      <c r="DT107">
        <v>58.9</v>
      </c>
      <c r="DU107">
        <v>28.3</v>
      </c>
      <c r="DV107">
        <v>26.767099999999999</v>
      </c>
      <c r="DW107">
        <v>63.587499999999999</v>
      </c>
      <c r="DX107">
        <v>15.9495</v>
      </c>
      <c r="DY107">
        <v>2</v>
      </c>
      <c r="DZ107">
        <v>-0.12987499999999999</v>
      </c>
      <c r="EA107">
        <v>1.40839</v>
      </c>
      <c r="EB107">
        <v>20.3782</v>
      </c>
      <c r="EC107">
        <v>5.2289700000000003</v>
      </c>
      <c r="ED107">
        <v>11.9381</v>
      </c>
      <c r="EE107">
        <v>4.9782000000000002</v>
      </c>
      <c r="EF107">
        <v>3.2812800000000002</v>
      </c>
      <c r="EG107">
        <v>855.1</v>
      </c>
      <c r="EH107">
        <v>1918.1</v>
      </c>
      <c r="EI107">
        <v>192.1</v>
      </c>
      <c r="EJ107">
        <v>99.3</v>
      </c>
      <c r="EK107">
        <v>4.9717200000000004</v>
      </c>
      <c r="EL107">
        <v>1.8615200000000001</v>
      </c>
      <c r="EM107">
        <v>1.86693</v>
      </c>
      <c r="EN107">
        <v>1.8582099999999999</v>
      </c>
      <c r="EO107">
        <v>1.8626400000000001</v>
      </c>
      <c r="EP107">
        <v>1.8632500000000001</v>
      </c>
      <c r="EQ107">
        <v>1.8640399999999999</v>
      </c>
      <c r="ER107">
        <v>1.8599300000000001</v>
      </c>
      <c r="ES107">
        <v>0</v>
      </c>
      <c r="ET107">
        <v>0</v>
      </c>
      <c r="EU107">
        <v>0</v>
      </c>
      <c r="EV107">
        <v>0</v>
      </c>
      <c r="EW107" t="s">
        <v>334</v>
      </c>
      <c r="EX107" t="s">
        <v>335</v>
      </c>
      <c r="EY107" t="s">
        <v>336</v>
      </c>
      <c r="EZ107" t="s">
        <v>336</v>
      </c>
      <c r="FA107" t="s">
        <v>336</v>
      </c>
      <c r="FB107" t="s">
        <v>336</v>
      </c>
      <c r="FC107">
        <v>0</v>
      </c>
      <c r="FD107">
        <v>100</v>
      </c>
      <c r="FE107">
        <v>100</v>
      </c>
      <c r="FF107">
        <v>2.8730000000000002</v>
      </c>
      <c r="FG107">
        <v>9.9299999999999999E-2</v>
      </c>
      <c r="FH107">
        <v>2.724715286371592</v>
      </c>
      <c r="FI107">
        <v>6.7843858137211317E-4</v>
      </c>
      <c r="FJ107">
        <v>-9.1149672394835243E-7</v>
      </c>
      <c r="FK107">
        <v>3.4220399332756191E-10</v>
      </c>
      <c r="FL107">
        <v>-5.2015617424025504E-3</v>
      </c>
      <c r="FM107">
        <v>-1.0294496597657229E-2</v>
      </c>
      <c r="FN107">
        <v>9.3241379300954626E-4</v>
      </c>
      <c r="FO107">
        <v>-3.1998259251072341E-6</v>
      </c>
      <c r="FP107">
        <v>1</v>
      </c>
      <c r="FQ107">
        <v>2092</v>
      </c>
      <c r="FR107">
        <v>0</v>
      </c>
      <c r="FS107">
        <v>27</v>
      </c>
      <c r="FT107">
        <v>13.2</v>
      </c>
      <c r="FU107">
        <v>13.2</v>
      </c>
      <c r="FV107">
        <v>1.3549800000000001</v>
      </c>
      <c r="FW107">
        <v>2.4023400000000001</v>
      </c>
      <c r="FX107">
        <v>2.1496599999999999</v>
      </c>
      <c r="FY107">
        <v>2.7490199999999998</v>
      </c>
      <c r="FZ107">
        <v>2.1508799999999999</v>
      </c>
      <c r="GA107">
        <v>2.36572</v>
      </c>
      <c r="GB107">
        <v>32.0244</v>
      </c>
      <c r="GC107">
        <v>15.9445</v>
      </c>
      <c r="GD107">
        <v>19</v>
      </c>
      <c r="GE107">
        <v>619.726</v>
      </c>
      <c r="GF107">
        <v>683.18200000000002</v>
      </c>
      <c r="GG107">
        <v>20.0014</v>
      </c>
      <c r="GH107">
        <v>25.439399999999999</v>
      </c>
      <c r="GI107">
        <v>30.000800000000002</v>
      </c>
      <c r="GJ107">
        <v>25.412099999999999</v>
      </c>
      <c r="GK107">
        <v>25.4116</v>
      </c>
      <c r="GL107">
        <v>27.150600000000001</v>
      </c>
      <c r="GM107">
        <v>33.993200000000002</v>
      </c>
      <c r="GN107">
        <v>0</v>
      </c>
      <c r="GO107">
        <v>20</v>
      </c>
      <c r="GP107">
        <v>420</v>
      </c>
      <c r="GQ107">
        <v>17.946400000000001</v>
      </c>
      <c r="GR107">
        <v>100.979</v>
      </c>
      <c r="GS107">
        <v>101.28700000000001</v>
      </c>
    </row>
    <row r="108" spans="1:201" x14ac:dyDescent="0.25">
      <c r="A108" t="s">
        <v>518</v>
      </c>
      <c r="B108" t="s">
        <v>646</v>
      </c>
      <c r="C108">
        <v>4</v>
      </c>
      <c r="D108">
        <v>92</v>
      </c>
      <c r="E108">
        <v>1654196815</v>
      </c>
      <c r="F108">
        <v>9513</v>
      </c>
      <c r="G108" t="s">
        <v>540</v>
      </c>
      <c r="H108" t="s">
        <v>541</v>
      </c>
      <c r="I108">
        <v>15</v>
      </c>
      <c r="J108">
        <v>1654196807.25</v>
      </c>
      <c r="K108">
        <f t="shared" si="42"/>
        <v>5.3929201446246294E-4</v>
      </c>
      <c r="L108">
        <f t="shared" si="43"/>
        <v>0.53929201446246289</v>
      </c>
      <c r="M108">
        <f t="shared" si="44"/>
        <v>-1.6998539788175178</v>
      </c>
      <c r="N108">
        <f t="shared" si="45"/>
        <v>420.67963333333341</v>
      </c>
      <c r="O108">
        <f t="shared" si="46"/>
        <v>476.91001245149283</v>
      </c>
      <c r="P108">
        <f t="shared" si="47"/>
        <v>40.569870458412339</v>
      </c>
      <c r="Q108">
        <f t="shared" si="48"/>
        <v>35.786454012771728</v>
      </c>
      <c r="R108">
        <f t="shared" si="49"/>
        <v>4.1738945991263973E-2</v>
      </c>
      <c r="S108">
        <f>IF(LEFT(AS108,1)&lt;&gt;"0",IF(LEFT(AS108,1)="1",3,AT108),$G$5+$H$5*(BJ108*BC108/($N$5*1000))+$I$5*(BJ108*BC108/($N$5*1000))*MAX(MIN(AQ108,$M$5),$L$5)*MAX(MIN(AQ108,$M$5),$L$5)+$J$5*MAX(MIN(AQ108,$M$5),$L$5)*(BJ108*BC108/($N$5*1000))+$K$5*(BJ108*BC108/($N$5*1000))*(BJ108*BC108/($N$5*1000)))</f>
        <v>3.1966040288298494</v>
      </c>
      <c r="T108">
        <f t="shared" si="50"/>
        <v>4.1438522600125684E-2</v>
      </c>
      <c r="U108">
        <f t="shared" si="51"/>
        <v>2.5925888061970118E-2</v>
      </c>
      <c r="V108">
        <f t="shared" si="52"/>
        <v>0</v>
      </c>
      <c r="W108">
        <f>(BE108+(V108+2*0.95*0.0000000567*(((BE108+$E$7)+273)^4-(BE108+273)^4)-44100*K108)/(1.84*29.3*S108+8*0.95*0.0000000567*(BE108+273)^3))</f>
        <v>21.927612762649325</v>
      </c>
      <c r="X108">
        <f>($F$7*BF108+$G$7*BG108+$H$7*W108)</f>
        <v>22.066510000000001</v>
      </c>
      <c r="Y108">
        <f t="shared" si="53"/>
        <v>2.6642892675931606</v>
      </c>
      <c r="Z108">
        <f t="shared" si="54"/>
        <v>59.517939660688732</v>
      </c>
      <c r="AA108">
        <f t="shared" si="55"/>
        <v>1.5848387684158705</v>
      </c>
      <c r="AB108">
        <f t="shared" si="56"/>
        <v>2.6627917186835144</v>
      </c>
      <c r="AC108">
        <f t="shared" si="57"/>
        <v>1.0794504991772902</v>
      </c>
      <c r="AD108">
        <f t="shared" si="58"/>
        <v>-23.782777837794615</v>
      </c>
      <c r="AE108">
        <f t="shared" si="59"/>
        <v>-1.5895060682832705</v>
      </c>
      <c r="AF108">
        <f>2*0.95*0.0000000567*(((BE108+$E$7)+273)^4-(X108+273)^4)</f>
        <v>-0.10209957923134359</v>
      </c>
      <c r="AG108">
        <f t="shared" si="60"/>
        <v>-25.474383485309229</v>
      </c>
      <c r="AH108">
        <v>0</v>
      </c>
      <c r="AI108">
        <v>0</v>
      </c>
      <c r="AJ108">
        <f>IF(AH108*$K$13&gt;=AL108,1,(AL108/(AL108-AH108*$K$13)))</f>
        <v>1</v>
      </c>
      <c r="AK108">
        <f t="shared" si="61"/>
        <v>0</v>
      </c>
      <c r="AL108">
        <f>MAX(0,($E$13+$F$13*BJ108)/(1+$G$13*BJ108)*BC108/(BE108+273)*$H$13)</f>
        <v>45680.593359470404</v>
      </c>
      <c r="AM108">
        <f>$E$11*BK108+$F$11*BL108+$G$11*BW108</f>
        <v>0</v>
      </c>
      <c r="AN108">
        <f t="shared" si="62"/>
        <v>0</v>
      </c>
      <c r="AO108">
        <f>($E$11*$G$9+$F$11*$G$9+$G$11*(BX108*$H$9+BY108*$J$9))/($E$11+$F$11+$G$11)</f>
        <v>0</v>
      </c>
      <c r="AP108">
        <f>($E$11*$N$9+$F$11*$N$9+$G$11*(BX108*$O$9+BY108*$Q$9))/($E$11+$F$11+$G$11)</f>
        <v>0</v>
      </c>
      <c r="AQ108">
        <v>2.7</v>
      </c>
      <c r="AR108">
        <v>0.5</v>
      </c>
      <c r="AS108" t="s">
        <v>331</v>
      </c>
      <c r="AT108">
        <v>2</v>
      </c>
      <c r="AU108">
        <v>1654196807.25</v>
      </c>
      <c r="AV108">
        <v>420.67963333333341</v>
      </c>
      <c r="AW108">
        <v>420.01679999999999</v>
      </c>
      <c r="AX108">
        <v>18.630216666666669</v>
      </c>
      <c r="AY108">
        <v>18.392060000000001</v>
      </c>
      <c r="AZ108">
        <v>417.80563333333339</v>
      </c>
      <c r="BA108">
        <v>18.526463333333329</v>
      </c>
      <c r="BB108">
        <v>600.00890000000004</v>
      </c>
      <c r="BC108">
        <v>84.96816666666669</v>
      </c>
      <c r="BD108">
        <v>0.10002104000000001</v>
      </c>
      <c r="BE108">
        <v>22.05728666666667</v>
      </c>
      <c r="BF108">
        <v>22.066510000000001</v>
      </c>
      <c r="BG108">
        <v>999.9000000000002</v>
      </c>
      <c r="BH108">
        <v>0</v>
      </c>
      <c r="BI108">
        <v>0</v>
      </c>
      <c r="BJ108">
        <v>9999.8166666666675</v>
      </c>
      <c r="BK108">
        <v>-0.50234366666666674</v>
      </c>
      <c r="BL108">
        <v>9.5398666666666667</v>
      </c>
      <c r="BM108">
        <v>0.66297200000000012</v>
      </c>
      <c r="BN108">
        <v>428.6658666666666</v>
      </c>
      <c r="BO108">
        <v>427.88656666666668</v>
      </c>
      <c r="BP108">
        <v>0.23815136666666659</v>
      </c>
      <c r="BQ108">
        <v>420.01679999999999</v>
      </c>
      <c r="BR108">
        <v>18.392060000000001</v>
      </c>
      <c r="BS108">
        <v>1.582975666666667</v>
      </c>
      <c r="BT108">
        <v>1.56274</v>
      </c>
      <c r="BU108">
        <v>13.79406666666666</v>
      </c>
      <c r="BV108">
        <v>13.59623666666667</v>
      </c>
      <c r="BW108">
        <v>0</v>
      </c>
      <c r="BX108">
        <v>0</v>
      </c>
      <c r="BY108">
        <v>0</v>
      </c>
      <c r="BZ108">
        <v>25</v>
      </c>
      <c r="CA108">
        <v>11</v>
      </c>
      <c r="CB108">
        <v>1654195930.5999999</v>
      </c>
      <c r="CC108" t="s">
        <v>521</v>
      </c>
      <c r="CD108">
        <v>1654195930.5999999</v>
      </c>
      <c r="CE108">
        <v>1654195930.5999999</v>
      </c>
      <c r="CF108">
        <v>12</v>
      </c>
      <c r="CG108">
        <v>0.114</v>
      </c>
      <c r="CH108">
        <v>2E-3</v>
      </c>
      <c r="CI108">
        <v>2.8740000000000001</v>
      </c>
      <c r="CJ108">
        <v>7.8E-2</v>
      </c>
      <c r="CK108">
        <v>420</v>
      </c>
      <c r="CL108">
        <v>17</v>
      </c>
      <c r="CM108">
        <v>0.24</v>
      </c>
      <c r="CN108">
        <v>0.08</v>
      </c>
      <c r="CO108">
        <v>0.67196727500000009</v>
      </c>
      <c r="CP108">
        <v>-0.21102226266416621</v>
      </c>
      <c r="CQ108">
        <v>3.4345985359272697E-2</v>
      </c>
      <c r="CR108">
        <v>0</v>
      </c>
      <c r="CS108">
        <v>0.23471792499999999</v>
      </c>
      <c r="CT108">
        <v>4.9861407129455547E-2</v>
      </c>
      <c r="CU108">
        <v>1.151668230522033E-2</v>
      </c>
      <c r="CV108">
        <v>1</v>
      </c>
      <c r="CW108">
        <v>1</v>
      </c>
      <c r="CX108">
        <v>2</v>
      </c>
      <c r="CY108" t="s">
        <v>340</v>
      </c>
      <c r="CZ108">
        <v>3.2352799999999999</v>
      </c>
      <c r="DA108">
        <v>2.7812299999999999</v>
      </c>
      <c r="DB108">
        <v>8.2989800000000002E-2</v>
      </c>
      <c r="DC108">
        <v>8.4429199999999996E-2</v>
      </c>
      <c r="DD108">
        <v>8.5444900000000004E-2</v>
      </c>
      <c r="DE108">
        <v>8.6482500000000004E-2</v>
      </c>
      <c r="DF108">
        <v>23304.7</v>
      </c>
      <c r="DG108">
        <v>22919.7</v>
      </c>
      <c r="DH108">
        <v>24426.1</v>
      </c>
      <c r="DI108">
        <v>22294.5</v>
      </c>
      <c r="DJ108">
        <v>33000.9</v>
      </c>
      <c r="DK108">
        <v>25976.6</v>
      </c>
      <c r="DL108">
        <v>39912.9</v>
      </c>
      <c r="DM108">
        <v>30867.7</v>
      </c>
      <c r="DN108">
        <v>2.2149700000000001</v>
      </c>
      <c r="DO108">
        <v>2.2597499999999999</v>
      </c>
      <c r="DP108">
        <v>1.9051100000000001E-2</v>
      </c>
      <c r="DQ108">
        <v>0</v>
      </c>
      <c r="DR108">
        <v>21.7773</v>
      </c>
      <c r="DS108">
        <v>999.9</v>
      </c>
      <c r="DT108">
        <v>58.8</v>
      </c>
      <c r="DU108">
        <v>28.3</v>
      </c>
      <c r="DV108">
        <v>26.723500000000001</v>
      </c>
      <c r="DW108">
        <v>63.637500000000003</v>
      </c>
      <c r="DX108">
        <v>15.865399999999999</v>
      </c>
      <c r="DY108">
        <v>2</v>
      </c>
      <c r="DZ108">
        <v>-0.11398899999999999</v>
      </c>
      <c r="EA108">
        <v>1.52718</v>
      </c>
      <c r="EB108">
        <v>20.378599999999999</v>
      </c>
      <c r="EC108">
        <v>5.2292699999999996</v>
      </c>
      <c r="ED108">
        <v>11.9381</v>
      </c>
      <c r="EE108">
        <v>4.9793000000000003</v>
      </c>
      <c r="EF108">
        <v>3.2819799999999999</v>
      </c>
      <c r="EG108">
        <v>857.5</v>
      </c>
      <c r="EH108">
        <v>1935.3</v>
      </c>
      <c r="EI108">
        <v>192.1</v>
      </c>
      <c r="EJ108">
        <v>99.3</v>
      </c>
      <c r="EK108">
        <v>4.9717099999999999</v>
      </c>
      <c r="EL108">
        <v>1.8615299999999999</v>
      </c>
      <c r="EM108">
        <v>1.8669100000000001</v>
      </c>
      <c r="EN108">
        <v>1.8582099999999999</v>
      </c>
      <c r="EO108">
        <v>1.8626400000000001</v>
      </c>
      <c r="EP108">
        <v>1.8632500000000001</v>
      </c>
      <c r="EQ108">
        <v>1.8640099999999999</v>
      </c>
      <c r="ER108">
        <v>1.85989</v>
      </c>
      <c r="ES108">
        <v>0</v>
      </c>
      <c r="ET108">
        <v>0</v>
      </c>
      <c r="EU108">
        <v>0</v>
      </c>
      <c r="EV108">
        <v>0</v>
      </c>
      <c r="EW108" t="s">
        <v>334</v>
      </c>
      <c r="EX108" t="s">
        <v>335</v>
      </c>
      <c r="EY108" t="s">
        <v>336</v>
      </c>
      <c r="EZ108" t="s">
        <v>336</v>
      </c>
      <c r="FA108" t="s">
        <v>336</v>
      </c>
      <c r="FB108" t="s">
        <v>336</v>
      </c>
      <c r="FC108">
        <v>0</v>
      </c>
      <c r="FD108">
        <v>100</v>
      </c>
      <c r="FE108">
        <v>100</v>
      </c>
      <c r="FF108">
        <v>2.8740000000000001</v>
      </c>
      <c r="FG108">
        <v>0.1037</v>
      </c>
      <c r="FH108">
        <v>2.724715286371592</v>
      </c>
      <c r="FI108">
        <v>6.7843858137211317E-4</v>
      </c>
      <c r="FJ108">
        <v>-9.1149672394835243E-7</v>
      </c>
      <c r="FK108">
        <v>3.4220399332756191E-10</v>
      </c>
      <c r="FL108">
        <v>-5.2015617424025504E-3</v>
      </c>
      <c r="FM108">
        <v>-1.0294496597657229E-2</v>
      </c>
      <c r="FN108">
        <v>9.3241379300954626E-4</v>
      </c>
      <c r="FO108">
        <v>-3.1998259251072341E-6</v>
      </c>
      <c r="FP108">
        <v>1</v>
      </c>
      <c r="FQ108">
        <v>2092</v>
      </c>
      <c r="FR108">
        <v>0</v>
      </c>
      <c r="FS108">
        <v>27</v>
      </c>
      <c r="FT108">
        <v>14.7</v>
      </c>
      <c r="FU108">
        <v>14.7</v>
      </c>
      <c r="FV108">
        <v>1.3562000000000001</v>
      </c>
      <c r="FW108">
        <v>2.4011200000000001</v>
      </c>
      <c r="FX108">
        <v>2.1496599999999999</v>
      </c>
      <c r="FY108">
        <v>2.7477999999999998</v>
      </c>
      <c r="FZ108">
        <v>2.1508799999999999</v>
      </c>
      <c r="GA108">
        <v>2.36572</v>
      </c>
      <c r="GB108">
        <v>32.046399999999998</v>
      </c>
      <c r="GC108">
        <v>15.918200000000001</v>
      </c>
      <c r="GD108">
        <v>19</v>
      </c>
      <c r="GE108">
        <v>619.86</v>
      </c>
      <c r="GF108">
        <v>683.46199999999999</v>
      </c>
      <c r="GG108">
        <v>20.000800000000002</v>
      </c>
      <c r="GH108">
        <v>25.618300000000001</v>
      </c>
      <c r="GI108">
        <v>30.000900000000001</v>
      </c>
      <c r="GJ108">
        <v>25.5792</v>
      </c>
      <c r="GK108">
        <v>25.5778</v>
      </c>
      <c r="GL108">
        <v>27.1633</v>
      </c>
      <c r="GM108">
        <v>32.267400000000002</v>
      </c>
      <c r="GN108">
        <v>0</v>
      </c>
      <c r="GO108">
        <v>20</v>
      </c>
      <c r="GP108">
        <v>420</v>
      </c>
      <c r="GQ108">
        <v>18.4406</v>
      </c>
      <c r="GR108">
        <v>100.947</v>
      </c>
      <c r="GS108">
        <v>101.259</v>
      </c>
    </row>
    <row r="109" spans="1:201" x14ac:dyDescent="0.25">
      <c r="A109" t="s">
        <v>543</v>
      </c>
      <c r="B109" t="s">
        <v>647</v>
      </c>
      <c r="C109">
        <v>1</v>
      </c>
      <c r="D109">
        <v>93</v>
      </c>
      <c r="E109">
        <v>1654197863.5</v>
      </c>
      <c r="F109">
        <v>10561.5</v>
      </c>
      <c r="G109" t="s">
        <v>544</v>
      </c>
      <c r="H109" t="s">
        <v>545</v>
      </c>
      <c r="I109">
        <v>15</v>
      </c>
      <c r="J109">
        <v>1654197855.75</v>
      </c>
      <c r="K109">
        <f t="shared" si="42"/>
        <v>6.563458069322967E-3</v>
      </c>
      <c r="L109">
        <f t="shared" si="43"/>
        <v>6.5634580693229667</v>
      </c>
      <c r="M109">
        <f t="shared" si="44"/>
        <v>20.612318428777808</v>
      </c>
      <c r="N109">
        <f t="shared" si="45"/>
        <v>409.27703333333329</v>
      </c>
      <c r="O109">
        <f t="shared" si="46"/>
        <v>301.5010564549338</v>
      </c>
      <c r="P109">
        <f t="shared" si="47"/>
        <v>25.649865871569382</v>
      </c>
      <c r="Q109">
        <f t="shared" si="48"/>
        <v>34.818786815372171</v>
      </c>
      <c r="R109">
        <f t="shared" si="49"/>
        <v>0.35874444829178925</v>
      </c>
      <c r="S109">
        <f>IF(LEFT(AS109,1)&lt;&gt;"0",IF(LEFT(AS109,1)="1",3,AT109),$G$5+$H$5*(BJ109*BC109/($N$5*1000))+$I$5*(BJ109*BC109/($N$5*1000))*MAX(MIN(AQ109,$M$5),$L$5)*MAX(MIN(AQ109,$M$5),$L$5)+$J$5*MAX(MIN(AQ109,$M$5),$L$5)*(BJ109*BC109/($N$5*1000))+$K$5*(BJ109*BC109/($N$5*1000))*(BJ109*BC109/($N$5*1000)))</f>
        <v>3.1960504348705987</v>
      </c>
      <c r="T109">
        <f t="shared" si="50"/>
        <v>0.33778086309846311</v>
      </c>
      <c r="U109">
        <f t="shared" si="51"/>
        <v>0.2128943776508308</v>
      </c>
      <c r="V109">
        <f t="shared" si="52"/>
        <v>427.12191768249971</v>
      </c>
      <c r="W109">
        <f>(BE109+(V109+2*0.95*0.0000000567*(((BE109+$E$7)+273)^4-(BE109+273)^4)-44100*K109)/(1.84*29.3*S109+8*0.95*0.0000000567*(BE109+273)^3))</f>
        <v>25.965185147420613</v>
      </c>
      <c r="X109">
        <f>($F$7*BF109+$G$7*BG109+$H$7*W109)</f>
        <v>26.66404</v>
      </c>
      <c r="Y109">
        <f t="shared" si="53"/>
        <v>3.5091418435454642</v>
      </c>
      <c r="Z109">
        <f t="shared" si="54"/>
        <v>59.261050950124407</v>
      </c>
      <c r="AA109">
        <f t="shared" si="55"/>
        <v>1.9086989428511563</v>
      </c>
      <c r="AB109">
        <f t="shared" si="56"/>
        <v>3.2208320849010348</v>
      </c>
      <c r="AC109">
        <f t="shared" si="57"/>
        <v>1.6004429006943079</v>
      </c>
      <c r="AD109">
        <f t="shared" si="58"/>
        <v>-289.44850085714285</v>
      </c>
      <c r="AE109">
        <f t="shared" si="59"/>
        <v>-249.5264652997275</v>
      </c>
      <c r="AF109">
        <f>2*0.95*0.0000000567*(((BE109+$E$7)+273)^4-(X109+273)^4)</f>
        <v>-16.671268851555752</v>
      </c>
      <c r="AG109">
        <f t="shared" si="60"/>
        <v>-128.52431732592638</v>
      </c>
      <c r="AH109">
        <v>0</v>
      </c>
      <c r="AI109">
        <v>0</v>
      </c>
      <c r="AJ109">
        <f>IF(AH109*$K$13&gt;=AL109,1,(AL109/(AL109-AH109*$K$13)))</f>
        <v>1</v>
      </c>
      <c r="AK109">
        <f t="shared" si="61"/>
        <v>0</v>
      </c>
      <c r="AL109">
        <f>MAX(0,($E$13+$F$13*BJ109)/(1+$G$13*BJ109)*BC109/(BE109+273)*$H$13)</f>
        <v>45194.327045209226</v>
      </c>
      <c r="AM109">
        <f>$E$11*BK109+$F$11*BL109+$G$11*BW109</f>
        <v>2399.8983333333331</v>
      </c>
      <c r="AN109">
        <f t="shared" si="62"/>
        <v>2041.6173911550829</v>
      </c>
      <c r="AO109">
        <f>($E$11*$G$9+$F$11*$G$9+$G$11*(BX109*$H$9+BY109*$J$9))/($E$11+$F$11+$G$11)</f>
        <v>0.85070994999999994</v>
      </c>
      <c r="AP109">
        <f>($E$11*$N$9+$F$11*$N$9+$G$11*(BX109*$O$9+BY109*$Q$9))/($E$11+$F$11+$G$11)</f>
        <v>0.17797500491999999</v>
      </c>
      <c r="AQ109">
        <v>2.75</v>
      </c>
      <c r="AR109">
        <v>0.5</v>
      </c>
      <c r="AS109" t="s">
        <v>331</v>
      </c>
      <c r="AT109">
        <v>2</v>
      </c>
      <c r="AU109">
        <v>1654197855.75</v>
      </c>
      <c r="AV109">
        <v>409.27703333333329</v>
      </c>
      <c r="AW109">
        <v>419.9554</v>
      </c>
      <c r="AX109">
        <v>22.435780000000001</v>
      </c>
      <c r="AY109">
        <v>19.495063333333331</v>
      </c>
      <c r="AZ109">
        <v>406.7389</v>
      </c>
      <c r="BA109">
        <v>22.230133333333342</v>
      </c>
      <c r="BB109">
        <v>600.00866666666661</v>
      </c>
      <c r="BC109">
        <v>84.97384000000001</v>
      </c>
      <c r="BD109">
        <v>0.1000438966666667</v>
      </c>
      <c r="BE109">
        <v>25.215876666666659</v>
      </c>
      <c r="BF109">
        <v>26.66404</v>
      </c>
      <c r="BG109">
        <v>999.9000000000002</v>
      </c>
      <c r="BH109">
        <v>0</v>
      </c>
      <c r="BI109">
        <v>0</v>
      </c>
      <c r="BJ109">
        <v>9998.5589999999993</v>
      </c>
      <c r="BK109">
        <v>737.20133333333331</v>
      </c>
      <c r="BL109">
        <v>15.38461666666667</v>
      </c>
      <c r="BM109">
        <v>-10.67835</v>
      </c>
      <c r="BN109">
        <v>418.6701333333333</v>
      </c>
      <c r="BO109">
        <v>428.30523333333332</v>
      </c>
      <c r="BP109">
        <v>2.940720666666667</v>
      </c>
      <c r="BQ109">
        <v>419.9554</v>
      </c>
      <c r="BR109">
        <v>19.495063333333331</v>
      </c>
      <c r="BS109">
        <v>1.906455</v>
      </c>
      <c r="BT109">
        <v>1.6565700000000001</v>
      </c>
      <c r="BU109">
        <v>16.68806</v>
      </c>
      <c r="BV109">
        <v>14.495313333333341</v>
      </c>
      <c r="BW109">
        <v>2399.8983333333331</v>
      </c>
      <c r="BX109">
        <v>0.64299973333333338</v>
      </c>
      <c r="BY109">
        <v>0.35700019999999988</v>
      </c>
      <c r="BZ109">
        <v>33</v>
      </c>
      <c r="CA109">
        <v>40082.849999999991</v>
      </c>
      <c r="CB109">
        <v>1654197764.5</v>
      </c>
      <c r="CC109" t="s">
        <v>546</v>
      </c>
      <c r="CD109">
        <v>1654197755.5</v>
      </c>
      <c r="CE109">
        <v>1654197764.5</v>
      </c>
      <c r="CF109">
        <v>13</v>
      </c>
      <c r="CG109">
        <v>-0.33500000000000002</v>
      </c>
      <c r="CH109">
        <v>1.4E-2</v>
      </c>
      <c r="CI109">
        <v>2.5390000000000001</v>
      </c>
      <c r="CJ109">
        <v>0.114</v>
      </c>
      <c r="CK109">
        <v>420</v>
      </c>
      <c r="CL109">
        <v>18</v>
      </c>
      <c r="CM109">
        <v>0.16</v>
      </c>
      <c r="CN109">
        <v>0.03</v>
      </c>
      <c r="CO109">
        <v>-10.679214999999999</v>
      </c>
      <c r="CP109">
        <v>7.9472420262676438E-2</v>
      </c>
      <c r="CQ109">
        <v>3.7586430729719511E-2</v>
      </c>
      <c r="CR109">
        <v>1</v>
      </c>
      <c r="CS109">
        <v>2.9501137499999999</v>
      </c>
      <c r="CT109">
        <v>-8.8222401500940448E-2</v>
      </c>
      <c r="CU109">
        <v>2.3664812453038801E-2</v>
      </c>
      <c r="CV109">
        <v>1</v>
      </c>
      <c r="CW109">
        <v>2</v>
      </c>
      <c r="CX109">
        <v>2</v>
      </c>
      <c r="CY109" t="s">
        <v>343</v>
      </c>
      <c r="CZ109">
        <v>3.2314799999999999</v>
      </c>
      <c r="DA109">
        <v>2.7814100000000002</v>
      </c>
      <c r="DB109">
        <v>8.0738599999999994E-2</v>
      </c>
      <c r="DC109">
        <v>8.3800799999999995E-2</v>
      </c>
      <c r="DD109">
        <v>9.6744399999999994E-2</v>
      </c>
      <c r="DE109">
        <v>8.9674900000000002E-2</v>
      </c>
      <c r="DF109">
        <v>23212.9</v>
      </c>
      <c r="DG109">
        <v>22807.3</v>
      </c>
      <c r="DH109">
        <v>24282.9</v>
      </c>
      <c r="DI109">
        <v>22180.2</v>
      </c>
      <c r="DJ109">
        <v>32411.1</v>
      </c>
      <c r="DK109">
        <v>25755.3</v>
      </c>
      <c r="DL109">
        <v>39689.9</v>
      </c>
      <c r="DM109">
        <v>30707.599999999999</v>
      </c>
      <c r="DN109">
        <v>2.16927</v>
      </c>
      <c r="DO109">
        <v>2.2002999999999999</v>
      </c>
      <c r="DP109">
        <v>-3.50922E-3</v>
      </c>
      <c r="DQ109">
        <v>0</v>
      </c>
      <c r="DR109">
        <v>26.775200000000002</v>
      </c>
      <c r="DS109">
        <v>999.9</v>
      </c>
      <c r="DT109">
        <v>59.1</v>
      </c>
      <c r="DU109">
        <v>29.2</v>
      </c>
      <c r="DV109">
        <v>28.297799999999999</v>
      </c>
      <c r="DW109">
        <v>63.927599999999998</v>
      </c>
      <c r="DX109">
        <v>16.165900000000001</v>
      </c>
      <c r="DY109">
        <v>2</v>
      </c>
      <c r="DZ109">
        <v>0.16830800000000001</v>
      </c>
      <c r="EA109">
        <v>5.1262999999999996</v>
      </c>
      <c r="EB109">
        <v>20.269100000000002</v>
      </c>
      <c r="EC109">
        <v>5.2295699999999998</v>
      </c>
      <c r="ED109">
        <v>11.944100000000001</v>
      </c>
      <c r="EE109">
        <v>4.9775999999999998</v>
      </c>
      <c r="EF109">
        <v>3.2810000000000001</v>
      </c>
      <c r="EG109">
        <v>886.9</v>
      </c>
      <c r="EH109">
        <v>2131.1</v>
      </c>
      <c r="EI109">
        <v>192.1</v>
      </c>
      <c r="EJ109">
        <v>99.6</v>
      </c>
      <c r="EK109">
        <v>4.9717000000000002</v>
      </c>
      <c r="EL109">
        <v>1.8615699999999999</v>
      </c>
      <c r="EM109">
        <v>1.86707</v>
      </c>
      <c r="EN109">
        <v>1.85826</v>
      </c>
      <c r="EO109">
        <v>1.86273</v>
      </c>
      <c r="EP109">
        <v>1.8632500000000001</v>
      </c>
      <c r="EQ109">
        <v>1.8641700000000001</v>
      </c>
      <c r="ER109">
        <v>1.86005</v>
      </c>
      <c r="ES109">
        <v>0</v>
      </c>
      <c r="ET109">
        <v>0</v>
      </c>
      <c r="EU109">
        <v>0</v>
      </c>
      <c r="EV109">
        <v>0</v>
      </c>
      <c r="EW109" t="s">
        <v>334</v>
      </c>
      <c r="EX109" t="s">
        <v>335</v>
      </c>
      <c r="EY109" t="s">
        <v>336</v>
      </c>
      <c r="EZ109" t="s">
        <v>336</v>
      </c>
      <c r="FA109" t="s">
        <v>336</v>
      </c>
      <c r="FB109" t="s">
        <v>336</v>
      </c>
      <c r="FC109">
        <v>0</v>
      </c>
      <c r="FD109">
        <v>100</v>
      </c>
      <c r="FE109">
        <v>100</v>
      </c>
      <c r="FF109">
        <v>2.5379999999999998</v>
      </c>
      <c r="FG109">
        <v>0.2074</v>
      </c>
      <c r="FH109">
        <v>2.3899843487354802</v>
      </c>
      <c r="FI109">
        <v>6.7843858137211317E-4</v>
      </c>
      <c r="FJ109">
        <v>-9.1149672394835243E-7</v>
      </c>
      <c r="FK109">
        <v>3.4220399332756191E-10</v>
      </c>
      <c r="FL109">
        <v>8.8551794361775224E-3</v>
      </c>
      <c r="FM109">
        <v>-1.0294496597657229E-2</v>
      </c>
      <c r="FN109">
        <v>9.3241379300954626E-4</v>
      </c>
      <c r="FO109">
        <v>-3.1998259251072341E-6</v>
      </c>
      <c r="FP109">
        <v>1</v>
      </c>
      <c r="FQ109">
        <v>2092</v>
      </c>
      <c r="FR109">
        <v>0</v>
      </c>
      <c r="FS109">
        <v>27</v>
      </c>
      <c r="FT109">
        <v>1.8</v>
      </c>
      <c r="FU109">
        <v>1.6</v>
      </c>
      <c r="FV109">
        <v>1.3574200000000001</v>
      </c>
      <c r="FW109">
        <v>2.3962400000000001</v>
      </c>
      <c r="FX109">
        <v>2.1496599999999999</v>
      </c>
      <c r="FY109">
        <v>2.7465799999999998</v>
      </c>
      <c r="FZ109">
        <v>2.1508799999999999</v>
      </c>
      <c r="GA109">
        <v>2.3901400000000002</v>
      </c>
      <c r="GB109">
        <v>33.580399999999997</v>
      </c>
      <c r="GC109">
        <v>15.541700000000001</v>
      </c>
      <c r="GD109">
        <v>19</v>
      </c>
      <c r="GE109">
        <v>619.04100000000005</v>
      </c>
      <c r="GF109">
        <v>669.40800000000002</v>
      </c>
      <c r="GG109">
        <v>20.008400000000002</v>
      </c>
      <c r="GH109">
        <v>29.000800000000002</v>
      </c>
      <c r="GI109">
        <v>30.003799999999998</v>
      </c>
      <c r="GJ109">
        <v>28.6065</v>
      </c>
      <c r="GK109">
        <v>28.584599999999998</v>
      </c>
      <c r="GL109">
        <v>27.206099999999999</v>
      </c>
      <c r="GM109">
        <v>31.973800000000001</v>
      </c>
      <c r="GN109">
        <v>0</v>
      </c>
      <c r="GO109">
        <v>20</v>
      </c>
      <c r="GP109">
        <v>420</v>
      </c>
      <c r="GQ109">
        <v>19.616399999999999</v>
      </c>
      <c r="GR109">
        <v>100.373</v>
      </c>
      <c r="GS109">
        <v>100.736</v>
      </c>
    </row>
    <row r="110" spans="1:201" x14ac:dyDescent="0.25">
      <c r="A110" t="s">
        <v>543</v>
      </c>
      <c r="B110" t="s">
        <v>647</v>
      </c>
      <c r="C110">
        <v>1</v>
      </c>
      <c r="D110">
        <v>94</v>
      </c>
      <c r="E110">
        <v>1654197941</v>
      </c>
      <c r="F110">
        <v>10639</v>
      </c>
      <c r="G110" t="s">
        <v>547</v>
      </c>
      <c r="H110" t="s">
        <v>548</v>
      </c>
      <c r="I110">
        <v>15</v>
      </c>
      <c r="J110">
        <v>1654197933.25</v>
      </c>
      <c r="K110">
        <f t="shared" si="42"/>
        <v>5.8520293756532836E-3</v>
      </c>
      <c r="L110">
        <f t="shared" si="43"/>
        <v>5.8520293756532835</v>
      </c>
      <c r="M110">
        <f t="shared" si="44"/>
        <v>19.86540170054138</v>
      </c>
      <c r="N110">
        <f t="shared" si="45"/>
        <v>409.78579999999988</v>
      </c>
      <c r="O110">
        <f t="shared" si="46"/>
        <v>296.3830206419313</v>
      </c>
      <c r="P110">
        <f t="shared" si="47"/>
        <v>25.212943154376568</v>
      </c>
      <c r="Q110">
        <f t="shared" si="48"/>
        <v>34.85997969280767</v>
      </c>
      <c r="R110">
        <f t="shared" si="49"/>
        <v>0.32431341983140449</v>
      </c>
      <c r="S110">
        <f>IF(LEFT(AS110,1)&lt;&gt;"0",IF(LEFT(AS110,1)="1",3,AT110),$G$5+$H$5*(BJ110*BC110/($N$5*1000))+$I$5*(BJ110*BC110/($N$5*1000))*MAX(MIN(AQ110,$M$5),$L$5)*MAX(MIN(AQ110,$M$5),$L$5)+$J$5*MAX(MIN(AQ110,$M$5),$L$5)*(BJ110*BC110/($N$5*1000))+$K$5*(BJ110*BC110/($N$5*1000))*(BJ110*BC110/($N$5*1000)))</f>
        <v>3.1963404184621731</v>
      </c>
      <c r="T110">
        <f t="shared" si="50"/>
        <v>0.30707844262466227</v>
      </c>
      <c r="U110">
        <f t="shared" si="51"/>
        <v>0.19339615982934424</v>
      </c>
      <c r="V110">
        <f t="shared" si="52"/>
        <v>355.93840162597508</v>
      </c>
      <c r="W110">
        <f>(BE110+(V110+2*0.95*0.0000000567*(((BE110+$E$7)+273)^4-(BE110+273)^4)-44100*K110)/(1.84*29.3*S110+8*0.95*0.0000000567*(BE110+273)^3))</f>
        <v>26.047880633514371</v>
      </c>
      <c r="X110">
        <f>($F$7*BF110+$G$7*BG110+$H$7*W110)</f>
        <v>26.70234</v>
      </c>
      <c r="Y110">
        <f t="shared" si="53"/>
        <v>3.517063120913523</v>
      </c>
      <c r="Z110">
        <f t="shared" si="54"/>
        <v>59.412903309145207</v>
      </c>
      <c r="AA110">
        <f t="shared" si="55"/>
        <v>1.9479713689202276</v>
      </c>
      <c r="AB110">
        <f t="shared" si="56"/>
        <v>3.278700855240622</v>
      </c>
      <c r="AC110">
        <f t="shared" si="57"/>
        <v>1.5690917519932954</v>
      </c>
      <c r="AD110">
        <f t="shared" si="58"/>
        <v>-258.07449546630983</v>
      </c>
      <c r="AE110">
        <f t="shared" si="59"/>
        <v>-204.53710955628853</v>
      </c>
      <c r="AF110">
        <f>2*0.95*0.0000000567*(((BE110+$E$7)+273)^4-(X110+273)^4)</f>
        <v>-13.687365124358939</v>
      </c>
      <c r="AG110">
        <f t="shared" si="60"/>
        <v>-120.36056852098224</v>
      </c>
      <c r="AH110">
        <v>0</v>
      </c>
      <c r="AI110">
        <v>0</v>
      </c>
      <c r="AJ110">
        <f>IF(AH110*$K$13&gt;=AL110,1,(AL110/(AL110-AH110*$K$13)))</f>
        <v>1</v>
      </c>
      <c r="AK110">
        <f t="shared" si="61"/>
        <v>0</v>
      </c>
      <c r="AL110">
        <f>MAX(0,($E$13+$F$13*BJ110)/(1+$G$13*BJ110)*BC110/(BE110+273)*$H$13)</f>
        <v>45154.183105112657</v>
      </c>
      <c r="AM110">
        <f>$E$11*BK110+$F$11*BL110+$G$11*BW110</f>
        <v>1999.9349999999999</v>
      </c>
      <c r="AN110">
        <f t="shared" si="62"/>
        <v>1701.36469185039</v>
      </c>
      <c r="AO110">
        <f>($E$11*$G$9+$F$11*$G$9+$G$11*(BX110*$H$9+BY110*$J$9))/($E$11+$F$11+$G$11)</f>
        <v>0.85070999400000002</v>
      </c>
      <c r="AP110">
        <f>($E$11*$N$9+$F$11*$N$9+$G$11*(BX110*$O$9+BY110*$Q$9))/($E$11+$F$11+$G$11)</f>
        <v>0.17797498500000003</v>
      </c>
      <c r="AQ110">
        <v>2.75</v>
      </c>
      <c r="AR110">
        <v>0.5</v>
      </c>
      <c r="AS110" t="s">
        <v>331</v>
      </c>
      <c r="AT110">
        <v>2</v>
      </c>
      <c r="AU110">
        <v>1654197933.25</v>
      </c>
      <c r="AV110">
        <v>409.78579999999988</v>
      </c>
      <c r="AW110">
        <v>419.98950000000002</v>
      </c>
      <c r="AX110">
        <v>22.898779999999999</v>
      </c>
      <c r="AY110">
        <v>20.278120000000001</v>
      </c>
      <c r="AZ110">
        <v>407.24759999999998</v>
      </c>
      <c r="BA110">
        <v>22.681090000000001</v>
      </c>
      <c r="BB110">
        <v>600.02323333333334</v>
      </c>
      <c r="BC110">
        <v>84.96868000000002</v>
      </c>
      <c r="BD110">
        <v>0.1001039666666667</v>
      </c>
      <c r="BE110">
        <v>25.515386666666661</v>
      </c>
      <c r="BF110">
        <v>26.70234</v>
      </c>
      <c r="BG110">
        <v>999.9000000000002</v>
      </c>
      <c r="BH110">
        <v>0</v>
      </c>
      <c r="BI110">
        <v>0</v>
      </c>
      <c r="BJ110">
        <v>10000.393</v>
      </c>
      <c r="BK110">
        <v>604.66829999999982</v>
      </c>
      <c r="BL110">
        <v>15.50752333333333</v>
      </c>
      <c r="BM110">
        <v>-10.20368</v>
      </c>
      <c r="BN110">
        <v>419.38929999999999</v>
      </c>
      <c r="BO110">
        <v>428.68236666666672</v>
      </c>
      <c r="BP110">
        <v>2.6206636666666672</v>
      </c>
      <c r="BQ110">
        <v>419.98950000000002</v>
      </c>
      <c r="BR110">
        <v>20.278120000000001</v>
      </c>
      <c r="BS110">
        <v>1.9456800000000001</v>
      </c>
      <c r="BT110">
        <v>1.7230049999999999</v>
      </c>
      <c r="BU110">
        <v>17.009070000000001</v>
      </c>
      <c r="BV110">
        <v>15.10525</v>
      </c>
      <c r="BW110">
        <v>1999.9349999999999</v>
      </c>
      <c r="BX110">
        <v>0.64300020000000013</v>
      </c>
      <c r="BY110">
        <v>0.35699979999999998</v>
      </c>
      <c r="BZ110">
        <v>34</v>
      </c>
      <c r="CA110">
        <v>33402.719999999987</v>
      </c>
      <c r="CB110">
        <v>1654197764.5</v>
      </c>
      <c r="CC110" t="s">
        <v>546</v>
      </c>
      <c r="CD110">
        <v>1654197755.5</v>
      </c>
      <c r="CE110">
        <v>1654197764.5</v>
      </c>
      <c r="CF110">
        <v>13</v>
      </c>
      <c r="CG110">
        <v>-0.33500000000000002</v>
      </c>
      <c r="CH110">
        <v>1.4E-2</v>
      </c>
      <c r="CI110">
        <v>2.5390000000000001</v>
      </c>
      <c r="CJ110">
        <v>0.114</v>
      </c>
      <c r="CK110">
        <v>420</v>
      </c>
      <c r="CL110">
        <v>18</v>
      </c>
      <c r="CM110">
        <v>0.16</v>
      </c>
      <c r="CN110">
        <v>0.03</v>
      </c>
      <c r="CO110">
        <v>-10.20650975609756</v>
      </c>
      <c r="CP110">
        <v>8.1087804878037392E-2</v>
      </c>
      <c r="CQ110">
        <v>3.5953966536345007E-2</v>
      </c>
      <c r="CR110">
        <v>1</v>
      </c>
      <c r="CS110">
        <v>2.620030243902439</v>
      </c>
      <c r="CT110">
        <v>4.8319024390248287E-2</v>
      </c>
      <c r="CU110">
        <v>2.2877716977156071E-2</v>
      </c>
      <c r="CV110">
        <v>1</v>
      </c>
      <c r="CW110">
        <v>2</v>
      </c>
      <c r="CX110">
        <v>2</v>
      </c>
      <c r="CY110" t="s">
        <v>343</v>
      </c>
      <c r="CZ110">
        <v>3.2306300000000001</v>
      </c>
      <c r="DA110">
        <v>2.7811599999999999</v>
      </c>
      <c r="DB110">
        <v>8.0688999999999997E-2</v>
      </c>
      <c r="DC110">
        <v>8.36866E-2</v>
      </c>
      <c r="DD110">
        <v>9.7902500000000003E-2</v>
      </c>
      <c r="DE110">
        <v>9.1952999999999993E-2</v>
      </c>
      <c r="DF110">
        <v>23186.3</v>
      </c>
      <c r="DG110">
        <v>22786.6</v>
      </c>
      <c r="DH110">
        <v>24256.400000000001</v>
      </c>
      <c r="DI110">
        <v>22159.4</v>
      </c>
      <c r="DJ110">
        <v>32336.5</v>
      </c>
      <c r="DK110">
        <v>25667.8</v>
      </c>
      <c r="DL110">
        <v>39648.400000000001</v>
      </c>
      <c r="DM110">
        <v>30679.200000000001</v>
      </c>
      <c r="DN110">
        <v>2.1593</v>
      </c>
      <c r="DO110">
        <v>2.1894</v>
      </c>
      <c r="DP110">
        <v>-2.8267500000000001E-2</v>
      </c>
      <c r="DQ110">
        <v>0</v>
      </c>
      <c r="DR110">
        <v>27.200099999999999</v>
      </c>
      <c r="DS110">
        <v>999.9</v>
      </c>
      <c r="DT110">
        <v>59</v>
      </c>
      <c r="DU110">
        <v>29.4</v>
      </c>
      <c r="DV110">
        <v>28.5807</v>
      </c>
      <c r="DW110">
        <v>63.7776</v>
      </c>
      <c r="DX110">
        <v>16.245999999999999</v>
      </c>
      <c r="DY110">
        <v>2</v>
      </c>
      <c r="DZ110">
        <v>0.224413</v>
      </c>
      <c r="EA110">
        <v>5.58568</v>
      </c>
      <c r="EB110">
        <v>20.256399999999999</v>
      </c>
      <c r="EC110">
        <v>5.2265699999999997</v>
      </c>
      <c r="ED110">
        <v>11.944100000000001</v>
      </c>
      <c r="EE110">
        <v>4.9771999999999998</v>
      </c>
      <c r="EF110">
        <v>3.2808000000000002</v>
      </c>
      <c r="EG110">
        <v>889.2</v>
      </c>
      <c r="EH110">
        <v>2148</v>
      </c>
      <c r="EI110">
        <v>192.1</v>
      </c>
      <c r="EJ110">
        <v>99.7</v>
      </c>
      <c r="EK110">
        <v>4.97166</v>
      </c>
      <c r="EL110">
        <v>1.8615699999999999</v>
      </c>
      <c r="EM110">
        <v>1.86707</v>
      </c>
      <c r="EN110">
        <v>1.85836</v>
      </c>
      <c r="EO110">
        <v>1.86276</v>
      </c>
      <c r="EP110">
        <v>1.8632500000000001</v>
      </c>
      <c r="EQ110">
        <v>1.8641700000000001</v>
      </c>
      <c r="ER110">
        <v>1.86005</v>
      </c>
      <c r="ES110">
        <v>0</v>
      </c>
      <c r="ET110">
        <v>0</v>
      </c>
      <c r="EU110">
        <v>0</v>
      </c>
      <c r="EV110">
        <v>0</v>
      </c>
      <c r="EW110" t="s">
        <v>334</v>
      </c>
      <c r="EX110" t="s">
        <v>335</v>
      </c>
      <c r="EY110" t="s">
        <v>336</v>
      </c>
      <c r="EZ110" t="s">
        <v>336</v>
      </c>
      <c r="FA110" t="s">
        <v>336</v>
      </c>
      <c r="FB110" t="s">
        <v>336</v>
      </c>
      <c r="FC110">
        <v>0</v>
      </c>
      <c r="FD110">
        <v>100</v>
      </c>
      <c r="FE110">
        <v>100</v>
      </c>
      <c r="FF110">
        <v>2.5390000000000001</v>
      </c>
      <c r="FG110">
        <v>0.21890000000000001</v>
      </c>
      <c r="FH110">
        <v>2.3899843487354802</v>
      </c>
      <c r="FI110">
        <v>6.7843858137211317E-4</v>
      </c>
      <c r="FJ110">
        <v>-9.1149672394835243E-7</v>
      </c>
      <c r="FK110">
        <v>3.4220399332756191E-10</v>
      </c>
      <c r="FL110">
        <v>8.8551794361775224E-3</v>
      </c>
      <c r="FM110">
        <v>-1.0294496597657229E-2</v>
      </c>
      <c r="FN110">
        <v>9.3241379300954626E-4</v>
      </c>
      <c r="FO110">
        <v>-3.1998259251072341E-6</v>
      </c>
      <c r="FP110">
        <v>1</v>
      </c>
      <c r="FQ110">
        <v>2092</v>
      </c>
      <c r="FR110">
        <v>0</v>
      </c>
      <c r="FS110">
        <v>27</v>
      </c>
      <c r="FT110">
        <v>3.1</v>
      </c>
      <c r="FU110">
        <v>2.9</v>
      </c>
      <c r="FV110">
        <v>1.3586400000000001</v>
      </c>
      <c r="FW110">
        <v>2.4023400000000001</v>
      </c>
      <c r="FX110">
        <v>2.1496599999999999</v>
      </c>
      <c r="FY110">
        <v>2.7490199999999998</v>
      </c>
      <c r="FZ110">
        <v>2.1508799999999999</v>
      </c>
      <c r="GA110">
        <v>2.3877000000000002</v>
      </c>
      <c r="GB110">
        <v>34.054499999999997</v>
      </c>
      <c r="GC110">
        <v>15.4892</v>
      </c>
      <c r="GD110">
        <v>19</v>
      </c>
      <c r="GE110">
        <v>617.70799999999997</v>
      </c>
      <c r="GF110">
        <v>666.61300000000006</v>
      </c>
      <c r="GG110">
        <v>20.005700000000001</v>
      </c>
      <c r="GH110">
        <v>29.706600000000002</v>
      </c>
      <c r="GI110">
        <v>30.003599999999999</v>
      </c>
      <c r="GJ110">
        <v>29.1875</v>
      </c>
      <c r="GK110">
        <v>29.140599999999999</v>
      </c>
      <c r="GL110">
        <v>27.226400000000002</v>
      </c>
      <c r="GM110">
        <v>30.524699999999999</v>
      </c>
      <c r="GN110">
        <v>0</v>
      </c>
      <c r="GO110">
        <v>20</v>
      </c>
      <c r="GP110">
        <v>420</v>
      </c>
      <c r="GQ110">
        <v>20.432099999999998</v>
      </c>
      <c r="GR110">
        <v>100.26600000000001</v>
      </c>
      <c r="GS110">
        <v>100.643</v>
      </c>
    </row>
    <row r="111" spans="1:201" x14ac:dyDescent="0.25">
      <c r="A111" t="s">
        <v>543</v>
      </c>
      <c r="B111" t="s">
        <v>647</v>
      </c>
      <c r="C111">
        <v>1</v>
      </c>
      <c r="D111">
        <v>95</v>
      </c>
      <c r="E111">
        <v>1654198024</v>
      </c>
      <c r="F111">
        <v>10722</v>
      </c>
      <c r="G111" t="s">
        <v>549</v>
      </c>
      <c r="H111" t="s">
        <v>550</v>
      </c>
      <c r="I111">
        <v>15</v>
      </c>
      <c r="J111">
        <v>1654198016</v>
      </c>
      <c r="K111">
        <f t="shared" si="42"/>
        <v>5.4965593180573234E-3</v>
      </c>
      <c r="L111">
        <f t="shared" si="43"/>
        <v>5.4965593180573231</v>
      </c>
      <c r="M111">
        <f t="shared" si="44"/>
        <v>19.273045030038737</v>
      </c>
      <c r="N111">
        <f t="shared" si="45"/>
        <v>410.13364516129042</v>
      </c>
      <c r="O111">
        <f t="shared" si="46"/>
        <v>298.6708113350158</v>
      </c>
      <c r="P111">
        <f t="shared" si="47"/>
        <v>25.408922507690885</v>
      </c>
      <c r="Q111">
        <f t="shared" si="48"/>
        <v>34.891437704003941</v>
      </c>
      <c r="R111">
        <f t="shared" si="49"/>
        <v>0.31902480142102874</v>
      </c>
      <c r="S111">
        <f>IF(LEFT(AS111,1)&lt;&gt;"0",IF(LEFT(AS111,1)="1",3,AT111),$G$5+$H$5*(BJ111*BC111/($N$5*1000))+$I$5*(BJ111*BC111/($N$5*1000))*MAX(MIN(AQ111,$M$5),$L$5)*MAX(MIN(AQ111,$M$5),$L$5)+$J$5*MAX(MIN(AQ111,$M$5),$L$5)*(BJ111*BC111/($N$5*1000))+$K$5*(BJ111*BC111/($N$5*1000))*(BJ111*BC111/($N$5*1000)))</f>
        <v>3.1972020214554</v>
      </c>
      <c r="T111">
        <f t="shared" si="50"/>
        <v>0.30233605683371334</v>
      </c>
      <c r="U111">
        <f t="shared" si="51"/>
        <v>0.19038667124802688</v>
      </c>
      <c r="V111">
        <f t="shared" si="52"/>
        <v>266.95617024227892</v>
      </c>
      <c r="W111">
        <f>(BE111+(V111+2*0.95*0.0000000567*(((BE111+$E$7)+273)^4-(BE111+273)^4)-44100*K111)/(1.84*29.3*S111+8*0.95*0.0000000567*(BE111+273)^3))</f>
        <v>25.894327431166886</v>
      </c>
      <c r="X111">
        <f>($F$7*BF111+$G$7*BG111+$H$7*W111)</f>
        <v>26.524045161290321</v>
      </c>
      <c r="Y111">
        <f t="shared" si="53"/>
        <v>3.480320215583431</v>
      </c>
      <c r="Z111">
        <f t="shared" si="54"/>
        <v>59.616942310829387</v>
      </c>
      <c r="AA111">
        <f t="shared" si="55"/>
        <v>1.9833270488200754</v>
      </c>
      <c r="AB111">
        <f t="shared" si="56"/>
        <v>3.3267842528378129</v>
      </c>
      <c r="AC111">
        <f t="shared" si="57"/>
        <v>1.4969931667633556</v>
      </c>
      <c r="AD111">
        <f t="shared" si="58"/>
        <v>-242.39826592632795</v>
      </c>
      <c r="AE111">
        <f t="shared" si="59"/>
        <v>-131.56593092460324</v>
      </c>
      <c r="AF111">
        <f>2*0.95*0.0000000567*(((BE111+$E$7)+273)^4-(X111+273)^4)</f>
        <v>-8.8047941476513429</v>
      </c>
      <c r="AG111">
        <f t="shared" si="60"/>
        <v>-115.81282075630364</v>
      </c>
      <c r="AH111">
        <v>0</v>
      </c>
      <c r="AI111">
        <v>0</v>
      </c>
      <c r="AJ111">
        <f>IF(AH111*$K$13&gt;=AL111,1,(AL111/(AL111-AH111*$K$13)))</f>
        <v>1</v>
      </c>
      <c r="AK111">
        <f t="shared" si="61"/>
        <v>0</v>
      </c>
      <c r="AL111">
        <f>MAX(0,($E$13+$F$13*BJ111)/(1+$G$13*BJ111)*BC111/(BE111+273)*$H$13)</f>
        <v>45132.972682058717</v>
      </c>
      <c r="AM111">
        <f>$E$11*BK111+$F$11*BL111+$G$11*BW111</f>
        <v>1499.9645161290321</v>
      </c>
      <c r="AN111">
        <f t="shared" si="62"/>
        <v>1276.0348077098149</v>
      </c>
      <c r="AO111">
        <f>($E$11*$G$9+$F$11*$G$9+$G$11*(BX111*$H$9+BY111*$J$9))/($E$11+$F$11+$G$11)</f>
        <v>0.85070999612903242</v>
      </c>
      <c r="AP111">
        <f>($E$11*$N$9+$F$11*$N$9+$G$11*(BX111*$O$9+BY111*$Q$9))/($E$11+$F$11+$G$11)</f>
        <v>0.17797499032258068</v>
      </c>
      <c r="AQ111">
        <v>2.75</v>
      </c>
      <c r="AR111">
        <v>0.5</v>
      </c>
      <c r="AS111" t="s">
        <v>331</v>
      </c>
      <c r="AT111">
        <v>2</v>
      </c>
      <c r="AU111">
        <v>1654198016</v>
      </c>
      <c r="AV111">
        <v>410.13364516129042</v>
      </c>
      <c r="AW111">
        <v>420.00051612903218</v>
      </c>
      <c r="AX111">
        <v>23.313145161290318</v>
      </c>
      <c r="AY111">
        <v>20.852580645161289</v>
      </c>
      <c r="AZ111">
        <v>407.59548387096783</v>
      </c>
      <c r="BA111">
        <v>23.084419354838712</v>
      </c>
      <c r="BB111">
        <v>599.99025806451618</v>
      </c>
      <c r="BC111">
        <v>84.973364516129038</v>
      </c>
      <c r="BD111">
        <v>9.9972225806451598E-2</v>
      </c>
      <c r="BE111">
        <v>25.760758064516121</v>
      </c>
      <c r="BF111">
        <v>26.524045161290321</v>
      </c>
      <c r="BG111">
        <v>999.90000000000032</v>
      </c>
      <c r="BH111">
        <v>0</v>
      </c>
      <c r="BI111">
        <v>0</v>
      </c>
      <c r="BJ111">
        <v>10003.48677419355</v>
      </c>
      <c r="BK111">
        <v>448.46812903225822</v>
      </c>
      <c r="BL111">
        <v>15.107912903225809</v>
      </c>
      <c r="BM111">
        <v>-9.8667577419354835</v>
      </c>
      <c r="BN111">
        <v>419.92351612903218</v>
      </c>
      <c r="BO111">
        <v>428.94519354838712</v>
      </c>
      <c r="BP111">
        <v>2.460554516129033</v>
      </c>
      <c r="BQ111">
        <v>420.00051612903218</v>
      </c>
      <c r="BR111">
        <v>20.852580645161289</v>
      </c>
      <c r="BS111">
        <v>1.980995483870968</v>
      </c>
      <c r="BT111">
        <v>1.7719135483870969</v>
      </c>
      <c r="BU111">
        <v>17.293248387096781</v>
      </c>
      <c r="BV111">
        <v>15.541193548387101</v>
      </c>
      <c r="BW111">
        <v>1499.9645161290321</v>
      </c>
      <c r="BX111">
        <v>0.64300012903225834</v>
      </c>
      <c r="BY111">
        <v>0.35699987096774188</v>
      </c>
      <c r="BZ111">
        <v>35</v>
      </c>
      <c r="CA111">
        <v>25052.24193548386</v>
      </c>
      <c r="CB111">
        <v>1654197764.5</v>
      </c>
      <c r="CC111" t="s">
        <v>546</v>
      </c>
      <c r="CD111">
        <v>1654197755.5</v>
      </c>
      <c r="CE111">
        <v>1654197764.5</v>
      </c>
      <c r="CF111">
        <v>13</v>
      </c>
      <c r="CG111">
        <v>-0.33500000000000002</v>
      </c>
      <c r="CH111">
        <v>1.4E-2</v>
      </c>
      <c r="CI111">
        <v>2.5390000000000001</v>
      </c>
      <c r="CJ111">
        <v>0.114</v>
      </c>
      <c r="CK111">
        <v>420</v>
      </c>
      <c r="CL111">
        <v>18</v>
      </c>
      <c r="CM111">
        <v>0.16</v>
      </c>
      <c r="CN111">
        <v>0.03</v>
      </c>
      <c r="CO111">
        <v>-9.8739168292682926</v>
      </c>
      <c r="CP111">
        <v>2.9671986062706591E-2</v>
      </c>
      <c r="CQ111">
        <v>3.9419810757921753E-2</v>
      </c>
      <c r="CR111">
        <v>1</v>
      </c>
      <c r="CS111">
        <v>2.4544268292682929</v>
      </c>
      <c r="CT111">
        <v>5.8674355400698368E-2</v>
      </c>
      <c r="CU111">
        <v>1.7513970791150989E-2</v>
      </c>
      <c r="CV111">
        <v>1</v>
      </c>
      <c r="CW111">
        <v>2</v>
      </c>
      <c r="CX111">
        <v>2</v>
      </c>
      <c r="CY111" t="s">
        <v>343</v>
      </c>
      <c r="CZ111">
        <v>3.23001</v>
      </c>
      <c r="DA111">
        <v>2.7815300000000001</v>
      </c>
      <c r="DB111">
        <v>8.0617599999999998E-2</v>
      </c>
      <c r="DC111">
        <v>8.3570400000000003E-2</v>
      </c>
      <c r="DD111">
        <v>9.8894499999999996E-2</v>
      </c>
      <c r="DE111">
        <v>9.3645400000000004E-2</v>
      </c>
      <c r="DF111">
        <v>23159</v>
      </c>
      <c r="DG111">
        <v>22764.799999999999</v>
      </c>
      <c r="DH111">
        <v>24228.7</v>
      </c>
      <c r="DI111">
        <v>22137.599999999999</v>
      </c>
      <c r="DJ111">
        <v>32266</v>
      </c>
      <c r="DK111">
        <v>25595.7</v>
      </c>
      <c r="DL111">
        <v>39604.400000000001</v>
      </c>
      <c r="DM111">
        <v>30649.3</v>
      </c>
      <c r="DN111">
        <v>2.14785</v>
      </c>
      <c r="DO111">
        <v>2.1776499999999999</v>
      </c>
      <c r="DP111">
        <v>-5.6043299999999997E-2</v>
      </c>
      <c r="DQ111">
        <v>0</v>
      </c>
      <c r="DR111">
        <v>27.478100000000001</v>
      </c>
      <c r="DS111">
        <v>999.9</v>
      </c>
      <c r="DT111">
        <v>58.8</v>
      </c>
      <c r="DU111">
        <v>29.7</v>
      </c>
      <c r="DV111">
        <v>28.976800000000001</v>
      </c>
      <c r="DW111">
        <v>63.847700000000003</v>
      </c>
      <c r="DX111">
        <v>16.189900000000002</v>
      </c>
      <c r="DY111">
        <v>2</v>
      </c>
      <c r="DZ111">
        <v>0.28431400000000001</v>
      </c>
      <c r="EA111">
        <v>5.9625700000000004</v>
      </c>
      <c r="EB111">
        <v>20.246600000000001</v>
      </c>
      <c r="EC111">
        <v>5.2280699999999998</v>
      </c>
      <c r="ED111">
        <v>11.944100000000001</v>
      </c>
      <c r="EE111">
        <v>4.9775499999999999</v>
      </c>
      <c r="EF111">
        <v>3.2810000000000001</v>
      </c>
      <c r="EG111">
        <v>891.3</v>
      </c>
      <c r="EH111">
        <v>2162.3000000000002</v>
      </c>
      <c r="EI111">
        <v>192.1</v>
      </c>
      <c r="EJ111">
        <v>99.7</v>
      </c>
      <c r="EK111">
        <v>4.9716800000000001</v>
      </c>
      <c r="EL111">
        <v>1.8616200000000001</v>
      </c>
      <c r="EM111">
        <v>1.86707</v>
      </c>
      <c r="EN111">
        <v>1.8583700000000001</v>
      </c>
      <c r="EO111">
        <v>1.8627899999999999</v>
      </c>
      <c r="EP111">
        <v>1.8632899999999999</v>
      </c>
      <c r="EQ111">
        <v>1.8641700000000001</v>
      </c>
      <c r="ER111">
        <v>1.86006</v>
      </c>
      <c r="ES111">
        <v>0</v>
      </c>
      <c r="ET111">
        <v>0</v>
      </c>
      <c r="EU111">
        <v>0</v>
      </c>
      <c r="EV111">
        <v>0</v>
      </c>
      <c r="EW111" t="s">
        <v>334</v>
      </c>
      <c r="EX111" t="s">
        <v>335</v>
      </c>
      <c r="EY111" t="s">
        <v>336</v>
      </c>
      <c r="EZ111" t="s">
        <v>336</v>
      </c>
      <c r="FA111" t="s">
        <v>336</v>
      </c>
      <c r="FB111" t="s">
        <v>336</v>
      </c>
      <c r="FC111">
        <v>0</v>
      </c>
      <c r="FD111">
        <v>100</v>
      </c>
      <c r="FE111">
        <v>100</v>
      </c>
      <c r="FF111">
        <v>2.5379999999999998</v>
      </c>
      <c r="FG111">
        <v>0.22919999999999999</v>
      </c>
      <c r="FH111">
        <v>2.3899843487354802</v>
      </c>
      <c r="FI111">
        <v>6.7843858137211317E-4</v>
      </c>
      <c r="FJ111">
        <v>-9.1149672394835243E-7</v>
      </c>
      <c r="FK111">
        <v>3.4220399332756191E-10</v>
      </c>
      <c r="FL111">
        <v>8.8551794361775224E-3</v>
      </c>
      <c r="FM111">
        <v>-1.0294496597657229E-2</v>
      </c>
      <c r="FN111">
        <v>9.3241379300954626E-4</v>
      </c>
      <c r="FO111">
        <v>-3.1998259251072341E-6</v>
      </c>
      <c r="FP111">
        <v>1</v>
      </c>
      <c r="FQ111">
        <v>2092</v>
      </c>
      <c r="FR111">
        <v>0</v>
      </c>
      <c r="FS111">
        <v>27</v>
      </c>
      <c r="FT111">
        <v>4.5</v>
      </c>
      <c r="FU111">
        <v>4.3</v>
      </c>
      <c r="FV111">
        <v>1.3598600000000001</v>
      </c>
      <c r="FW111">
        <v>2.4011200000000001</v>
      </c>
      <c r="FX111">
        <v>2.1496599999999999</v>
      </c>
      <c r="FY111">
        <v>2.7490199999999998</v>
      </c>
      <c r="FZ111">
        <v>2.1508799999999999</v>
      </c>
      <c r="GA111">
        <v>2.3938000000000001</v>
      </c>
      <c r="GB111">
        <v>34.6006</v>
      </c>
      <c r="GC111">
        <v>15.4542</v>
      </c>
      <c r="GD111">
        <v>19</v>
      </c>
      <c r="GE111">
        <v>615.80899999999997</v>
      </c>
      <c r="GF111">
        <v>663.81299999999999</v>
      </c>
      <c r="GG111">
        <v>20.0093</v>
      </c>
      <c r="GH111">
        <v>30.4297</v>
      </c>
      <c r="GI111">
        <v>30.003699999999998</v>
      </c>
      <c r="GJ111">
        <v>29.828900000000001</v>
      </c>
      <c r="GK111">
        <v>29.765599999999999</v>
      </c>
      <c r="GL111">
        <v>27.242599999999999</v>
      </c>
      <c r="GM111">
        <v>29.630600000000001</v>
      </c>
      <c r="GN111">
        <v>0</v>
      </c>
      <c r="GO111">
        <v>20</v>
      </c>
      <c r="GP111">
        <v>420</v>
      </c>
      <c r="GQ111">
        <v>20.904199999999999</v>
      </c>
      <c r="GR111">
        <v>100.154</v>
      </c>
      <c r="GS111">
        <v>100.544</v>
      </c>
    </row>
    <row r="112" spans="1:201" x14ac:dyDescent="0.25">
      <c r="A112" t="s">
        <v>543</v>
      </c>
      <c r="B112" t="s">
        <v>647</v>
      </c>
      <c r="C112">
        <v>1</v>
      </c>
      <c r="D112">
        <v>96</v>
      </c>
      <c r="E112">
        <v>1654198084.5999999</v>
      </c>
      <c r="F112">
        <v>10782.599999904631</v>
      </c>
      <c r="G112" t="s">
        <v>551</v>
      </c>
      <c r="H112" t="s">
        <v>552</v>
      </c>
      <c r="I112">
        <v>15</v>
      </c>
      <c r="J112">
        <v>1654198076.849999</v>
      </c>
      <c r="K112">
        <f t="shared" si="42"/>
        <v>5.2134095946619208E-3</v>
      </c>
      <c r="L112">
        <f t="shared" si="43"/>
        <v>5.213409594661921</v>
      </c>
      <c r="M112">
        <f t="shared" si="44"/>
        <v>18.973664467221766</v>
      </c>
      <c r="N112">
        <f t="shared" si="45"/>
        <v>410.31726666666663</v>
      </c>
      <c r="O112">
        <f t="shared" si="46"/>
        <v>297.62788021352327</v>
      </c>
      <c r="P112">
        <f t="shared" si="47"/>
        <v>25.322663646251439</v>
      </c>
      <c r="Q112">
        <f t="shared" si="48"/>
        <v>34.910459747907559</v>
      </c>
      <c r="R112">
        <f t="shared" si="49"/>
        <v>0.30915144060822142</v>
      </c>
      <c r="S112">
        <f>IF(LEFT(AS112,1)&lt;&gt;"0",IF(LEFT(AS112,1)="1",3,AT112),$G$5+$H$5*(BJ112*BC112/($N$5*1000))+$I$5*(BJ112*BC112/($N$5*1000))*MAX(MIN(AQ112,$M$5),$L$5)*MAX(MIN(AQ112,$M$5),$L$5)+$J$5*MAX(MIN(AQ112,$M$5),$L$5)*(BJ112*BC112/($N$5*1000))+$K$5*(BJ112*BC112/($N$5*1000))*(BJ112*BC112/($N$5*1000)))</f>
        <v>3.1954549307174966</v>
      </c>
      <c r="T112">
        <f t="shared" si="50"/>
        <v>0.29344428311603188</v>
      </c>
      <c r="U112">
        <f t="shared" si="51"/>
        <v>0.1847473762446846</v>
      </c>
      <c r="V112">
        <f t="shared" si="52"/>
        <v>213.56560927621675</v>
      </c>
      <c r="W112">
        <f>(BE112+(V112+2*0.95*0.0000000567*(((BE112+$E$7)+273)^4-(BE112+273)^4)-44100*K112)/(1.84*29.3*S112+8*0.95*0.0000000567*(BE112+273)^3))</f>
        <v>25.824099101253026</v>
      </c>
      <c r="X112">
        <f>($F$7*BF112+$G$7*BG112+$H$7*W112)</f>
        <v>26.444600000000001</v>
      </c>
      <c r="Y112">
        <f t="shared" si="53"/>
        <v>3.4640564407132572</v>
      </c>
      <c r="Z112">
        <f t="shared" si="54"/>
        <v>59.608567956002986</v>
      </c>
      <c r="AA112">
        <f t="shared" si="55"/>
        <v>2.0010205543411526</v>
      </c>
      <c r="AB112">
        <f t="shared" si="56"/>
        <v>3.3569344524735159</v>
      </c>
      <c r="AC112">
        <f t="shared" si="57"/>
        <v>1.4630358863721047</v>
      </c>
      <c r="AD112">
        <f t="shared" si="58"/>
        <v>-229.91136312459071</v>
      </c>
      <c r="AE112">
        <f t="shared" si="59"/>
        <v>-91.57363055047729</v>
      </c>
      <c r="AF112">
        <f>2*0.95*0.0000000567*(((BE112+$E$7)+273)^4-(X112+273)^4)</f>
        <v>-6.1339724555470996</v>
      </c>
      <c r="AG112">
        <f t="shared" si="60"/>
        <v>-114.05335685439836</v>
      </c>
      <c r="AH112">
        <v>0</v>
      </c>
      <c r="AI112">
        <v>0</v>
      </c>
      <c r="AJ112">
        <f>IF(AH112*$K$13&gt;=AL112,1,(AL112/(AL112-AH112*$K$13)))</f>
        <v>1</v>
      </c>
      <c r="AK112">
        <f t="shared" si="61"/>
        <v>0</v>
      </c>
      <c r="AL112">
        <f>MAX(0,($E$13+$F$13*BJ112)/(1+$G$13*BJ112)*BC112/(BE112+273)*$H$13)</f>
        <v>45078.191018674268</v>
      </c>
      <c r="AM112">
        <f>$E$11*BK112+$F$11*BL112+$G$11*BW112</f>
        <v>1199.9756666666669</v>
      </c>
      <c r="AN112">
        <f t="shared" si="62"/>
        <v>1020.8312753904871</v>
      </c>
      <c r="AO112">
        <f>($E$11*$G$9+$F$11*$G$9+$G$11*(BX112*$H$9+BY112*$J$9))/($E$11+$F$11+$G$11)</f>
        <v>0.8507099800000002</v>
      </c>
      <c r="AP112">
        <f>($E$11*$N$9+$F$11*$N$9+$G$11*(BX112*$O$9+BY112*$Q$9))/($E$11+$F$11+$G$11)</f>
        <v>0.17797495000000002</v>
      </c>
      <c r="AQ112">
        <v>2.75</v>
      </c>
      <c r="AR112">
        <v>0.5</v>
      </c>
      <c r="AS112" t="s">
        <v>331</v>
      </c>
      <c r="AT112">
        <v>2</v>
      </c>
      <c r="AU112">
        <v>1654198076.849999</v>
      </c>
      <c r="AV112">
        <v>410.31726666666663</v>
      </c>
      <c r="AW112">
        <v>419.99413333333331</v>
      </c>
      <c r="AX112">
        <v>23.51883333333333</v>
      </c>
      <c r="AY112">
        <v>21.185513333333329</v>
      </c>
      <c r="AZ112">
        <v>407.77906666666672</v>
      </c>
      <c r="BA112">
        <v>23.28454666666666</v>
      </c>
      <c r="BB112">
        <v>599.99013333333323</v>
      </c>
      <c r="BC112">
        <v>84.981626666666642</v>
      </c>
      <c r="BD112">
        <v>9.9998173333333315E-2</v>
      </c>
      <c r="BE112">
        <v>25.913039999999999</v>
      </c>
      <c r="BF112">
        <v>26.444600000000001</v>
      </c>
      <c r="BG112">
        <v>999.9000000000002</v>
      </c>
      <c r="BH112">
        <v>0</v>
      </c>
      <c r="BI112">
        <v>0</v>
      </c>
      <c r="BJ112">
        <v>9995.1240000000016</v>
      </c>
      <c r="BK112">
        <v>359.66843333333333</v>
      </c>
      <c r="BL112">
        <v>14.836106666666669</v>
      </c>
      <c r="BM112">
        <v>-9.6767833333333328</v>
      </c>
      <c r="BN112">
        <v>420.19990000000001</v>
      </c>
      <c r="BO112">
        <v>429.08446666666657</v>
      </c>
      <c r="BP112">
        <v>2.3333179999999998</v>
      </c>
      <c r="BQ112">
        <v>419.99413333333331</v>
      </c>
      <c r="BR112">
        <v>21.185513333333329</v>
      </c>
      <c r="BS112">
        <v>1.9986679999999999</v>
      </c>
      <c r="BT112">
        <v>1.800379333333334</v>
      </c>
      <c r="BU112">
        <v>17.43379333333333</v>
      </c>
      <c r="BV112">
        <v>15.79008</v>
      </c>
      <c r="BW112">
        <v>1199.9756666666669</v>
      </c>
      <c r="BX112">
        <v>0.64300066666666678</v>
      </c>
      <c r="BY112">
        <v>0.35699933333333339</v>
      </c>
      <c r="BZ112">
        <v>35</v>
      </c>
      <c r="CA112">
        <v>20041.88</v>
      </c>
      <c r="CB112">
        <v>1654197764.5</v>
      </c>
      <c r="CC112" t="s">
        <v>546</v>
      </c>
      <c r="CD112">
        <v>1654197755.5</v>
      </c>
      <c r="CE112">
        <v>1654197764.5</v>
      </c>
      <c r="CF112">
        <v>13</v>
      </c>
      <c r="CG112">
        <v>-0.33500000000000002</v>
      </c>
      <c r="CH112">
        <v>1.4E-2</v>
      </c>
      <c r="CI112">
        <v>2.5390000000000001</v>
      </c>
      <c r="CJ112">
        <v>0.114</v>
      </c>
      <c r="CK112">
        <v>420</v>
      </c>
      <c r="CL112">
        <v>18</v>
      </c>
      <c r="CM112">
        <v>0.16</v>
      </c>
      <c r="CN112">
        <v>0.03</v>
      </c>
      <c r="CO112">
        <v>-9.6713314999999991</v>
      </c>
      <c r="CP112">
        <v>0.1242234146341549</v>
      </c>
      <c r="CQ112">
        <v>5.052971994529569E-2</v>
      </c>
      <c r="CR112">
        <v>0</v>
      </c>
      <c r="CS112">
        <v>2.32925425</v>
      </c>
      <c r="CT112">
        <v>9.0717410881798605E-2</v>
      </c>
      <c r="CU112">
        <v>8.9326401157496325E-3</v>
      </c>
      <c r="CV112">
        <v>1</v>
      </c>
      <c r="CW112">
        <v>1</v>
      </c>
      <c r="CX112">
        <v>2</v>
      </c>
      <c r="CY112" t="s">
        <v>340</v>
      </c>
      <c r="CZ112">
        <v>3.22912</v>
      </c>
      <c r="DA112">
        <v>2.7811900000000001</v>
      </c>
      <c r="DB112">
        <v>8.0571400000000001E-2</v>
      </c>
      <c r="DC112">
        <v>8.3489099999999997E-2</v>
      </c>
      <c r="DD112">
        <v>9.9454899999999999E-2</v>
      </c>
      <c r="DE112">
        <v>9.4611200000000006E-2</v>
      </c>
      <c r="DF112">
        <v>23139.200000000001</v>
      </c>
      <c r="DG112">
        <v>22749.4</v>
      </c>
      <c r="DH112">
        <v>24208.6</v>
      </c>
      <c r="DI112">
        <v>22122.2</v>
      </c>
      <c r="DJ112">
        <v>32222.3</v>
      </c>
      <c r="DK112">
        <v>25551.200000000001</v>
      </c>
      <c r="DL112">
        <v>39574.5</v>
      </c>
      <c r="DM112">
        <v>30627.9</v>
      </c>
      <c r="DN112">
        <v>2.1406800000000001</v>
      </c>
      <c r="DO112">
        <v>2.17</v>
      </c>
      <c r="DP112">
        <v>-7.4870900000000004E-2</v>
      </c>
      <c r="DQ112">
        <v>0</v>
      </c>
      <c r="DR112">
        <v>27.674900000000001</v>
      </c>
      <c r="DS112">
        <v>999.9</v>
      </c>
      <c r="DT112">
        <v>58.5</v>
      </c>
      <c r="DU112">
        <v>30</v>
      </c>
      <c r="DV112">
        <v>29.328900000000001</v>
      </c>
      <c r="DW112">
        <v>63.866799999999998</v>
      </c>
      <c r="DX112">
        <v>16.3141</v>
      </c>
      <c r="DY112">
        <v>2</v>
      </c>
      <c r="DZ112">
        <v>0.32466200000000001</v>
      </c>
      <c r="EA112">
        <v>6.09056</v>
      </c>
      <c r="EB112">
        <v>20.243200000000002</v>
      </c>
      <c r="EC112">
        <v>5.2268699999999999</v>
      </c>
      <c r="ED112">
        <v>11.944100000000001</v>
      </c>
      <c r="EE112">
        <v>4.9767000000000001</v>
      </c>
      <c r="EF112">
        <v>3.2807499999999998</v>
      </c>
      <c r="EG112">
        <v>893</v>
      </c>
      <c r="EH112">
        <v>2174.5</v>
      </c>
      <c r="EI112">
        <v>192.1</v>
      </c>
      <c r="EJ112">
        <v>99.7</v>
      </c>
      <c r="EK112">
        <v>4.9716899999999997</v>
      </c>
      <c r="EL112">
        <v>1.8616900000000001</v>
      </c>
      <c r="EM112">
        <v>1.8671</v>
      </c>
      <c r="EN112">
        <v>1.8583799999999999</v>
      </c>
      <c r="EO112">
        <v>1.8627899999999999</v>
      </c>
      <c r="EP112">
        <v>1.86337</v>
      </c>
      <c r="EQ112">
        <v>1.8641700000000001</v>
      </c>
      <c r="ER112">
        <v>1.8601300000000001</v>
      </c>
      <c r="ES112">
        <v>0</v>
      </c>
      <c r="ET112">
        <v>0</v>
      </c>
      <c r="EU112">
        <v>0</v>
      </c>
      <c r="EV112">
        <v>0</v>
      </c>
      <c r="EW112" t="s">
        <v>334</v>
      </c>
      <c r="EX112" t="s">
        <v>335</v>
      </c>
      <c r="EY112" t="s">
        <v>336</v>
      </c>
      <c r="EZ112" t="s">
        <v>336</v>
      </c>
      <c r="FA112" t="s">
        <v>336</v>
      </c>
      <c r="FB112" t="s">
        <v>336</v>
      </c>
      <c r="FC112">
        <v>0</v>
      </c>
      <c r="FD112">
        <v>100</v>
      </c>
      <c r="FE112">
        <v>100</v>
      </c>
      <c r="FF112">
        <v>2.5379999999999998</v>
      </c>
      <c r="FG112">
        <v>0.23530000000000001</v>
      </c>
      <c r="FH112">
        <v>2.3899843487354802</v>
      </c>
      <c r="FI112">
        <v>6.7843858137211317E-4</v>
      </c>
      <c r="FJ112">
        <v>-9.1149672394835243E-7</v>
      </c>
      <c r="FK112">
        <v>3.4220399332756191E-10</v>
      </c>
      <c r="FL112">
        <v>8.8551794361775224E-3</v>
      </c>
      <c r="FM112">
        <v>-1.0294496597657229E-2</v>
      </c>
      <c r="FN112">
        <v>9.3241379300954626E-4</v>
      </c>
      <c r="FO112">
        <v>-3.1998259251072341E-6</v>
      </c>
      <c r="FP112">
        <v>1</v>
      </c>
      <c r="FQ112">
        <v>2092</v>
      </c>
      <c r="FR112">
        <v>0</v>
      </c>
      <c r="FS112">
        <v>27</v>
      </c>
      <c r="FT112">
        <v>5.5</v>
      </c>
      <c r="FU112">
        <v>5.3</v>
      </c>
      <c r="FV112">
        <v>1.3598600000000001</v>
      </c>
      <c r="FW112">
        <v>2.4011200000000001</v>
      </c>
      <c r="FX112">
        <v>2.1496599999999999</v>
      </c>
      <c r="FY112">
        <v>2.7465799999999998</v>
      </c>
      <c r="FZ112">
        <v>2.1508799999999999</v>
      </c>
      <c r="GA112">
        <v>2.3986800000000001</v>
      </c>
      <c r="GB112">
        <v>35.013399999999997</v>
      </c>
      <c r="GC112">
        <v>15.410399999999999</v>
      </c>
      <c r="GD112">
        <v>19</v>
      </c>
      <c r="GE112">
        <v>615.12300000000005</v>
      </c>
      <c r="GF112">
        <v>662.36699999999996</v>
      </c>
      <c r="GG112">
        <v>19.9986</v>
      </c>
      <c r="GH112">
        <v>30.9251</v>
      </c>
      <c r="GI112">
        <v>30.003</v>
      </c>
      <c r="GJ112">
        <v>30.284400000000002</v>
      </c>
      <c r="GK112">
        <v>30.209199999999999</v>
      </c>
      <c r="GL112">
        <v>27.249500000000001</v>
      </c>
      <c r="GM112">
        <v>29.075199999999999</v>
      </c>
      <c r="GN112">
        <v>0</v>
      </c>
      <c r="GO112">
        <v>20</v>
      </c>
      <c r="GP112">
        <v>420</v>
      </c>
      <c r="GQ112">
        <v>21.256499999999999</v>
      </c>
      <c r="GR112">
        <v>100.075</v>
      </c>
      <c r="GS112">
        <v>100.474</v>
      </c>
    </row>
    <row r="113" spans="1:201" x14ac:dyDescent="0.25">
      <c r="A113" t="s">
        <v>543</v>
      </c>
      <c r="B113" t="s">
        <v>647</v>
      </c>
      <c r="C113">
        <v>1</v>
      </c>
      <c r="D113">
        <v>97</v>
      </c>
      <c r="E113">
        <v>1654198170.0999999</v>
      </c>
      <c r="F113">
        <v>10868.099999904631</v>
      </c>
      <c r="G113" t="s">
        <v>553</v>
      </c>
      <c r="H113" t="s">
        <v>554</v>
      </c>
      <c r="I113">
        <v>15</v>
      </c>
      <c r="J113">
        <v>1654198162.349999</v>
      </c>
      <c r="K113">
        <f t="shared" ref="K113:K144" si="63">(L113)/1000</f>
        <v>5.0475484257497183E-3</v>
      </c>
      <c r="L113">
        <f t="shared" ref="L113:L144" si="64">1000*BB113*AJ113*(AX113-AY113)/(100*AQ113*(1000-AJ113*AX113))</f>
        <v>5.0475484257497181</v>
      </c>
      <c r="M113">
        <f t="shared" ref="M113:M144" si="65">BB113*AJ113*(AW113-AV113*(1000-AJ113*AY113)/(1000-AJ113*AX113))/(100*AQ113)</f>
        <v>17.908907660367376</v>
      </c>
      <c r="N113">
        <f t="shared" ref="N113:N144" si="66">AV113 - IF(AJ113&gt;1, M113*AQ113*100/(AL113*BJ113), 0)</f>
        <v>410.85036666666667</v>
      </c>
      <c r="O113">
        <f t="shared" ref="O113:O144" si="67">((U113-K113/2)*N113-M113)/(U113+K113/2)</f>
        <v>304.04142977360044</v>
      </c>
      <c r="P113">
        <f t="shared" ref="P113:P144" si="68">O113*(BC113+BD113)/1000</f>
        <v>25.869161227979625</v>
      </c>
      <c r="Q113">
        <f t="shared" ref="Q113:Q144" si="69">(AV113 - IF(AJ113&gt;1, M113*AQ113*100/(AL113*BJ113), 0))*(BC113+BD113)/1000</f>
        <v>34.956928020595022</v>
      </c>
      <c r="R113">
        <f t="shared" ref="R113:R144" si="70">2/((1/T113-1/S113)+SIGN(T113)*SQRT((1/T113-1/S113)*(1/T113-1/S113) + 4*AR113/((AR113+1)*(AR113+1))*(2*1/T113*1/S113-1/S113*1/S113)))</f>
        <v>0.30882876658659475</v>
      </c>
      <c r="S113">
        <f>IF(LEFT(AS113,1)&lt;&gt;"0",IF(LEFT(AS113,1)="1",3,AT113),$G$5+$H$5*(BJ113*BC113/($N$5*1000))+$I$5*(BJ113*BC113/($N$5*1000))*MAX(MIN(AQ113,$M$5),$L$5)*MAX(MIN(AQ113,$M$5),$L$5)+$J$5*MAX(MIN(AQ113,$M$5),$L$5)*(BJ113*BC113/($N$5*1000))+$K$5*(BJ113*BC113/($N$5*1000))*(BJ113*BC113/($N$5*1000)))</f>
        <v>3.1960454633312336</v>
      </c>
      <c r="T113">
        <f t="shared" ref="T113:T144" si="71">K113*(1000-(1000*0.61365*EXP(17.502*X113/(240.97+X113))/(BC113+BD113)+AX113)/2)/(1000*0.61365*EXP(17.502*X113/(240.97+X113))/(BC113+BD113)-AX113)</f>
        <v>0.2931562259302663</v>
      </c>
      <c r="U113">
        <f t="shared" ref="U113:U144" si="72">1/((AR113+1)/(R113/1.6)+1/(S113/1.37)) + AR113/((AR113+1)/(R113/1.6) + AR113/(S113/1.37))</f>
        <v>0.18456445419876502</v>
      </c>
      <c r="V113">
        <f t="shared" ref="V113:V144" si="73">(AM113*AP113)</f>
        <v>160.17459245107486</v>
      </c>
      <c r="W113">
        <f>(BE113+(V113+2*0.95*0.0000000567*(((BE113+$E$7)+273)^4-(BE113+273)^4)-44100*K113)/(1.84*29.3*S113+8*0.95*0.0000000567*(BE113+273)^3))</f>
        <v>25.671286064890108</v>
      </c>
      <c r="X113">
        <f>($F$7*BF113+$G$7*BG113+$H$7*W113)</f>
        <v>26.288693333333331</v>
      </c>
      <c r="Y113">
        <f t="shared" ref="Y113:Y144" si="74">0.61365*EXP(17.502*X113/(240.97+X113))</f>
        <v>3.4323325039163861</v>
      </c>
      <c r="Z113">
        <f t="shared" ref="Z113:Z144" si="75">(AA113/AB113*100)</f>
        <v>59.656085971135234</v>
      </c>
      <c r="AA113">
        <f t="shared" ref="AA113:AA144" si="76">AX113*(BC113+BD113)/1000</f>
        <v>2.0142444444090222</v>
      </c>
      <c r="AB113">
        <f t="shared" ref="AB113:AB144" si="77">0.61365*EXP(17.502*BE113/(240.97+BE113))</f>
        <v>3.376427419967881</v>
      </c>
      <c r="AC113">
        <f t="shared" ref="AC113:AC144" si="78">(Y113-AX113*(BC113+BD113)/1000)</f>
        <v>1.4180880595073639</v>
      </c>
      <c r="AD113">
        <f t="shared" ref="AD113:AD144" si="79">(-K113*44100)</f>
        <v>-222.59688557556257</v>
      </c>
      <c r="AE113">
        <f t="shared" ref="AE113:AE144" si="80">2*29.3*S113*0.92*(BE113-X113)</f>
        <v>-47.872128905476458</v>
      </c>
      <c r="AF113">
        <f>2*0.95*0.0000000567*(((BE113+$E$7)+273)^4-(X113+273)^4)</f>
        <v>-3.2051410254001049</v>
      </c>
      <c r="AG113">
        <f t="shared" ref="AG113:AG144" si="81">V113+AF113+AD113+AE113</f>
        <v>-113.49956305536428</v>
      </c>
      <c r="AH113">
        <v>0</v>
      </c>
      <c r="AI113">
        <v>0</v>
      </c>
      <c r="AJ113">
        <f>IF(AH113*$K$13&gt;=AL113,1,(AL113/(AL113-AH113*$K$13)))</f>
        <v>1</v>
      </c>
      <c r="AK113">
        <f t="shared" ref="AK113:AK144" si="82">(AJ113-1)*100</f>
        <v>0</v>
      </c>
      <c r="AL113">
        <f>MAX(0,($E$13+$F$13*BJ113)/(1+$G$13*BJ113)*BC113/(BE113+273)*$H$13)</f>
        <v>45074.303962902719</v>
      </c>
      <c r="AM113">
        <f>$E$11*BK113+$F$11*BL113+$G$11*BW113</f>
        <v>899.98323333333349</v>
      </c>
      <c r="AN113">
        <f t="shared" ref="AN113:AN144" si="83">AM113*AO113</f>
        <v>765.62476702843003</v>
      </c>
      <c r="AO113">
        <f>($E$11*$G$9+$F$11*$G$9+$G$11*(BX113*$H$9+BY113*$J$9))/($E$11+$F$11+$G$11)</f>
        <v>0.850710034</v>
      </c>
      <c r="AP113">
        <f>($E$11*$N$9+$F$11*$N$9+$G$11*(BX113*$O$9+BY113*$Q$9))/($E$11+$F$11+$G$11)</f>
        <v>0.17797508500000001</v>
      </c>
      <c r="AQ113">
        <v>2.75</v>
      </c>
      <c r="AR113">
        <v>0.5</v>
      </c>
      <c r="AS113" t="s">
        <v>331</v>
      </c>
      <c r="AT113">
        <v>2</v>
      </c>
      <c r="AU113">
        <v>1654198162.349999</v>
      </c>
      <c r="AV113">
        <v>410.85036666666667</v>
      </c>
      <c r="AW113">
        <v>420.00906666666663</v>
      </c>
      <c r="AX113">
        <v>23.673506666666668</v>
      </c>
      <c r="AY113">
        <v>21.414823333333342</v>
      </c>
      <c r="AZ113">
        <v>408.31203333333332</v>
      </c>
      <c r="BA113">
        <v>23.434989999999999</v>
      </c>
      <c r="BB113">
        <v>600.0023000000001</v>
      </c>
      <c r="BC113">
        <v>84.98429999999999</v>
      </c>
      <c r="BD113">
        <v>0.1000296166666667</v>
      </c>
      <c r="BE113">
        <v>26.010860000000001</v>
      </c>
      <c r="BF113">
        <v>26.288693333333331</v>
      </c>
      <c r="BG113">
        <v>999.9000000000002</v>
      </c>
      <c r="BH113">
        <v>0</v>
      </c>
      <c r="BI113">
        <v>0</v>
      </c>
      <c r="BJ113">
        <v>9997.3073333333341</v>
      </c>
      <c r="BK113">
        <v>271.74419999999998</v>
      </c>
      <c r="BL113">
        <v>14.039643333333331</v>
      </c>
      <c r="BM113">
        <v>-9.1587016666666674</v>
      </c>
      <c r="BN113">
        <v>420.81250000000011</v>
      </c>
      <c r="BO113">
        <v>429.20026666666672</v>
      </c>
      <c r="BP113">
        <v>2.258669666666667</v>
      </c>
      <c r="BQ113">
        <v>420.00906666666663</v>
      </c>
      <c r="BR113">
        <v>21.414823333333342</v>
      </c>
      <c r="BS113">
        <v>2.011874666666666</v>
      </c>
      <c r="BT113">
        <v>1.819925</v>
      </c>
      <c r="BU113">
        <v>17.538106666666671</v>
      </c>
      <c r="BV113">
        <v>15.958973333333329</v>
      </c>
      <c r="BW113">
        <v>899.98323333333349</v>
      </c>
      <c r="BX113">
        <v>0.64299886666666672</v>
      </c>
      <c r="BY113">
        <v>0.35700113333333328</v>
      </c>
      <c r="BZ113">
        <v>35.97638666666667</v>
      </c>
      <c r="CA113">
        <v>15031.42</v>
      </c>
      <c r="CB113">
        <v>1654197764.5</v>
      </c>
      <c r="CC113" t="s">
        <v>546</v>
      </c>
      <c r="CD113">
        <v>1654197755.5</v>
      </c>
      <c r="CE113">
        <v>1654197764.5</v>
      </c>
      <c r="CF113">
        <v>13</v>
      </c>
      <c r="CG113">
        <v>-0.33500000000000002</v>
      </c>
      <c r="CH113">
        <v>1.4E-2</v>
      </c>
      <c r="CI113">
        <v>2.5390000000000001</v>
      </c>
      <c r="CJ113">
        <v>0.114</v>
      </c>
      <c r="CK113">
        <v>420</v>
      </c>
      <c r="CL113">
        <v>18</v>
      </c>
      <c r="CM113">
        <v>0.16</v>
      </c>
      <c r="CN113">
        <v>0.03</v>
      </c>
      <c r="CO113">
        <v>-9.1480695000000001</v>
      </c>
      <c r="CP113">
        <v>-4.686619136959428E-2</v>
      </c>
      <c r="CQ113">
        <v>3.2369744202727473E-2</v>
      </c>
      <c r="CR113">
        <v>1</v>
      </c>
      <c r="CS113">
        <v>2.253441</v>
      </c>
      <c r="CT113">
        <v>9.2043602251400208E-2</v>
      </c>
      <c r="CU113">
        <v>9.1818352740614916E-3</v>
      </c>
      <c r="CV113">
        <v>1</v>
      </c>
      <c r="CW113">
        <v>2</v>
      </c>
      <c r="CX113">
        <v>2</v>
      </c>
      <c r="CY113" t="s">
        <v>343</v>
      </c>
      <c r="CZ113">
        <v>3.2285900000000001</v>
      </c>
      <c r="DA113">
        <v>2.7812199999999998</v>
      </c>
      <c r="DB113">
        <v>8.0525700000000006E-2</v>
      </c>
      <c r="DC113">
        <v>8.3372000000000002E-2</v>
      </c>
      <c r="DD113">
        <v>9.9743999999999999E-2</v>
      </c>
      <c r="DE113">
        <v>9.5169599999999993E-2</v>
      </c>
      <c r="DF113">
        <v>23117</v>
      </c>
      <c r="DG113">
        <v>22733.7</v>
      </c>
      <c r="DH113">
        <v>24186.400000000001</v>
      </c>
      <c r="DI113">
        <v>22105.8</v>
      </c>
      <c r="DJ113">
        <v>32185.3</v>
      </c>
      <c r="DK113">
        <v>25517.3</v>
      </c>
      <c r="DL113">
        <v>39540.6</v>
      </c>
      <c r="DM113">
        <v>30605.200000000001</v>
      </c>
      <c r="DN113">
        <v>2.13307</v>
      </c>
      <c r="DO113">
        <v>2.1600700000000002</v>
      </c>
      <c r="DP113">
        <v>-9.1813500000000006E-2</v>
      </c>
      <c r="DQ113">
        <v>0</v>
      </c>
      <c r="DR113">
        <v>27.795999999999999</v>
      </c>
      <c r="DS113">
        <v>999.9</v>
      </c>
      <c r="DT113">
        <v>58</v>
      </c>
      <c r="DU113">
        <v>30.3</v>
      </c>
      <c r="DV113">
        <v>29.5807</v>
      </c>
      <c r="DW113">
        <v>63.696800000000003</v>
      </c>
      <c r="DX113">
        <v>16.318100000000001</v>
      </c>
      <c r="DY113">
        <v>2</v>
      </c>
      <c r="DZ113">
        <v>0.37087399999999998</v>
      </c>
      <c r="EA113">
        <v>6.26403</v>
      </c>
      <c r="EB113">
        <v>20.238499999999998</v>
      </c>
      <c r="EC113">
        <v>5.2252299999999998</v>
      </c>
      <c r="ED113">
        <v>11.944100000000001</v>
      </c>
      <c r="EE113">
        <v>4.9760999999999997</v>
      </c>
      <c r="EF113">
        <v>3.2805499999999999</v>
      </c>
      <c r="EG113">
        <v>895.3</v>
      </c>
      <c r="EH113">
        <v>2190.8000000000002</v>
      </c>
      <c r="EI113">
        <v>192.1</v>
      </c>
      <c r="EJ113">
        <v>99.7</v>
      </c>
      <c r="EK113">
        <v>4.9716899999999997</v>
      </c>
      <c r="EL113">
        <v>1.86172</v>
      </c>
      <c r="EM113">
        <v>1.8671899999999999</v>
      </c>
      <c r="EN113">
        <v>1.85849</v>
      </c>
      <c r="EO113">
        <v>1.8627899999999999</v>
      </c>
      <c r="EP113">
        <v>1.8633900000000001</v>
      </c>
      <c r="EQ113">
        <v>1.8641799999999999</v>
      </c>
      <c r="ER113">
        <v>1.8601700000000001</v>
      </c>
      <c r="ES113">
        <v>0</v>
      </c>
      <c r="ET113">
        <v>0</v>
      </c>
      <c r="EU113">
        <v>0</v>
      </c>
      <c r="EV113">
        <v>0</v>
      </c>
      <c r="EW113" t="s">
        <v>334</v>
      </c>
      <c r="EX113" t="s">
        <v>335</v>
      </c>
      <c r="EY113" t="s">
        <v>336</v>
      </c>
      <c r="EZ113" t="s">
        <v>336</v>
      </c>
      <c r="FA113" t="s">
        <v>336</v>
      </c>
      <c r="FB113" t="s">
        <v>336</v>
      </c>
      <c r="FC113">
        <v>0</v>
      </c>
      <c r="FD113">
        <v>100</v>
      </c>
      <c r="FE113">
        <v>100</v>
      </c>
      <c r="FF113">
        <v>2.5379999999999998</v>
      </c>
      <c r="FG113">
        <v>0.23910000000000001</v>
      </c>
      <c r="FH113">
        <v>2.3899843487354802</v>
      </c>
      <c r="FI113">
        <v>6.7843858137211317E-4</v>
      </c>
      <c r="FJ113">
        <v>-9.1149672394835243E-7</v>
      </c>
      <c r="FK113">
        <v>3.4220399332756191E-10</v>
      </c>
      <c r="FL113">
        <v>8.8551794361775224E-3</v>
      </c>
      <c r="FM113">
        <v>-1.0294496597657229E-2</v>
      </c>
      <c r="FN113">
        <v>9.3241379300954626E-4</v>
      </c>
      <c r="FO113">
        <v>-3.1998259251072341E-6</v>
      </c>
      <c r="FP113">
        <v>1</v>
      </c>
      <c r="FQ113">
        <v>2092</v>
      </c>
      <c r="FR113">
        <v>0</v>
      </c>
      <c r="FS113">
        <v>27</v>
      </c>
      <c r="FT113">
        <v>6.9</v>
      </c>
      <c r="FU113">
        <v>6.8</v>
      </c>
      <c r="FV113">
        <v>1.3598600000000001</v>
      </c>
      <c r="FW113">
        <v>2.4047900000000002</v>
      </c>
      <c r="FX113">
        <v>2.1496599999999999</v>
      </c>
      <c r="FY113">
        <v>2.7465799999999998</v>
      </c>
      <c r="FZ113">
        <v>2.1508799999999999</v>
      </c>
      <c r="GA113">
        <v>2.4121100000000002</v>
      </c>
      <c r="GB113">
        <v>35.591500000000003</v>
      </c>
      <c r="GC113">
        <v>15.3666</v>
      </c>
      <c r="GD113">
        <v>19</v>
      </c>
      <c r="GE113">
        <v>615.31100000000004</v>
      </c>
      <c r="GF113">
        <v>660.28899999999999</v>
      </c>
      <c r="GG113">
        <v>20.004899999999999</v>
      </c>
      <c r="GH113">
        <v>31.511399999999998</v>
      </c>
      <c r="GI113">
        <v>30.002400000000002</v>
      </c>
      <c r="GJ113">
        <v>30.8612</v>
      </c>
      <c r="GK113">
        <v>30.774100000000001</v>
      </c>
      <c r="GL113">
        <v>27.253399999999999</v>
      </c>
      <c r="GM113">
        <v>29.0854</v>
      </c>
      <c r="GN113">
        <v>0</v>
      </c>
      <c r="GO113">
        <v>20</v>
      </c>
      <c r="GP113">
        <v>420</v>
      </c>
      <c r="GQ113">
        <v>21.4846</v>
      </c>
      <c r="GR113">
        <v>99.987200000000001</v>
      </c>
      <c r="GS113">
        <v>100.4</v>
      </c>
    </row>
    <row r="114" spans="1:201" x14ac:dyDescent="0.25">
      <c r="A114" t="s">
        <v>543</v>
      </c>
      <c r="B114" t="s">
        <v>647</v>
      </c>
      <c r="C114">
        <v>1</v>
      </c>
      <c r="D114">
        <v>98</v>
      </c>
      <c r="E114">
        <v>1654198244.0999999</v>
      </c>
      <c r="F114">
        <v>10942.099999904631</v>
      </c>
      <c r="G114" t="s">
        <v>555</v>
      </c>
      <c r="H114" t="s">
        <v>556</v>
      </c>
      <c r="I114">
        <v>15</v>
      </c>
      <c r="J114">
        <v>1654198236.099999</v>
      </c>
      <c r="K114">
        <f t="shared" si="63"/>
        <v>4.9716299691661163E-3</v>
      </c>
      <c r="L114">
        <f t="shared" si="64"/>
        <v>4.9716299691661163</v>
      </c>
      <c r="M114">
        <f t="shared" si="65"/>
        <v>15.615510697070336</v>
      </c>
      <c r="N114">
        <f t="shared" si="66"/>
        <v>411.90509677419351</v>
      </c>
      <c r="O114">
        <f t="shared" si="67"/>
        <v>319.19473778765263</v>
      </c>
      <c r="P114">
        <f t="shared" si="68"/>
        <v>27.157058723244162</v>
      </c>
      <c r="Q114">
        <f t="shared" si="69"/>
        <v>35.044847477849167</v>
      </c>
      <c r="R114">
        <f t="shared" si="70"/>
        <v>0.31491263603939806</v>
      </c>
      <c r="S114">
        <f>IF(LEFT(AS114,1)&lt;&gt;"0",IF(LEFT(AS114,1)="1",3,AT114),$G$5+$H$5*(BJ114*BC114/($N$5*1000))+$I$5*(BJ114*BC114/($N$5*1000))*MAX(MIN(AQ114,$M$5),$L$5)*MAX(MIN(AQ114,$M$5),$L$5)+$J$5*MAX(MIN(AQ114,$M$5),$L$5)*(BJ114*BC114/($N$5*1000))+$K$5*(BJ114*BC114/($N$5*1000))*(BJ114*BC114/($N$5*1000)))</f>
        <v>3.1950436930084556</v>
      </c>
      <c r="T114">
        <f t="shared" si="71"/>
        <v>0.29862918056654386</v>
      </c>
      <c r="U114">
        <f t="shared" si="72"/>
        <v>0.18803604917095798</v>
      </c>
      <c r="V114">
        <f t="shared" si="73"/>
        <v>106.78399658442792</v>
      </c>
      <c r="W114">
        <f>(BE114+(V114+2*0.95*0.0000000567*(((BE114+$E$7)+273)^4-(BE114+273)^4)-44100*K114)/(1.84*29.3*S114+8*0.95*0.0000000567*(BE114+273)^3))</f>
        <v>25.446613031312346</v>
      </c>
      <c r="X114">
        <f>($F$7*BF114+$G$7*BG114+$H$7*W114)</f>
        <v>26.098454838709682</v>
      </c>
      <c r="Y114">
        <f t="shared" si="74"/>
        <v>3.3939666058360931</v>
      </c>
      <c r="Z114">
        <f t="shared" si="75"/>
        <v>59.735574956485813</v>
      </c>
      <c r="AA114">
        <f t="shared" si="76"/>
        <v>2.0226298873742254</v>
      </c>
      <c r="AB114">
        <f t="shared" si="77"/>
        <v>3.3859720758486107</v>
      </c>
      <c r="AC114">
        <f t="shared" si="78"/>
        <v>1.3713367184618677</v>
      </c>
      <c r="AD114">
        <f t="shared" si="79"/>
        <v>-219.24888164022573</v>
      </c>
      <c r="AE114">
        <f t="shared" si="80"/>
        <v>-6.8689331604156196</v>
      </c>
      <c r="AF114">
        <f>2*0.95*0.0000000567*(((BE114+$E$7)+273)^4-(X114+273)^4)</f>
        <v>-0.45970513003049002</v>
      </c>
      <c r="AG114">
        <f t="shared" si="81"/>
        <v>-119.79352334624392</v>
      </c>
      <c r="AH114">
        <v>0</v>
      </c>
      <c r="AI114">
        <v>0</v>
      </c>
      <c r="AJ114">
        <f>IF(AH114*$K$13&gt;=AL114,1,(AL114/(AL114-AH114*$K$13)))</f>
        <v>1</v>
      </c>
      <c r="AK114">
        <f t="shared" si="82"/>
        <v>0</v>
      </c>
      <c r="AL114">
        <f>MAX(0,($E$13+$F$13*BJ114)/(1+$G$13*BJ114)*BC114/(BE114+273)*$H$13)</f>
        <v>45048.696074859472</v>
      </c>
      <c r="AM114">
        <f>$E$11*BK114+$F$11*BL114+$G$11*BW114</f>
        <v>599.99370967741925</v>
      </c>
      <c r="AN114">
        <f t="shared" si="83"/>
        <v>510.42068011418729</v>
      </c>
      <c r="AO114">
        <f>($E$11*$G$9+$F$11*$G$9+$G$11*(BX114*$H$9+BY114*$J$9))/($E$11+$F$11+$G$11)</f>
        <v>0.85071005225806451</v>
      </c>
      <c r="AP114">
        <f>($E$11*$N$9+$F$11*$N$9+$G$11*(BX114*$O$9+BY114*$Q$9))/($E$11+$F$11+$G$11)</f>
        <v>0.17797519350967744</v>
      </c>
      <c r="AQ114">
        <v>2.75</v>
      </c>
      <c r="AR114">
        <v>0.5</v>
      </c>
      <c r="AS114" t="s">
        <v>331</v>
      </c>
      <c r="AT114">
        <v>2</v>
      </c>
      <c r="AU114">
        <v>1654198236.099999</v>
      </c>
      <c r="AV114">
        <v>411.90509677419351</v>
      </c>
      <c r="AW114">
        <v>420.00109677419351</v>
      </c>
      <c r="AX114">
        <v>23.77329677419355</v>
      </c>
      <c r="AY114">
        <v>21.548722580645169</v>
      </c>
      <c r="AZ114">
        <v>409.36654838709683</v>
      </c>
      <c r="BA114">
        <v>23.532051612903231</v>
      </c>
      <c r="BB114">
        <v>599.97793548387108</v>
      </c>
      <c r="BC114">
        <v>84.979951612903236</v>
      </c>
      <c r="BD114">
        <v>9.9955754838709693E-2</v>
      </c>
      <c r="BE114">
        <v>26.05857741935484</v>
      </c>
      <c r="BF114">
        <v>26.098454838709682</v>
      </c>
      <c r="BG114">
        <v>999.90000000000032</v>
      </c>
      <c r="BH114">
        <v>0</v>
      </c>
      <c r="BI114">
        <v>0</v>
      </c>
      <c r="BJ114">
        <v>9993.5816129032246</v>
      </c>
      <c r="BK114">
        <v>182.9709354838709</v>
      </c>
      <c r="BL114">
        <v>13.772887096774189</v>
      </c>
      <c r="BM114">
        <v>-8.096143870967742</v>
      </c>
      <c r="BN114">
        <v>421.93583870967751</v>
      </c>
      <c r="BO114">
        <v>429.25106451612908</v>
      </c>
      <c r="BP114">
        <v>2.2245677419354841</v>
      </c>
      <c r="BQ114">
        <v>420.00109677419351</v>
      </c>
      <c r="BR114">
        <v>21.548722580645169</v>
      </c>
      <c r="BS114">
        <v>2.020252580645161</v>
      </c>
      <c r="BT114">
        <v>1.8312096774193549</v>
      </c>
      <c r="BU114">
        <v>17.603958064516132</v>
      </c>
      <c r="BV114">
        <v>16.05576774193549</v>
      </c>
      <c r="BW114">
        <v>599.99370967741925</v>
      </c>
      <c r="BX114">
        <v>0.64299732258064524</v>
      </c>
      <c r="BY114">
        <v>0.35700264516129032</v>
      </c>
      <c r="BZ114">
        <v>36</v>
      </c>
      <c r="CA114">
        <v>10021.016129032259</v>
      </c>
      <c r="CB114">
        <v>1654197764.5</v>
      </c>
      <c r="CC114" t="s">
        <v>546</v>
      </c>
      <c r="CD114">
        <v>1654197755.5</v>
      </c>
      <c r="CE114">
        <v>1654197764.5</v>
      </c>
      <c r="CF114">
        <v>13</v>
      </c>
      <c r="CG114">
        <v>-0.33500000000000002</v>
      </c>
      <c r="CH114">
        <v>1.4E-2</v>
      </c>
      <c r="CI114">
        <v>2.5390000000000001</v>
      </c>
      <c r="CJ114">
        <v>0.114</v>
      </c>
      <c r="CK114">
        <v>420</v>
      </c>
      <c r="CL114">
        <v>18</v>
      </c>
      <c r="CM114">
        <v>0.16</v>
      </c>
      <c r="CN114">
        <v>0.03</v>
      </c>
      <c r="CO114">
        <v>-8.0975374999999996</v>
      </c>
      <c r="CP114">
        <v>-8.8540863039390585E-2</v>
      </c>
      <c r="CQ114">
        <v>3.116133515672909E-2</v>
      </c>
      <c r="CR114">
        <v>1</v>
      </c>
      <c r="CS114">
        <v>2.2116872500000002</v>
      </c>
      <c r="CT114">
        <v>9.8996735459652596E-2</v>
      </c>
      <c r="CU114">
        <v>3.0096121592947809E-2</v>
      </c>
      <c r="CV114">
        <v>1</v>
      </c>
      <c r="CW114">
        <v>2</v>
      </c>
      <c r="CX114">
        <v>2</v>
      </c>
      <c r="CY114" t="s">
        <v>343</v>
      </c>
      <c r="CZ114">
        <v>3.2280199999999999</v>
      </c>
      <c r="DA114">
        <v>2.7812999999999999</v>
      </c>
      <c r="DB114">
        <v>8.0587699999999998E-2</v>
      </c>
      <c r="DC114">
        <v>8.3278699999999997E-2</v>
      </c>
      <c r="DD114">
        <v>9.9779599999999996E-2</v>
      </c>
      <c r="DE114">
        <v>9.5440800000000006E-2</v>
      </c>
      <c r="DF114">
        <v>23097.1</v>
      </c>
      <c r="DG114">
        <v>22720.2</v>
      </c>
      <c r="DH114">
        <v>24168.9</v>
      </c>
      <c r="DI114">
        <v>22091.8</v>
      </c>
      <c r="DJ114">
        <v>32162.799999999999</v>
      </c>
      <c r="DK114">
        <v>25494.2</v>
      </c>
      <c r="DL114">
        <v>39513.599999999999</v>
      </c>
      <c r="DM114">
        <v>30586</v>
      </c>
      <c r="DN114">
        <v>2.1293299999999999</v>
      </c>
      <c r="DO114">
        <v>2.15212</v>
      </c>
      <c r="DP114">
        <v>-0.107192</v>
      </c>
      <c r="DQ114">
        <v>0</v>
      </c>
      <c r="DR114">
        <v>27.8461</v>
      </c>
      <c r="DS114">
        <v>999.9</v>
      </c>
      <c r="DT114">
        <v>57.4</v>
      </c>
      <c r="DU114">
        <v>30.7</v>
      </c>
      <c r="DV114">
        <v>29.954699999999999</v>
      </c>
      <c r="DW114">
        <v>63.8568</v>
      </c>
      <c r="DX114">
        <v>16.438300000000002</v>
      </c>
      <c r="DY114">
        <v>2</v>
      </c>
      <c r="DZ114">
        <v>0.40935199999999999</v>
      </c>
      <c r="EA114">
        <v>6.5236000000000001</v>
      </c>
      <c r="EB114">
        <v>20.230899999999998</v>
      </c>
      <c r="EC114">
        <v>5.22837</v>
      </c>
      <c r="ED114">
        <v>11.944100000000001</v>
      </c>
      <c r="EE114">
        <v>4.9766000000000004</v>
      </c>
      <c r="EF114">
        <v>3.2810000000000001</v>
      </c>
      <c r="EG114">
        <v>897.4</v>
      </c>
      <c r="EH114">
        <v>2205.3000000000002</v>
      </c>
      <c r="EI114">
        <v>192.1</v>
      </c>
      <c r="EJ114">
        <v>99.7</v>
      </c>
      <c r="EK114">
        <v>4.9716899999999997</v>
      </c>
      <c r="EL114">
        <v>1.86172</v>
      </c>
      <c r="EM114">
        <v>1.8672</v>
      </c>
      <c r="EN114">
        <v>1.8585199999999999</v>
      </c>
      <c r="EO114">
        <v>1.8627899999999999</v>
      </c>
      <c r="EP114">
        <v>1.8633999999999999</v>
      </c>
      <c r="EQ114">
        <v>1.8642099999999999</v>
      </c>
      <c r="ER114">
        <v>1.8601799999999999</v>
      </c>
      <c r="ES114">
        <v>0</v>
      </c>
      <c r="ET114">
        <v>0</v>
      </c>
      <c r="EU114">
        <v>0</v>
      </c>
      <c r="EV114">
        <v>0</v>
      </c>
      <c r="EW114" t="s">
        <v>334</v>
      </c>
      <c r="EX114" t="s">
        <v>335</v>
      </c>
      <c r="EY114" t="s">
        <v>336</v>
      </c>
      <c r="EZ114" t="s">
        <v>336</v>
      </c>
      <c r="FA114" t="s">
        <v>336</v>
      </c>
      <c r="FB114" t="s">
        <v>336</v>
      </c>
      <c r="FC114">
        <v>0</v>
      </c>
      <c r="FD114">
        <v>100</v>
      </c>
      <c r="FE114">
        <v>100</v>
      </c>
      <c r="FF114">
        <v>2.5379999999999998</v>
      </c>
      <c r="FG114">
        <v>0.24060000000000001</v>
      </c>
      <c r="FH114">
        <v>2.3899843487354802</v>
      </c>
      <c r="FI114">
        <v>6.7843858137211317E-4</v>
      </c>
      <c r="FJ114">
        <v>-9.1149672394835243E-7</v>
      </c>
      <c r="FK114">
        <v>3.4220399332756191E-10</v>
      </c>
      <c r="FL114">
        <v>8.8551794361775224E-3</v>
      </c>
      <c r="FM114">
        <v>-1.0294496597657229E-2</v>
      </c>
      <c r="FN114">
        <v>9.3241379300954626E-4</v>
      </c>
      <c r="FO114">
        <v>-3.1998259251072341E-6</v>
      </c>
      <c r="FP114">
        <v>1</v>
      </c>
      <c r="FQ114">
        <v>2092</v>
      </c>
      <c r="FR114">
        <v>0</v>
      </c>
      <c r="FS114">
        <v>27</v>
      </c>
      <c r="FT114">
        <v>8.1</v>
      </c>
      <c r="FU114">
        <v>8</v>
      </c>
      <c r="FV114">
        <v>1.3598600000000001</v>
      </c>
      <c r="FW114">
        <v>2.4084500000000002</v>
      </c>
      <c r="FX114">
        <v>2.1496599999999999</v>
      </c>
      <c r="FY114">
        <v>2.7453599999999998</v>
      </c>
      <c r="FZ114">
        <v>2.1508799999999999</v>
      </c>
      <c r="GA114">
        <v>2.3913600000000002</v>
      </c>
      <c r="GB114">
        <v>36.058199999999999</v>
      </c>
      <c r="GC114">
        <v>15.322800000000001</v>
      </c>
      <c r="GD114">
        <v>19</v>
      </c>
      <c r="GE114">
        <v>617.23699999999997</v>
      </c>
      <c r="GF114">
        <v>658.72799999999995</v>
      </c>
      <c r="GG114">
        <v>20.002099999999999</v>
      </c>
      <c r="GH114">
        <v>31.969899999999999</v>
      </c>
      <c r="GI114">
        <v>30.002300000000002</v>
      </c>
      <c r="GJ114">
        <v>31.3276</v>
      </c>
      <c r="GK114">
        <v>31.2407</v>
      </c>
      <c r="GL114">
        <v>27.252199999999998</v>
      </c>
      <c r="GM114">
        <v>29.360299999999999</v>
      </c>
      <c r="GN114">
        <v>0</v>
      </c>
      <c r="GO114">
        <v>20</v>
      </c>
      <c r="GP114">
        <v>420</v>
      </c>
      <c r="GQ114">
        <v>21.584399999999999</v>
      </c>
      <c r="GR114">
        <v>99.917299999999997</v>
      </c>
      <c r="GS114">
        <v>100.336</v>
      </c>
    </row>
    <row r="115" spans="1:201" x14ac:dyDescent="0.25">
      <c r="A115" t="s">
        <v>543</v>
      </c>
      <c r="B115" t="s">
        <v>647</v>
      </c>
      <c r="C115">
        <v>1</v>
      </c>
      <c r="D115">
        <v>99</v>
      </c>
      <c r="E115">
        <v>1654198304.5999999</v>
      </c>
      <c r="F115">
        <v>11002.599999904631</v>
      </c>
      <c r="G115" t="s">
        <v>557</v>
      </c>
      <c r="H115" t="s">
        <v>558</v>
      </c>
      <c r="I115">
        <v>15</v>
      </c>
      <c r="J115">
        <v>1654198296.849999</v>
      </c>
      <c r="K115">
        <f t="shared" si="63"/>
        <v>4.670319266024299E-3</v>
      </c>
      <c r="L115">
        <f t="shared" si="64"/>
        <v>4.6703192660242987</v>
      </c>
      <c r="M115">
        <f t="shared" si="65"/>
        <v>12.904348294947109</v>
      </c>
      <c r="N115">
        <f t="shared" si="66"/>
        <v>413.20796666666672</v>
      </c>
      <c r="O115">
        <f t="shared" si="67"/>
        <v>331.7006661821099</v>
      </c>
      <c r="P115">
        <f t="shared" si="68"/>
        <v>28.223033614165384</v>
      </c>
      <c r="Q115">
        <f t="shared" si="69"/>
        <v>35.158151676643357</v>
      </c>
      <c r="R115">
        <f t="shared" si="70"/>
        <v>0.3002658225571887</v>
      </c>
      <c r="S115">
        <f>IF(LEFT(AS115,1)&lt;&gt;"0",IF(LEFT(AS115,1)="1",3,AT115),$G$5+$H$5*(BJ115*BC115/($N$5*1000))+$I$5*(BJ115*BC115/($N$5*1000))*MAX(MIN(AQ115,$M$5),$L$5)*MAX(MIN(AQ115,$M$5),$L$5)+$J$5*MAX(MIN(AQ115,$M$5),$L$5)*(BJ115*BC115/($N$5*1000))+$K$5*(BJ115*BC115/($N$5*1000))*(BJ115*BC115/($N$5*1000)))</f>
        <v>3.1953484086898141</v>
      </c>
      <c r="T115">
        <f t="shared" si="71"/>
        <v>0.28542484958188014</v>
      </c>
      <c r="U115">
        <f t="shared" si="72"/>
        <v>0.17966278821162046</v>
      </c>
      <c r="V115">
        <f t="shared" si="73"/>
        <v>71.187220480533199</v>
      </c>
      <c r="W115">
        <f>(BE115+(V115+2*0.95*0.0000000567*(((BE115+$E$7)+273)^4-(BE115+273)^4)-44100*K115)/(1.84*29.3*S115+8*0.95*0.0000000567*(BE115+273)^3))</f>
        <v>25.349213879689668</v>
      </c>
      <c r="X115">
        <f>($F$7*BF115+$G$7*BG115+$H$7*W115)</f>
        <v>25.971340000000001</v>
      </c>
      <c r="Y115">
        <f t="shared" si="74"/>
        <v>3.3685402480412976</v>
      </c>
      <c r="Z115">
        <f t="shared" si="75"/>
        <v>59.585240626730453</v>
      </c>
      <c r="AA115">
        <f t="shared" si="76"/>
        <v>2.0203953084605484</v>
      </c>
      <c r="AB115">
        <f t="shared" si="77"/>
        <v>3.3907647048322596</v>
      </c>
      <c r="AC115">
        <f t="shared" si="78"/>
        <v>1.3481449395807492</v>
      </c>
      <c r="AD115">
        <f t="shared" si="79"/>
        <v>-205.96107963167159</v>
      </c>
      <c r="AE115">
        <f t="shared" si="80"/>
        <v>19.148120567352333</v>
      </c>
      <c r="AF115">
        <f>2*0.95*0.0000000567*(((BE115+$E$7)+273)^4-(X115+273)^4)</f>
        <v>1.2807076554857757</v>
      </c>
      <c r="AG115">
        <f t="shared" si="81"/>
        <v>-114.34503092830029</v>
      </c>
      <c r="AH115">
        <v>0</v>
      </c>
      <c r="AI115">
        <v>0</v>
      </c>
      <c r="AJ115">
        <f>IF(AH115*$K$13&gt;=AL115,1,(AL115/(AL115-AH115*$K$13)))</f>
        <v>1</v>
      </c>
      <c r="AK115">
        <f t="shared" si="82"/>
        <v>0</v>
      </c>
      <c r="AL115">
        <f>MAX(0,($E$13+$F$13*BJ115)/(1+$G$13*BJ115)*BC115/(BE115+273)*$H$13)</f>
        <v>45050.792349085401</v>
      </c>
      <c r="AM115">
        <f>$E$11*BK115+$F$11*BL115+$G$11*BW115</f>
        <v>399.98396666666667</v>
      </c>
      <c r="AN115">
        <f t="shared" si="83"/>
        <v>340.27040028139663</v>
      </c>
      <c r="AO115">
        <f>($E$11*$G$9+$F$11*$G$9+$G$11*(BX115*$H$9+BY115*$J$9))/($E$11+$F$11+$G$11)</f>
        <v>0.85071009999999991</v>
      </c>
      <c r="AP115">
        <f>($E$11*$N$9+$F$11*$N$9+$G$11*(BX115*$O$9+BY115*$Q$9))/($E$11+$F$11+$G$11)</f>
        <v>0.17797518504000001</v>
      </c>
      <c r="AQ115">
        <v>2.75</v>
      </c>
      <c r="AR115">
        <v>0.5</v>
      </c>
      <c r="AS115" t="s">
        <v>331</v>
      </c>
      <c r="AT115">
        <v>2</v>
      </c>
      <c r="AU115">
        <v>1654198296.849999</v>
      </c>
      <c r="AV115">
        <v>413.20796666666672</v>
      </c>
      <c r="AW115">
        <v>420.00686666666661</v>
      </c>
      <c r="AX115">
        <v>23.74537333333334</v>
      </c>
      <c r="AY115">
        <v>21.655666666666662</v>
      </c>
      <c r="AZ115">
        <v>410.6694333333333</v>
      </c>
      <c r="BA115">
        <v>23.50490666666667</v>
      </c>
      <c r="BB115">
        <v>600.00799999999992</v>
      </c>
      <c r="BC115">
        <v>84.985780000000005</v>
      </c>
      <c r="BD115">
        <v>0.10007146666666671</v>
      </c>
      <c r="BE115">
        <v>26.082493333333328</v>
      </c>
      <c r="BF115">
        <v>25.971340000000001</v>
      </c>
      <c r="BG115">
        <v>999.9000000000002</v>
      </c>
      <c r="BH115">
        <v>0</v>
      </c>
      <c r="BI115">
        <v>0</v>
      </c>
      <c r="BJ115">
        <v>9994.1849999999995</v>
      </c>
      <c r="BK115">
        <v>122.85243333333329</v>
      </c>
      <c r="BL115">
        <v>8.8034829999999982</v>
      </c>
      <c r="BM115">
        <v>-6.7987640000000003</v>
      </c>
      <c r="BN115">
        <v>423.2584333333333</v>
      </c>
      <c r="BO115">
        <v>429.30363333333321</v>
      </c>
      <c r="BP115">
        <v>2.0897109999999999</v>
      </c>
      <c r="BQ115">
        <v>420.00686666666661</v>
      </c>
      <c r="BR115">
        <v>21.655666666666662</v>
      </c>
      <c r="BS115">
        <v>2.018019666666667</v>
      </c>
      <c r="BT115">
        <v>1.840423666666666</v>
      </c>
      <c r="BU115">
        <v>17.586426666666672</v>
      </c>
      <c r="BV115">
        <v>16.134406666666671</v>
      </c>
      <c r="BW115">
        <v>399.98396666666667</v>
      </c>
      <c r="BX115">
        <v>0.64299763333333348</v>
      </c>
      <c r="BY115">
        <v>0.35700239999999989</v>
      </c>
      <c r="BZ115">
        <v>36</v>
      </c>
      <c r="CA115">
        <v>6680.4806666666664</v>
      </c>
      <c r="CB115">
        <v>1654197764.5</v>
      </c>
      <c r="CC115" t="s">
        <v>546</v>
      </c>
      <c r="CD115">
        <v>1654197755.5</v>
      </c>
      <c r="CE115">
        <v>1654197764.5</v>
      </c>
      <c r="CF115">
        <v>13</v>
      </c>
      <c r="CG115">
        <v>-0.33500000000000002</v>
      </c>
      <c r="CH115">
        <v>1.4E-2</v>
      </c>
      <c r="CI115">
        <v>2.5390000000000001</v>
      </c>
      <c r="CJ115">
        <v>0.114</v>
      </c>
      <c r="CK115">
        <v>420</v>
      </c>
      <c r="CL115">
        <v>18</v>
      </c>
      <c r="CM115">
        <v>0.16</v>
      </c>
      <c r="CN115">
        <v>0.03</v>
      </c>
      <c r="CO115">
        <v>-6.7920590000000001</v>
      </c>
      <c r="CP115">
        <v>-8.0894183864901756E-2</v>
      </c>
      <c r="CQ115">
        <v>2.8299589997030059E-2</v>
      </c>
      <c r="CR115">
        <v>1</v>
      </c>
      <c r="CS115">
        <v>2.0939524999999999</v>
      </c>
      <c r="CT115">
        <v>-6.7464540337714055E-2</v>
      </c>
      <c r="CU115">
        <v>6.6135110758204782E-3</v>
      </c>
      <c r="CV115">
        <v>1</v>
      </c>
      <c r="CW115">
        <v>2</v>
      </c>
      <c r="CX115">
        <v>2</v>
      </c>
      <c r="CY115" t="s">
        <v>343</v>
      </c>
      <c r="CZ115">
        <v>3.2276500000000001</v>
      </c>
      <c r="DA115">
        <v>2.7812700000000001</v>
      </c>
      <c r="DB115">
        <v>8.0718200000000004E-2</v>
      </c>
      <c r="DC115">
        <v>8.3203399999999997E-2</v>
      </c>
      <c r="DD115">
        <v>9.9684099999999998E-2</v>
      </c>
      <c r="DE115">
        <v>9.5699800000000002E-2</v>
      </c>
      <c r="DF115">
        <v>23078.6</v>
      </c>
      <c r="DG115">
        <v>22708.7</v>
      </c>
      <c r="DH115">
        <v>24154.3</v>
      </c>
      <c r="DI115">
        <v>22079.9</v>
      </c>
      <c r="DJ115">
        <v>32148</v>
      </c>
      <c r="DK115">
        <v>25473.8</v>
      </c>
      <c r="DL115">
        <v>39490.5</v>
      </c>
      <c r="DM115">
        <v>30569.7</v>
      </c>
      <c r="DN115">
        <v>2.1238000000000001</v>
      </c>
      <c r="DO115">
        <v>2.1451699999999998</v>
      </c>
      <c r="DP115">
        <v>-0.11493299999999999</v>
      </c>
      <c r="DQ115">
        <v>0</v>
      </c>
      <c r="DR115">
        <v>27.845400000000001</v>
      </c>
      <c r="DS115">
        <v>999.9</v>
      </c>
      <c r="DT115">
        <v>56.9</v>
      </c>
      <c r="DU115">
        <v>31</v>
      </c>
      <c r="DV115">
        <v>30.206800000000001</v>
      </c>
      <c r="DW115">
        <v>63.916800000000002</v>
      </c>
      <c r="DX115">
        <v>16.462299999999999</v>
      </c>
      <c r="DY115">
        <v>2</v>
      </c>
      <c r="DZ115">
        <v>0.44159300000000001</v>
      </c>
      <c r="EA115">
        <v>6.7700699999999996</v>
      </c>
      <c r="EB115">
        <v>20.2227</v>
      </c>
      <c r="EC115">
        <v>5.2286700000000002</v>
      </c>
      <c r="ED115">
        <v>11.9444</v>
      </c>
      <c r="EE115">
        <v>4.97715</v>
      </c>
      <c r="EF115">
        <v>3.2810000000000001</v>
      </c>
      <c r="EG115">
        <v>899.1</v>
      </c>
      <c r="EH115">
        <v>2217.8000000000002</v>
      </c>
      <c r="EI115">
        <v>192.1</v>
      </c>
      <c r="EJ115">
        <v>99.8</v>
      </c>
      <c r="EK115">
        <v>4.9716800000000001</v>
      </c>
      <c r="EL115">
        <v>1.86172</v>
      </c>
      <c r="EM115">
        <v>1.8672200000000001</v>
      </c>
      <c r="EN115">
        <v>1.8585199999999999</v>
      </c>
      <c r="EO115">
        <v>1.8628100000000001</v>
      </c>
      <c r="EP115">
        <v>1.8633999999999999</v>
      </c>
      <c r="EQ115">
        <v>1.8642099999999999</v>
      </c>
      <c r="ER115">
        <v>1.8602000000000001</v>
      </c>
      <c r="ES115">
        <v>0</v>
      </c>
      <c r="ET115">
        <v>0</v>
      </c>
      <c r="EU115">
        <v>0</v>
      </c>
      <c r="EV115">
        <v>0</v>
      </c>
      <c r="EW115" t="s">
        <v>334</v>
      </c>
      <c r="EX115" t="s">
        <v>335</v>
      </c>
      <c r="EY115" t="s">
        <v>336</v>
      </c>
      <c r="EZ115" t="s">
        <v>336</v>
      </c>
      <c r="FA115" t="s">
        <v>336</v>
      </c>
      <c r="FB115" t="s">
        <v>336</v>
      </c>
      <c r="FC115">
        <v>0</v>
      </c>
      <c r="FD115">
        <v>100</v>
      </c>
      <c r="FE115">
        <v>100</v>
      </c>
      <c r="FF115">
        <v>2.5379999999999998</v>
      </c>
      <c r="FG115">
        <v>0.2404</v>
      </c>
      <c r="FH115">
        <v>2.3899843487354802</v>
      </c>
      <c r="FI115">
        <v>6.7843858137211317E-4</v>
      </c>
      <c r="FJ115">
        <v>-9.1149672394835243E-7</v>
      </c>
      <c r="FK115">
        <v>3.4220399332756191E-10</v>
      </c>
      <c r="FL115">
        <v>8.8551794361775224E-3</v>
      </c>
      <c r="FM115">
        <v>-1.0294496597657229E-2</v>
      </c>
      <c r="FN115">
        <v>9.3241379300954626E-4</v>
      </c>
      <c r="FO115">
        <v>-3.1998259251072341E-6</v>
      </c>
      <c r="FP115">
        <v>1</v>
      </c>
      <c r="FQ115">
        <v>2092</v>
      </c>
      <c r="FR115">
        <v>0</v>
      </c>
      <c r="FS115">
        <v>27</v>
      </c>
      <c r="FT115">
        <v>9.1999999999999993</v>
      </c>
      <c r="FU115">
        <v>9</v>
      </c>
      <c r="FV115">
        <v>1.3598600000000001</v>
      </c>
      <c r="FW115">
        <v>2.4011200000000001</v>
      </c>
      <c r="FX115">
        <v>2.1496599999999999</v>
      </c>
      <c r="FY115">
        <v>2.7441399999999998</v>
      </c>
      <c r="FZ115">
        <v>2.1508799999999999</v>
      </c>
      <c r="GA115">
        <v>2.4084500000000002</v>
      </c>
      <c r="GB115">
        <v>36.410699999999999</v>
      </c>
      <c r="GC115">
        <v>15.305300000000001</v>
      </c>
      <c r="GD115">
        <v>19</v>
      </c>
      <c r="GE115">
        <v>616.85599999999999</v>
      </c>
      <c r="GF115">
        <v>656.98400000000004</v>
      </c>
      <c r="GG115">
        <v>19.994900000000001</v>
      </c>
      <c r="GH115">
        <v>32.340299999999999</v>
      </c>
      <c r="GI115">
        <v>30.002700000000001</v>
      </c>
      <c r="GJ115">
        <v>31.7044</v>
      </c>
      <c r="GK115">
        <v>31.619399999999999</v>
      </c>
      <c r="GL115">
        <v>27.253799999999998</v>
      </c>
      <c r="GM115">
        <v>29.360299999999999</v>
      </c>
      <c r="GN115">
        <v>0</v>
      </c>
      <c r="GO115">
        <v>20</v>
      </c>
      <c r="GP115">
        <v>420</v>
      </c>
      <c r="GQ115">
        <v>21.722000000000001</v>
      </c>
      <c r="GR115">
        <v>99.858199999999997</v>
      </c>
      <c r="GS115">
        <v>100.283</v>
      </c>
    </row>
    <row r="116" spans="1:201" x14ac:dyDescent="0.25">
      <c r="A116" t="s">
        <v>543</v>
      </c>
      <c r="B116" t="s">
        <v>647</v>
      </c>
      <c r="C116">
        <v>1</v>
      </c>
      <c r="D116">
        <v>100</v>
      </c>
      <c r="E116">
        <v>1654198383.5999999</v>
      </c>
      <c r="F116">
        <v>11081.599999904631</v>
      </c>
      <c r="G116" t="s">
        <v>559</v>
      </c>
      <c r="H116" t="s">
        <v>560</v>
      </c>
      <c r="I116">
        <v>15</v>
      </c>
      <c r="J116">
        <v>1654198375.599999</v>
      </c>
      <c r="K116">
        <f t="shared" si="63"/>
        <v>4.1434318906425644E-3</v>
      </c>
      <c r="L116">
        <f t="shared" si="64"/>
        <v>4.1434318906425647</v>
      </c>
      <c r="M116">
        <f t="shared" si="65"/>
        <v>7.6217380262531131</v>
      </c>
      <c r="N116">
        <f t="shared" si="66"/>
        <v>415.70296774193542</v>
      </c>
      <c r="O116">
        <f t="shared" si="67"/>
        <v>360.67639655364019</v>
      </c>
      <c r="P116">
        <f t="shared" si="68"/>
        <v>30.688543964564129</v>
      </c>
      <c r="Q116">
        <f t="shared" si="69"/>
        <v>35.370539696103698</v>
      </c>
      <c r="R116">
        <f t="shared" si="70"/>
        <v>0.27950592868900997</v>
      </c>
      <c r="S116">
        <f>IF(LEFT(AS116,1)&lt;&gt;"0",IF(LEFT(AS116,1)="1",3,AT116),$G$5+$H$5*(BJ116*BC116/($N$5*1000))+$I$5*(BJ116*BC116/($N$5*1000))*MAX(MIN(AQ116,$M$5),$L$5)*MAX(MIN(AQ116,$M$5),$L$5)+$J$5*MAX(MIN(AQ116,$M$5),$L$5)*(BJ116*BC116/($N$5*1000))+$K$5*(BJ116*BC116/($N$5*1000))*(BJ116*BC116/($N$5*1000)))</f>
        <v>3.1982863834652981</v>
      </c>
      <c r="T116">
        <f t="shared" si="71"/>
        <v>0.26661005205947869</v>
      </c>
      <c r="U116">
        <f t="shared" si="72"/>
        <v>0.16774033590604731</v>
      </c>
      <c r="V116">
        <f t="shared" si="73"/>
        <v>35.595185963836514</v>
      </c>
      <c r="W116">
        <f>(BE116+(V116+2*0.95*0.0000000567*(((BE116+$E$7)+273)^4-(BE116+273)^4)-44100*K116)/(1.84*29.3*S116+8*0.95*0.0000000567*(BE116+273)^3))</f>
        <v>25.0114549641061</v>
      </c>
      <c r="X116">
        <f>($F$7*BF116+$G$7*BG116+$H$7*W116)</f>
        <v>25.598867741935479</v>
      </c>
      <c r="Y116">
        <f t="shared" si="74"/>
        <v>3.2949913527111057</v>
      </c>
      <c r="Z116">
        <f t="shared" si="75"/>
        <v>60.354697068569621</v>
      </c>
      <c r="AA116">
        <f t="shared" si="76"/>
        <v>2.013907305712463</v>
      </c>
      <c r="AB116">
        <f t="shared" si="77"/>
        <v>3.3367863704533907</v>
      </c>
      <c r="AC116">
        <f t="shared" si="78"/>
        <v>1.2810840469986426</v>
      </c>
      <c r="AD116">
        <f t="shared" si="79"/>
        <v>-182.7253463773371</v>
      </c>
      <c r="AE116">
        <f t="shared" si="80"/>
        <v>36.647759063287296</v>
      </c>
      <c r="AF116">
        <f>2*0.95*0.0000000567*(((BE116+$E$7)+273)^4-(X116+273)^4)</f>
        <v>2.4410092161946655</v>
      </c>
      <c r="AG116">
        <f t="shared" si="81"/>
        <v>-108.04139213401864</v>
      </c>
      <c r="AH116">
        <v>0</v>
      </c>
      <c r="AI116">
        <v>0</v>
      </c>
      <c r="AJ116">
        <f>IF(AH116*$K$13&gt;=AL116,1,(AL116/(AL116-AH116*$K$13)))</f>
        <v>1</v>
      </c>
      <c r="AK116">
        <f t="shared" si="82"/>
        <v>0</v>
      </c>
      <c r="AL116">
        <f>MAX(0,($E$13+$F$13*BJ116)/(1+$G$13*BJ116)*BC116/(BE116+273)*$H$13)</f>
        <v>45145.448439434382</v>
      </c>
      <c r="AM116">
        <f>$E$11*BK116+$F$11*BL116+$G$11*BW116</f>
        <v>200.00016129032261</v>
      </c>
      <c r="AN116">
        <f t="shared" si="83"/>
        <v>170.14220011456686</v>
      </c>
      <c r="AO116">
        <f>($E$11*$G$9+$F$11*$G$9+$G$11*(BX116*$H$9+BY116*$J$9))/($E$11+$F$11+$G$11)</f>
        <v>0.850710314516129</v>
      </c>
      <c r="AP116">
        <f>($E$11*$N$9+$F$11*$N$9+$G$11*(BX116*$O$9+BY116*$Q$9))/($E$11+$F$11+$G$11)</f>
        <v>0.17797578629032262</v>
      </c>
      <c r="AQ116">
        <v>2.75</v>
      </c>
      <c r="AR116">
        <v>0.5</v>
      </c>
      <c r="AS116" t="s">
        <v>331</v>
      </c>
      <c r="AT116">
        <v>2</v>
      </c>
      <c r="AU116">
        <v>1654198375.599999</v>
      </c>
      <c r="AV116">
        <v>415.70296774193542</v>
      </c>
      <c r="AW116">
        <v>419.98583870967741</v>
      </c>
      <c r="AX116">
        <v>23.66905483870968</v>
      </c>
      <c r="AY116">
        <v>21.814877419354829</v>
      </c>
      <c r="AZ116">
        <v>413.16422580645173</v>
      </c>
      <c r="BA116">
        <v>23.430677419354829</v>
      </c>
      <c r="BB116">
        <v>599.9826129032258</v>
      </c>
      <c r="BC116">
        <v>84.986177419354846</v>
      </c>
      <c r="BD116">
        <v>9.9911545161290305E-2</v>
      </c>
      <c r="BE116">
        <v>25.811409677419359</v>
      </c>
      <c r="BF116">
        <v>25.598867741935479</v>
      </c>
      <c r="BG116">
        <v>999.90000000000032</v>
      </c>
      <c r="BH116">
        <v>0</v>
      </c>
      <c r="BI116">
        <v>0</v>
      </c>
      <c r="BJ116">
        <v>10006.56580645161</v>
      </c>
      <c r="BK116">
        <v>61.689599999999992</v>
      </c>
      <c r="BL116">
        <v>13.03352580645161</v>
      </c>
      <c r="BM116">
        <v>-4.2828616129032264</v>
      </c>
      <c r="BN116">
        <v>425.78070967741928</v>
      </c>
      <c r="BO116">
        <v>429.35203225806453</v>
      </c>
      <c r="BP116">
        <v>1.854169354838709</v>
      </c>
      <c r="BQ116">
        <v>419.98583870967741</v>
      </c>
      <c r="BR116">
        <v>21.814877419354829</v>
      </c>
      <c r="BS116">
        <v>2.0115416129032262</v>
      </c>
      <c r="BT116">
        <v>1.853962580645161</v>
      </c>
      <c r="BU116">
        <v>17.535477419354841</v>
      </c>
      <c r="BV116">
        <v>16.249345161290329</v>
      </c>
      <c r="BW116">
        <v>200.00016129032261</v>
      </c>
      <c r="BX116">
        <v>0.64298951612903232</v>
      </c>
      <c r="BY116">
        <v>0.35701048387096779</v>
      </c>
      <c r="BZ116">
        <v>35.715054838709683</v>
      </c>
      <c r="CA116">
        <v>3340.361935483872</v>
      </c>
      <c r="CB116">
        <v>1654197764.5</v>
      </c>
      <c r="CC116" t="s">
        <v>546</v>
      </c>
      <c r="CD116">
        <v>1654197755.5</v>
      </c>
      <c r="CE116">
        <v>1654197764.5</v>
      </c>
      <c r="CF116">
        <v>13</v>
      </c>
      <c r="CG116">
        <v>-0.33500000000000002</v>
      </c>
      <c r="CH116">
        <v>1.4E-2</v>
      </c>
      <c r="CI116">
        <v>2.5390000000000001</v>
      </c>
      <c r="CJ116">
        <v>0.114</v>
      </c>
      <c r="CK116">
        <v>420</v>
      </c>
      <c r="CL116">
        <v>18</v>
      </c>
      <c r="CM116">
        <v>0.16</v>
      </c>
      <c r="CN116">
        <v>0.03</v>
      </c>
      <c r="CO116">
        <v>-4.2849212195121948</v>
      </c>
      <c r="CP116">
        <v>4.8878048780484372E-2</v>
      </c>
      <c r="CQ116">
        <v>2.1898261785915741E-2</v>
      </c>
      <c r="CR116">
        <v>1</v>
      </c>
      <c r="CS116">
        <v>1.8599680487804879</v>
      </c>
      <c r="CT116">
        <v>-7.8206341463410572E-2</v>
      </c>
      <c r="CU116">
        <v>1.3514854198163629E-2</v>
      </c>
      <c r="CV116">
        <v>1</v>
      </c>
      <c r="CW116">
        <v>2</v>
      </c>
      <c r="CX116">
        <v>2</v>
      </c>
      <c r="CY116" t="s">
        <v>343</v>
      </c>
      <c r="CZ116">
        <v>3.2275700000000001</v>
      </c>
      <c r="DA116">
        <v>2.7817400000000001</v>
      </c>
      <c r="DB116">
        <v>8.1027399999999999E-2</v>
      </c>
      <c r="DC116">
        <v>8.31456E-2</v>
      </c>
      <c r="DD116">
        <v>9.9295499999999995E-2</v>
      </c>
      <c r="DE116">
        <v>9.5944600000000005E-2</v>
      </c>
      <c r="DF116">
        <v>23063.1</v>
      </c>
      <c r="DG116">
        <v>22705.4</v>
      </c>
      <c r="DH116">
        <v>24147.200000000001</v>
      </c>
      <c r="DI116">
        <v>22076.1</v>
      </c>
      <c r="DJ116">
        <v>32154</v>
      </c>
      <c r="DK116">
        <v>25463.1</v>
      </c>
      <c r="DL116">
        <v>39480.300000000003</v>
      </c>
      <c r="DM116">
        <v>30564.799999999999</v>
      </c>
      <c r="DN116">
        <v>2.12073</v>
      </c>
      <c r="DO116">
        <v>2.1419299999999999</v>
      </c>
      <c r="DP116">
        <v>-0.124052</v>
      </c>
      <c r="DQ116">
        <v>0</v>
      </c>
      <c r="DR116">
        <v>27.626100000000001</v>
      </c>
      <c r="DS116">
        <v>999.9</v>
      </c>
      <c r="DT116">
        <v>56.1</v>
      </c>
      <c r="DU116">
        <v>31.3</v>
      </c>
      <c r="DV116">
        <v>30.293900000000001</v>
      </c>
      <c r="DW116">
        <v>63.936799999999998</v>
      </c>
      <c r="DX116">
        <v>16.474399999999999</v>
      </c>
      <c r="DY116">
        <v>2</v>
      </c>
      <c r="DZ116">
        <v>0.45174500000000001</v>
      </c>
      <c r="EA116">
        <v>6.0909899999999997</v>
      </c>
      <c r="EB116">
        <v>20.2544</v>
      </c>
      <c r="EC116">
        <v>5.22837</v>
      </c>
      <c r="ED116">
        <v>11.944100000000001</v>
      </c>
      <c r="EE116">
        <v>4.97715</v>
      </c>
      <c r="EF116">
        <v>3.2810000000000001</v>
      </c>
      <c r="EG116">
        <v>901.5</v>
      </c>
      <c r="EH116">
        <v>2234.6</v>
      </c>
      <c r="EI116">
        <v>192.1</v>
      </c>
      <c r="EJ116">
        <v>99.8</v>
      </c>
      <c r="EK116">
        <v>4.9717000000000002</v>
      </c>
      <c r="EL116">
        <v>1.8617300000000001</v>
      </c>
      <c r="EM116">
        <v>1.8672200000000001</v>
      </c>
      <c r="EN116">
        <v>1.8585400000000001</v>
      </c>
      <c r="EO116">
        <v>1.86287</v>
      </c>
      <c r="EP116">
        <v>1.8633999999999999</v>
      </c>
      <c r="EQ116">
        <v>1.8642300000000001</v>
      </c>
      <c r="ER116">
        <v>1.86022</v>
      </c>
      <c r="ES116">
        <v>0</v>
      </c>
      <c r="ET116">
        <v>0</v>
      </c>
      <c r="EU116">
        <v>0</v>
      </c>
      <c r="EV116">
        <v>0</v>
      </c>
      <c r="EW116" t="s">
        <v>334</v>
      </c>
      <c r="EX116" t="s">
        <v>335</v>
      </c>
      <c r="EY116" t="s">
        <v>336</v>
      </c>
      <c r="EZ116" t="s">
        <v>336</v>
      </c>
      <c r="FA116" t="s">
        <v>336</v>
      </c>
      <c r="FB116" t="s">
        <v>336</v>
      </c>
      <c r="FC116">
        <v>0</v>
      </c>
      <c r="FD116">
        <v>100</v>
      </c>
      <c r="FE116">
        <v>100</v>
      </c>
      <c r="FF116">
        <v>2.5390000000000001</v>
      </c>
      <c r="FG116">
        <v>0.23730000000000001</v>
      </c>
      <c r="FH116">
        <v>2.3899843487354802</v>
      </c>
      <c r="FI116">
        <v>6.7843858137211317E-4</v>
      </c>
      <c r="FJ116">
        <v>-9.1149672394835243E-7</v>
      </c>
      <c r="FK116">
        <v>3.4220399332756191E-10</v>
      </c>
      <c r="FL116">
        <v>8.8551794361775224E-3</v>
      </c>
      <c r="FM116">
        <v>-1.0294496597657229E-2</v>
      </c>
      <c r="FN116">
        <v>9.3241379300954626E-4</v>
      </c>
      <c r="FO116">
        <v>-3.1998259251072341E-6</v>
      </c>
      <c r="FP116">
        <v>1</v>
      </c>
      <c r="FQ116">
        <v>2092</v>
      </c>
      <c r="FR116">
        <v>0</v>
      </c>
      <c r="FS116">
        <v>27</v>
      </c>
      <c r="FT116">
        <v>10.5</v>
      </c>
      <c r="FU116">
        <v>10.3</v>
      </c>
      <c r="FV116">
        <v>1.3610800000000001</v>
      </c>
      <c r="FW116">
        <v>2.4108900000000002</v>
      </c>
      <c r="FX116">
        <v>2.1496599999999999</v>
      </c>
      <c r="FY116">
        <v>2.7416999999999998</v>
      </c>
      <c r="FZ116">
        <v>2.1508799999999999</v>
      </c>
      <c r="GA116">
        <v>2.4096700000000002</v>
      </c>
      <c r="GB116">
        <v>36.860399999999998</v>
      </c>
      <c r="GC116">
        <v>15.305300000000001</v>
      </c>
      <c r="GD116">
        <v>19</v>
      </c>
      <c r="GE116">
        <v>617.47400000000005</v>
      </c>
      <c r="GF116">
        <v>657.23299999999995</v>
      </c>
      <c r="GG116">
        <v>19.995000000000001</v>
      </c>
      <c r="GH116">
        <v>32.5779</v>
      </c>
      <c r="GI116">
        <v>29.9999</v>
      </c>
      <c r="GJ116">
        <v>31.997199999999999</v>
      </c>
      <c r="GK116">
        <v>31.890999999999998</v>
      </c>
      <c r="GL116">
        <v>27.264900000000001</v>
      </c>
      <c r="GM116">
        <v>29.6784</v>
      </c>
      <c r="GN116">
        <v>0</v>
      </c>
      <c r="GO116">
        <v>20</v>
      </c>
      <c r="GP116">
        <v>420</v>
      </c>
      <c r="GQ116">
        <v>21.659600000000001</v>
      </c>
      <c r="GR116">
        <v>99.831000000000003</v>
      </c>
      <c r="GS116">
        <v>100.26600000000001</v>
      </c>
    </row>
    <row r="117" spans="1:201" x14ac:dyDescent="0.25">
      <c r="A117" t="s">
        <v>543</v>
      </c>
      <c r="B117" t="s">
        <v>647</v>
      </c>
      <c r="C117">
        <v>1</v>
      </c>
      <c r="D117">
        <v>101</v>
      </c>
      <c r="E117">
        <v>1654198474.0999999</v>
      </c>
      <c r="F117">
        <v>11172.099999904631</v>
      </c>
      <c r="G117" t="s">
        <v>561</v>
      </c>
      <c r="H117" t="s">
        <v>562</v>
      </c>
      <c r="I117">
        <v>15</v>
      </c>
      <c r="J117">
        <v>1654198466.349999</v>
      </c>
      <c r="K117">
        <f t="shared" si="63"/>
        <v>3.4486209807647198E-3</v>
      </c>
      <c r="L117">
        <f t="shared" si="64"/>
        <v>3.4486209807647197</v>
      </c>
      <c r="M117">
        <f t="shared" si="65"/>
        <v>3.5177772239185625</v>
      </c>
      <c r="N117">
        <f t="shared" si="66"/>
        <v>417.73520000000002</v>
      </c>
      <c r="O117">
        <f t="shared" si="67"/>
        <v>382.37217936762784</v>
      </c>
      <c r="P117">
        <f t="shared" si="68"/>
        <v>32.534245412739445</v>
      </c>
      <c r="Q117">
        <f t="shared" si="69"/>
        <v>35.543118060566734</v>
      </c>
      <c r="R117">
        <f t="shared" si="70"/>
        <v>0.22911697089274696</v>
      </c>
      <c r="S117">
        <f>IF(LEFT(AS117,1)&lt;&gt;"0",IF(LEFT(AS117,1)="1",3,AT117),$G$5+$H$5*(BJ117*BC117/($N$5*1000))+$I$5*(BJ117*BC117/($N$5*1000))*MAX(MIN(AQ117,$M$5),$L$5)*MAX(MIN(AQ117,$M$5),$L$5)+$J$5*MAX(MIN(AQ117,$M$5),$L$5)*(BJ117*BC117/($N$5*1000))+$K$5*(BJ117*BC117/($N$5*1000))*(BJ117*BC117/($N$5*1000)))</f>
        <v>3.1971670471958467</v>
      </c>
      <c r="T117">
        <f t="shared" si="71"/>
        <v>0.22037054992766877</v>
      </c>
      <c r="U117">
        <f t="shared" si="72"/>
        <v>0.1384896053565991</v>
      </c>
      <c r="V117">
        <f t="shared" si="73"/>
        <v>17.797827591499619</v>
      </c>
      <c r="W117">
        <f>(BE117+(V117+2*0.95*0.0000000567*(((BE117+$E$7)+273)^4-(BE117+273)^4)-44100*K117)/(1.84*29.3*S117+8*0.95*0.0000000567*(BE117+273)^3))</f>
        <v>25.047856232429627</v>
      </c>
      <c r="X117">
        <f>($F$7*BF117+$G$7*BG117+$H$7*W117)</f>
        <v>25.562766666666661</v>
      </c>
      <c r="Y117">
        <f t="shared" si="74"/>
        <v>3.287937932012083</v>
      </c>
      <c r="Z117">
        <f t="shared" si="75"/>
        <v>59.989230750548693</v>
      </c>
      <c r="AA117">
        <f t="shared" si="76"/>
        <v>1.9977806259287489</v>
      </c>
      <c r="AB117">
        <f t="shared" si="77"/>
        <v>3.3302321115535829</v>
      </c>
      <c r="AC117">
        <f t="shared" si="78"/>
        <v>1.290157306083334</v>
      </c>
      <c r="AD117">
        <f t="shared" si="79"/>
        <v>-152.08418525172414</v>
      </c>
      <c r="AE117">
        <f t="shared" si="80"/>
        <v>37.139056330006966</v>
      </c>
      <c r="AF117">
        <f>2*0.95*0.0000000567*(((BE117+$E$7)+273)^4-(X117+273)^4)</f>
        <v>2.4737384969671998</v>
      </c>
      <c r="AG117">
        <f t="shared" si="81"/>
        <v>-94.673562833250358</v>
      </c>
      <c r="AH117">
        <v>0</v>
      </c>
      <c r="AI117">
        <v>0</v>
      </c>
      <c r="AJ117">
        <f>IF(AH117*$K$13&gt;=AL117,1,(AL117/(AL117-AH117*$K$13)))</f>
        <v>1</v>
      </c>
      <c r="AK117">
        <f t="shared" si="82"/>
        <v>0</v>
      </c>
      <c r="AL117">
        <f>MAX(0,($E$13+$F$13*BJ117)/(1+$G$13*BJ117)*BC117/(BE117+273)*$H$13)</f>
        <v>45129.951655288329</v>
      </c>
      <c r="AM117">
        <f>$E$11*BK117+$F$11*BL117+$G$11*BW117</f>
        <v>100.00098666666671</v>
      </c>
      <c r="AN117">
        <f t="shared" si="83"/>
        <v>85.071892367722953</v>
      </c>
      <c r="AO117">
        <f>($E$11*$G$9+$F$11*$G$9+$G$11*(BX117*$H$9+BY117*$J$9))/($E$11+$F$11+$G$11)</f>
        <v>0.85071052999999985</v>
      </c>
      <c r="AP117">
        <f>($E$11*$N$9+$F$11*$N$9+$G$11*(BX117*$O$9+BY117*$Q$9))/($E$11+$F$11+$G$11)</f>
        <v>0.17797651987999996</v>
      </c>
      <c r="AQ117">
        <v>2.75</v>
      </c>
      <c r="AR117">
        <v>0.5</v>
      </c>
      <c r="AS117" t="s">
        <v>331</v>
      </c>
      <c r="AT117">
        <v>2</v>
      </c>
      <c r="AU117">
        <v>1654198466.349999</v>
      </c>
      <c r="AV117">
        <v>417.73520000000002</v>
      </c>
      <c r="AW117">
        <v>420.00776666666673</v>
      </c>
      <c r="AX117">
        <v>23.479743333333332</v>
      </c>
      <c r="AY117">
        <v>21.936256666666669</v>
      </c>
      <c r="AZ117">
        <v>415.19616666666661</v>
      </c>
      <c r="BA117">
        <v>23.24652</v>
      </c>
      <c r="BB117">
        <v>600.00729999999987</v>
      </c>
      <c r="BC117">
        <v>84.985276666666692</v>
      </c>
      <c r="BD117">
        <v>0.10000717000000001</v>
      </c>
      <c r="BE117">
        <v>25.778233333333329</v>
      </c>
      <c r="BF117">
        <v>25.562766666666661</v>
      </c>
      <c r="BG117">
        <v>999.9000000000002</v>
      </c>
      <c r="BH117">
        <v>0</v>
      </c>
      <c r="BI117">
        <v>0</v>
      </c>
      <c r="BJ117">
        <v>10001.93666666667</v>
      </c>
      <c r="BK117">
        <v>30.63758</v>
      </c>
      <c r="BL117">
        <v>13.84704</v>
      </c>
      <c r="BM117">
        <v>-2.2726346666666668</v>
      </c>
      <c r="BN117">
        <v>427.77933333333323</v>
      </c>
      <c r="BO117">
        <v>429.42773333333332</v>
      </c>
      <c r="BP117">
        <v>1.543481666666666</v>
      </c>
      <c r="BQ117">
        <v>420.00776666666673</v>
      </c>
      <c r="BR117">
        <v>21.936256666666669</v>
      </c>
      <c r="BS117">
        <v>1.9954320000000001</v>
      </c>
      <c r="BT117">
        <v>1.8642596666666671</v>
      </c>
      <c r="BU117">
        <v>17.408136666666671</v>
      </c>
      <c r="BV117">
        <v>16.336253333333332</v>
      </c>
      <c r="BW117">
        <v>100.00098666666671</v>
      </c>
      <c r="BX117">
        <v>0.64297943333333329</v>
      </c>
      <c r="BY117">
        <v>0.35702046666666659</v>
      </c>
      <c r="BZ117">
        <v>35.016679999999987</v>
      </c>
      <c r="CA117">
        <v>1670.187666666666</v>
      </c>
      <c r="CB117">
        <v>1654197764.5</v>
      </c>
      <c r="CC117" t="s">
        <v>546</v>
      </c>
      <c r="CD117">
        <v>1654197755.5</v>
      </c>
      <c r="CE117">
        <v>1654197764.5</v>
      </c>
      <c r="CF117">
        <v>13</v>
      </c>
      <c r="CG117">
        <v>-0.33500000000000002</v>
      </c>
      <c r="CH117">
        <v>1.4E-2</v>
      </c>
      <c r="CI117">
        <v>2.5390000000000001</v>
      </c>
      <c r="CJ117">
        <v>0.114</v>
      </c>
      <c r="CK117">
        <v>420</v>
      </c>
      <c r="CL117">
        <v>18</v>
      </c>
      <c r="CM117">
        <v>0.16</v>
      </c>
      <c r="CN117">
        <v>0.03</v>
      </c>
      <c r="CO117">
        <v>-2.2560092682926829</v>
      </c>
      <c r="CP117">
        <v>-0.2712821602787488</v>
      </c>
      <c r="CQ117">
        <v>4.495368947067168E-2</v>
      </c>
      <c r="CR117">
        <v>0</v>
      </c>
      <c r="CS117">
        <v>1.538936829268293</v>
      </c>
      <c r="CT117">
        <v>0.1043757491289146</v>
      </c>
      <c r="CU117">
        <v>1.4736868555582251E-2</v>
      </c>
      <c r="CV117">
        <v>0</v>
      </c>
      <c r="CW117">
        <v>0</v>
      </c>
      <c r="CX117">
        <v>2</v>
      </c>
      <c r="CY117" t="s">
        <v>333</v>
      </c>
      <c r="CZ117">
        <v>3.2274400000000001</v>
      </c>
      <c r="DA117">
        <v>2.7813599999999998</v>
      </c>
      <c r="DB117">
        <v>8.1314899999999996E-2</v>
      </c>
      <c r="DC117">
        <v>8.3117099999999999E-2</v>
      </c>
      <c r="DD117">
        <v>9.8740499999999995E-2</v>
      </c>
      <c r="DE117">
        <v>9.6415200000000006E-2</v>
      </c>
      <c r="DF117">
        <v>23063</v>
      </c>
      <c r="DG117">
        <v>22712.400000000001</v>
      </c>
      <c r="DH117">
        <v>24154.5</v>
      </c>
      <c r="DI117">
        <v>22082.2</v>
      </c>
      <c r="DJ117">
        <v>32183.5</v>
      </c>
      <c r="DK117">
        <v>25457.1</v>
      </c>
      <c r="DL117">
        <v>39492.1</v>
      </c>
      <c r="DM117">
        <v>30573.599999999999</v>
      </c>
      <c r="DN117">
        <v>2.1205699999999998</v>
      </c>
      <c r="DO117">
        <v>2.1419299999999999</v>
      </c>
      <c r="DP117">
        <v>-0.113592</v>
      </c>
      <c r="DQ117">
        <v>0</v>
      </c>
      <c r="DR117">
        <v>27.426300000000001</v>
      </c>
      <c r="DS117">
        <v>999.9</v>
      </c>
      <c r="DT117">
        <v>55.3</v>
      </c>
      <c r="DU117">
        <v>31.8</v>
      </c>
      <c r="DV117">
        <v>30.7212</v>
      </c>
      <c r="DW117">
        <v>63.776800000000001</v>
      </c>
      <c r="DX117">
        <v>16.510400000000001</v>
      </c>
      <c r="DY117">
        <v>2</v>
      </c>
      <c r="DZ117">
        <v>0.440915</v>
      </c>
      <c r="EA117">
        <v>6.0028499999999996</v>
      </c>
      <c r="EB117">
        <v>20.2608</v>
      </c>
      <c r="EC117">
        <v>5.2271700000000001</v>
      </c>
      <c r="ED117">
        <v>11.944100000000001</v>
      </c>
      <c r="EE117">
        <v>4.9772999999999996</v>
      </c>
      <c r="EF117">
        <v>3.2810000000000001</v>
      </c>
      <c r="EG117">
        <v>903.8</v>
      </c>
      <c r="EH117">
        <v>2251.8000000000002</v>
      </c>
      <c r="EI117">
        <v>192.1</v>
      </c>
      <c r="EJ117">
        <v>99.8</v>
      </c>
      <c r="EK117">
        <v>4.9717200000000004</v>
      </c>
      <c r="EL117">
        <v>1.8617999999999999</v>
      </c>
      <c r="EM117">
        <v>1.8672299999999999</v>
      </c>
      <c r="EN117">
        <v>1.8586</v>
      </c>
      <c r="EO117">
        <v>1.86293</v>
      </c>
      <c r="EP117">
        <v>1.86341</v>
      </c>
      <c r="EQ117">
        <v>1.86426</v>
      </c>
      <c r="ER117">
        <v>1.86026</v>
      </c>
      <c r="ES117">
        <v>0</v>
      </c>
      <c r="ET117">
        <v>0</v>
      </c>
      <c r="EU117">
        <v>0</v>
      </c>
      <c r="EV117">
        <v>0</v>
      </c>
      <c r="EW117" t="s">
        <v>334</v>
      </c>
      <c r="EX117" t="s">
        <v>335</v>
      </c>
      <c r="EY117" t="s">
        <v>336</v>
      </c>
      <c r="EZ117" t="s">
        <v>336</v>
      </c>
      <c r="FA117" t="s">
        <v>336</v>
      </c>
      <c r="FB117" t="s">
        <v>336</v>
      </c>
      <c r="FC117">
        <v>0</v>
      </c>
      <c r="FD117">
        <v>100</v>
      </c>
      <c r="FE117">
        <v>100</v>
      </c>
      <c r="FF117">
        <v>2.5390000000000001</v>
      </c>
      <c r="FG117">
        <v>0.23230000000000001</v>
      </c>
      <c r="FH117">
        <v>2.3899843487354802</v>
      </c>
      <c r="FI117">
        <v>6.7843858137211317E-4</v>
      </c>
      <c r="FJ117">
        <v>-9.1149672394835243E-7</v>
      </c>
      <c r="FK117">
        <v>3.4220399332756191E-10</v>
      </c>
      <c r="FL117">
        <v>8.8551794361775224E-3</v>
      </c>
      <c r="FM117">
        <v>-1.0294496597657229E-2</v>
      </c>
      <c r="FN117">
        <v>9.3241379300954626E-4</v>
      </c>
      <c r="FO117">
        <v>-3.1998259251072341E-6</v>
      </c>
      <c r="FP117">
        <v>1</v>
      </c>
      <c r="FQ117">
        <v>2092</v>
      </c>
      <c r="FR117">
        <v>0</v>
      </c>
      <c r="FS117">
        <v>27</v>
      </c>
      <c r="FT117">
        <v>12</v>
      </c>
      <c r="FU117">
        <v>11.8</v>
      </c>
      <c r="FV117">
        <v>1.3610800000000001</v>
      </c>
      <c r="FW117">
        <v>2.4084500000000002</v>
      </c>
      <c r="FX117">
        <v>2.1496599999999999</v>
      </c>
      <c r="FY117">
        <v>2.7416999999999998</v>
      </c>
      <c r="FZ117">
        <v>2.1508799999999999</v>
      </c>
      <c r="GA117">
        <v>2.3999000000000001</v>
      </c>
      <c r="GB117">
        <v>37.337800000000001</v>
      </c>
      <c r="GC117">
        <v>15.287800000000001</v>
      </c>
      <c r="GD117">
        <v>19</v>
      </c>
      <c r="GE117">
        <v>618.40300000000002</v>
      </c>
      <c r="GF117">
        <v>658.61199999999997</v>
      </c>
      <c r="GG117">
        <v>20.005299999999998</v>
      </c>
      <c r="GH117">
        <v>32.546199999999999</v>
      </c>
      <c r="GI117">
        <v>30</v>
      </c>
      <c r="GJ117">
        <v>32.100299999999997</v>
      </c>
      <c r="GK117">
        <v>32.012799999999999</v>
      </c>
      <c r="GL117">
        <v>27.268999999999998</v>
      </c>
      <c r="GM117">
        <v>29.671399999999998</v>
      </c>
      <c r="GN117">
        <v>0</v>
      </c>
      <c r="GO117">
        <v>20</v>
      </c>
      <c r="GP117">
        <v>420</v>
      </c>
      <c r="GQ117">
        <v>21.930499999999999</v>
      </c>
      <c r="GR117">
        <v>99.861000000000004</v>
      </c>
      <c r="GS117">
        <v>100.294</v>
      </c>
    </row>
    <row r="118" spans="1:201" x14ac:dyDescent="0.25">
      <c r="A118" t="s">
        <v>543</v>
      </c>
      <c r="B118" t="s">
        <v>647</v>
      </c>
      <c r="C118">
        <v>1</v>
      </c>
      <c r="D118">
        <v>102</v>
      </c>
      <c r="E118">
        <v>1654198538.0999999</v>
      </c>
      <c r="F118">
        <v>11236.099999904631</v>
      </c>
      <c r="G118" t="s">
        <v>563</v>
      </c>
      <c r="H118" t="s">
        <v>564</v>
      </c>
      <c r="I118">
        <v>15</v>
      </c>
      <c r="J118">
        <v>1654198530.099999</v>
      </c>
      <c r="K118">
        <f t="shared" si="63"/>
        <v>2.8082381391402295E-3</v>
      </c>
      <c r="L118">
        <f t="shared" si="64"/>
        <v>2.8082381391402294</v>
      </c>
      <c r="M118">
        <f t="shared" si="65"/>
        <v>0.9788755869108805</v>
      </c>
      <c r="N118">
        <f t="shared" si="66"/>
        <v>419.00090322580638</v>
      </c>
      <c r="O118">
        <f t="shared" si="67"/>
        <v>399.78604293969806</v>
      </c>
      <c r="P118">
        <f t="shared" si="68"/>
        <v>34.016296594039396</v>
      </c>
      <c r="Q118">
        <f t="shared" si="69"/>
        <v>35.651217067248304</v>
      </c>
      <c r="R118">
        <f t="shared" si="70"/>
        <v>0.18203140257062636</v>
      </c>
      <c r="S118">
        <f>IF(LEFT(AS118,1)&lt;&gt;"0",IF(LEFT(AS118,1)="1",3,AT118),$G$5+$H$5*(BJ118*BC118/($N$5*1000))+$I$5*(BJ118*BC118/($N$5*1000))*MAX(MIN(AQ118,$M$5),$L$5)*MAX(MIN(AQ118,$M$5),$L$5)+$J$5*MAX(MIN(AQ118,$M$5),$L$5)*(BJ118*BC118/($N$5*1000))+$K$5*(BJ118*BC118/($N$5*1000))*(BJ118*BC118/($N$5*1000)))</f>
        <v>3.1976885856918069</v>
      </c>
      <c r="T118">
        <f t="shared" si="71"/>
        <v>0.17646439587695861</v>
      </c>
      <c r="U118">
        <f t="shared" si="72"/>
        <v>0.11077623881948309</v>
      </c>
      <c r="V118">
        <f t="shared" si="73"/>
        <v>8.8988702534499282</v>
      </c>
      <c r="W118">
        <f>(BE118+(V118+2*0.95*0.0000000567*(((BE118+$E$7)+273)^4-(BE118+273)^4)-44100*K118)/(1.84*29.3*S118+8*0.95*0.0000000567*(BE118+273)^3))</f>
        <v>25.204709493404366</v>
      </c>
      <c r="X118">
        <f>($F$7*BF118+$G$7*BG118+$H$7*W118)</f>
        <v>25.661935483870959</v>
      </c>
      <c r="Y118">
        <f t="shared" si="74"/>
        <v>3.3073452363102076</v>
      </c>
      <c r="Z118">
        <f t="shared" si="75"/>
        <v>59.737566725464085</v>
      </c>
      <c r="AA118">
        <f t="shared" si="76"/>
        <v>1.9954848111895258</v>
      </c>
      <c r="AB118">
        <f t="shared" si="77"/>
        <v>3.3404186353290464</v>
      </c>
      <c r="AC118">
        <f t="shared" si="78"/>
        <v>1.3118604251206818</v>
      </c>
      <c r="AD118">
        <f t="shared" si="79"/>
        <v>-123.84330193608412</v>
      </c>
      <c r="AE118">
        <f t="shared" si="80"/>
        <v>28.933794662835773</v>
      </c>
      <c r="AF118">
        <f>2*0.95*0.0000000567*(((BE118+$E$7)+273)^4-(X118+273)^4)</f>
        <v>1.9283511785315184</v>
      </c>
      <c r="AG118">
        <f t="shared" si="81"/>
        <v>-84.082285841266895</v>
      </c>
      <c r="AH118">
        <v>0</v>
      </c>
      <c r="AI118">
        <v>0</v>
      </c>
      <c r="AJ118">
        <f>IF(AH118*$K$13&gt;=AL118,1,(AL118/(AL118-AH118*$K$13)))</f>
        <v>1</v>
      </c>
      <c r="AK118">
        <f t="shared" si="82"/>
        <v>0</v>
      </c>
      <c r="AL118">
        <f>MAX(0,($E$13+$F$13*BJ118)/(1+$G$13*BJ118)*BC118/(BE118+273)*$H$13)</f>
        <v>45131.734347116057</v>
      </c>
      <c r="AM118">
        <f>$E$11*BK118+$F$11*BL118+$G$11*BW118</f>
        <v>50.000925806451612</v>
      </c>
      <c r="AN118">
        <f t="shared" si="83"/>
        <v>42.536269786025144</v>
      </c>
      <c r="AO118">
        <f>($E$11*$G$9+$F$11*$G$9+$G$11*(BX118*$H$9+BY118*$J$9))/($E$11+$F$11+$G$11)</f>
        <v>0.85070964387096804</v>
      </c>
      <c r="AP118">
        <f>($E$11*$N$9+$F$11*$N$9+$G$11*(BX118*$O$9+BY118*$Q$9))/($E$11+$F$11+$G$11)</f>
        <v>0.17797410967741939</v>
      </c>
      <c r="AQ118">
        <v>2.75</v>
      </c>
      <c r="AR118">
        <v>0.5</v>
      </c>
      <c r="AS118" t="s">
        <v>331</v>
      </c>
      <c r="AT118">
        <v>2</v>
      </c>
      <c r="AU118">
        <v>1654198530.099999</v>
      </c>
      <c r="AV118">
        <v>419.00090322580638</v>
      </c>
      <c r="AW118">
        <v>419.9888387096774</v>
      </c>
      <c r="AX118">
        <v>23.4524935483871</v>
      </c>
      <c r="AY118">
        <v>22.195590322580639</v>
      </c>
      <c r="AZ118">
        <v>416.46167741935483</v>
      </c>
      <c r="BA118">
        <v>23.2200064516129</v>
      </c>
      <c r="BB118">
        <v>600.00954838709686</v>
      </c>
      <c r="BC118">
        <v>84.986219354838695</v>
      </c>
      <c r="BD118">
        <v>0.10003414193548391</v>
      </c>
      <c r="BE118">
        <v>25.82977096774194</v>
      </c>
      <c r="BF118">
        <v>25.661935483870959</v>
      </c>
      <c r="BG118">
        <v>999.90000000000032</v>
      </c>
      <c r="BH118">
        <v>0</v>
      </c>
      <c r="BI118">
        <v>0</v>
      </c>
      <c r="BJ118">
        <v>10004.03193548387</v>
      </c>
      <c r="BK118">
        <v>14.985393548387099</v>
      </c>
      <c r="BL118">
        <v>13.877903225806451</v>
      </c>
      <c r="BM118">
        <v>-0.98795074193548393</v>
      </c>
      <c r="BN118">
        <v>429.06341935483869</v>
      </c>
      <c r="BO118">
        <v>429.5223548387097</v>
      </c>
      <c r="BP118">
        <v>1.256899677419355</v>
      </c>
      <c r="BQ118">
        <v>419.9888387096774</v>
      </c>
      <c r="BR118">
        <v>22.195590322580639</v>
      </c>
      <c r="BS118">
        <v>1.9931387096774189</v>
      </c>
      <c r="BT118">
        <v>1.88632</v>
      </c>
      <c r="BU118">
        <v>17.389932258064519</v>
      </c>
      <c r="BV118">
        <v>16.521058064516129</v>
      </c>
      <c r="BW118">
        <v>50.000925806451612</v>
      </c>
      <c r="BX118">
        <v>0.64301187096774215</v>
      </c>
      <c r="BY118">
        <v>0.35698812903225807</v>
      </c>
      <c r="BZ118">
        <v>35.063177419354837</v>
      </c>
      <c r="CA118">
        <v>835.11558064516123</v>
      </c>
      <c r="CB118">
        <v>1654197764.5</v>
      </c>
      <c r="CC118" t="s">
        <v>546</v>
      </c>
      <c r="CD118">
        <v>1654197755.5</v>
      </c>
      <c r="CE118">
        <v>1654197764.5</v>
      </c>
      <c r="CF118">
        <v>13</v>
      </c>
      <c r="CG118">
        <v>-0.33500000000000002</v>
      </c>
      <c r="CH118">
        <v>1.4E-2</v>
      </c>
      <c r="CI118">
        <v>2.5390000000000001</v>
      </c>
      <c r="CJ118">
        <v>0.114</v>
      </c>
      <c r="CK118">
        <v>420</v>
      </c>
      <c r="CL118">
        <v>18</v>
      </c>
      <c r="CM118">
        <v>0.16</v>
      </c>
      <c r="CN118">
        <v>0.03</v>
      </c>
      <c r="CO118">
        <v>-0.99795929999999999</v>
      </c>
      <c r="CP118">
        <v>2.2224112570354532E-2</v>
      </c>
      <c r="CQ118">
        <v>3.1070107266631699E-2</v>
      </c>
      <c r="CR118">
        <v>1</v>
      </c>
      <c r="CS118">
        <v>1.2599882499999999</v>
      </c>
      <c r="CT118">
        <v>-8.05322701688575E-2</v>
      </c>
      <c r="CU118">
        <v>9.3715454668640338E-3</v>
      </c>
      <c r="CV118">
        <v>1</v>
      </c>
      <c r="CW118">
        <v>2</v>
      </c>
      <c r="CX118">
        <v>2</v>
      </c>
      <c r="CY118" t="s">
        <v>343</v>
      </c>
      <c r="CZ118">
        <v>3.22743</v>
      </c>
      <c r="DA118">
        <v>2.7812299999999999</v>
      </c>
      <c r="DB118">
        <v>8.1484200000000007E-2</v>
      </c>
      <c r="DC118">
        <v>8.3100999999999994E-2</v>
      </c>
      <c r="DD118">
        <v>9.8732299999999995E-2</v>
      </c>
      <c r="DE118">
        <v>9.7287999999999999E-2</v>
      </c>
      <c r="DF118">
        <v>23057.8</v>
      </c>
      <c r="DG118">
        <v>22712</v>
      </c>
      <c r="DH118">
        <v>24153.599999999999</v>
      </c>
      <c r="DI118">
        <v>22081.4</v>
      </c>
      <c r="DJ118">
        <v>32182.7</v>
      </c>
      <c r="DK118">
        <v>25432.2</v>
      </c>
      <c r="DL118">
        <v>39490.800000000003</v>
      </c>
      <c r="DM118">
        <v>30573.200000000001</v>
      </c>
      <c r="DN118">
        <v>2.11972</v>
      </c>
      <c r="DO118">
        <v>2.1404999999999998</v>
      </c>
      <c r="DP118">
        <v>-0.107266</v>
      </c>
      <c r="DQ118">
        <v>0</v>
      </c>
      <c r="DR118">
        <v>27.4375</v>
      </c>
      <c r="DS118">
        <v>999.9</v>
      </c>
      <c r="DT118">
        <v>54.8</v>
      </c>
      <c r="DU118">
        <v>32.1</v>
      </c>
      <c r="DV118">
        <v>30.963999999999999</v>
      </c>
      <c r="DW118">
        <v>63.796799999999998</v>
      </c>
      <c r="DX118">
        <v>16.538499999999999</v>
      </c>
      <c r="DY118">
        <v>2</v>
      </c>
      <c r="DZ118">
        <v>0.44473800000000002</v>
      </c>
      <c r="EA118">
        <v>6.2671999999999999</v>
      </c>
      <c r="EB118">
        <v>20.250399999999999</v>
      </c>
      <c r="EC118">
        <v>5.2264200000000001</v>
      </c>
      <c r="ED118">
        <v>11.9442</v>
      </c>
      <c r="EE118">
        <v>4.9760999999999997</v>
      </c>
      <c r="EF118">
        <v>3.2810000000000001</v>
      </c>
      <c r="EG118">
        <v>905.5</v>
      </c>
      <c r="EH118">
        <v>2264.6999999999998</v>
      </c>
      <c r="EI118">
        <v>192.1</v>
      </c>
      <c r="EJ118">
        <v>99.8</v>
      </c>
      <c r="EK118">
        <v>4.9717200000000004</v>
      </c>
      <c r="EL118">
        <v>1.8618600000000001</v>
      </c>
      <c r="EM118">
        <v>1.8672599999999999</v>
      </c>
      <c r="EN118">
        <v>1.8586499999999999</v>
      </c>
      <c r="EO118">
        <v>1.86293</v>
      </c>
      <c r="EP118">
        <v>1.8634599999999999</v>
      </c>
      <c r="EQ118">
        <v>1.86429</v>
      </c>
      <c r="ER118">
        <v>1.86029</v>
      </c>
      <c r="ES118">
        <v>0</v>
      </c>
      <c r="ET118">
        <v>0</v>
      </c>
      <c r="EU118">
        <v>0</v>
      </c>
      <c r="EV118">
        <v>0</v>
      </c>
      <c r="EW118" t="s">
        <v>334</v>
      </c>
      <c r="EX118" t="s">
        <v>335</v>
      </c>
      <c r="EY118" t="s">
        <v>336</v>
      </c>
      <c r="EZ118" t="s">
        <v>336</v>
      </c>
      <c r="FA118" t="s">
        <v>336</v>
      </c>
      <c r="FB118" t="s">
        <v>336</v>
      </c>
      <c r="FC118">
        <v>0</v>
      </c>
      <c r="FD118">
        <v>100</v>
      </c>
      <c r="FE118">
        <v>100</v>
      </c>
      <c r="FF118">
        <v>2.5390000000000001</v>
      </c>
      <c r="FG118">
        <v>0.23250000000000001</v>
      </c>
      <c r="FH118">
        <v>2.3899843487354802</v>
      </c>
      <c r="FI118">
        <v>6.7843858137211317E-4</v>
      </c>
      <c r="FJ118">
        <v>-9.1149672394835243E-7</v>
      </c>
      <c r="FK118">
        <v>3.4220399332756191E-10</v>
      </c>
      <c r="FL118">
        <v>8.8551794361775224E-3</v>
      </c>
      <c r="FM118">
        <v>-1.0294496597657229E-2</v>
      </c>
      <c r="FN118">
        <v>9.3241379300954626E-4</v>
      </c>
      <c r="FO118">
        <v>-3.1998259251072341E-6</v>
      </c>
      <c r="FP118">
        <v>1</v>
      </c>
      <c r="FQ118">
        <v>2092</v>
      </c>
      <c r="FR118">
        <v>0</v>
      </c>
      <c r="FS118">
        <v>27</v>
      </c>
      <c r="FT118">
        <v>13</v>
      </c>
      <c r="FU118">
        <v>12.9</v>
      </c>
      <c r="FV118">
        <v>1.3610800000000001</v>
      </c>
      <c r="FW118">
        <v>2.4072300000000002</v>
      </c>
      <c r="FX118">
        <v>2.1496599999999999</v>
      </c>
      <c r="FY118">
        <v>2.7404799999999998</v>
      </c>
      <c r="FZ118">
        <v>2.1508799999999999</v>
      </c>
      <c r="GA118">
        <v>2.4121100000000002</v>
      </c>
      <c r="GB118">
        <v>37.674500000000002</v>
      </c>
      <c r="GC118">
        <v>15.244</v>
      </c>
      <c r="GD118">
        <v>19</v>
      </c>
      <c r="GE118">
        <v>618.62599999999998</v>
      </c>
      <c r="GF118">
        <v>658.58900000000006</v>
      </c>
      <c r="GG118">
        <v>20.007999999999999</v>
      </c>
      <c r="GH118">
        <v>32.568300000000001</v>
      </c>
      <c r="GI118">
        <v>30.000900000000001</v>
      </c>
      <c r="GJ118">
        <v>32.186999999999998</v>
      </c>
      <c r="GK118">
        <v>32.121099999999998</v>
      </c>
      <c r="GL118">
        <v>27.271999999999998</v>
      </c>
      <c r="GM118">
        <v>29.104399999999998</v>
      </c>
      <c r="GN118">
        <v>0</v>
      </c>
      <c r="GO118">
        <v>20</v>
      </c>
      <c r="GP118">
        <v>420</v>
      </c>
      <c r="GQ118">
        <v>22.2453</v>
      </c>
      <c r="GR118">
        <v>99.857399999999998</v>
      </c>
      <c r="GS118">
        <v>100.292</v>
      </c>
    </row>
    <row r="119" spans="1:201" x14ac:dyDescent="0.25">
      <c r="A119" t="s">
        <v>543</v>
      </c>
      <c r="B119" t="s">
        <v>647</v>
      </c>
      <c r="C119">
        <v>1</v>
      </c>
      <c r="D119">
        <v>103</v>
      </c>
      <c r="E119">
        <v>1654198628.5999999</v>
      </c>
      <c r="F119">
        <v>11326.599999904631</v>
      </c>
      <c r="G119" t="s">
        <v>565</v>
      </c>
      <c r="H119" t="s">
        <v>566</v>
      </c>
      <c r="I119">
        <v>15</v>
      </c>
      <c r="J119">
        <v>1654198620.849999</v>
      </c>
      <c r="K119">
        <f t="shared" si="63"/>
        <v>1.8873623714528575E-3</v>
      </c>
      <c r="L119">
        <f t="shared" si="64"/>
        <v>1.8873623714528576</v>
      </c>
      <c r="M119">
        <f t="shared" si="65"/>
        <v>-2.1123456909147595</v>
      </c>
      <c r="N119">
        <f t="shared" si="66"/>
        <v>420.56023333333331</v>
      </c>
      <c r="O119">
        <f t="shared" si="67"/>
        <v>438.50656780313631</v>
      </c>
      <c r="P119">
        <f t="shared" si="68"/>
        <v>37.310451054286496</v>
      </c>
      <c r="Q119">
        <f t="shared" si="69"/>
        <v>35.783482285736504</v>
      </c>
      <c r="R119">
        <f t="shared" si="70"/>
        <v>0.11808606103562624</v>
      </c>
      <c r="S119">
        <f>IF(LEFT(AS119,1)&lt;&gt;"0",IF(LEFT(AS119,1)="1",3,AT119),$G$5+$H$5*(BJ119*BC119/($N$5*1000))+$I$5*(BJ119*BC119/($N$5*1000))*MAX(MIN(AQ119,$M$5),$L$5)*MAX(MIN(AQ119,$M$5),$L$5)+$J$5*MAX(MIN(AQ119,$M$5),$L$5)*(BJ119*BC119/($N$5*1000))+$K$5*(BJ119*BC119/($N$5*1000))*(BJ119*BC119/($N$5*1000)))</f>
        <v>3.1959024934880715</v>
      </c>
      <c r="T119">
        <f t="shared" si="71"/>
        <v>0.11571458641875282</v>
      </c>
      <c r="U119">
        <f t="shared" si="72"/>
        <v>7.2530717377986026E-2</v>
      </c>
      <c r="V119">
        <f t="shared" si="73"/>
        <v>0</v>
      </c>
      <c r="W119">
        <f>(BE119+(V119+2*0.95*0.0000000567*(((BE119+$E$7)+273)^4-(BE119+273)^4)-44100*K119)/(1.84*29.3*S119+8*0.95*0.0000000567*(BE119+273)^3))</f>
        <v>25.443430400563635</v>
      </c>
      <c r="X119">
        <f>($F$7*BF119+$G$7*BG119+$H$7*W119)</f>
        <v>25.808953333333339</v>
      </c>
      <c r="Y119">
        <f t="shared" si="74"/>
        <v>3.3363007135921232</v>
      </c>
      <c r="Z119">
        <f t="shared" si="75"/>
        <v>59.397970057434534</v>
      </c>
      <c r="AA119">
        <f t="shared" si="76"/>
        <v>1.9919710337562686</v>
      </c>
      <c r="AB119">
        <f t="shared" si="77"/>
        <v>3.3536011951757665</v>
      </c>
      <c r="AC119">
        <f t="shared" si="78"/>
        <v>1.3443296798358546</v>
      </c>
      <c r="AD119">
        <f t="shared" si="79"/>
        <v>-83.232680581071008</v>
      </c>
      <c r="AE119">
        <f t="shared" si="80"/>
        <v>15.043294308436332</v>
      </c>
      <c r="AF119">
        <f>2*0.95*0.0000000567*(((BE119+$E$7)+273)^4-(X119+273)^4)</f>
        <v>1.0042267844193891</v>
      </c>
      <c r="AG119">
        <f t="shared" si="81"/>
        <v>-67.185159488215291</v>
      </c>
      <c r="AH119">
        <v>0</v>
      </c>
      <c r="AI119">
        <v>0</v>
      </c>
      <c r="AJ119">
        <f>IF(AH119*$K$13&gt;=AL119,1,(AL119/(AL119-AH119*$K$13)))</f>
        <v>1</v>
      </c>
      <c r="AK119">
        <f t="shared" si="82"/>
        <v>0</v>
      </c>
      <c r="AL119">
        <f>MAX(0,($E$13+$F$13*BJ119)/(1+$G$13*BJ119)*BC119/(BE119+273)*$H$13)</f>
        <v>45088.991608831333</v>
      </c>
      <c r="AM119">
        <f>$E$11*BK119+$F$11*BL119+$G$11*BW119</f>
        <v>0</v>
      </c>
      <c r="AN119">
        <f t="shared" si="83"/>
        <v>0</v>
      </c>
      <c r="AO119">
        <f>($E$11*$G$9+$F$11*$G$9+$G$11*(BX119*$H$9+BY119*$J$9))/($E$11+$F$11+$G$11)</f>
        <v>0</v>
      </c>
      <c r="AP119">
        <f>($E$11*$N$9+$F$11*$N$9+$G$11*(BX119*$O$9+BY119*$Q$9))/($E$11+$F$11+$G$11)</f>
        <v>0</v>
      </c>
      <c r="AQ119">
        <v>2.75</v>
      </c>
      <c r="AR119">
        <v>0.5</v>
      </c>
      <c r="AS119" t="s">
        <v>331</v>
      </c>
      <c r="AT119">
        <v>2</v>
      </c>
      <c r="AU119">
        <v>1654198620.849999</v>
      </c>
      <c r="AV119">
        <v>420.56023333333331</v>
      </c>
      <c r="AW119">
        <v>419.95586666666662</v>
      </c>
      <c r="AX119">
        <v>23.411466666666669</v>
      </c>
      <c r="AY119">
        <v>22.566663333333331</v>
      </c>
      <c r="AZ119">
        <v>418.02096666666671</v>
      </c>
      <c r="BA119">
        <v>23.180093333333339</v>
      </c>
      <c r="BB119">
        <v>599.98996666666676</v>
      </c>
      <c r="BC119">
        <v>84.985336666666655</v>
      </c>
      <c r="BD119">
        <v>9.9936379999999991E-2</v>
      </c>
      <c r="BE119">
        <v>25.89626333333333</v>
      </c>
      <c r="BF119">
        <v>25.808953333333339</v>
      </c>
      <c r="BG119">
        <v>999.9000000000002</v>
      </c>
      <c r="BH119">
        <v>0</v>
      </c>
      <c r="BI119">
        <v>0</v>
      </c>
      <c r="BJ119">
        <v>9996.5806666666667</v>
      </c>
      <c r="BK119">
        <v>-0.48945086666666671</v>
      </c>
      <c r="BL119">
        <v>13.801816666666671</v>
      </c>
      <c r="BM119">
        <v>0.60443713333333327</v>
      </c>
      <c r="BN119">
        <v>430.64226666666673</v>
      </c>
      <c r="BO119">
        <v>429.65176666666667</v>
      </c>
      <c r="BP119">
        <v>0.84481283333333346</v>
      </c>
      <c r="BQ119">
        <v>419.95586666666662</v>
      </c>
      <c r="BR119">
        <v>22.566663333333331</v>
      </c>
      <c r="BS119">
        <v>1.9896313333333331</v>
      </c>
      <c r="BT119">
        <v>1.917835</v>
      </c>
      <c r="BU119">
        <v>17.362066666666671</v>
      </c>
      <c r="BV119">
        <v>16.781733333333332</v>
      </c>
      <c r="BW119">
        <v>0</v>
      </c>
      <c r="BX119">
        <v>0</v>
      </c>
      <c r="BY119">
        <v>0</v>
      </c>
      <c r="BZ119">
        <v>35.034723333333332</v>
      </c>
      <c r="CA119">
        <v>16</v>
      </c>
      <c r="CB119">
        <v>1654197764.5</v>
      </c>
      <c r="CC119" t="s">
        <v>546</v>
      </c>
      <c r="CD119">
        <v>1654197755.5</v>
      </c>
      <c r="CE119">
        <v>1654197764.5</v>
      </c>
      <c r="CF119">
        <v>13</v>
      </c>
      <c r="CG119">
        <v>-0.33500000000000002</v>
      </c>
      <c r="CH119">
        <v>1.4E-2</v>
      </c>
      <c r="CI119">
        <v>2.5390000000000001</v>
      </c>
      <c r="CJ119">
        <v>0.114</v>
      </c>
      <c r="CK119">
        <v>420</v>
      </c>
      <c r="CL119">
        <v>18</v>
      </c>
      <c r="CM119">
        <v>0.16</v>
      </c>
      <c r="CN119">
        <v>0.03</v>
      </c>
      <c r="CO119">
        <v>0.58342814999999992</v>
      </c>
      <c r="CP119">
        <v>0.41162147842401359</v>
      </c>
      <c r="CQ119">
        <v>5.5763091869331462E-2</v>
      </c>
      <c r="CR119">
        <v>0</v>
      </c>
      <c r="CS119">
        <v>0.87188175000000001</v>
      </c>
      <c r="CT119">
        <v>-0.51102227392120225</v>
      </c>
      <c r="CU119">
        <v>5.5478628209766498E-2</v>
      </c>
      <c r="CV119">
        <v>0</v>
      </c>
      <c r="CW119">
        <v>0</v>
      </c>
      <c r="CX119">
        <v>2</v>
      </c>
      <c r="CY119" t="s">
        <v>333</v>
      </c>
      <c r="CZ119">
        <v>3.2272500000000002</v>
      </c>
      <c r="DA119">
        <v>2.7813699999999999</v>
      </c>
      <c r="DB119">
        <v>8.1680799999999998E-2</v>
      </c>
      <c r="DC119">
        <v>8.3060700000000001E-2</v>
      </c>
      <c r="DD119">
        <v>9.8687999999999998E-2</v>
      </c>
      <c r="DE119">
        <v>9.8774799999999996E-2</v>
      </c>
      <c r="DF119">
        <v>23046.2</v>
      </c>
      <c r="DG119">
        <v>22706.5</v>
      </c>
      <c r="DH119">
        <v>24147.1</v>
      </c>
      <c r="DI119">
        <v>22075.5</v>
      </c>
      <c r="DJ119">
        <v>32176.3</v>
      </c>
      <c r="DK119">
        <v>25383.9</v>
      </c>
      <c r="DL119">
        <v>39480.6</v>
      </c>
      <c r="DM119">
        <v>30565.3</v>
      </c>
      <c r="DN119">
        <v>2.1189499999999999</v>
      </c>
      <c r="DO119">
        <v>2.1366800000000001</v>
      </c>
      <c r="DP119">
        <v>-0.10208</v>
      </c>
      <c r="DQ119">
        <v>0</v>
      </c>
      <c r="DR119">
        <v>27.5002</v>
      </c>
      <c r="DS119">
        <v>999.9</v>
      </c>
      <c r="DT119">
        <v>53.9</v>
      </c>
      <c r="DU119">
        <v>32.5</v>
      </c>
      <c r="DV119">
        <v>31.154699999999998</v>
      </c>
      <c r="DW119">
        <v>63.766800000000003</v>
      </c>
      <c r="DX119">
        <v>16.662700000000001</v>
      </c>
      <c r="DY119">
        <v>2</v>
      </c>
      <c r="DZ119">
        <v>0.45902199999999999</v>
      </c>
      <c r="EA119">
        <v>6.4484899999999996</v>
      </c>
      <c r="EB119">
        <v>20.242899999999999</v>
      </c>
      <c r="EC119">
        <v>5.2235800000000001</v>
      </c>
      <c r="ED119">
        <v>11.9442</v>
      </c>
      <c r="EE119">
        <v>4.9757499999999997</v>
      </c>
      <c r="EF119">
        <v>3.2805499999999999</v>
      </c>
      <c r="EG119">
        <v>908.1</v>
      </c>
      <c r="EH119">
        <v>2283.9</v>
      </c>
      <c r="EI119">
        <v>192.1</v>
      </c>
      <c r="EJ119">
        <v>99.9</v>
      </c>
      <c r="EK119">
        <v>4.9717200000000004</v>
      </c>
      <c r="EL119">
        <v>1.8618600000000001</v>
      </c>
      <c r="EM119">
        <v>1.8673200000000001</v>
      </c>
      <c r="EN119">
        <v>1.85867</v>
      </c>
      <c r="EO119">
        <v>1.8629500000000001</v>
      </c>
      <c r="EP119">
        <v>1.86344</v>
      </c>
      <c r="EQ119">
        <v>1.86432</v>
      </c>
      <c r="ER119">
        <v>1.8602799999999999</v>
      </c>
      <c r="ES119">
        <v>0</v>
      </c>
      <c r="ET119">
        <v>0</v>
      </c>
      <c r="EU119">
        <v>0</v>
      </c>
      <c r="EV119">
        <v>0</v>
      </c>
      <c r="EW119" t="s">
        <v>334</v>
      </c>
      <c r="EX119" t="s">
        <v>335</v>
      </c>
      <c r="EY119" t="s">
        <v>336</v>
      </c>
      <c r="EZ119" t="s">
        <v>336</v>
      </c>
      <c r="FA119" t="s">
        <v>336</v>
      </c>
      <c r="FB119" t="s">
        <v>336</v>
      </c>
      <c r="FC119">
        <v>0</v>
      </c>
      <c r="FD119">
        <v>100</v>
      </c>
      <c r="FE119">
        <v>100</v>
      </c>
      <c r="FF119">
        <v>2.5390000000000001</v>
      </c>
      <c r="FG119">
        <v>0.2324</v>
      </c>
      <c r="FH119">
        <v>2.3899843487354802</v>
      </c>
      <c r="FI119">
        <v>6.7843858137211317E-4</v>
      </c>
      <c r="FJ119">
        <v>-9.1149672394835243E-7</v>
      </c>
      <c r="FK119">
        <v>3.4220399332756191E-10</v>
      </c>
      <c r="FL119">
        <v>8.8551794361775224E-3</v>
      </c>
      <c r="FM119">
        <v>-1.0294496597657229E-2</v>
      </c>
      <c r="FN119">
        <v>9.3241379300954626E-4</v>
      </c>
      <c r="FO119">
        <v>-3.1998259251072341E-6</v>
      </c>
      <c r="FP119">
        <v>1</v>
      </c>
      <c r="FQ119">
        <v>2092</v>
      </c>
      <c r="FR119">
        <v>0</v>
      </c>
      <c r="FS119">
        <v>27</v>
      </c>
      <c r="FT119">
        <v>14.6</v>
      </c>
      <c r="FU119">
        <v>14.4</v>
      </c>
      <c r="FV119">
        <v>1.3623000000000001</v>
      </c>
      <c r="FW119">
        <v>2.4194300000000002</v>
      </c>
      <c r="FX119">
        <v>2.1496599999999999</v>
      </c>
      <c r="FY119">
        <v>2.7392599999999998</v>
      </c>
      <c r="FZ119">
        <v>2.1508799999999999</v>
      </c>
      <c r="GA119">
        <v>2.3913600000000002</v>
      </c>
      <c r="GB119">
        <v>38.134999999999998</v>
      </c>
      <c r="GC119">
        <v>15.209</v>
      </c>
      <c r="GD119">
        <v>19</v>
      </c>
      <c r="GE119">
        <v>619.70699999999999</v>
      </c>
      <c r="GF119">
        <v>657.22699999999998</v>
      </c>
      <c r="GG119">
        <v>19.9985</v>
      </c>
      <c r="GH119">
        <v>32.707900000000002</v>
      </c>
      <c r="GI119">
        <v>30.000800000000002</v>
      </c>
      <c r="GJ119">
        <v>32.353099999999998</v>
      </c>
      <c r="GK119">
        <v>32.297699999999999</v>
      </c>
      <c r="GL119">
        <v>27.289300000000001</v>
      </c>
      <c r="GM119">
        <v>28.262899999999998</v>
      </c>
      <c r="GN119">
        <v>0</v>
      </c>
      <c r="GO119">
        <v>20</v>
      </c>
      <c r="GP119">
        <v>420</v>
      </c>
      <c r="GQ119">
        <v>22.7758</v>
      </c>
      <c r="GR119">
        <v>99.831400000000002</v>
      </c>
      <c r="GS119">
        <v>100.26600000000001</v>
      </c>
    </row>
    <row r="120" spans="1:201" x14ac:dyDescent="0.25">
      <c r="A120" t="s">
        <v>568</v>
      </c>
      <c r="B120" t="s">
        <v>647</v>
      </c>
      <c r="C120">
        <v>2</v>
      </c>
      <c r="D120">
        <v>104</v>
      </c>
      <c r="E120">
        <v>1654199271.0999999</v>
      </c>
      <c r="F120">
        <v>11969.099999904631</v>
      </c>
      <c r="G120" t="s">
        <v>569</v>
      </c>
      <c r="H120" t="s">
        <v>570</v>
      </c>
      <c r="I120">
        <v>15</v>
      </c>
      <c r="J120">
        <v>1654199263.099999</v>
      </c>
      <c r="K120">
        <f t="shared" si="63"/>
        <v>3.5877782449808024E-3</v>
      </c>
      <c r="L120">
        <f t="shared" si="64"/>
        <v>3.5877782449808024</v>
      </c>
      <c r="M120">
        <f t="shared" si="65"/>
        <v>16.609010398557118</v>
      </c>
      <c r="N120">
        <f t="shared" si="66"/>
        <v>410.96699999999998</v>
      </c>
      <c r="O120">
        <f t="shared" si="67"/>
        <v>253.08713388929388</v>
      </c>
      <c r="P120">
        <f t="shared" si="68"/>
        <v>21.529043478888937</v>
      </c>
      <c r="Q120">
        <f t="shared" si="69"/>
        <v>34.959210590526297</v>
      </c>
      <c r="R120">
        <f t="shared" si="70"/>
        <v>0.18536364673040845</v>
      </c>
      <c r="S120">
        <f>IF(LEFT(AS120,1)&lt;&gt;"0",IF(LEFT(AS120,1)="1",3,AT120),$G$5+$H$5*(BJ120*BC120/($N$5*1000))+$I$5*(BJ120*BC120/($N$5*1000))*MAX(MIN(AQ120,$M$5),$L$5)*MAX(MIN(AQ120,$M$5),$L$5)+$J$5*MAX(MIN(AQ120,$M$5),$L$5)*(BJ120*BC120/($N$5*1000))+$K$5*(BJ120*BC120/($N$5*1000))*(BJ120*BC120/($N$5*1000)))</f>
        <v>3.1930572029790656</v>
      </c>
      <c r="T120">
        <f t="shared" si="71"/>
        <v>0.17958634616362645</v>
      </c>
      <c r="U120">
        <f t="shared" si="72"/>
        <v>0.11274553446608757</v>
      </c>
      <c r="V120">
        <f t="shared" si="73"/>
        <v>427.16131185830369</v>
      </c>
      <c r="W120">
        <f>(BE120+(V120+2*0.95*0.0000000567*(((BE120+$E$7)+273)^4-(BE120+273)^4)-44100*K120)/(1.84*29.3*S120+8*0.95*0.0000000567*(BE120+273)^3))</f>
        <v>25.775142296063162</v>
      </c>
      <c r="X120">
        <f>($F$7*BF120+$G$7*BG120+$H$7*W120)</f>
        <v>26.559135483870971</v>
      </c>
      <c r="Y120">
        <f t="shared" si="74"/>
        <v>3.4875250027769238</v>
      </c>
      <c r="Z120">
        <f t="shared" si="75"/>
        <v>60.349663244205665</v>
      </c>
      <c r="AA120">
        <f t="shared" si="76"/>
        <v>1.8413104340919655</v>
      </c>
      <c r="AB120">
        <f t="shared" si="77"/>
        <v>3.05106993992838</v>
      </c>
      <c r="AC120">
        <f t="shared" si="78"/>
        <v>1.6462145686849583</v>
      </c>
      <c r="AD120">
        <f t="shared" si="79"/>
        <v>-158.22102060365339</v>
      </c>
      <c r="AE120">
        <f t="shared" si="80"/>
        <v>-387.29979147964679</v>
      </c>
      <c r="AF120">
        <f>2*0.95*0.0000000567*(((BE120+$E$7)+273)^4-(X120+273)^4)</f>
        <v>-25.769366598779619</v>
      </c>
      <c r="AG120">
        <f t="shared" si="81"/>
        <v>-144.12886682377612</v>
      </c>
      <c r="AH120">
        <v>0</v>
      </c>
      <c r="AI120">
        <v>0</v>
      </c>
      <c r="AJ120">
        <f>IF(AH120*$K$13&gt;=AL120,1,(AL120/(AL120-AH120*$K$13)))</f>
        <v>1</v>
      </c>
      <c r="AK120">
        <f t="shared" si="82"/>
        <v>0</v>
      </c>
      <c r="AL120">
        <f>MAX(0,($E$13+$F$13*BJ120)/(1+$G$13*BJ120)*BC120/(BE120+273)*$H$13)</f>
        <v>45328.439169786274</v>
      </c>
      <c r="AM120">
        <f>$E$11*BK120+$F$11*BL120+$G$11*BW120</f>
        <v>2400.1193548387091</v>
      </c>
      <c r="AN120">
        <f t="shared" si="83"/>
        <v>2041.8055642271918</v>
      </c>
      <c r="AO120">
        <f>($E$11*$G$9+$F$11*$G$9+$G$11*(BX120*$H$9+BY120*$J$9))/($E$11+$F$11+$G$11)</f>
        <v>0.85071001161290316</v>
      </c>
      <c r="AP120">
        <f>($E$11*$N$9+$F$11*$N$9+$G$11*(BX120*$O$9+BY120*$Q$9))/($E$11+$F$11+$G$11)</f>
        <v>0.17797502903225804</v>
      </c>
      <c r="AQ120">
        <v>3</v>
      </c>
      <c r="AR120">
        <v>0.5</v>
      </c>
      <c r="AS120" t="s">
        <v>331</v>
      </c>
      <c r="AT120">
        <v>2</v>
      </c>
      <c r="AU120">
        <v>1654199263.099999</v>
      </c>
      <c r="AV120">
        <v>410.96699999999998</v>
      </c>
      <c r="AW120">
        <v>420.00861290322592</v>
      </c>
      <c r="AX120">
        <v>21.645735483870968</v>
      </c>
      <c r="AY120">
        <v>19.890699999999999</v>
      </c>
      <c r="AZ120">
        <v>408.61051612903242</v>
      </c>
      <c r="BA120">
        <v>21.452883870967739</v>
      </c>
      <c r="BB120">
        <v>600.00806451612902</v>
      </c>
      <c r="BC120">
        <v>84.965703225806436</v>
      </c>
      <c r="BD120">
        <v>0.1000334161290322</v>
      </c>
      <c r="BE120">
        <v>24.309277419354849</v>
      </c>
      <c r="BF120">
        <v>26.559135483870971</v>
      </c>
      <c r="BG120">
        <v>999.90000000000032</v>
      </c>
      <c r="BH120">
        <v>0</v>
      </c>
      <c r="BI120">
        <v>0</v>
      </c>
      <c r="BJ120">
        <v>9998.7061290322563</v>
      </c>
      <c r="BK120">
        <v>764.67809677419359</v>
      </c>
      <c r="BL120">
        <v>1.501021290322581</v>
      </c>
      <c r="BM120">
        <v>-9.0415283870967738</v>
      </c>
      <c r="BN120">
        <v>420.05948387096782</v>
      </c>
      <c r="BO120">
        <v>428.53251612903227</v>
      </c>
      <c r="BP120">
        <v>1.755033870967742</v>
      </c>
      <c r="BQ120">
        <v>420.00861290322592</v>
      </c>
      <c r="BR120">
        <v>19.890699999999999</v>
      </c>
      <c r="BS120">
        <v>1.8391451612903229</v>
      </c>
      <c r="BT120">
        <v>1.6900277419354841</v>
      </c>
      <c r="BU120">
        <v>16.123512903225809</v>
      </c>
      <c r="BV120">
        <v>14.80513548387097</v>
      </c>
      <c r="BW120">
        <v>2400.1193548387091</v>
      </c>
      <c r="BX120">
        <v>0.64299961290322583</v>
      </c>
      <c r="BY120">
        <v>0.35700038709677412</v>
      </c>
      <c r="BZ120">
        <v>33</v>
      </c>
      <c r="CA120">
        <v>40086.548387096773</v>
      </c>
      <c r="CB120">
        <v>1654199140.5999999</v>
      </c>
      <c r="CC120" t="s">
        <v>571</v>
      </c>
      <c r="CD120">
        <v>1654199134.0999999</v>
      </c>
      <c r="CE120">
        <v>1654199140.5999999</v>
      </c>
      <c r="CF120">
        <v>14</v>
      </c>
      <c r="CG120">
        <v>-0.182</v>
      </c>
      <c r="CH120">
        <v>7.0000000000000001E-3</v>
      </c>
      <c r="CI120">
        <v>2.3570000000000002</v>
      </c>
      <c r="CJ120">
        <v>0.17299999999999999</v>
      </c>
      <c r="CK120">
        <v>420</v>
      </c>
      <c r="CL120">
        <v>21</v>
      </c>
      <c r="CM120">
        <v>0.27</v>
      </c>
      <c r="CN120">
        <v>0.06</v>
      </c>
      <c r="CO120">
        <v>-9.0278202499999995</v>
      </c>
      <c r="CP120">
        <v>-0.42643621013131588</v>
      </c>
      <c r="CQ120">
        <v>4.9646056866960803E-2</v>
      </c>
      <c r="CR120">
        <v>0</v>
      </c>
      <c r="CS120">
        <v>1.777787</v>
      </c>
      <c r="CT120">
        <v>-0.43682971857411418</v>
      </c>
      <c r="CU120">
        <v>4.3715535236343597E-2</v>
      </c>
      <c r="CV120">
        <v>0</v>
      </c>
      <c r="CW120">
        <v>0</v>
      </c>
      <c r="CX120">
        <v>2</v>
      </c>
      <c r="CY120" t="s">
        <v>333</v>
      </c>
      <c r="CZ120">
        <v>3.2293799999999999</v>
      </c>
      <c r="DA120">
        <v>2.7811300000000001</v>
      </c>
      <c r="DB120">
        <v>8.0487199999999995E-2</v>
      </c>
      <c r="DC120">
        <v>8.3272899999999997E-2</v>
      </c>
      <c r="DD120">
        <v>9.3517199999999995E-2</v>
      </c>
      <c r="DE120">
        <v>9.0217199999999997E-2</v>
      </c>
      <c r="DF120">
        <v>23164.3</v>
      </c>
      <c r="DG120">
        <v>22775.9</v>
      </c>
      <c r="DH120">
        <v>24232.3</v>
      </c>
      <c r="DI120">
        <v>22142.400000000001</v>
      </c>
      <c r="DJ120">
        <v>32468.2</v>
      </c>
      <c r="DK120">
        <v>25701.4</v>
      </c>
      <c r="DL120">
        <v>39614.199999999997</v>
      </c>
      <c r="DM120">
        <v>30659.1</v>
      </c>
      <c r="DN120">
        <v>2.1425000000000001</v>
      </c>
      <c r="DO120">
        <v>2.1490800000000001</v>
      </c>
      <c r="DP120">
        <v>7.8648300000000004E-2</v>
      </c>
      <c r="DQ120">
        <v>0</v>
      </c>
      <c r="DR120">
        <v>25.229900000000001</v>
      </c>
      <c r="DS120">
        <v>999.9</v>
      </c>
      <c r="DT120">
        <v>50.3</v>
      </c>
      <c r="DU120">
        <v>34.4</v>
      </c>
      <c r="DV120">
        <v>32.342599999999997</v>
      </c>
      <c r="DW120">
        <v>63.396900000000002</v>
      </c>
      <c r="DX120">
        <v>17.351800000000001</v>
      </c>
      <c r="DY120">
        <v>2</v>
      </c>
      <c r="DZ120">
        <v>0.27651199999999998</v>
      </c>
      <c r="EA120">
        <v>3.4833500000000002</v>
      </c>
      <c r="EB120">
        <v>20.3154</v>
      </c>
      <c r="EC120">
        <v>5.2288199999999998</v>
      </c>
      <c r="ED120">
        <v>11.944100000000001</v>
      </c>
      <c r="EE120">
        <v>4.9776999999999996</v>
      </c>
      <c r="EF120">
        <v>3.2813300000000001</v>
      </c>
      <c r="EG120">
        <v>925.6</v>
      </c>
      <c r="EH120">
        <v>2424.8000000000002</v>
      </c>
      <c r="EI120">
        <v>192.1</v>
      </c>
      <c r="EJ120">
        <v>100</v>
      </c>
      <c r="EK120">
        <v>4.9717900000000004</v>
      </c>
      <c r="EL120">
        <v>1.86188</v>
      </c>
      <c r="EM120">
        <v>1.86737</v>
      </c>
      <c r="EN120">
        <v>1.8586800000000001</v>
      </c>
      <c r="EO120">
        <v>1.8629500000000001</v>
      </c>
      <c r="EP120">
        <v>1.86354</v>
      </c>
      <c r="EQ120">
        <v>1.86432</v>
      </c>
      <c r="ER120">
        <v>1.8603499999999999</v>
      </c>
      <c r="ES120">
        <v>0</v>
      </c>
      <c r="ET120">
        <v>0</v>
      </c>
      <c r="EU120">
        <v>0</v>
      </c>
      <c r="EV120">
        <v>0</v>
      </c>
      <c r="EW120" t="s">
        <v>334</v>
      </c>
      <c r="EX120" t="s">
        <v>335</v>
      </c>
      <c r="EY120" t="s">
        <v>336</v>
      </c>
      <c r="EZ120" t="s">
        <v>336</v>
      </c>
      <c r="FA120" t="s">
        <v>336</v>
      </c>
      <c r="FB120" t="s">
        <v>336</v>
      </c>
      <c r="FC120">
        <v>0</v>
      </c>
      <c r="FD120">
        <v>100</v>
      </c>
      <c r="FE120">
        <v>100</v>
      </c>
      <c r="FF120">
        <v>2.3559999999999999</v>
      </c>
      <c r="FG120">
        <v>0.19209999999999999</v>
      </c>
      <c r="FH120">
        <v>2.2082091204542529</v>
      </c>
      <c r="FI120">
        <v>6.7843858137211317E-4</v>
      </c>
      <c r="FJ120">
        <v>-9.1149672394835243E-7</v>
      </c>
      <c r="FK120">
        <v>3.4220399332756191E-10</v>
      </c>
      <c r="FL120">
        <v>1.6171895878289679E-2</v>
      </c>
      <c r="FM120">
        <v>-1.0294496597657229E-2</v>
      </c>
      <c r="FN120">
        <v>9.3241379300954626E-4</v>
      </c>
      <c r="FO120">
        <v>-3.1998259251072341E-6</v>
      </c>
      <c r="FP120">
        <v>1</v>
      </c>
      <c r="FQ120">
        <v>2092</v>
      </c>
      <c r="FR120">
        <v>0</v>
      </c>
      <c r="FS120">
        <v>27</v>
      </c>
      <c r="FT120">
        <v>2.2999999999999998</v>
      </c>
      <c r="FU120">
        <v>2.2000000000000002</v>
      </c>
      <c r="FV120">
        <v>1.3635299999999999</v>
      </c>
      <c r="FW120">
        <v>2.4316399999999998</v>
      </c>
      <c r="FX120">
        <v>2.1496599999999999</v>
      </c>
      <c r="FY120">
        <v>2.7343799999999998</v>
      </c>
      <c r="FZ120">
        <v>2.1508799999999999</v>
      </c>
      <c r="GA120">
        <v>2.3803700000000001</v>
      </c>
      <c r="GB120">
        <v>39.1676</v>
      </c>
      <c r="GC120">
        <v>15.0952</v>
      </c>
      <c r="GD120">
        <v>19</v>
      </c>
      <c r="GE120">
        <v>625.024</v>
      </c>
      <c r="GF120">
        <v>654.53399999999999</v>
      </c>
      <c r="GG120">
        <v>19.9969</v>
      </c>
      <c r="GH120">
        <v>30.808700000000002</v>
      </c>
      <c r="GI120">
        <v>29.997299999999999</v>
      </c>
      <c r="GJ120">
        <v>31.101700000000001</v>
      </c>
      <c r="GK120">
        <v>31.105499999999999</v>
      </c>
      <c r="GL120">
        <v>27.307400000000001</v>
      </c>
      <c r="GM120">
        <v>38.675699999999999</v>
      </c>
      <c r="GN120">
        <v>0</v>
      </c>
      <c r="GO120">
        <v>20</v>
      </c>
      <c r="GP120">
        <v>420</v>
      </c>
      <c r="GQ120">
        <v>19.959099999999999</v>
      </c>
      <c r="GR120">
        <v>100.175</v>
      </c>
      <c r="GS120">
        <v>100.572</v>
      </c>
    </row>
    <row r="121" spans="1:201" x14ac:dyDescent="0.25">
      <c r="A121" t="s">
        <v>568</v>
      </c>
      <c r="B121" t="s">
        <v>647</v>
      </c>
      <c r="C121">
        <v>2</v>
      </c>
      <c r="D121">
        <v>105</v>
      </c>
      <c r="E121">
        <v>1654199361.5999999</v>
      </c>
      <c r="F121">
        <v>12059.599999904631</v>
      </c>
      <c r="G121" t="s">
        <v>572</v>
      </c>
      <c r="H121" t="s">
        <v>573</v>
      </c>
      <c r="I121">
        <v>15</v>
      </c>
      <c r="J121">
        <v>1654199353.849999</v>
      </c>
      <c r="K121">
        <f t="shared" si="63"/>
        <v>3.4201789256188739E-3</v>
      </c>
      <c r="L121">
        <f t="shared" si="64"/>
        <v>3.4201789256188739</v>
      </c>
      <c r="M121">
        <f t="shared" si="65"/>
        <v>17.797708056700596</v>
      </c>
      <c r="N121">
        <f t="shared" si="66"/>
        <v>410.36236666666662</v>
      </c>
      <c r="O121">
        <f t="shared" si="67"/>
        <v>250.02066378467481</v>
      </c>
      <c r="P121">
        <f t="shared" si="68"/>
        <v>21.269379056511628</v>
      </c>
      <c r="Q121">
        <f t="shared" si="69"/>
        <v>34.90972544044395</v>
      </c>
      <c r="R121">
        <f t="shared" si="70"/>
        <v>0.19432122531885479</v>
      </c>
      <c r="S121">
        <f>IF(LEFT(AS121,1)&lt;&gt;"0",IF(LEFT(AS121,1)="1",3,AT121),$G$5+$H$5*(BJ121*BC121/($N$5*1000))+$I$5*(BJ121*BC121/($N$5*1000))*MAX(MIN(AQ121,$M$5),$L$5)*MAX(MIN(AQ121,$M$5),$L$5)+$J$5*MAX(MIN(AQ121,$M$5),$L$5)*(BJ121*BC121/($N$5*1000))+$K$5*(BJ121*BC121/($N$5*1000))*(BJ121*BC121/($N$5*1000)))</f>
        <v>3.1935711057039944</v>
      </c>
      <c r="T121">
        <f t="shared" si="71"/>
        <v>0.18798332492400427</v>
      </c>
      <c r="U121">
        <f t="shared" si="72"/>
        <v>0.11804179310995279</v>
      </c>
      <c r="V121">
        <f t="shared" si="73"/>
        <v>355.96942427636242</v>
      </c>
      <c r="W121">
        <f>(BE121+(V121+2*0.95*0.0000000567*(((BE121+$E$7)+273)^4-(BE121+273)^4)-44100*K121)/(1.84*29.3*S121+8*0.95*0.0000000567*(BE121+273)^3))</f>
        <v>25.031467395910095</v>
      </c>
      <c r="X121">
        <f>($F$7*BF121+$G$7*BG121+$H$7*W121)</f>
        <v>25.654646666666661</v>
      </c>
      <c r="Y121">
        <f t="shared" si="74"/>
        <v>3.305915417864246</v>
      </c>
      <c r="Z121">
        <f t="shared" si="75"/>
        <v>60.570183193374305</v>
      </c>
      <c r="AA121">
        <f t="shared" si="76"/>
        <v>1.8046291161887422</v>
      </c>
      <c r="AB121">
        <f t="shared" si="77"/>
        <v>2.9794017799605208</v>
      </c>
      <c r="AC121">
        <f t="shared" si="78"/>
        <v>1.5012863016755038</v>
      </c>
      <c r="AD121">
        <f t="shared" si="79"/>
        <v>-150.82989061979234</v>
      </c>
      <c r="AE121">
        <f t="shared" si="80"/>
        <v>-299.82055591788884</v>
      </c>
      <c r="AF121">
        <f>2*0.95*0.0000000567*(((BE121+$E$7)+273)^4-(X121+273)^4)</f>
        <v>-19.815433273902347</v>
      </c>
      <c r="AG121">
        <f t="shared" si="81"/>
        <v>-114.49645553522109</v>
      </c>
      <c r="AH121">
        <v>0</v>
      </c>
      <c r="AI121">
        <v>0</v>
      </c>
      <c r="AJ121">
        <f>IF(AH121*$K$13&gt;=AL121,1,(AL121/(AL121-AH121*$K$13)))</f>
        <v>1</v>
      </c>
      <c r="AK121">
        <f t="shared" si="82"/>
        <v>0</v>
      </c>
      <c r="AL121">
        <f>MAX(0,($E$13+$F$13*BJ121)/(1+$G$13*BJ121)*BC121/(BE121+273)*$H$13)</f>
        <v>45398.483018371931</v>
      </c>
      <c r="AM121">
        <f>$E$11*BK121+$F$11*BL121+$G$11*BW121</f>
        <v>2000.1089999999999</v>
      </c>
      <c r="AN121">
        <f t="shared" si="83"/>
        <v>1701.5127373905445</v>
      </c>
      <c r="AO121">
        <f>($E$11*$G$9+$F$11*$G$9+$G$11*(BX121*$H$9+BY121*$J$9))/($E$11+$F$11+$G$11)</f>
        <v>0.85071000499999982</v>
      </c>
      <c r="AP121">
        <f>($E$11*$N$9+$F$11*$N$9+$G$11*(BX121*$O$9+BY121*$Q$9))/($E$11+$F$11+$G$11)</f>
        <v>0.17797501249999997</v>
      </c>
      <c r="AQ121">
        <v>3</v>
      </c>
      <c r="AR121">
        <v>0.5</v>
      </c>
      <c r="AS121" t="s">
        <v>331</v>
      </c>
      <c r="AT121">
        <v>2</v>
      </c>
      <c r="AU121">
        <v>1654199353.849999</v>
      </c>
      <c r="AV121">
        <v>410.36236666666662</v>
      </c>
      <c r="AW121">
        <v>419.96313333333342</v>
      </c>
      <c r="AX121">
        <v>21.213339999999999</v>
      </c>
      <c r="AY121">
        <v>19.5395</v>
      </c>
      <c r="AZ121">
        <v>408.0057666666666</v>
      </c>
      <c r="BA121">
        <v>21.031036666666669</v>
      </c>
      <c r="BB121">
        <v>599.99023333333344</v>
      </c>
      <c r="BC121">
        <v>84.970536666666661</v>
      </c>
      <c r="BD121">
        <v>9.9948046666666651E-2</v>
      </c>
      <c r="BE121">
        <v>23.913243333333341</v>
      </c>
      <c r="BF121">
        <v>25.654646666666661</v>
      </c>
      <c r="BG121">
        <v>999.9000000000002</v>
      </c>
      <c r="BH121">
        <v>0</v>
      </c>
      <c r="BI121">
        <v>0</v>
      </c>
      <c r="BJ121">
        <v>10000.314</v>
      </c>
      <c r="BK121">
        <v>618.22059999999999</v>
      </c>
      <c r="BL121">
        <v>1.634827666666667</v>
      </c>
      <c r="BM121">
        <v>-9.6007903333333307</v>
      </c>
      <c r="BN121">
        <v>419.25606666666658</v>
      </c>
      <c r="BO121">
        <v>428.33246666666668</v>
      </c>
      <c r="BP121">
        <v>1.6738470000000001</v>
      </c>
      <c r="BQ121">
        <v>419.96313333333342</v>
      </c>
      <c r="BR121">
        <v>19.5395</v>
      </c>
      <c r="BS121">
        <v>1.8025089999999999</v>
      </c>
      <c r="BT121">
        <v>1.6602809999999999</v>
      </c>
      <c r="BU121">
        <v>15.80855666666667</v>
      </c>
      <c r="BV121">
        <v>14.529973333333331</v>
      </c>
      <c r="BW121">
        <v>2000.1089999999999</v>
      </c>
      <c r="BX121">
        <v>0.6429998333333331</v>
      </c>
      <c r="BY121">
        <v>0.35700016666666662</v>
      </c>
      <c r="BZ121">
        <v>32</v>
      </c>
      <c r="CA121">
        <v>33405.603333333333</v>
      </c>
      <c r="CB121">
        <v>1654199140.5999999</v>
      </c>
      <c r="CC121" t="s">
        <v>571</v>
      </c>
      <c r="CD121">
        <v>1654199134.0999999</v>
      </c>
      <c r="CE121">
        <v>1654199140.5999999</v>
      </c>
      <c r="CF121">
        <v>14</v>
      </c>
      <c r="CG121">
        <v>-0.182</v>
      </c>
      <c r="CH121">
        <v>7.0000000000000001E-3</v>
      </c>
      <c r="CI121">
        <v>2.3570000000000002</v>
      </c>
      <c r="CJ121">
        <v>0.17299999999999999</v>
      </c>
      <c r="CK121">
        <v>420</v>
      </c>
      <c r="CL121">
        <v>21</v>
      </c>
      <c r="CM121">
        <v>0.27</v>
      </c>
      <c r="CN121">
        <v>0.06</v>
      </c>
      <c r="CO121">
        <v>-9.5815592682926827</v>
      </c>
      <c r="CP121">
        <v>-0.37066327526130999</v>
      </c>
      <c r="CQ121">
        <v>4.3561546781550213E-2</v>
      </c>
      <c r="CR121">
        <v>0</v>
      </c>
      <c r="CS121">
        <v>1.6635636585365861</v>
      </c>
      <c r="CT121">
        <v>0.132103902439029</v>
      </c>
      <c r="CU121">
        <v>2.0266193134777091E-2</v>
      </c>
      <c r="CV121">
        <v>0</v>
      </c>
      <c r="CW121">
        <v>0</v>
      </c>
      <c r="CX121">
        <v>2</v>
      </c>
      <c r="CY121" t="s">
        <v>333</v>
      </c>
      <c r="CZ121">
        <v>3.2300399999999998</v>
      </c>
      <c r="DA121">
        <v>2.7810999999999999</v>
      </c>
      <c r="DB121">
        <v>8.0513000000000001E-2</v>
      </c>
      <c r="DC121">
        <v>8.3385200000000007E-2</v>
      </c>
      <c r="DD121">
        <v>9.2344899999999994E-2</v>
      </c>
      <c r="DE121">
        <v>8.9114399999999996E-2</v>
      </c>
      <c r="DF121">
        <v>23189.7</v>
      </c>
      <c r="DG121">
        <v>22793.599999999999</v>
      </c>
      <c r="DH121">
        <v>24257.200000000001</v>
      </c>
      <c r="DI121">
        <v>22160.400000000001</v>
      </c>
      <c r="DJ121">
        <v>32541.7</v>
      </c>
      <c r="DK121">
        <v>25752.5</v>
      </c>
      <c r="DL121">
        <v>39653.199999999997</v>
      </c>
      <c r="DM121">
        <v>30683.599999999999</v>
      </c>
      <c r="DN121">
        <v>2.1503999999999999</v>
      </c>
      <c r="DO121">
        <v>2.1562000000000001</v>
      </c>
      <c r="DP121">
        <v>5.6266799999999999E-2</v>
      </c>
      <c r="DQ121">
        <v>0</v>
      </c>
      <c r="DR121">
        <v>24.694500000000001</v>
      </c>
      <c r="DS121">
        <v>999.9</v>
      </c>
      <c r="DT121">
        <v>50.2</v>
      </c>
      <c r="DU121">
        <v>34.4</v>
      </c>
      <c r="DV121">
        <v>32.276200000000003</v>
      </c>
      <c r="DW121">
        <v>63.426900000000003</v>
      </c>
      <c r="DX121">
        <v>17.407900000000001</v>
      </c>
      <c r="DY121">
        <v>2</v>
      </c>
      <c r="DZ121">
        <v>0.22598299999999999</v>
      </c>
      <c r="EA121">
        <v>3.2101799999999998</v>
      </c>
      <c r="EB121">
        <v>20.3276</v>
      </c>
      <c r="EC121">
        <v>5.2256799999999997</v>
      </c>
      <c r="ED121">
        <v>11.943899999999999</v>
      </c>
      <c r="EE121">
        <v>4.9768999999999997</v>
      </c>
      <c r="EF121">
        <v>3.2809499999999998</v>
      </c>
      <c r="EG121">
        <v>928.2</v>
      </c>
      <c r="EH121">
        <v>2451.9</v>
      </c>
      <c r="EI121">
        <v>192.1</v>
      </c>
      <c r="EJ121">
        <v>100.1</v>
      </c>
      <c r="EK121">
        <v>4.9718299999999997</v>
      </c>
      <c r="EL121">
        <v>1.86188</v>
      </c>
      <c r="EM121">
        <v>1.8673500000000001</v>
      </c>
      <c r="EN121">
        <v>1.85869</v>
      </c>
      <c r="EO121">
        <v>1.8629500000000001</v>
      </c>
      <c r="EP121">
        <v>1.8635299999999999</v>
      </c>
      <c r="EQ121">
        <v>1.86432</v>
      </c>
      <c r="ER121">
        <v>1.8603499999999999</v>
      </c>
      <c r="ES121">
        <v>0</v>
      </c>
      <c r="ET121">
        <v>0</v>
      </c>
      <c r="EU121">
        <v>0</v>
      </c>
      <c r="EV121">
        <v>0</v>
      </c>
      <c r="EW121" t="s">
        <v>334</v>
      </c>
      <c r="EX121" t="s">
        <v>335</v>
      </c>
      <c r="EY121" t="s">
        <v>336</v>
      </c>
      <c r="EZ121" t="s">
        <v>336</v>
      </c>
      <c r="FA121" t="s">
        <v>336</v>
      </c>
      <c r="FB121" t="s">
        <v>336</v>
      </c>
      <c r="FC121">
        <v>0</v>
      </c>
      <c r="FD121">
        <v>100</v>
      </c>
      <c r="FE121">
        <v>100</v>
      </c>
      <c r="FF121">
        <v>2.3559999999999999</v>
      </c>
      <c r="FG121">
        <v>0.1817</v>
      </c>
      <c r="FH121">
        <v>2.2082091204542529</v>
      </c>
      <c r="FI121">
        <v>6.7843858137211317E-4</v>
      </c>
      <c r="FJ121">
        <v>-9.1149672394835243E-7</v>
      </c>
      <c r="FK121">
        <v>3.4220399332756191E-10</v>
      </c>
      <c r="FL121">
        <v>1.6171895878289679E-2</v>
      </c>
      <c r="FM121">
        <v>-1.0294496597657229E-2</v>
      </c>
      <c r="FN121">
        <v>9.3241379300954626E-4</v>
      </c>
      <c r="FO121">
        <v>-3.1998259251072341E-6</v>
      </c>
      <c r="FP121">
        <v>1</v>
      </c>
      <c r="FQ121">
        <v>2092</v>
      </c>
      <c r="FR121">
        <v>0</v>
      </c>
      <c r="FS121">
        <v>27</v>
      </c>
      <c r="FT121">
        <v>3.8</v>
      </c>
      <c r="FU121">
        <v>3.7</v>
      </c>
      <c r="FV121">
        <v>1.3635299999999999</v>
      </c>
      <c r="FW121">
        <v>2.4328599999999998</v>
      </c>
      <c r="FX121">
        <v>2.1496599999999999</v>
      </c>
      <c r="FY121">
        <v>2.7343799999999998</v>
      </c>
      <c r="FZ121">
        <v>2.1508799999999999</v>
      </c>
      <c r="GA121">
        <v>2.3986800000000001</v>
      </c>
      <c r="GB121">
        <v>39.018799999999999</v>
      </c>
      <c r="GC121">
        <v>15.086399999999999</v>
      </c>
      <c r="GD121">
        <v>19</v>
      </c>
      <c r="GE121">
        <v>625.279</v>
      </c>
      <c r="GF121">
        <v>654.48599999999999</v>
      </c>
      <c r="GG121">
        <v>19.997900000000001</v>
      </c>
      <c r="GH121">
        <v>30.191400000000002</v>
      </c>
      <c r="GI121">
        <v>29.997599999999998</v>
      </c>
      <c r="GJ121">
        <v>30.544699999999999</v>
      </c>
      <c r="GK121">
        <v>30.562999999999999</v>
      </c>
      <c r="GL121">
        <v>27.319900000000001</v>
      </c>
      <c r="GM121">
        <v>40.095199999999998</v>
      </c>
      <c r="GN121">
        <v>0</v>
      </c>
      <c r="GO121">
        <v>20</v>
      </c>
      <c r="GP121">
        <v>420</v>
      </c>
      <c r="GQ121">
        <v>19.354199999999999</v>
      </c>
      <c r="GR121">
        <v>100.27500000000001</v>
      </c>
      <c r="GS121">
        <v>100.65300000000001</v>
      </c>
    </row>
    <row r="122" spans="1:201" x14ac:dyDescent="0.25">
      <c r="A122" t="s">
        <v>568</v>
      </c>
      <c r="B122" t="s">
        <v>647</v>
      </c>
      <c r="C122">
        <v>2</v>
      </c>
      <c r="D122">
        <v>106</v>
      </c>
      <c r="E122">
        <v>1654199452.0999999</v>
      </c>
      <c r="F122">
        <v>12150.099999904631</v>
      </c>
      <c r="G122" t="s">
        <v>574</v>
      </c>
      <c r="H122" t="s">
        <v>575</v>
      </c>
      <c r="I122">
        <v>15</v>
      </c>
      <c r="J122">
        <v>1654199444.349999</v>
      </c>
      <c r="K122">
        <f t="shared" si="63"/>
        <v>3.2086487938429503E-3</v>
      </c>
      <c r="L122">
        <f t="shared" si="64"/>
        <v>3.2086487938429502</v>
      </c>
      <c r="M122">
        <f t="shared" si="65"/>
        <v>18.315679812010366</v>
      </c>
      <c r="N122">
        <f t="shared" si="66"/>
        <v>410.1502666666666</v>
      </c>
      <c r="O122">
        <f t="shared" si="67"/>
        <v>251.52471501152888</v>
      </c>
      <c r="P122">
        <f t="shared" si="68"/>
        <v>21.397426493508643</v>
      </c>
      <c r="Q122">
        <f t="shared" si="69"/>
        <v>34.891840278561503</v>
      </c>
      <c r="R122">
        <f t="shared" si="70"/>
        <v>0.20130112307464473</v>
      </c>
      <c r="S122">
        <f>IF(LEFT(AS122,1)&lt;&gt;"0",IF(LEFT(AS122,1)="1",3,AT122),$G$5+$H$5*(BJ122*BC122/($N$5*1000))+$I$5*(BJ122*BC122/($N$5*1000))*MAX(MIN(AQ122,$M$5),$L$5)*MAX(MIN(AQ122,$M$5),$L$5)+$J$5*MAX(MIN(AQ122,$M$5),$L$5)*(BJ122*BC122/($N$5*1000))+$K$5*(BJ122*BC122/($N$5*1000))*(BJ122*BC122/($N$5*1000)))</f>
        <v>3.1918543875998058</v>
      </c>
      <c r="T122">
        <f t="shared" si="71"/>
        <v>0.19450478211011032</v>
      </c>
      <c r="U122">
        <f t="shared" si="72"/>
        <v>0.12215699756919747</v>
      </c>
      <c r="V122">
        <f t="shared" si="73"/>
        <v>266.98363033113731</v>
      </c>
      <c r="W122">
        <f>(BE122+(V122+2*0.95*0.0000000567*(((BE122+$E$7)+273)^4-(BE122+273)^4)-44100*K122)/(1.84*29.3*S122+8*0.95*0.0000000567*(BE122+273)^3))</f>
        <v>24.231203101694639</v>
      </c>
      <c r="X122">
        <f>($F$7*BF122+$G$7*BG122+$H$7*W122)</f>
        <v>24.704899999999999</v>
      </c>
      <c r="Y122">
        <f t="shared" si="74"/>
        <v>3.1241638172113397</v>
      </c>
      <c r="Z122">
        <f t="shared" si="75"/>
        <v>60.427379337944366</v>
      </c>
      <c r="AA122">
        <f t="shared" si="76"/>
        <v>1.7610866886060332</v>
      </c>
      <c r="AB122">
        <f t="shared" si="77"/>
        <v>2.9143853463461196</v>
      </c>
      <c r="AC122">
        <f t="shared" si="78"/>
        <v>1.3630771286053065</v>
      </c>
      <c r="AD122">
        <f t="shared" si="79"/>
        <v>-141.5014118084741</v>
      </c>
      <c r="AE122">
        <f t="shared" si="80"/>
        <v>-199.3033388816512</v>
      </c>
      <c r="AF122">
        <f>2*0.95*0.0000000567*(((BE122+$E$7)+273)^4-(X122+273)^4)</f>
        <v>-13.091983186429625</v>
      </c>
      <c r="AG122">
        <f t="shared" si="81"/>
        <v>-86.913103545417613</v>
      </c>
      <c r="AH122">
        <v>0</v>
      </c>
      <c r="AI122">
        <v>0</v>
      </c>
      <c r="AJ122">
        <f>IF(AH122*$K$13&gt;=AL122,1,(AL122/(AL122-AH122*$K$13)))</f>
        <v>1</v>
      </c>
      <c r="AK122">
        <f t="shared" si="82"/>
        <v>0</v>
      </c>
      <c r="AL122">
        <f>MAX(0,($E$13+$F$13*BJ122)/(1+$G$13*BJ122)*BC122/(BE122+273)*$H$13)</f>
        <v>45422.906197649332</v>
      </c>
      <c r="AM122">
        <f>$E$11*BK122+$F$11*BL122+$G$11*BW122</f>
        <v>1500.1189999999999</v>
      </c>
      <c r="AN122">
        <f t="shared" si="83"/>
        <v>1276.1662539915469</v>
      </c>
      <c r="AO122">
        <f>($E$11*$G$9+$F$11*$G$9+$G$11*(BX122*$H$9+BY122*$J$9))/($E$11+$F$11+$G$11)</f>
        <v>0.85071001300000004</v>
      </c>
      <c r="AP122">
        <f>($E$11*$N$9+$F$11*$N$9+$G$11*(BX122*$O$9+BY122*$Q$9))/($E$11+$F$11+$G$11)</f>
        <v>0.17797496754000003</v>
      </c>
      <c r="AQ122">
        <v>3</v>
      </c>
      <c r="AR122">
        <v>0.5</v>
      </c>
      <c r="AS122" t="s">
        <v>331</v>
      </c>
      <c r="AT122">
        <v>2</v>
      </c>
      <c r="AU122">
        <v>1654199444.349999</v>
      </c>
      <c r="AV122">
        <v>410.1502666666666</v>
      </c>
      <c r="AW122">
        <v>419.96633333333341</v>
      </c>
      <c r="AX122">
        <v>20.70140666666666</v>
      </c>
      <c r="AY122">
        <v>19.13026</v>
      </c>
      <c r="AZ122">
        <v>407.79383333333328</v>
      </c>
      <c r="BA122">
        <v>20.53125666666666</v>
      </c>
      <c r="BB122">
        <v>599.98699999999985</v>
      </c>
      <c r="BC122">
        <v>84.970910000000003</v>
      </c>
      <c r="BD122">
        <v>9.996063999999999E-2</v>
      </c>
      <c r="BE122">
        <v>23.54669333333333</v>
      </c>
      <c r="BF122">
        <v>24.704899999999999</v>
      </c>
      <c r="BG122">
        <v>999.9000000000002</v>
      </c>
      <c r="BH122">
        <v>0</v>
      </c>
      <c r="BI122">
        <v>0</v>
      </c>
      <c r="BJ122">
        <v>9992.999333333335</v>
      </c>
      <c r="BK122">
        <v>450.48756666666668</v>
      </c>
      <c r="BL122">
        <v>1.823825333333333</v>
      </c>
      <c r="BM122">
        <v>-9.8160583333333342</v>
      </c>
      <c r="BN122">
        <v>418.82039999999989</v>
      </c>
      <c r="BO122">
        <v>428.15710000000013</v>
      </c>
      <c r="BP122">
        <v>1.5711493333333331</v>
      </c>
      <c r="BQ122">
        <v>419.96633333333341</v>
      </c>
      <c r="BR122">
        <v>19.13026</v>
      </c>
      <c r="BS122">
        <v>1.759018</v>
      </c>
      <c r="BT122">
        <v>1.625515</v>
      </c>
      <c r="BU122">
        <v>15.427289999999999</v>
      </c>
      <c r="BV122">
        <v>14.20284</v>
      </c>
      <c r="BW122">
        <v>1500.1189999999999</v>
      </c>
      <c r="BX122">
        <v>0.6430005333333334</v>
      </c>
      <c r="BY122">
        <v>0.35699950000000003</v>
      </c>
      <c r="BZ122">
        <v>31.897226666666661</v>
      </c>
      <c r="CA122">
        <v>25054.833333333328</v>
      </c>
      <c r="CB122">
        <v>1654199140.5999999</v>
      </c>
      <c r="CC122" t="s">
        <v>571</v>
      </c>
      <c r="CD122">
        <v>1654199134.0999999</v>
      </c>
      <c r="CE122">
        <v>1654199140.5999999</v>
      </c>
      <c r="CF122">
        <v>14</v>
      </c>
      <c r="CG122">
        <v>-0.182</v>
      </c>
      <c r="CH122">
        <v>7.0000000000000001E-3</v>
      </c>
      <c r="CI122">
        <v>2.3570000000000002</v>
      </c>
      <c r="CJ122">
        <v>0.17299999999999999</v>
      </c>
      <c r="CK122">
        <v>420</v>
      </c>
      <c r="CL122">
        <v>21</v>
      </c>
      <c r="CM122">
        <v>0.27</v>
      </c>
      <c r="CN122">
        <v>0.06</v>
      </c>
      <c r="CO122">
        <v>-9.7962846341463408</v>
      </c>
      <c r="CP122">
        <v>-0.35440662020906338</v>
      </c>
      <c r="CQ122">
        <v>4.4717990001163957E-2</v>
      </c>
      <c r="CR122">
        <v>0</v>
      </c>
      <c r="CS122">
        <v>1.5863326829268289</v>
      </c>
      <c r="CT122">
        <v>-0.2270201393728222</v>
      </c>
      <c r="CU122">
        <v>2.4284819811761209E-2</v>
      </c>
      <c r="CV122">
        <v>0</v>
      </c>
      <c r="CW122">
        <v>0</v>
      </c>
      <c r="CX122">
        <v>2</v>
      </c>
      <c r="CY122" t="s">
        <v>333</v>
      </c>
      <c r="CZ122">
        <v>3.2307399999999999</v>
      </c>
      <c r="DA122">
        <v>2.7813699999999999</v>
      </c>
      <c r="DB122">
        <v>8.0575900000000006E-2</v>
      </c>
      <c r="DC122">
        <v>8.3489800000000003E-2</v>
      </c>
      <c r="DD122">
        <v>9.0943499999999997E-2</v>
      </c>
      <c r="DE122">
        <v>8.7995400000000001E-2</v>
      </c>
      <c r="DF122">
        <v>23209.4</v>
      </c>
      <c r="DG122">
        <v>22808.1</v>
      </c>
      <c r="DH122">
        <v>24277.5</v>
      </c>
      <c r="DI122">
        <v>22175.5</v>
      </c>
      <c r="DJ122">
        <v>32617.200000000001</v>
      </c>
      <c r="DK122">
        <v>25800.799999999999</v>
      </c>
      <c r="DL122">
        <v>39684.300000000003</v>
      </c>
      <c r="DM122">
        <v>30704.1</v>
      </c>
      <c r="DN122">
        <v>2.1577500000000001</v>
      </c>
      <c r="DO122">
        <v>2.1623000000000001</v>
      </c>
      <c r="DP122">
        <v>3.0186000000000001E-2</v>
      </c>
      <c r="DQ122">
        <v>0</v>
      </c>
      <c r="DR122">
        <v>24.187000000000001</v>
      </c>
      <c r="DS122">
        <v>999.9</v>
      </c>
      <c r="DT122">
        <v>50.1</v>
      </c>
      <c r="DU122">
        <v>34.5</v>
      </c>
      <c r="DV122">
        <v>32.391399999999997</v>
      </c>
      <c r="DW122">
        <v>63.476900000000001</v>
      </c>
      <c r="DX122">
        <v>17.52</v>
      </c>
      <c r="DY122">
        <v>2</v>
      </c>
      <c r="DZ122">
        <v>0.18320400000000001</v>
      </c>
      <c r="EA122">
        <v>2.9803199999999999</v>
      </c>
      <c r="EB122">
        <v>20.339500000000001</v>
      </c>
      <c r="EC122">
        <v>5.2265699999999997</v>
      </c>
      <c r="ED122">
        <v>11.943199999999999</v>
      </c>
      <c r="EE122">
        <v>4.9769500000000004</v>
      </c>
      <c r="EF122">
        <v>3.28118</v>
      </c>
      <c r="EG122">
        <v>930.5</v>
      </c>
      <c r="EH122">
        <v>2476.6</v>
      </c>
      <c r="EI122">
        <v>192.1</v>
      </c>
      <c r="EJ122">
        <v>100.1</v>
      </c>
      <c r="EK122">
        <v>4.9718</v>
      </c>
      <c r="EL122">
        <v>1.86188</v>
      </c>
      <c r="EM122">
        <v>1.8673599999999999</v>
      </c>
      <c r="EN122">
        <v>1.8586800000000001</v>
      </c>
      <c r="EO122">
        <v>1.8629500000000001</v>
      </c>
      <c r="EP122">
        <v>1.8635299999999999</v>
      </c>
      <c r="EQ122">
        <v>1.86432</v>
      </c>
      <c r="ER122">
        <v>1.8603499999999999</v>
      </c>
      <c r="ES122">
        <v>0</v>
      </c>
      <c r="ET122">
        <v>0</v>
      </c>
      <c r="EU122">
        <v>0</v>
      </c>
      <c r="EV122">
        <v>0</v>
      </c>
      <c r="EW122" t="s">
        <v>334</v>
      </c>
      <c r="EX122" t="s">
        <v>335</v>
      </c>
      <c r="EY122" t="s">
        <v>336</v>
      </c>
      <c r="EZ122" t="s">
        <v>336</v>
      </c>
      <c r="FA122" t="s">
        <v>336</v>
      </c>
      <c r="FB122" t="s">
        <v>336</v>
      </c>
      <c r="FC122">
        <v>0</v>
      </c>
      <c r="FD122">
        <v>100</v>
      </c>
      <c r="FE122">
        <v>100</v>
      </c>
      <c r="FF122">
        <v>2.3559999999999999</v>
      </c>
      <c r="FG122">
        <v>0.1699</v>
      </c>
      <c r="FH122">
        <v>2.2082091204542529</v>
      </c>
      <c r="FI122">
        <v>6.7843858137211317E-4</v>
      </c>
      <c r="FJ122">
        <v>-9.1149672394835243E-7</v>
      </c>
      <c r="FK122">
        <v>3.4220399332756191E-10</v>
      </c>
      <c r="FL122">
        <v>1.6171895878289679E-2</v>
      </c>
      <c r="FM122">
        <v>-1.0294496597657229E-2</v>
      </c>
      <c r="FN122">
        <v>9.3241379300954626E-4</v>
      </c>
      <c r="FO122">
        <v>-3.1998259251072341E-6</v>
      </c>
      <c r="FP122">
        <v>1</v>
      </c>
      <c r="FQ122">
        <v>2092</v>
      </c>
      <c r="FR122">
        <v>0</v>
      </c>
      <c r="FS122">
        <v>27</v>
      </c>
      <c r="FT122">
        <v>5.3</v>
      </c>
      <c r="FU122">
        <v>5.2</v>
      </c>
      <c r="FV122">
        <v>1.3635299999999999</v>
      </c>
      <c r="FW122">
        <v>2.4352999999999998</v>
      </c>
      <c r="FX122">
        <v>2.1496599999999999</v>
      </c>
      <c r="FY122">
        <v>2.7331500000000002</v>
      </c>
      <c r="FZ122">
        <v>2.1508799999999999</v>
      </c>
      <c r="GA122">
        <v>2.3938000000000001</v>
      </c>
      <c r="GB122">
        <v>38.845700000000001</v>
      </c>
      <c r="GC122">
        <v>15.086399999999999</v>
      </c>
      <c r="GD122">
        <v>19</v>
      </c>
      <c r="GE122">
        <v>625.46600000000001</v>
      </c>
      <c r="GF122">
        <v>653.89099999999996</v>
      </c>
      <c r="GG122">
        <v>19.9984</v>
      </c>
      <c r="GH122">
        <v>29.6511</v>
      </c>
      <c r="GI122">
        <v>29.998000000000001</v>
      </c>
      <c r="GJ122">
        <v>30.027899999999999</v>
      </c>
      <c r="GK122">
        <v>30.055800000000001</v>
      </c>
      <c r="GL122">
        <v>27.328900000000001</v>
      </c>
      <c r="GM122">
        <v>40.670999999999999</v>
      </c>
      <c r="GN122">
        <v>0</v>
      </c>
      <c r="GO122">
        <v>20</v>
      </c>
      <c r="GP122">
        <v>420</v>
      </c>
      <c r="GQ122">
        <v>19.02</v>
      </c>
      <c r="GR122">
        <v>100.35599999999999</v>
      </c>
      <c r="GS122">
        <v>100.721</v>
      </c>
    </row>
    <row r="123" spans="1:201" x14ac:dyDescent="0.25">
      <c r="A123" t="s">
        <v>568</v>
      </c>
      <c r="B123" t="s">
        <v>647</v>
      </c>
      <c r="C123">
        <v>2</v>
      </c>
      <c r="D123">
        <v>107</v>
      </c>
      <c r="E123">
        <v>1654199523.5999999</v>
      </c>
      <c r="F123">
        <v>12221.599999904631</v>
      </c>
      <c r="G123" t="s">
        <v>576</v>
      </c>
      <c r="H123" t="s">
        <v>577</v>
      </c>
      <c r="I123">
        <v>15</v>
      </c>
      <c r="J123">
        <v>1654199515.849999</v>
      </c>
      <c r="K123">
        <f t="shared" si="63"/>
        <v>3.1111085555118423E-3</v>
      </c>
      <c r="L123">
        <f t="shared" si="64"/>
        <v>3.1111085555118421</v>
      </c>
      <c r="M123">
        <f t="shared" si="65"/>
        <v>18.479328951337234</v>
      </c>
      <c r="N123">
        <f t="shared" si="66"/>
        <v>410.10766666666672</v>
      </c>
      <c r="O123">
        <f t="shared" si="67"/>
        <v>255.36534843414023</v>
      </c>
      <c r="P123">
        <f t="shared" si="68"/>
        <v>21.723386378014549</v>
      </c>
      <c r="Q123">
        <f t="shared" si="69"/>
        <v>34.886985858551782</v>
      </c>
      <c r="R123">
        <f t="shared" si="70"/>
        <v>0.20801146528854356</v>
      </c>
      <c r="S123">
        <f>IF(LEFT(AS123,1)&lt;&gt;"0",IF(LEFT(AS123,1)="1",3,AT123),$G$5+$H$5*(BJ123*BC123/($N$5*1000))+$I$5*(BJ123*BC123/($N$5*1000))*MAX(MIN(AQ123,$M$5),$L$5)*MAX(MIN(AQ123,$M$5),$L$5)+$J$5*MAX(MIN(AQ123,$M$5),$L$5)*(BJ123*BC123/($N$5*1000))+$K$5*(BJ123*BC123/($N$5*1000))*(BJ123*BC123/($N$5*1000)))</f>
        <v>3.1939688973115103</v>
      </c>
      <c r="T123">
        <f t="shared" si="71"/>
        <v>0.20076785884078246</v>
      </c>
      <c r="U123">
        <f t="shared" si="72"/>
        <v>0.12610970657286247</v>
      </c>
      <c r="V123">
        <f t="shared" si="73"/>
        <v>213.58349372869955</v>
      </c>
      <c r="W123">
        <f>(BE123+(V123+2*0.95*0.0000000567*(((BE123+$E$7)+273)^4-(BE123+273)^4)-44100*K123)/(1.84*29.3*S123+8*0.95*0.0000000567*(BE123+273)^3))</f>
        <v>23.70320326416266</v>
      </c>
      <c r="X123">
        <f>($F$7*BF123+$G$7*BG123+$H$7*W123)</f>
        <v>24.131790000000009</v>
      </c>
      <c r="Y123">
        <f t="shared" si="74"/>
        <v>3.0187667688163575</v>
      </c>
      <c r="Z123">
        <f t="shared" si="75"/>
        <v>60.557153025261279</v>
      </c>
      <c r="AA123">
        <f t="shared" si="76"/>
        <v>1.7374017999479379</v>
      </c>
      <c r="AB123">
        <f t="shared" si="77"/>
        <v>2.8690282041878432</v>
      </c>
      <c r="AC123">
        <f t="shared" si="78"/>
        <v>1.2813649688684197</v>
      </c>
      <c r="AD123">
        <f t="shared" si="79"/>
        <v>-137.19988729807224</v>
      </c>
      <c r="AE123">
        <f t="shared" si="80"/>
        <v>-145.51535078470536</v>
      </c>
      <c r="AF123">
        <f>2*0.95*0.0000000567*(((BE123+$E$7)+273)^4-(X123+273)^4)</f>
        <v>-9.5122552546296593</v>
      </c>
      <c r="AG123">
        <f t="shared" si="81"/>
        <v>-78.643999608707702</v>
      </c>
      <c r="AH123">
        <v>0</v>
      </c>
      <c r="AI123">
        <v>0</v>
      </c>
      <c r="AJ123">
        <f>IF(AH123*$K$13&gt;=AL123,1,(AL123/(AL123-AH123*$K$13)))</f>
        <v>1</v>
      </c>
      <c r="AK123">
        <f t="shared" si="82"/>
        <v>0</v>
      </c>
      <c r="AL123">
        <f>MAX(0,($E$13+$F$13*BJ123)/(1+$G$13*BJ123)*BC123/(BE123+273)*$H$13)</f>
        <v>45501.77495153348</v>
      </c>
      <c r="AM123">
        <f>$E$11*BK123+$F$11*BL123+$G$11*BW123</f>
        <v>1200.0756666666671</v>
      </c>
      <c r="AN123">
        <f t="shared" si="83"/>
        <v>1020.916349988714</v>
      </c>
      <c r="AO123">
        <f>($E$11*$G$9+$F$11*$G$9+$G$11*(BX123*$H$9+BY123*$J$9))/($E$11+$F$11+$G$11)</f>
        <v>0.850709983</v>
      </c>
      <c r="AP123">
        <f>($E$11*$N$9+$F$11*$N$9+$G$11*(BX123*$O$9+BY123*$Q$9))/($E$11+$F$11+$G$11)</f>
        <v>0.17797502245999999</v>
      </c>
      <c r="AQ123">
        <v>3</v>
      </c>
      <c r="AR123">
        <v>0.5</v>
      </c>
      <c r="AS123" t="s">
        <v>331</v>
      </c>
      <c r="AT123">
        <v>2</v>
      </c>
      <c r="AU123">
        <v>1654199515.849999</v>
      </c>
      <c r="AV123">
        <v>410.10766666666672</v>
      </c>
      <c r="AW123">
        <v>419.98503333333332</v>
      </c>
      <c r="AX123">
        <v>20.423713333333339</v>
      </c>
      <c r="AY123">
        <v>18.899966666666671</v>
      </c>
      <c r="AZ123">
        <v>407.75126666666682</v>
      </c>
      <c r="BA123">
        <v>20.260006666666659</v>
      </c>
      <c r="BB123">
        <v>600.01473333333342</v>
      </c>
      <c r="BC123">
        <v>84.967859999999988</v>
      </c>
      <c r="BD123">
        <v>0.10001045</v>
      </c>
      <c r="BE123">
        <v>23.286719999999999</v>
      </c>
      <c r="BF123">
        <v>24.131790000000009</v>
      </c>
      <c r="BG123">
        <v>999.9000000000002</v>
      </c>
      <c r="BH123">
        <v>0</v>
      </c>
      <c r="BI123">
        <v>0</v>
      </c>
      <c r="BJ123">
        <v>10002.314</v>
      </c>
      <c r="BK123">
        <v>357.80856666666671</v>
      </c>
      <c r="BL123">
        <v>1.9837130000000001</v>
      </c>
      <c r="BM123">
        <v>-9.8773926666666689</v>
      </c>
      <c r="BN123">
        <v>418.6583</v>
      </c>
      <c r="BO123">
        <v>428.0757333333334</v>
      </c>
      <c r="BP123">
        <v>1.5237683333333341</v>
      </c>
      <c r="BQ123">
        <v>419.98503333333332</v>
      </c>
      <c r="BR123">
        <v>18.899966666666671</v>
      </c>
      <c r="BS123">
        <v>1.73536</v>
      </c>
      <c r="BT123">
        <v>1.6058889999999999</v>
      </c>
      <c r="BU123">
        <v>15.216393333333331</v>
      </c>
      <c r="BV123">
        <v>14.015420000000001</v>
      </c>
      <c r="BW123">
        <v>1200.0756666666671</v>
      </c>
      <c r="BX123">
        <v>0.64299960000000012</v>
      </c>
      <c r="BY123">
        <v>0.35700036666666651</v>
      </c>
      <c r="BZ123">
        <v>31</v>
      </c>
      <c r="CA123">
        <v>20043.543333333331</v>
      </c>
      <c r="CB123">
        <v>1654199140.5999999</v>
      </c>
      <c r="CC123" t="s">
        <v>571</v>
      </c>
      <c r="CD123">
        <v>1654199134.0999999</v>
      </c>
      <c r="CE123">
        <v>1654199140.5999999</v>
      </c>
      <c r="CF123">
        <v>14</v>
      </c>
      <c r="CG123">
        <v>-0.182</v>
      </c>
      <c r="CH123">
        <v>7.0000000000000001E-3</v>
      </c>
      <c r="CI123">
        <v>2.3570000000000002</v>
      </c>
      <c r="CJ123">
        <v>0.17299999999999999</v>
      </c>
      <c r="CK123">
        <v>420</v>
      </c>
      <c r="CL123">
        <v>21</v>
      </c>
      <c r="CM123">
        <v>0.27</v>
      </c>
      <c r="CN123">
        <v>0.06</v>
      </c>
      <c r="CO123">
        <v>-9.8714712195121948</v>
      </c>
      <c r="CP123">
        <v>-6.2074703832743862E-2</v>
      </c>
      <c r="CQ123">
        <v>2.0696568490773431E-2</v>
      </c>
      <c r="CR123">
        <v>1</v>
      </c>
      <c r="CS123">
        <v>1.523484146341463</v>
      </c>
      <c r="CT123">
        <v>-3.3554006968622512E-3</v>
      </c>
      <c r="CU123">
        <v>1.8823363474484559E-3</v>
      </c>
      <c r="CV123">
        <v>1</v>
      </c>
      <c r="CW123">
        <v>2</v>
      </c>
      <c r="CX123">
        <v>2</v>
      </c>
      <c r="CY123" t="s">
        <v>343</v>
      </c>
      <c r="CZ123">
        <v>3.23116</v>
      </c>
      <c r="DA123">
        <v>2.7813099999999999</v>
      </c>
      <c r="DB123">
        <v>8.0651799999999996E-2</v>
      </c>
      <c r="DC123">
        <v>8.3562700000000004E-2</v>
      </c>
      <c r="DD123">
        <v>9.0206400000000006E-2</v>
      </c>
      <c r="DE123">
        <v>8.7232900000000002E-2</v>
      </c>
      <c r="DF123">
        <v>23223.200000000001</v>
      </c>
      <c r="DG123">
        <v>22818</v>
      </c>
      <c r="DH123">
        <v>24292.400000000001</v>
      </c>
      <c r="DI123">
        <v>22185.7</v>
      </c>
      <c r="DJ123">
        <v>32662.3</v>
      </c>
      <c r="DK123">
        <v>25833.8</v>
      </c>
      <c r="DL123">
        <v>39707.5</v>
      </c>
      <c r="DM123">
        <v>30718.2</v>
      </c>
      <c r="DN123">
        <v>2.1627000000000001</v>
      </c>
      <c r="DO123">
        <v>2.16622</v>
      </c>
      <c r="DP123">
        <v>1.6182700000000001E-2</v>
      </c>
      <c r="DQ123">
        <v>0</v>
      </c>
      <c r="DR123">
        <v>23.837700000000002</v>
      </c>
      <c r="DS123">
        <v>999.9</v>
      </c>
      <c r="DT123">
        <v>50</v>
      </c>
      <c r="DU123">
        <v>34.5</v>
      </c>
      <c r="DV123">
        <v>32.327199999999998</v>
      </c>
      <c r="DW123">
        <v>63.426900000000003</v>
      </c>
      <c r="DX123">
        <v>17.5321</v>
      </c>
      <c r="DY123">
        <v>2</v>
      </c>
      <c r="DZ123">
        <v>0.154223</v>
      </c>
      <c r="EA123">
        <v>2.7841</v>
      </c>
      <c r="EB123">
        <v>20.3475</v>
      </c>
      <c r="EC123">
        <v>5.2294200000000002</v>
      </c>
      <c r="ED123">
        <v>11.9414</v>
      </c>
      <c r="EE123">
        <v>4.9777500000000003</v>
      </c>
      <c r="EF123">
        <v>3.28172</v>
      </c>
      <c r="EG123">
        <v>932.5</v>
      </c>
      <c r="EH123">
        <v>2498.6</v>
      </c>
      <c r="EI123">
        <v>192.1</v>
      </c>
      <c r="EJ123">
        <v>100.1</v>
      </c>
      <c r="EK123">
        <v>4.9717799999999999</v>
      </c>
      <c r="EL123">
        <v>1.86188</v>
      </c>
      <c r="EM123">
        <v>1.8673299999999999</v>
      </c>
      <c r="EN123">
        <v>1.85867</v>
      </c>
      <c r="EO123">
        <v>1.86294</v>
      </c>
      <c r="EP123">
        <v>1.8634900000000001</v>
      </c>
      <c r="EQ123">
        <v>1.86432</v>
      </c>
      <c r="ER123">
        <v>1.8603499999999999</v>
      </c>
      <c r="ES123">
        <v>0</v>
      </c>
      <c r="ET123">
        <v>0</v>
      </c>
      <c r="EU123">
        <v>0</v>
      </c>
      <c r="EV123">
        <v>0</v>
      </c>
      <c r="EW123" t="s">
        <v>334</v>
      </c>
      <c r="EX123" t="s">
        <v>335</v>
      </c>
      <c r="EY123" t="s">
        <v>336</v>
      </c>
      <c r="EZ123" t="s">
        <v>336</v>
      </c>
      <c r="FA123" t="s">
        <v>336</v>
      </c>
      <c r="FB123" t="s">
        <v>336</v>
      </c>
      <c r="FC123">
        <v>0</v>
      </c>
      <c r="FD123">
        <v>100</v>
      </c>
      <c r="FE123">
        <v>100</v>
      </c>
      <c r="FF123">
        <v>2.3559999999999999</v>
      </c>
      <c r="FG123">
        <v>0.16370000000000001</v>
      </c>
      <c r="FH123">
        <v>2.2082091204542529</v>
      </c>
      <c r="FI123">
        <v>6.7843858137211317E-4</v>
      </c>
      <c r="FJ123">
        <v>-9.1149672394835243E-7</v>
      </c>
      <c r="FK123">
        <v>3.4220399332756191E-10</v>
      </c>
      <c r="FL123">
        <v>1.6171895878289679E-2</v>
      </c>
      <c r="FM123">
        <v>-1.0294496597657229E-2</v>
      </c>
      <c r="FN123">
        <v>9.3241379300954626E-4</v>
      </c>
      <c r="FO123">
        <v>-3.1998259251072341E-6</v>
      </c>
      <c r="FP123">
        <v>1</v>
      </c>
      <c r="FQ123">
        <v>2092</v>
      </c>
      <c r="FR123">
        <v>0</v>
      </c>
      <c r="FS123">
        <v>27</v>
      </c>
      <c r="FT123">
        <v>6.5</v>
      </c>
      <c r="FU123">
        <v>6.4</v>
      </c>
      <c r="FV123">
        <v>1.3647499999999999</v>
      </c>
      <c r="FW123">
        <v>2.4340799999999998</v>
      </c>
      <c r="FX123">
        <v>2.1496599999999999</v>
      </c>
      <c r="FY123">
        <v>2.7319300000000002</v>
      </c>
      <c r="FZ123">
        <v>2.1508799999999999</v>
      </c>
      <c r="GA123">
        <v>2.4194300000000002</v>
      </c>
      <c r="GB123">
        <v>38.722499999999997</v>
      </c>
      <c r="GC123">
        <v>15.086399999999999</v>
      </c>
      <c r="GD123">
        <v>19</v>
      </c>
      <c r="GE123">
        <v>625.25900000000001</v>
      </c>
      <c r="GF123">
        <v>652.91300000000001</v>
      </c>
      <c r="GG123">
        <v>19.9971</v>
      </c>
      <c r="GH123">
        <v>29.274899999999999</v>
      </c>
      <c r="GI123">
        <v>29.998200000000001</v>
      </c>
      <c r="GJ123">
        <v>29.652100000000001</v>
      </c>
      <c r="GK123">
        <v>29.6815</v>
      </c>
      <c r="GL123">
        <v>27.334299999999999</v>
      </c>
      <c r="GM123">
        <v>41.528100000000002</v>
      </c>
      <c r="GN123">
        <v>0</v>
      </c>
      <c r="GO123">
        <v>20</v>
      </c>
      <c r="GP123">
        <v>420</v>
      </c>
      <c r="GQ123">
        <v>18.757000000000001</v>
      </c>
      <c r="GR123">
        <v>100.41500000000001</v>
      </c>
      <c r="GS123">
        <v>100.767</v>
      </c>
    </row>
    <row r="124" spans="1:201" x14ac:dyDescent="0.25">
      <c r="A124" t="s">
        <v>568</v>
      </c>
      <c r="B124" t="s">
        <v>647</v>
      </c>
      <c r="C124">
        <v>2</v>
      </c>
      <c r="D124">
        <v>108</v>
      </c>
      <c r="E124">
        <v>1654199613.5999999</v>
      </c>
      <c r="F124">
        <v>12311.599999904631</v>
      </c>
      <c r="G124" t="s">
        <v>578</v>
      </c>
      <c r="H124" t="s">
        <v>579</v>
      </c>
      <c r="I124">
        <v>15</v>
      </c>
      <c r="J124">
        <v>1654199605.599999</v>
      </c>
      <c r="K124">
        <f t="shared" si="63"/>
        <v>3.1544975007237915E-3</v>
      </c>
      <c r="L124">
        <f t="shared" si="64"/>
        <v>3.1544975007237914</v>
      </c>
      <c r="M124">
        <f t="shared" si="65"/>
        <v>17.880034035548373</v>
      </c>
      <c r="N124">
        <f t="shared" si="66"/>
        <v>410.4134838709677</v>
      </c>
      <c r="O124">
        <f t="shared" si="67"/>
        <v>269.93778290139437</v>
      </c>
      <c r="P124">
        <f t="shared" si="68"/>
        <v>22.961733781411471</v>
      </c>
      <c r="Q124">
        <f t="shared" si="69"/>
        <v>34.911026739777277</v>
      </c>
      <c r="R124">
        <f t="shared" si="70"/>
        <v>0.22302700218558361</v>
      </c>
      <c r="S124">
        <f>IF(LEFT(AS124,1)&lt;&gt;"0",IF(LEFT(AS124,1)="1",3,AT124),$G$5+$H$5*(BJ124*BC124/($N$5*1000))+$I$5*(BJ124*BC124/($N$5*1000))*MAX(MIN(AQ124,$M$5),$L$5)*MAX(MIN(AQ124,$M$5),$L$5)+$J$5*MAX(MIN(AQ124,$M$5),$L$5)*(BJ124*BC124/($N$5*1000))+$K$5*(BJ124*BC124/($N$5*1000))*(BJ124*BC124/($N$5*1000)))</f>
        <v>3.1933248404313552</v>
      </c>
      <c r="T124">
        <f t="shared" si="71"/>
        <v>0.214720726480056</v>
      </c>
      <c r="U124">
        <f t="shared" si="72"/>
        <v>0.13492096561936648</v>
      </c>
      <c r="V124">
        <f t="shared" si="73"/>
        <v>160.18318668155106</v>
      </c>
      <c r="W124">
        <f>(BE124+(V124+2*0.95*0.0000000567*(((BE124+$E$7)+273)^4-(BE124+273)^4)-44100*K124)/(1.84*29.3*S124+8*0.95*0.0000000567*(BE124+273)^3))</f>
        <v>23.133627821649728</v>
      </c>
      <c r="X124">
        <f>($F$7*BF124+$G$7*BG124+$H$7*W124)</f>
        <v>23.567032258064511</v>
      </c>
      <c r="Y124">
        <f t="shared" si="74"/>
        <v>2.9179601506899377</v>
      </c>
      <c r="Z124">
        <f t="shared" si="75"/>
        <v>60.300168230469076</v>
      </c>
      <c r="AA124">
        <f t="shared" si="76"/>
        <v>1.7022226838764438</v>
      </c>
      <c r="AB124">
        <f t="shared" si="77"/>
        <v>2.8229153148802122</v>
      </c>
      <c r="AC124">
        <f t="shared" si="78"/>
        <v>1.2157374668134939</v>
      </c>
      <c r="AD124">
        <f t="shared" si="79"/>
        <v>-139.11333978191919</v>
      </c>
      <c r="AE124">
        <f t="shared" si="80"/>
        <v>-94.399519490414193</v>
      </c>
      <c r="AF124">
        <f>2*0.95*0.0000000567*(((BE124+$E$7)+273)^4-(X124+273)^4)</f>
        <v>-6.1461316170887788</v>
      </c>
      <c r="AG124">
        <f t="shared" si="81"/>
        <v>-79.475804207871093</v>
      </c>
      <c r="AH124">
        <v>0</v>
      </c>
      <c r="AI124">
        <v>0</v>
      </c>
      <c r="AJ124">
        <f>IF(AH124*$K$13&gt;=AL124,1,(AL124/(AL124-AH124*$K$13)))</f>
        <v>1</v>
      </c>
      <c r="AK124">
        <f t="shared" si="82"/>
        <v>0</v>
      </c>
      <c r="AL124">
        <f>MAX(0,($E$13+$F$13*BJ124)/(1+$G$13*BJ124)*BC124/(BE124+273)*$H$13)</f>
        <v>45530.955004378244</v>
      </c>
      <c r="AM124">
        <f>$E$11*BK124+$F$11*BL124+$G$11*BW124</f>
        <v>900.0315483870969</v>
      </c>
      <c r="AN124">
        <f t="shared" si="83"/>
        <v>765.66586727133006</v>
      </c>
      <c r="AO124">
        <f>($E$11*$G$9+$F$11*$G$9+$G$11*(BX124*$H$9+BY124*$J$9))/($E$11+$F$11+$G$11)</f>
        <v>0.85071003193548367</v>
      </c>
      <c r="AP124">
        <f>($E$11*$N$9+$F$11*$N$9+$G$11*(BX124*$O$9+BY124*$Q$9))/($E$11+$F$11+$G$11)</f>
        <v>0.17797507983870967</v>
      </c>
      <c r="AQ124">
        <v>3</v>
      </c>
      <c r="AR124">
        <v>0.5</v>
      </c>
      <c r="AS124" t="s">
        <v>331</v>
      </c>
      <c r="AT124">
        <v>2</v>
      </c>
      <c r="AU124">
        <v>1654199605.599999</v>
      </c>
      <c r="AV124">
        <v>410.4134838709677</v>
      </c>
      <c r="AW124">
        <v>420.00103225806453</v>
      </c>
      <c r="AX124">
        <v>20.011303225806451</v>
      </c>
      <c r="AY124">
        <v>18.465583870967741</v>
      </c>
      <c r="AZ124">
        <v>408.05696774193552</v>
      </c>
      <c r="BA124">
        <v>19.85695161290322</v>
      </c>
      <c r="BB124">
        <v>599.98703225806457</v>
      </c>
      <c r="BC124">
        <v>84.963119354838739</v>
      </c>
      <c r="BD124">
        <v>9.9940490322580636E-2</v>
      </c>
      <c r="BE124">
        <v>23.018703225806451</v>
      </c>
      <c r="BF124">
        <v>23.567032258064511</v>
      </c>
      <c r="BG124">
        <v>999.90000000000032</v>
      </c>
      <c r="BH124">
        <v>0</v>
      </c>
      <c r="BI124">
        <v>0</v>
      </c>
      <c r="BJ124">
        <v>10000.14387096774</v>
      </c>
      <c r="BK124">
        <v>268.32832258064508</v>
      </c>
      <c r="BL124">
        <v>2.0859964516129041</v>
      </c>
      <c r="BM124">
        <v>-9.5875029032258077</v>
      </c>
      <c r="BN124">
        <v>418.79416129032268</v>
      </c>
      <c r="BO124">
        <v>427.90248387096773</v>
      </c>
      <c r="BP124">
        <v>1.5457093548387091</v>
      </c>
      <c r="BQ124">
        <v>420.00103225806453</v>
      </c>
      <c r="BR124">
        <v>18.465583870967741</v>
      </c>
      <c r="BS124">
        <v>1.700222580645161</v>
      </c>
      <c r="BT124">
        <v>1.568893870967742</v>
      </c>
      <c r="BU124">
        <v>14.898448387096771</v>
      </c>
      <c r="BV124">
        <v>13.65663548387097</v>
      </c>
      <c r="BW124">
        <v>900.0315483870969</v>
      </c>
      <c r="BX124">
        <v>0.64299893548387088</v>
      </c>
      <c r="BY124">
        <v>0.35700106451612901</v>
      </c>
      <c r="BZ124">
        <v>30</v>
      </c>
      <c r="CA124">
        <v>15032.219354838709</v>
      </c>
      <c r="CB124">
        <v>1654199140.5999999</v>
      </c>
      <c r="CC124" t="s">
        <v>571</v>
      </c>
      <c r="CD124">
        <v>1654199134.0999999</v>
      </c>
      <c r="CE124">
        <v>1654199140.5999999</v>
      </c>
      <c r="CF124">
        <v>14</v>
      </c>
      <c r="CG124">
        <v>-0.182</v>
      </c>
      <c r="CH124">
        <v>7.0000000000000001E-3</v>
      </c>
      <c r="CI124">
        <v>2.3570000000000002</v>
      </c>
      <c r="CJ124">
        <v>0.17299999999999999</v>
      </c>
      <c r="CK124">
        <v>420</v>
      </c>
      <c r="CL124">
        <v>21</v>
      </c>
      <c r="CM124">
        <v>0.27</v>
      </c>
      <c r="CN124">
        <v>0.06</v>
      </c>
      <c r="CO124">
        <v>-9.5806531707317077</v>
      </c>
      <c r="CP124">
        <v>-8.1926550522677E-2</v>
      </c>
      <c r="CQ124">
        <v>3.4595449047880589E-2</v>
      </c>
      <c r="CR124">
        <v>1</v>
      </c>
      <c r="CS124">
        <v>1.541254634146342</v>
      </c>
      <c r="CT124">
        <v>-8.436229965157023E-2</v>
      </c>
      <c r="CU124">
        <v>3.203627121945745E-2</v>
      </c>
      <c r="CV124">
        <v>1</v>
      </c>
      <c r="CW124">
        <v>2</v>
      </c>
      <c r="CX124">
        <v>2</v>
      </c>
      <c r="CY124" t="s">
        <v>343</v>
      </c>
      <c r="CZ124">
        <v>3.2317999999999998</v>
      </c>
      <c r="DA124">
        <v>2.7815799999999999</v>
      </c>
      <c r="DB124">
        <v>8.0766400000000002E-2</v>
      </c>
      <c r="DC124">
        <v>8.3636299999999997E-2</v>
      </c>
      <c r="DD124">
        <v>8.8872999999999994E-2</v>
      </c>
      <c r="DE124">
        <v>8.5991499999999998E-2</v>
      </c>
      <c r="DF124">
        <v>23235.5</v>
      </c>
      <c r="DG124">
        <v>22828.2</v>
      </c>
      <c r="DH124">
        <v>24306.9</v>
      </c>
      <c r="DI124">
        <v>22196.1</v>
      </c>
      <c r="DJ124">
        <v>32728.2</v>
      </c>
      <c r="DK124">
        <v>25880.6</v>
      </c>
      <c r="DL124">
        <v>39729.5</v>
      </c>
      <c r="DM124">
        <v>30732.6</v>
      </c>
      <c r="DN124">
        <v>2.1686700000000001</v>
      </c>
      <c r="DO124">
        <v>2.1707299999999998</v>
      </c>
      <c r="DP124">
        <v>5.6102900000000004E-3</v>
      </c>
      <c r="DQ124">
        <v>0</v>
      </c>
      <c r="DR124">
        <v>23.4635</v>
      </c>
      <c r="DS124">
        <v>999.9</v>
      </c>
      <c r="DT124">
        <v>50</v>
      </c>
      <c r="DU124">
        <v>34.5</v>
      </c>
      <c r="DV124">
        <v>32.331299999999999</v>
      </c>
      <c r="DW124">
        <v>63.606900000000003</v>
      </c>
      <c r="DX124">
        <v>17.656199999999998</v>
      </c>
      <c r="DY124">
        <v>2</v>
      </c>
      <c r="DZ124">
        <v>0.12425799999999999</v>
      </c>
      <c r="EA124">
        <v>2.6268600000000002</v>
      </c>
      <c r="EB124">
        <v>20.3538</v>
      </c>
      <c r="EC124">
        <v>5.2301700000000002</v>
      </c>
      <c r="ED124">
        <v>11.9436</v>
      </c>
      <c r="EE124">
        <v>4.9778000000000002</v>
      </c>
      <c r="EF124">
        <v>3.2818000000000001</v>
      </c>
      <c r="EG124">
        <v>935.1</v>
      </c>
      <c r="EH124">
        <v>2527.5</v>
      </c>
      <c r="EI124">
        <v>192.1</v>
      </c>
      <c r="EJ124">
        <v>100.1</v>
      </c>
      <c r="EK124">
        <v>4.9717799999999999</v>
      </c>
      <c r="EL124">
        <v>1.86188</v>
      </c>
      <c r="EM124">
        <v>1.8673</v>
      </c>
      <c r="EN124">
        <v>1.85867</v>
      </c>
      <c r="EO124">
        <v>1.86293</v>
      </c>
      <c r="EP124">
        <v>1.86344</v>
      </c>
      <c r="EQ124">
        <v>1.8643099999999999</v>
      </c>
      <c r="ER124">
        <v>1.8603400000000001</v>
      </c>
      <c r="ES124">
        <v>0</v>
      </c>
      <c r="ET124">
        <v>0</v>
      </c>
      <c r="EU124">
        <v>0</v>
      </c>
      <c r="EV124">
        <v>0</v>
      </c>
      <c r="EW124" t="s">
        <v>334</v>
      </c>
      <c r="EX124" t="s">
        <v>335</v>
      </c>
      <c r="EY124" t="s">
        <v>336</v>
      </c>
      <c r="EZ124" t="s">
        <v>336</v>
      </c>
      <c r="FA124" t="s">
        <v>336</v>
      </c>
      <c r="FB124" t="s">
        <v>336</v>
      </c>
      <c r="FC124">
        <v>0</v>
      </c>
      <c r="FD124">
        <v>100</v>
      </c>
      <c r="FE124">
        <v>100</v>
      </c>
      <c r="FF124">
        <v>2.3559999999999999</v>
      </c>
      <c r="FG124">
        <v>0.15340000000000001</v>
      </c>
      <c r="FH124">
        <v>2.2082091204542529</v>
      </c>
      <c r="FI124">
        <v>6.7843858137211317E-4</v>
      </c>
      <c r="FJ124">
        <v>-9.1149672394835243E-7</v>
      </c>
      <c r="FK124">
        <v>3.4220399332756191E-10</v>
      </c>
      <c r="FL124">
        <v>1.6171895878289679E-2</v>
      </c>
      <c r="FM124">
        <v>-1.0294496597657229E-2</v>
      </c>
      <c r="FN124">
        <v>9.3241379300954626E-4</v>
      </c>
      <c r="FO124">
        <v>-3.1998259251072341E-6</v>
      </c>
      <c r="FP124">
        <v>1</v>
      </c>
      <c r="FQ124">
        <v>2092</v>
      </c>
      <c r="FR124">
        <v>0</v>
      </c>
      <c r="FS124">
        <v>27</v>
      </c>
      <c r="FT124">
        <v>8</v>
      </c>
      <c r="FU124">
        <v>7.9</v>
      </c>
      <c r="FV124">
        <v>1.3647499999999999</v>
      </c>
      <c r="FW124">
        <v>2.4365199999999998</v>
      </c>
      <c r="FX124">
        <v>2.1496599999999999</v>
      </c>
      <c r="FY124">
        <v>2.7331500000000002</v>
      </c>
      <c r="FZ124">
        <v>2.1508799999999999</v>
      </c>
      <c r="GA124">
        <v>2.3901400000000002</v>
      </c>
      <c r="GB124">
        <v>38.599499999999999</v>
      </c>
      <c r="GC124">
        <v>15.068899999999999</v>
      </c>
      <c r="GD124">
        <v>19</v>
      </c>
      <c r="GE124">
        <v>625.25800000000004</v>
      </c>
      <c r="GF124">
        <v>651.822</v>
      </c>
      <c r="GG124">
        <v>19.9984</v>
      </c>
      <c r="GH124">
        <v>28.859200000000001</v>
      </c>
      <c r="GI124">
        <v>29.9986</v>
      </c>
      <c r="GJ124">
        <v>29.2254</v>
      </c>
      <c r="GK124">
        <v>29.258199999999999</v>
      </c>
      <c r="GL124">
        <v>27.338999999999999</v>
      </c>
      <c r="GM124">
        <v>42.083799999999997</v>
      </c>
      <c r="GN124">
        <v>0</v>
      </c>
      <c r="GO124">
        <v>20</v>
      </c>
      <c r="GP124">
        <v>420</v>
      </c>
      <c r="GQ124">
        <v>18.541</v>
      </c>
      <c r="GR124">
        <v>100.47199999999999</v>
      </c>
      <c r="GS124">
        <v>100.81399999999999</v>
      </c>
    </row>
    <row r="125" spans="1:201" x14ac:dyDescent="0.25">
      <c r="A125" t="s">
        <v>568</v>
      </c>
      <c r="B125" t="s">
        <v>647</v>
      </c>
      <c r="C125">
        <v>2</v>
      </c>
      <c r="D125">
        <v>109</v>
      </c>
      <c r="E125">
        <v>1654199704.0999999</v>
      </c>
      <c r="F125">
        <v>12402.099999904631</v>
      </c>
      <c r="G125" t="s">
        <v>580</v>
      </c>
      <c r="H125" t="s">
        <v>581</v>
      </c>
      <c r="I125">
        <v>15</v>
      </c>
      <c r="J125">
        <v>1654199696.349999</v>
      </c>
      <c r="K125">
        <f t="shared" si="63"/>
        <v>3.018894553334487E-3</v>
      </c>
      <c r="L125">
        <f t="shared" si="64"/>
        <v>3.0188945533344871</v>
      </c>
      <c r="M125">
        <f t="shared" si="65"/>
        <v>16.172948100917875</v>
      </c>
      <c r="N125">
        <f t="shared" si="66"/>
        <v>411.32083333333333</v>
      </c>
      <c r="O125">
        <f t="shared" si="67"/>
        <v>285.13375109402676</v>
      </c>
      <c r="P125">
        <f t="shared" si="68"/>
        <v>24.252823973546889</v>
      </c>
      <c r="Q125">
        <f t="shared" si="69"/>
        <v>34.986008247744508</v>
      </c>
      <c r="R125">
        <f t="shared" si="70"/>
        <v>0.22572083879044333</v>
      </c>
      <c r="S125">
        <f>IF(LEFT(AS125,1)&lt;&gt;"0",IF(LEFT(AS125,1)="1",3,AT125),$G$5+$H$5*(BJ125*BC125/($N$5*1000))+$I$5*(BJ125*BC125/($N$5*1000))*MAX(MIN(AQ125,$M$5),$L$5)*MAX(MIN(AQ125,$M$5),$L$5)+$J$5*MAX(MIN(AQ125,$M$5),$L$5)*(BJ125*BC125/($N$5*1000))+$K$5*(BJ125*BC125/($N$5*1000))*(BJ125*BC125/($N$5*1000)))</f>
        <v>3.1929934286344852</v>
      </c>
      <c r="T125">
        <f t="shared" si="71"/>
        <v>0.21721596434471116</v>
      </c>
      <c r="U125">
        <f t="shared" si="72"/>
        <v>0.13649740742906985</v>
      </c>
      <c r="V125">
        <f t="shared" si="73"/>
        <v>106.78769441769622</v>
      </c>
      <c r="W125">
        <f>(BE125+(V125+2*0.95*0.0000000567*(((BE125+$E$7)+273)^4-(BE125+273)^4)-44100*K125)/(1.84*29.3*S125+8*0.95*0.0000000567*(BE125+273)^3))</f>
        <v>22.643534727881413</v>
      </c>
      <c r="X125">
        <f>($F$7*BF125+$G$7*BG125+$H$7*W125)</f>
        <v>23.056476666666661</v>
      </c>
      <c r="Y125">
        <f t="shared" si="74"/>
        <v>2.8293748110125541</v>
      </c>
      <c r="Z125">
        <f t="shared" si="75"/>
        <v>60.301270773572433</v>
      </c>
      <c r="AA125">
        <f t="shared" si="76"/>
        <v>1.6785580565628748</v>
      </c>
      <c r="AB125">
        <f t="shared" si="77"/>
        <v>2.7836197065659811</v>
      </c>
      <c r="AC125">
        <f t="shared" si="78"/>
        <v>1.1508167544496792</v>
      </c>
      <c r="AD125">
        <f t="shared" si="79"/>
        <v>-133.13324980205087</v>
      </c>
      <c r="AE125">
        <f t="shared" si="80"/>
        <v>-46.341413740657494</v>
      </c>
      <c r="AF125">
        <f>2*0.95*0.0000000567*(((BE125+$E$7)+273)^4-(X125+273)^4)</f>
        <v>-3.0061715092047576</v>
      </c>
      <c r="AG125">
        <f t="shared" si="81"/>
        <v>-75.693140634216917</v>
      </c>
      <c r="AH125">
        <v>0</v>
      </c>
      <c r="AI125">
        <v>0</v>
      </c>
      <c r="AJ125">
        <f>IF(AH125*$K$13&gt;=AL125,1,(AL125/(AL125-AH125*$K$13)))</f>
        <v>1</v>
      </c>
      <c r="AK125">
        <f t="shared" si="82"/>
        <v>0</v>
      </c>
      <c r="AL125">
        <f>MAX(0,($E$13+$F$13*BJ125)/(1+$G$13*BJ125)*BC125/(BE125+273)*$H$13)</f>
        <v>45560.325795747842</v>
      </c>
      <c r="AM125">
        <f>$E$11*BK125+$F$11*BL125+$G$11*BW125</f>
        <v>600.01463333333345</v>
      </c>
      <c r="AN125">
        <f t="shared" si="83"/>
        <v>510.43851592463915</v>
      </c>
      <c r="AO125">
        <f>($E$11*$G$9+$F$11*$G$9+$G$11*(BX125*$H$9+BY125*$J$9))/($E$11+$F$11+$G$11)</f>
        <v>0.85071011200000024</v>
      </c>
      <c r="AP125">
        <f>($E$11*$N$9+$F$11*$N$9+$G$11*(BX125*$O$9+BY125*$Q$9))/($E$11+$F$11+$G$11)</f>
        <v>0.17797515008000003</v>
      </c>
      <c r="AQ125">
        <v>3</v>
      </c>
      <c r="AR125">
        <v>0.5</v>
      </c>
      <c r="AS125" t="s">
        <v>331</v>
      </c>
      <c r="AT125">
        <v>2</v>
      </c>
      <c r="AU125">
        <v>1654199696.349999</v>
      </c>
      <c r="AV125">
        <v>411.32083333333333</v>
      </c>
      <c r="AW125">
        <v>420.02810000000011</v>
      </c>
      <c r="AX125">
        <v>19.734343333333339</v>
      </c>
      <c r="AY125">
        <v>18.254696666666671</v>
      </c>
      <c r="AZ125">
        <v>408.9641666666667</v>
      </c>
      <c r="BA125">
        <v>19.58615</v>
      </c>
      <c r="BB125">
        <v>600.00513333333345</v>
      </c>
      <c r="BC125">
        <v>84.957693333333324</v>
      </c>
      <c r="BD125">
        <v>0.10001688333333331</v>
      </c>
      <c r="BE125">
        <v>22.787269999999999</v>
      </c>
      <c r="BF125">
        <v>23.056476666666661</v>
      </c>
      <c r="BG125">
        <v>999.9000000000002</v>
      </c>
      <c r="BH125">
        <v>0</v>
      </c>
      <c r="BI125">
        <v>0</v>
      </c>
      <c r="BJ125">
        <v>9999.3786666666674</v>
      </c>
      <c r="BK125">
        <v>180.02516666666671</v>
      </c>
      <c r="BL125">
        <v>2.0518273333333328</v>
      </c>
      <c r="BM125">
        <v>-8.7072406666666673</v>
      </c>
      <c r="BN125">
        <v>419.60143333333338</v>
      </c>
      <c r="BO125">
        <v>427.83816666666672</v>
      </c>
      <c r="BP125">
        <v>1.4796506666666669</v>
      </c>
      <c r="BQ125">
        <v>420.02810000000011</v>
      </c>
      <c r="BR125">
        <v>18.254696666666671</v>
      </c>
      <c r="BS125">
        <v>1.6765836666666669</v>
      </c>
      <c r="BT125">
        <v>1.5508766666666669</v>
      </c>
      <c r="BU125">
        <v>14.681279999999999</v>
      </c>
      <c r="BV125">
        <v>13.479089999999999</v>
      </c>
      <c r="BW125">
        <v>600.01463333333345</v>
      </c>
      <c r="BX125">
        <v>0.64299820000000019</v>
      </c>
      <c r="BY125">
        <v>0.35700186666666672</v>
      </c>
      <c r="BZ125">
        <v>30</v>
      </c>
      <c r="CA125">
        <v>10021.36666666667</v>
      </c>
      <c r="CB125">
        <v>1654199140.5999999</v>
      </c>
      <c r="CC125" t="s">
        <v>571</v>
      </c>
      <c r="CD125">
        <v>1654199134.0999999</v>
      </c>
      <c r="CE125">
        <v>1654199140.5999999</v>
      </c>
      <c r="CF125">
        <v>14</v>
      </c>
      <c r="CG125">
        <v>-0.182</v>
      </c>
      <c r="CH125">
        <v>7.0000000000000001E-3</v>
      </c>
      <c r="CI125">
        <v>2.3570000000000002</v>
      </c>
      <c r="CJ125">
        <v>0.17299999999999999</v>
      </c>
      <c r="CK125">
        <v>420</v>
      </c>
      <c r="CL125">
        <v>21</v>
      </c>
      <c r="CM125">
        <v>0.27</v>
      </c>
      <c r="CN125">
        <v>0.06</v>
      </c>
      <c r="CO125">
        <v>-8.6929743902439043</v>
      </c>
      <c r="CP125">
        <v>-0.3417388850174401</v>
      </c>
      <c r="CQ125">
        <v>3.900035716214055E-2</v>
      </c>
      <c r="CR125">
        <v>0</v>
      </c>
      <c r="CS125">
        <v>1.4709843902439019</v>
      </c>
      <c r="CT125">
        <v>0.2288592334494769</v>
      </c>
      <c r="CU125">
        <v>3.5805407824883742E-2</v>
      </c>
      <c r="CV125">
        <v>0</v>
      </c>
      <c r="CW125">
        <v>0</v>
      </c>
      <c r="CX125">
        <v>2</v>
      </c>
      <c r="CY125" t="s">
        <v>333</v>
      </c>
      <c r="CZ125">
        <v>3.2320099999999998</v>
      </c>
      <c r="DA125">
        <v>2.7812000000000001</v>
      </c>
      <c r="DB125">
        <v>8.0973100000000006E-2</v>
      </c>
      <c r="DC125">
        <v>8.3711300000000002E-2</v>
      </c>
      <c r="DD125">
        <v>8.7967000000000004E-2</v>
      </c>
      <c r="DE125">
        <v>8.51185E-2</v>
      </c>
      <c r="DF125">
        <v>23243.200000000001</v>
      </c>
      <c r="DG125">
        <v>22836.400000000001</v>
      </c>
      <c r="DH125">
        <v>24319.1</v>
      </c>
      <c r="DI125">
        <v>22204.9</v>
      </c>
      <c r="DJ125">
        <v>32775.9</v>
      </c>
      <c r="DK125">
        <v>25914.9</v>
      </c>
      <c r="DL125">
        <v>39748</v>
      </c>
      <c r="DM125">
        <v>30744.3</v>
      </c>
      <c r="DN125">
        <v>2.1731500000000001</v>
      </c>
      <c r="DO125">
        <v>2.1742699999999999</v>
      </c>
      <c r="DP125">
        <v>-6.7315999999999999E-3</v>
      </c>
      <c r="DQ125">
        <v>0</v>
      </c>
      <c r="DR125">
        <v>23.163799999999998</v>
      </c>
      <c r="DS125">
        <v>999.9</v>
      </c>
      <c r="DT125">
        <v>50.1</v>
      </c>
      <c r="DU125">
        <v>34.5</v>
      </c>
      <c r="DV125">
        <v>32.398499999999999</v>
      </c>
      <c r="DW125">
        <v>63.566899999999997</v>
      </c>
      <c r="DX125">
        <v>17.696300000000001</v>
      </c>
      <c r="DY125">
        <v>2</v>
      </c>
      <c r="DZ125">
        <v>0.101067</v>
      </c>
      <c r="EA125">
        <v>2.5352600000000001</v>
      </c>
      <c r="EB125">
        <v>20.358499999999999</v>
      </c>
      <c r="EC125">
        <v>5.2294200000000002</v>
      </c>
      <c r="ED125">
        <v>11.9405</v>
      </c>
      <c r="EE125">
        <v>4.9777500000000003</v>
      </c>
      <c r="EF125">
        <v>3.28165</v>
      </c>
      <c r="EG125">
        <v>937.4</v>
      </c>
      <c r="EH125">
        <v>2553.6</v>
      </c>
      <c r="EI125">
        <v>192.1</v>
      </c>
      <c r="EJ125">
        <v>100.1</v>
      </c>
      <c r="EK125">
        <v>4.9718299999999997</v>
      </c>
      <c r="EL125">
        <v>1.86188</v>
      </c>
      <c r="EM125">
        <v>1.8673299999999999</v>
      </c>
      <c r="EN125">
        <v>1.85867</v>
      </c>
      <c r="EO125">
        <v>1.86294</v>
      </c>
      <c r="EP125">
        <v>1.8634500000000001</v>
      </c>
      <c r="EQ125">
        <v>1.8643099999999999</v>
      </c>
      <c r="ER125">
        <v>1.8603499999999999</v>
      </c>
      <c r="ES125">
        <v>0</v>
      </c>
      <c r="ET125">
        <v>0</v>
      </c>
      <c r="EU125">
        <v>0</v>
      </c>
      <c r="EV125">
        <v>0</v>
      </c>
      <c r="EW125" t="s">
        <v>334</v>
      </c>
      <c r="EX125" t="s">
        <v>335</v>
      </c>
      <c r="EY125" t="s">
        <v>336</v>
      </c>
      <c r="EZ125" t="s">
        <v>336</v>
      </c>
      <c r="FA125" t="s">
        <v>336</v>
      </c>
      <c r="FB125" t="s">
        <v>336</v>
      </c>
      <c r="FC125">
        <v>0</v>
      </c>
      <c r="FD125">
        <v>100</v>
      </c>
      <c r="FE125">
        <v>100</v>
      </c>
      <c r="FF125">
        <v>2.3570000000000002</v>
      </c>
      <c r="FG125">
        <v>0.14649999999999999</v>
      </c>
      <c r="FH125">
        <v>2.2082091204542529</v>
      </c>
      <c r="FI125">
        <v>6.7843858137211317E-4</v>
      </c>
      <c r="FJ125">
        <v>-9.1149672394835243E-7</v>
      </c>
      <c r="FK125">
        <v>3.4220399332756191E-10</v>
      </c>
      <c r="FL125">
        <v>1.6171895878289679E-2</v>
      </c>
      <c r="FM125">
        <v>-1.0294496597657229E-2</v>
      </c>
      <c r="FN125">
        <v>9.3241379300954626E-4</v>
      </c>
      <c r="FO125">
        <v>-3.1998259251072341E-6</v>
      </c>
      <c r="FP125">
        <v>1</v>
      </c>
      <c r="FQ125">
        <v>2092</v>
      </c>
      <c r="FR125">
        <v>0</v>
      </c>
      <c r="FS125">
        <v>27</v>
      </c>
      <c r="FT125">
        <v>9.5</v>
      </c>
      <c r="FU125">
        <v>9.4</v>
      </c>
      <c r="FV125">
        <v>1.3647499999999999</v>
      </c>
      <c r="FW125">
        <v>2.4401899999999999</v>
      </c>
      <c r="FX125">
        <v>2.1496599999999999</v>
      </c>
      <c r="FY125">
        <v>2.7319300000000002</v>
      </c>
      <c r="FZ125">
        <v>2.1508799999999999</v>
      </c>
      <c r="GA125">
        <v>2.3730500000000001</v>
      </c>
      <c r="GB125">
        <v>38.476900000000001</v>
      </c>
      <c r="GC125">
        <v>15.051399999999999</v>
      </c>
      <c r="GD125">
        <v>19</v>
      </c>
      <c r="GE125">
        <v>624.76499999999999</v>
      </c>
      <c r="GF125">
        <v>650.61</v>
      </c>
      <c r="GG125">
        <v>19.999400000000001</v>
      </c>
      <c r="GH125">
        <v>28.523800000000001</v>
      </c>
      <c r="GI125">
        <v>29.998999999999999</v>
      </c>
      <c r="GJ125">
        <v>28.863099999999999</v>
      </c>
      <c r="GK125">
        <v>28.896999999999998</v>
      </c>
      <c r="GL125">
        <v>27.340199999999999</v>
      </c>
      <c r="GM125">
        <v>42.898499999999999</v>
      </c>
      <c r="GN125">
        <v>0</v>
      </c>
      <c r="GO125">
        <v>20</v>
      </c>
      <c r="GP125">
        <v>420</v>
      </c>
      <c r="GQ125">
        <v>18.2864</v>
      </c>
      <c r="GR125">
        <v>100.521</v>
      </c>
      <c r="GS125">
        <v>100.85299999999999</v>
      </c>
    </row>
    <row r="126" spans="1:201" x14ac:dyDescent="0.25">
      <c r="A126" t="s">
        <v>568</v>
      </c>
      <c r="B126" t="s">
        <v>647</v>
      </c>
      <c r="C126">
        <v>2</v>
      </c>
      <c r="D126">
        <v>110</v>
      </c>
      <c r="E126">
        <v>1654199772.5</v>
      </c>
      <c r="F126">
        <v>12470.5</v>
      </c>
      <c r="G126" t="s">
        <v>582</v>
      </c>
      <c r="H126" t="s">
        <v>583</v>
      </c>
      <c r="I126">
        <v>15</v>
      </c>
      <c r="J126">
        <v>1654199764.5</v>
      </c>
      <c r="K126">
        <f t="shared" si="63"/>
        <v>2.8236145264506308E-3</v>
      </c>
      <c r="L126">
        <f t="shared" si="64"/>
        <v>2.8236145264506307</v>
      </c>
      <c r="M126">
        <f t="shared" si="65"/>
        <v>13.917935136778144</v>
      </c>
      <c r="N126">
        <f t="shared" si="66"/>
        <v>412.46296774193547</v>
      </c>
      <c r="O126">
        <f t="shared" si="67"/>
        <v>300.00583159544738</v>
      </c>
      <c r="P126">
        <f t="shared" si="68"/>
        <v>25.517241750805049</v>
      </c>
      <c r="Q126">
        <f t="shared" si="69"/>
        <v>35.082375583012464</v>
      </c>
      <c r="R126">
        <f t="shared" si="70"/>
        <v>0.21924496180456723</v>
      </c>
      <c r="S126">
        <f>IF(LEFT(AS126,1)&lt;&gt;"0",IF(LEFT(AS126,1)="1",3,AT126),$G$5+$H$5*(BJ126*BC126/($N$5*1000))+$I$5*(BJ126*BC126/($N$5*1000))*MAX(MIN(AQ126,$M$5),$L$5)*MAX(MIN(AQ126,$M$5),$L$5)+$J$5*MAX(MIN(AQ126,$M$5),$L$5)*(BJ126*BC126/($N$5*1000))+$K$5*(BJ126*BC126/($N$5*1000))*(BJ126*BC126/($N$5*1000)))</f>
        <v>3.1945403497050058</v>
      </c>
      <c r="T126">
        <f t="shared" si="71"/>
        <v>0.21121548795067144</v>
      </c>
      <c r="U126">
        <f t="shared" si="72"/>
        <v>0.13270659625427539</v>
      </c>
      <c r="V126">
        <f t="shared" si="73"/>
        <v>71.191158703784012</v>
      </c>
      <c r="W126">
        <f>(BE126+(V126+2*0.95*0.0000000567*(((BE126+$E$7)+273)^4-(BE126+273)^4)-44100*K126)/(1.84*29.3*S126+8*0.95*0.0000000567*(BE126+273)^3))</f>
        <v>22.34313766794293</v>
      </c>
      <c r="X126">
        <f>($F$7*BF126+$G$7*BG126+$H$7*W126)</f>
        <v>22.726735483870971</v>
      </c>
      <c r="Y126">
        <f t="shared" si="74"/>
        <v>2.7734207060925917</v>
      </c>
      <c r="Z126">
        <f t="shared" si="75"/>
        <v>60.410435575055111</v>
      </c>
      <c r="AA126">
        <f t="shared" si="76"/>
        <v>1.6660341497364266</v>
      </c>
      <c r="AB126">
        <f t="shared" si="77"/>
        <v>2.7578581976395671</v>
      </c>
      <c r="AC126">
        <f t="shared" si="78"/>
        <v>1.1073865563561651</v>
      </c>
      <c r="AD126">
        <f t="shared" si="79"/>
        <v>-124.52140061647282</v>
      </c>
      <c r="AE126">
        <f t="shared" si="80"/>
        <v>-15.972948160940293</v>
      </c>
      <c r="AF126">
        <f>2*0.95*0.0000000567*(((BE126+$E$7)+273)^4-(X126+273)^4)</f>
        <v>-1.0331309459232398</v>
      </c>
      <c r="AG126">
        <f t="shared" si="81"/>
        <v>-70.336321019552329</v>
      </c>
      <c r="AH126">
        <v>0</v>
      </c>
      <c r="AI126">
        <v>0</v>
      </c>
      <c r="AJ126">
        <f>IF(AH126*$K$13&gt;=AL126,1,(AL126/(AL126-AH126*$K$13)))</f>
        <v>1</v>
      </c>
      <c r="AK126">
        <f t="shared" si="82"/>
        <v>0</v>
      </c>
      <c r="AL126">
        <f>MAX(0,($E$13+$F$13*BJ126)/(1+$G$13*BJ126)*BC126/(BE126+273)*$H$13)</f>
        <v>45612.558196040176</v>
      </c>
      <c r="AM126">
        <f>$E$11*BK126+$F$11*BL126+$G$11*BW126</f>
        <v>400.00606451612902</v>
      </c>
      <c r="AN126">
        <f t="shared" si="83"/>
        <v>340.28920095160163</v>
      </c>
      <c r="AO126">
        <f>($E$11*$G$9+$F$11*$G$9+$G$11*(BX126*$H$9+BY126*$J$9))/($E$11+$F$11+$G$11)</f>
        <v>0.85071010451612916</v>
      </c>
      <c r="AP126">
        <f>($E$11*$N$9+$F$11*$N$9+$G$11*(BX126*$O$9+BY126*$Q$9))/($E$11+$F$11+$G$11)</f>
        <v>0.1779751984258065</v>
      </c>
      <c r="AQ126">
        <v>3</v>
      </c>
      <c r="AR126">
        <v>0.5</v>
      </c>
      <c r="AS126" t="s">
        <v>331</v>
      </c>
      <c r="AT126">
        <v>2</v>
      </c>
      <c r="AU126">
        <v>1654199764.5</v>
      </c>
      <c r="AV126">
        <v>412.46296774193547</v>
      </c>
      <c r="AW126">
        <v>420.00441935483872</v>
      </c>
      <c r="AX126">
        <v>19.587538709677421</v>
      </c>
      <c r="AY126">
        <v>18.203354838709672</v>
      </c>
      <c r="AZ126">
        <v>410.10629032258061</v>
      </c>
      <c r="BA126">
        <v>19.442583870967741</v>
      </c>
      <c r="BB126">
        <v>599.98680645161289</v>
      </c>
      <c r="BC126">
        <v>84.95585806451615</v>
      </c>
      <c r="BD126">
        <v>9.9961067741935486E-2</v>
      </c>
      <c r="BE126">
        <v>22.633990322580651</v>
      </c>
      <c r="BF126">
        <v>22.726735483870971</v>
      </c>
      <c r="BG126">
        <v>999.90000000000032</v>
      </c>
      <c r="BH126">
        <v>0</v>
      </c>
      <c r="BI126">
        <v>0</v>
      </c>
      <c r="BJ126">
        <v>10006.14806451613</v>
      </c>
      <c r="BK126">
        <v>120.8047419354839</v>
      </c>
      <c r="BL126">
        <v>1.9810099999999999</v>
      </c>
      <c r="BM126">
        <v>-7.5413651612903214</v>
      </c>
      <c r="BN126">
        <v>420.70351612903238</v>
      </c>
      <c r="BO126">
        <v>427.79154838709673</v>
      </c>
      <c r="BP126">
        <v>1.3841980645161289</v>
      </c>
      <c r="BQ126">
        <v>420.00441935483872</v>
      </c>
      <c r="BR126">
        <v>18.203354838709672</v>
      </c>
      <c r="BS126">
        <v>1.664076451612903</v>
      </c>
      <c r="BT126">
        <v>1.54648064516129</v>
      </c>
      <c r="BU126">
        <v>14.56531935483871</v>
      </c>
      <c r="BV126">
        <v>13.435609677419359</v>
      </c>
      <c r="BW126">
        <v>400.00606451612902</v>
      </c>
      <c r="BX126">
        <v>0.64299745161290323</v>
      </c>
      <c r="BY126">
        <v>0.35700258064516138</v>
      </c>
      <c r="BZ126">
        <v>29</v>
      </c>
      <c r="CA126">
        <v>6680.8512903225801</v>
      </c>
      <c r="CB126">
        <v>1654199140.5999999</v>
      </c>
      <c r="CC126" t="s">
        <v>571</v>
      </c>
      <c r="CD126">
        <v>1654199134.0999999</v>
      </c>
      <c r="CE126">
        <v>1654199140.5999999</v>
      </c>
      <c r="CF126">
        <v>14</v>
      </c>
      <c r="CG126">
        <v>-0.182</v>
      </c>
      <c r="CH126">
        <v>7.0000000000000001E-3</v>
      </c>
      <c r="CI126">
        <v>2.3570000000000002</v>
      </c>
      <c r="CJ126">
        <v>0.17299999999999999</v>
      </c>
      <c r="CK126">
        <v>420</v>
      </c>
      <c r="CL126">
        <v>21</v>
      </c>
      <c r="CM126">
        <v>0.27</v>
      </c>
      <c r="CN126">
        <v>0.06</v>
      </c>
      <c r="CO126">
        <v>-7.538095750000001</v>
      </c>
      <c r="CP126">
        <v>-7.3039587242009998E-2</v>
      </c>
      <c r="CQ126">
        <v>2.9003052588262159E-2</v>
      </c>
      <c r="CR126">
        <v>1</v>
      </c>
      <c r="CS126">
        <v>1.3864345</v>
      </c>
      <c r="CT126">
        <v>-3.3494183864937201E-3</v>
      </c>
      <c r="CU126">
        <v>1.5788486778345791E-2</v>
      </c>
      <c r="CV126">
        <v>1</v>
      </c>
      <c r="CW126">
        <v>2</v>
      </c>
      <c r="CX126">
        <v>2</v>
      </c>
      <c r="CY126" t="s">
        <v>343</v>
      </c>
      <c r="CZ126">
        <v>3.2322500000000001</v>
      </c>
      <c r="DA126">
        <v>2.7813500000000002</v>
      </c>
      <c r="DB126">
        <v>8.1192500000000001E-2</v>
      </c>
      <c r="DC126">
        <v>8.3765400000000004E-2</v>
      </c>
      <c r="DD126">
        <v>8.7698799999999993E-2</v>
      </c>
      <c r="DE126">
        <v>8.5009100000000004E-2</v>
      </c>
      <c r="DF126">
        <v>23243.9</v>
      </c>
      <c r="DG126">
        <v>22840.1</v>
      </c>
      <c r="DH126">
        <v>24324.9</v>
      </c>
      <c r="DI126">
        <v>22209.200000000001</v>
      </c>
      <c r="DJ126">
        <v>32792.800000000003</v>
      </c>
      <c r="DK126">
        <v>25922.7</v>
      </c>
      <c r="DL126">
        <v>39756.9</v>
      </c>
      <c r="DM126">
        <v>30750.1</v>
      </c>
      <c r="DN126">
        <v>2.1762299999999999</v>
      </c>
      <c r="DO126">
        <v>2.1758799999999998</v>
      </c>
      <c r="DP126">
        <v>-1.5526999999999999E-2</v>
      </c>
      <c r="DQ126">
        <v>0</v>
      </c>
      <c r="DR126">
        <v>22.972200000000001</v>
      </c>
      <c r="DS126">
        <v>999.9</v>
      </c>
      <c r="DT126">
        <v>50.1</v>
      </c>
      <c r="DU126">
        <v>34.6</v>
      </c>
      <c r="DV126">
        <v>32.578099999999999</v>
      </c>
      <c r="DW126">
        <v>63.546999999999997</v>
      </c>
      <c r="DX126">
        <v>17.7043</v>
      </c>
      <c r="DY126">
        <v>2</v>
      </c>
      <c r="DZ126">
        <v>8.76474E-2</v>
      </c>
      <c r="EA126">
        <v>2.4806699999999999</v>
      </c>
      <c r="EB126">
        <v>20.361799999999999</v>
      </c>
      <c r="EC126">
        <v>5.2303199999999999</v>
      </c>
      <c r="ED126">
        <v>11.939</v>
      </c>
      <c r="EE126">
        <v>4.9779999999999998</v>
      </c>
      <c r="EF126">
        <v>3.2817699999999999</v>
      </c>
      <c r="EG126">
        <v>939.5</v>
      </c>
      <c r="EH126">
        <v>2576.6</v>
      </c>
      <c r="EI126">
        <v>192.1</v>
      </c>
      <c r="EJ126">
        <v>100.2</v>
      </c>
      <c r="EK126">
        <v>4.9718200000000001</v>
      </c>
      <c r="EL126">
        <v>1.86188</v>
      </c>
      <c r="EM126">
        <v>1.8672800000000001</v>
      </c>
      <c r="EN126">
        <v>1.85867</v>
      </c>
      <c r="EO126">
        <v>1.86293</v>
      </c>
      <c r="EP126">
        <v>1.8634500000000001</v>
      </c>
      <c r="EQ126">
        <v>1.8643099999999999</v>
      </c>
      <c r="ER126">
        <v>1.8603499999999999</v>
      </c>
      <c r="ES126">
        <v>0</v>
      </c>
      <c r="ET126">
        <v>0</v>
      </c>
      <c r="EU126">
        <v>0</v>
      </c>
      <c r="EV126">
        <v>0</v>
      </c>
      <c r="EW126" t="s">
        <v>334</v>
      </c>
      <c r="EX126" t="s">
        <v>335</v>
      </c>
      <c r="EY126" t="s">
        <v>336</v>
      </c>
      <c r="EZ126" t="s">
        <v>336</v>
      </c>
      <c r="FA126" t="s">
        <v>336</v>
      </c>
      <c r="FB126" t="s">
        <v>336</v>
      </c>
      <c r="FC126">
        <v>0</v>
      </c>
      <c r="FD126">
        <v>100</v>
      </c>
      <c r="FE126">
        <v>100</v>
      </c>
      <c r="FF126">
        <v>2.3570000000000002</v>
      </c>
      <c r="FG126">
        <v>0.14430000000000001</v>
      </c>
      <c r="FH126">
        <v>2.2082091204542529</v>
      </c>
      <c r="FI126">
        <v>6.7843858137211317E-4</v>
      </c>
      <c r="FJ126">
        <v>-9.1149672394835243E-7</v>
      </c>
      <c r="FK126">
        <v>3.4220399332756191E-10</v>
      </c>
      <c r="FL126">
        <v>1.6171895878289679E-2</v>
      </c>
      <c r="FM126">
        <v>-1.0294496597657229E-2</v>
      </c>
      <c r="FN126">
        <v>9.3241379300954626E-4</v>
      </c>
      <c r="FO126">
        <v>-3.1998259251072341E-6</v>
      </c>
      <c r="FP126">
        <v>1</v>
      </c>
      <c r="FQ126">
        <v>2092</v>
      </c>
      <c r="FR126">
        <v>0</v>
      </c>
      <c r="FS126">
        <v>27</v>
      </c>
      <c r="FT126">
        <v>10.6</v>
      </c>
      <c r="FU126">
        <v>10.5</v>
      </c>
      <c r="FV126">
        <v>1.3647499999999999</v>
      </c>
      <c r="FW126">
        <v>2.4377399999999998</v>
      </c>
      <c r="FX126">
        <v>2.1496599999999999</v>
      </c>
      <c r="FY126">
        <v>2.7307100000000002</v>
      </c>
      <c r="FZ126">
        <v>2.1508799999999999</v>
      </c>
      <c r="GA126">
        <v>2.4096700000000002</v>
      </c>
      <c r="GB126">
        <v>38.403399999999998</v>
      </c>
      <c r="GC126">
        <v>15.033899999999999</v>
      </c>
      <c r="GD126">
        <v>19</v>
      </c>
      <c r="GE126">
        <v>624.63599999999997</v>
      </c>
      <c r="GF126">
        <v>649.25900000000001</v>
      </c>
      <c r="GG126">
        <v>19.999500000000001</v>
      </c>
      <c r="GH126">
        <v>28.324400000000001</v>
      </c>
      <c r="GI126">
        <v>29.999199999999998</v>
      </c>
      <c r="GJ126">
        <v>28.635000000000002</v>
      </c>
      <c r="GK126">
        <v>28.667000000000002</v>
      </c>
      <c r="GL126">
        <v>27.342600000000001</v>
      </c>
      <c r="GM126">
        <v>43.470399999999998</v>
      </c>
      <c r="GN126">
        <v>0</v>
      </c>
      <c r="GO126">
        <v>20</v>
      </c>
      <c r="GP126">
        <v>420</v>
      </c>
      <c r="GQ126">
        <v>18.101900000000001</v>
      </c>
      <c r="GR126">
        <v>100.544</v>
      </c>
      <c r="GS126">
        <v>100.873</v>
      </c>
    </row>
    <row r="127" spans="1:201" x14ac:dyDescent="0.25">
      <c r="A127" t="s">
        <v>568</v>
      </c>
      <c r="B127" t="s">
        <v>647</v>
      </c>
      <c r="C127">
        <v>2</v>
      </c>
      <c r="D127">
        <v>111</v>
      </c>
      <c r="E127">
        <v>1654199843</v>
      </c>
      <c r="F127">
        <v>12541</v>
      </c>
      <c r="G127" t="s">
        <v>584</v>
      </c>
      <c r="H127" t="s">
        <v>585</v>
      </c>
      <c r="I127">
        <v>15</v>
      </c>
      <c r="J127">
        <v>1654199835.25</v>
      </c>
      <c r="K127">
        <f t="shared" si="63"/>
        <v>2.6312766972733607E-3</v>
      </c>
      <c r="L127">
        <f t="shared" si="64"/>
        <v>2.6312766972733606</v>
      </c>
      <c r="M127">
        <f t="shared" si="65"/>
        <v>9.0183247040872399</v>
      </c>
      <c r="N127">
        <f t="shared" si="66"/>
        <v>414.93180000000012</v>
      </c>
      <c r="O127">
        <f t="shared" si="67"/>
        <v>336.72150508460538</v>
      </c>
      <c r="P127">
        <f t="shared" si="68"/>
        <v>28.641385427696857</v>
      </c>
      <c r="Q127">
        <f t="shared" si="69"/>
        <v>35.293919249446141</v>
      </c>
      <c r="R127">
        <f t="shared" si="70"/>
        <v>0.21115048579492893</v>
      </c>
      <c r="S127">
        <f>IF(LEFT(AS127,1)&lt;&gt;"0",IF(LEFT(AS127,1)="1",3,AT127),$G$5+$H$5*(BJ127*BC127/($N$5*1000))+$I$5*(BJ127*BC127/($N$5*1000))*MAX(MIN(AQ127,$M$5),$L$5)*MAX(MIN(AQ127,$M$5),$L$5)+$J$5*MAX(MIN(AQ127,$M$5),$L$5)*(BJ127*BC127/($N$5*1000))+$K$5*(BJ127*BC127/($N$5*1000))*(BJ127*BC127/($N$5*1000)))</f>
        <v>3.192159241365331</v>
      </c>
      <c r="T127">
        <f t="shared" si="71"/>
        <v>0.20368675860328994</v>
      </c>
      <c r="U127">
        <f t="shared" si="72"/>
        <v>0.12795283060831747</v>
      </c>
      <c r="V127">
        <f t="shared" si="73"/>
        <v>35.595802936547926</v>
      </c>
      <c r="W127">
        <f>(BE127+(V127+2*0.95*0.0000000567*(((BE127+$E$7)+273)^4-(BE127+273)^4)-44100*K127)/(1.84*29.3*S127+8*0.95*0.0000000567*(BE127+273)^3))</f>
        <v>22.025467083088504</v>
      </c>
      <c r="X127">
        <f>($F$7*BF127+$G$7*BG127+$H$7*W127)</f>
        <v>22.390683333333339</v>
      </c>
      <c r="Y127">
        <f t="shared" si="74"/>
        <v>2.7173942206989454</v>
      </c>
      <c r="Z127">
        <f t="shared" si="75"/>
        <v>60.329295538905889</v>
      </c>
      <c r="AA127">
        <f t="shared" si="76"/>
        <v>1.6467620069312581</v>
      </c>
      <c r="AB127">
        <f t="shared" si="77"/>
        <v>2.729622469848457</v>
      </c>
      <c r="AC127">
        <f t="shared" si="78"/>
        <v>1.0706322137676874</v>
      </c>
      <c r="AD127">
        <f t="shared" si="79"/>
        <v>-116.0393023497552</v>
      </c>
      <c r="AE127">
        <f t="shared" si="80"/>
        <v>12.710987591053192</v>
      </c>
      <c r="AF127">
        <f>2*0.95*0.0000000567*(((BE127+$E$7)+273)^4-(X127+273)^4)</f>
        <v>0.82065235317489338</v>
      </c>
      <c r="AG127">
        <f t="shared" si="81"/>
        <v>-66.911859468979188</v>
      </c>
      <c r="AH127">
        <v>0</v>
      </c>
      <c r="AI127">
        <v>0</v>
      </c>
      <c r="AJ127">
        <f>IF(AH127*$K$13&gt;=AL127,1,(AL127/(AL127-AH127*$K$13)))</f>
        <v>1</v>
      </c>
      <c r="AK127">
        <f t="shared" si="82"/>
        <v>0</v>
      </c>
      <c r="AL127">
        <f>MAX(0,($E$13+$F$13*BJ127)/(1+$G$13*BJ127)*BC127/(BE127+273)*$H$13)</f>
        <v>45594.671018197514</v>
      </c>
      <c r="AM127">
        <f>$E$11*BK127+$F$11*BL127+$G$11*BW127</f>
        <v>200.0042333333333</v>
      </c>
      <c r="AN127">
        <f t="shared" si="83"/>
        <v>170.14562633952914</v>
      </c>
      <c r="AO127">
        <f>($E$11*$G$9+$F$11*$G$9+$G$11*(BX127*$H$9+BY127*$J$9))/($E$11+$F$11+$G$11)</f>
        <v>0.85071012499999998</v>
      </c>
      <c r="AP127">
        <f>($E$11*$N$9+$F$11*$N$9+$G$11*(BX127*$O$9+BY127*$Q$9))/($E$11+$F$11+$G$11)</f>
        <v>0.17797524754000005</v>
      </c>
      <c r="AQ127">
        <v>3</v>
      </c>
      <c r="AR127">
        <v>0.5</v>
      </c>
      <c r="AS127" t="s">
        <v>331</v>
      </c>
      <c r="AT127">
        <v>2</v>
      </c>
      <c r="AU127">
        <v>1654199835.25</v>
      </c>
      <c r="AV127">
        <v>414.93180000000012</v>
      </c>
      <c r="AW127">
        <v>419.98683333333338</v>
      </c>
      <c r="AX127">
        <v>19.360103333333331</v>
      </c>
      <c r="AY127">
        <v>18.069943333333331</v>
      </c>
      <c r="AZ127">
        <v>412.57483333333329</v>
      </c>
      <c r="BA127">
        <v>19.22006</v>
      </c>
      <c r="BB127">
        <v>600.00346666666667</v>
      </c>
      <c r="BC127">
        <v>84.959553333333332</v>
      </c>
      <c r="BD127">
        <v>0.1000136833333333</v>
      </c>
      <c r="BE127">
        <v>22.464543333333339</v>
      </c>
      <c r="BF127">
        <v>22.390683333333339</v>
      </c>
      <c r="BG127">
        <v>999.9000000000002</v>
      </c>
      <c r="BH127">
        <v>0</v>
      </c>
      <c r="BI127">
        <v>0</v>
      </c>
      <c r="BJ127">
        <v>9995.6263333333354</v>
      </c>
      <c r="BK127">
        <v>60.819916666666657</v>
      </c>
      <c r="BL127">
        <v>1.9907550000000001</v>
      </c>
      <c r="BM127">
        <v>-5.055041000000001</v>
      </c>
      <c r="BN127">
        <v>423.1235666666667</v>
      </c>
      <c r="BO127">
        <v>427.71566666666672</v>
      </c>
      <c r="BP127">
        <v>1.2901640000000001</v>
      </c>
      <c r="BQ127">
        <v>419.98683333333338</v>
      </c>
      <c r="BR127">
        <v>18.069943333333331</v>
      </c>
      <c r="BS127">
        <v>1.644825666666667</v>
      </c>
      <c r="BT127">
        <v>1.5352140000000001</v>
      </c>
      <c r="BU127">
        <v>14.385296666666671</v>
      </c>
      <c r="BV127">
        <v>13.323466666666659</v>
      </c>
      <c r="BW127">
        <v>200.0042333333333</v>
      </c>
      <c r="BX127">
        <v>0.64299680000000003</v>
      </c>
      <c r="BY127">
        <v>0.35700323333333339</v>
      </c>
      <c r="BZ127">
        <v>29</v>
      </c>
      <c r="CA127">
        <v>3340.4453333333331</v>
      </c>
      <c r="CB127">
        <v>1654199140.5999999</v>
      </c>
      <c r="CC127" t="s">
        <v>571</v>
      </c>
      <c r="CD127">
        <v>1654199134.0999999</v>
      </c>
      <c r="CE127">
        <v>1654199140.5999999</v>
      </c>
      <c r="CF127">
        <v>14</v>
      </c>
      <c r="CG127">
        <v>-0.182</v>
      </c>
      <c r="CH127">
        <v>7.0000000000000001E-3</v>
      </c>
      <c r="CI127">
        <v>2.3570000000000002</v>
      </c>
      <c r="CJ127">
        <v>0.17299999999999999</v>
      </c>
      <c r="CK127">
        <v>420</v>
      </c>
      <c r="CL127">
        <v>21</v>
      </c>
      <c r="CM127">
        <v>0.27</v>
      </c>
      <c r="CN127">
        <v>0.06</v>
      </c>
      <c r="CO127">
        <v>-5.0493485365853656</v>
      </c>
      <c r="CP127">
        <v>-4.6078745644598358E-2</v>
      </c>
      <c r="CQ127">
        <v>3.4579797891957947E-2</v>
      </c>
      <c r="CR127">
        <v>1</v>
      </c>
      <c r="CS127">
        <v>1.288656585365854</v>
      </c>
      <c r="CT127">
        <v>2.1299372822301321E-2</v>
      </c>
      <c r="CU127">
        <v>2.7786534813722249E-3</v>
      </c>
      <c r="CV127">
        <v>1</v>
      </c>
      <c r="CW127">
        <v>2</v>
      </c>
      <c r="CX127">
        <v>2</v>
      </c>
      <c r="CY127" t="s">
        <v>343</v>
      </c>
      <c r="CZ127">
        <v>3.23244</v>
      </c>
      <c r="DA127">
        <v>2.7812600000000001</v>
      </c>
      <c r="DB127">
        <v>8.1605499999999997E-2</v>
      </c>
      <c r="DC127">
        <v>8.3803100000000005E-2</v>
      </c>
      <c r="DD127">
        <v>8.7124099999999996E-2</v>
      </c>
      <c r="DE127">
        <v>8.4809800000000005E-2</v>
      </c>
      <c r="DF127">
        <v>23240.3</v>
      </c>
      <c r="DG127">
        <v>22843.5</v>
      </c>
      <c r="DH127">
        <v>24331.4</v>
      </c>
      <c r="DI127">
        <v>22212.9</v>
      </c>
      <c r="DJ127">
        <v>32821.800000000003</v>
      </c>
      <c r="DK127">
        <v>25932.1</v>
      </c>
      <c r="DL127">
        <v>39767</v>
      </c>
      <c r="DM127">
        <v>30754.7</v>
      </c>
      <c r="DN127">
        <v>2.1784699999999999</v>
      </c>
      <c r="DO127">
        <v>2.1775000000000002</v>
      </c>
      <c r="DP127">
        <v>-2.31676E-2</v>
      </c>
      <c r="DQ127">
        <v>0</v>
      </c>
      <c r="DR127">
        <v>22.764299999999999</v>
      </c>
      <c r="DS127">
        <v>999.9</v>
      </c>
      <c r="DT127">
        <v>50.2</v>
      </c>
      <c r="DU127">
        <v>34.6</v>
      </c>
      <c r="DV127">
        <v>32.640300000000003</v>
      </c>
      <c r="DW127">
        <v>63.137</v>
      </c>
      <c r="DX127">
        <v>17.788499999999999</v>
      </c>
      <c r="DY127">
        <v>2</v>
      </c>
      <c r="DZ127">
        <v>7.5294700000000006E-2</v>
      </c>
      <c r="EA127">
        <v>2.3655499999999998</v>
      </c>
      <c r="EB127">
        <v>20.366099999999999</v>
      </c>
      <c r="EC127">
        <v>5.22987</v>
      </c>
      <c r="ED127">
        <v>11.9396</v>
      </c>
      <c r="EE127">
        <v>4.9785500000000003</v>
      </c>
      <c r="EF127">
        <v>3.2816700000000001</v>
      </c>
      <c r="EG127">
        <v>941.5</v>
      </c>
      <c r="EH127">
        <v>2600</v>
      </c>
      <c r="EI127">
        <v>192.1</v>
      </c>
      <c r="EJ127">
        <v>100.2</v>
      </c>
      <c r="EK127">
        <v>4.9718400000000003</v>
      </c>
      <c r="EL127">
        <v>1.86188</v>
      </c>
      <c r="EM127">
        <v>1.8672800000000001</v>
      </c>
      <c r="EN127">
        <v>1.85867</v>
      </c>
      <c r="EO127">
        <v>1.8629500000000001</v>
      </c>
      <c r="EP127">
        <v>1.86344</v>
      </c>
      <c r="EQ127">
        <v>1.86432</v>
      </c>
      <c r="ER127">
        <v>1.8603400000000001</v>
      </c>
      <c r="ES127">
        <v>0</v>
      </c>
      <c r="ET127">
        <v>0</v>
      </c>
      <c r="EU127">
        <v>0</v>
      </c>
      <c r="EV127">
        <v>0</v>
      </c>
      <c r="EW127" t="s">
        <v>334</v>
      </c>
      <c r="EX127" t="s">
        <v>335</v>
      </c>
      <c r="EY127" t="s">
        <v>336</v>
      </c>
      <c r="EZ127" t="s">
        <v>336</v>
      </c>
      <c r="FA127" t="s">
        <v>336</v>
      </c>
      <c r="FB127" t="s">
        <v>336</v>
      </c>
      <c r="FC127">
        <v>0</v>
      </c>
      <c r="FD127">
        <v>100</v>
      </c>
      <c r="FE127">
        <v>100</v>
      </c>
      <c r="FF127">
        <v>2.3570000000000002</v>
      </c>
      <c r="FG127">
        <v>0.14000000000000001</v>
      </c>
      <c r="FH127">
        <v>2.2082091204542529</v>
      </c>
      <c r="FI127">
        <v>6.7843858137211317E-4</v>
      </c>
      <c r="FJ127">
        <v>-9.1149672394835243E-7</v>
      </c>
      <c r="FK127">
        <v>3.4220399332756191E-10</v>
      </c>
      <c r="FL127">
        <v>1.6171895878289679E-2</v>
      </c>
      <c r="FM127">
        <v>-1.0294496597657229E-2</v>
      </c>
      <c r="FN127">
        <v>9.3241379300954626E-4</v>
      </c>
      <c r="FO127">
        <v>-3.1998259251072341E-6</v>
      </c>
      <c r="FP127">
        <v>1</v>
      </c>
      <c r="FQ127">
        <v>2092</v>
      </c>
      <c r="FR127">
        <v>0</v>
      </c>
      <c r="FS127">
        <v>27</v>
      </c>
      <c r="FT127">
        <v>11.8</v>
      </c>
      <c r="FU127">
        <v>11.7</v>
      </c>
      <c r="FV127">
        <v>1.3647499999999999</v>
      </c>
      <c r="FW127">
        <v>2.4340799999999998</v>
      </c>
      <c r="FX127">
        <v>2.1496599999999999</v>
      </c>
      <c r="FY127">
        <v>2.7307100000000002</v>
      </c>
      <c r="FZ127">
        <v>2.1508799999999999</v>
      </c>
      <c r="GA127">
        <v>2.4023400000000001</v>
      </c>
      <c r="GB127">
        <v>38.354500000000002</v>
      </c>
      <c r="GC127">
        <v>15.0426</v>
      </c>
      <c r="GD127">
        <v>19</v>
      </c>
      <c r="GE127">
        <v>624.09</v>
      </c>
      <c r="GF127">
        <v>648.13199999999995</v>
      </c>
      <c r="GG127">
        <v>19.998100000000001</v>
      </c>
      <c r="GH127">
        <v>28.147500000000001</v>
      </c>
      <c r="GI127">
        <v>29.999199999999998</v>
      </c>
      <c r="GJ127">
        <v>28.427499999999998</v>
      </c>
      <c r="GK127">
        <v>28.454899999999999</v>
      </c>
      <c r="GL127">
        <v>27.351700000000001</v>
      </c>
      <c r="GM127">
        <v>43.462800000000001</v>
      </c>
      <c r="GN127">
        <v>0</v>
      </c>
      <c r="GO127">
        <v>20</v>
      </c>
      <c r="GP127">
        <v>420</v>
      </c>
      <c r="GQ127">
        <v>17.976700000000001</v>
      </c>
      <c r="GR127">
        <v>100.57</v>
      </c>
      <c r="GS127">
        <v>100.88800000000001</v>
      </c>
    </row>
    <row r="128" spans="1:201" x14ac:dyDescent="0.25">
      <c r="A128" t="s">
        <v>568</v>
      </c>
      <c r="B128" t="s">
        <v>647</v>
      </c>
      <c r="C128">
        <v>2</v>
      </c>
      <c r="D128">
        <v>112</v>
      </c>
      <c r="E128">
        <v>1654199903.5</v>
      </c>
      <c r="F128">
        <v>12601.5</v>
      </c>
      <c r="G128" t="s">
        <v>586</v>
      </c>
      <c r="H128" t="s">
        <v>587</v>
      </c>
      <c r="I128">
        <v>15</v>
      </c>
      <c r="J128">
        <v>1654199895.75</v>
      </c>
      <c r="K128">
        <f t="shared" si="63"/>
        <v>2.5687779965742753E-3</v>
      </c>
      <c r="L128">
        <f t="shared" si="64"/>
        <v>2.5687779965742754</v>
      </c>
      <c r="M128">
        <f t="shared" si="65"/>
        <v>4.6999561758754158</v>
      </c>
      <c r="N128">
        <f t="shared" si="66"/>
        <v>417.12493333333327</v>
      </c>
      <c r="O128">
        <f t="shared" si="67"/>
        <v>372.17219395465986</v>
      </c>
      <c r="P128">
        <f t="shared" si="68"/>
        <v>31.656207979769658</v>
      </c>
      <c r="Q128">
        <f t="shared" si="69"/>
        <v>35.479796335231349</v>
      </c>
      <c r="R128">
        <f t="shared" si="70"/>
        <v>0.20970686129577981</v>
      </c>
      <c r="S128">
        <f>IF(LEFT(AS128,1)&lt;&gt;"0",IF(LEFT(AS128,1)="1",3,AT128),$G$5+$H$5*(BJ128*BC128/($N$5*1000))+$I$5*(BJ128*BC128/($N$5*1000))*MAX(MIN(AQ128,$M$5),$L$5)*MAX(MIN(AQ128,$M$5),$L$5)+$J$5*MAX(MIN(AQ128,$M$5),$L$5)*(BJ128*BC128/($N$5*1000))+$K$5*(BJ128*BC128/($N$5*1000))*(BJ128*BC128/($N$5*1000)))</f>
        <v>3.192704335914375</v>
      </c>
      <c r="T128">
        <f t="shared" si="71"/>
        <v>0.20234413837658441</v>
      </c>
      <c r="U128">
        <f t="shared" si="72"/>
        <v>0.12710506192764917</v>
      </c>
      <c r="V128">
        <f t="shared" si="73"/>
        <v>17.797675387123761</v>
      </c>
      <c r="W128">
        <f>(BE128+(V128+2*0.95*0.0000000567*(((BE128+$E$7)+273)^4-(BE128+273)^4)-44100*K128)/(1.84*29.3*S128+8*0.95*0.0000000567*(BE128+273)^3))</f>
        <v>21.810289490462409</v>
      </c>
      <c r="X128">
        <f>($F$7*BF128+$G$7*BG128+$H$7*W128)</f>
        <v>22.186503333333331</v>
      </c>
      <c r="Y128">
        <f t="shared" si="74"/>
        <v>2.6838393027838872</v>
      </c>
      <c r="Z128">
        <f t="shared" si="75"/>
        <v>60.252645042293771</v>
      </c>
      <c r="AA128">
        <f t="shared" si="76"/>
        <v>1.631411693066867</v>
      </c>
      <c r="AB128">
        <f t="shared" si="77"/>
        <v>2.7076183824323614</v>
      </c>
      <c r="AC128">
        <f t="shared" si="78"/>
        <v>1.0524276097170202</v>
      </c>
      <c r="AD128">
        <f t="shared" si="79"/>
        <v>-113.28310964892555</v>
      </c>
      <c r="AE128">
        <f t="shared" si="80"/>
        <v>24.94493978704536</v>
      </c>
      <c r="AF128">
        <f>2*0.95*0.0000000567*(((BE128+$E$7)+273)^4-(X128+273)^4)</f>
        <v>1.6074751615843743</v>
      </c>
      <c r="AG128">
        <f t="shared" si="81"/>
        <v>-68.933019313172053</v>
      </c>
      <c r="AH128">
        <v>0</v>
      </c>
      <c r="AI128">
        <v>0</v>
      </c>
      <c r="AJ128">
        <f>IF(AH128*$K$13&gt;=AL128,1,(AL128/(AL128-AH128*$K$13)))</f>
        <v>1</v>
      </c>
      <c r="AK128">
        <f t="shared" si="82"/>
        <v>0</v>
      </c>
      <c r="AL128">
        <f>MAX(0,($E$13+$F$13*BJ128)/(1+$G$13*BJ128)*BC128/(BE128+273)*$H$13)</f>
        <v>45625.2898176784</v>
      </c>
      <c r="AM128">
        <f>$E$11*BK128+$F$11*BL128+$G$11*BW128</f>
        <v>100.00116666666671</v>
      </c>
      <c r="AN128">
        <f t="shared" si="83"/>
        <v>85.071979594849552</v>
      </c>
      <c r="AO128">
        <f>($E$11*$G$9+$F$11*$G$9+$G$11*(BX128*$H$9+BY128*$J$9))/($E$11+$F$11+$G$11)</f>
        <v>0.85070987100000017</v>
      </c>
      <c r="AP128">
        <f>($E$11*$N$9+$F$11*$N$9+$G$11*(BX128*$O$9+BY128*$Q$9))/($E$11+$F$11+$G$11)</f>
        <v>0.17797467750000004</v>
      </c>
      <c r="AQ128">
        <v>3</v>
      </c>
      <c r="AR128">
        <v>0.5</v>
      </c>
      <c r="AS128" t="s">
        <v>331</v>
      </c>
      <c r="AT128">
        <v>2</v>
      </c>
      <c r="AU128">
        <v>1654199895.75</v>
      </c>
      <c r="AV128">
        <v>417.12493333333327</v>
      </c>
      <c r="AW128">
        <v>420.0104</v>
      </c>
      <c r="AX128">
        <v>19.18</v>
      </c>
      <c r="AY128">
        <v>17.920360000000009</v>
      </c>
      <c r="AZ128">
        <v>414.76766666666663</v>
      </c>
      <c r="BA128">
        <v>19.043816666666661</v>
      </c>
      <c r="BB128">
        <v>600.05449999999996</v>
      </c>
      <c r="BC128">
        <v>84.95777333333335</v>
      </c>
      <c r="BD128">
        <v>0.1001877233333333</v>
      </c>
      <c r="BE128">
        <v>22.331426666666669</v>
      </c>
      <c r="BF128">
        <v>22.186503333333331</v>
      </c>
      <c r="BG128">
        <v>999.9000000000002</v>
      </c>
      <c r="BH128">
        <v>0</v>
      </c>
      <c r="BI128">
        <v>0</v>
      </c>
      <c r="BJ128">
        <v>9998.1446666666652</v>
      </c>
      <c r="BK128">
        <v>30.271940000000011</v>
      </c>
      <c r="BL128">
        <v>1.943297333333333</v>
      </c>
      <c r="BM128">
        <v>-2.8854816666666658</v>
      </c>
      <c r="BN128">
        <v>425.28189999999989</v>
      </c>
      <c r="BO128">
        <v>427.67446666666672</v>
      </c>
      <c r="BP128">
        <v>1.259643333333333</v>
      </c>
      <c r="BQ128">
        <v>420.0104</v>
      </c>
      <c r="BR128">
        <v>17.920360000000009</v>
      </c>
      <c r="BS128">
        <v>1.6294900000000001</v>
      </c>
      <c r="BT128">
        <v>1.5224726666666659</v>
      </c>
      <c r="BU128">
        <v>14.240539999999999</v>
      </c>
      <c r="BV128">
        <v>13.19573666666667</v>
      </c>
      <c r="BW128">
        <v>100.00116666666671</v>
      </c>
      <c r="BX128">
        <v>0.6430043000000002</v>
      </c>
      <c r="BY128">
        <v>0.35699570000000003</v>
      </c>
      <c r="BZ128">
        <v>28.004169999999998</v>
      </c>
      <c r="CA128">
        <v>1670.212</v>
      </c>
      <c r="CB128">
        <v>1654199140.5999999</v>
      </c>
      <c r="CC128" t="s">
        <v>571</v>
      </c>
      <c r="CD128">
        <v>1654199134.0999999</v>
      </c>
      <c r="CE128">
        <v>1654199140.5999999</v>
      </c>
      <c r="CF128">
        <v>14</v>
      </c>
      <c r="CG128">
        <v>-0.182</v>
      </c>
      <c r="CH128">
        <v>7.0000000000000001E-3</v>
      </c>
      <c r="CI128">
        <v>2.3570000000000002</v>
      </c>
      <c r="CJ128">
        <v>0.17299999999999999</v>
      </c>
      <c r="CK128">
        <v>420</v>
      </c>
      <c r="CL128">
        <v>21</v>
      </c>
      <c r="CM128">
        <v>0.27</v>
      </c>
      <c r="CN128">
        <v>0.06</v>
      </c>
      <c r="CO128">
        <v>-2.8894453658536579</v>
      </c>
      <c r="CP128">
        <v>8.3600069686407152E-2</v>
      </c>
      <c r="CQ128">
        <v>3.8235070231370807E-2</v>
      </c>
      <c r="CR128">
        <v>1</v>
      </c>
      <c r="CS128">
        <v>1.2595219512195119</v>
      </c>
      <c r="CT128">
        <v>-4.8432125435541228E-2</v>
      </c>
      <c r="CU128">
        <v>1.9526346581654471E-2</v>
      </c>
      <c r="CV128">
        <v>1</v>
      </c>
      <c r="CW128">
        <v>2</v>
      </c>
      <c r="CX128">
        <v>2</v>
      </c>
      <c r="CY128" t="s">
        <v>343</v>
      </c>
      <c r="CZ128">
        <v>3.2325300000000001</v>
      </c>
      <c r="DA128">
        <v>2.78118</v>
      </c>
      <c r="DB128">
        <v>8.19661E-2</v>
      </c>
      <c r="DC128">
        <v>8.3839700000000003E-2</v>
      </c>
      <c r="DD128">
        <v>8.6496100000000006E-2</v>
      </c>
      <c r="DE128">
        <v>8.4335900000000005E-2</v>
      </c>
      <c r="DF128">
        <v>23236.799999999999</v>
      </c>
      <c r="DG128">
        <v>22847.7</v>
      </c>
      <c r="DH128">
        <v>24336.7</v>
      </c>
      <c r="DI128">
        <v>22217.5</v>
      </c>
      <c r="DJ128">
        <v>32851.300000000003</v>
      </c>
      <c r="DK128">
        <v>25950.9</v>
      </c>
      <c r="DL128">
        <v>39775.300000000003</v>
      </c>
      <c r="DM128">
        <v>30761.3</v>
      </c>
      <c r="DN128">
        <v>2.18045</v>
      </c>
      <c r="DO128">
        <v>2.1790500000000002</v>
      </c>
      <c r="DP128">
        <v>-2.5458600000000001E-2</v>
      </c>
      <c r="DQ128">
        <v>0</v>
      </c>
      <c r="DR128">
        <v>22.5931</v>
      </c>
      <c r="DS128">
        <v>999.9</v>
      </c>
      <c r="DT128">
        <v>50.2</v>
      </c>
      <c r="DU128">
        <v>34.6</v>
      </c>
      <c r="DV128">
        <v>32.642600000000002</v>
      </c>
      <c r="DW128">
        <v>63.497</v>
      </c>
      <c r="DX128">
        <v>17.804500000000001</v>
      </c>
      <c r="DY128">
        <v>2</v>
      </c>
      <c r="DZ128">
        <v>6.4064999999999997E-2</v>
      </c>
      <c r="EA128">
        <v>2.2837900000000002</v>
      </c>
      <c r="EB128">
        <v>20.3688</v>
      </c>
      <c r="EC128">
        <v>5.2300199999999997</v>
      </c>
      <c r="ED128">
        <v>11.939299999999999</v>
      </c>
      <c r="EE128">
        <v>4.9780499999999996</v>
      </c>
      <c r="EF128">
        <v>3.2817699999999999</v>
      </c>
      <c r="EG128">
        <v>942.9</v>
      </c>
      <c r="EH128">
        <v>2616.9</v>
      </c>
      <c r="EI128">
        <v>192.1</v>
      </c>
      <c r="EJ128">
        <v>100.2</v>
      </c>
      <c r="EK128">
        <v>4.9718400000000003</v>
      </c>
      <c r="EL128">
        <v>1.8618600000000001</v>
      </c>
      <c r="EM128">
        <v>1.8672800000000001</v>
      </c>
      <c r="EN128">
        <v>1.85867</v>
      </c>
      <c r="EO128">
        <v>1.86294</v>
      </c>
      <c r="EP128">
        <v>1.86344</v>
      </c>
      <c r="EQ128">
        <v>1.86432</v>
      </c>
      <c r="ER128">
        <v>1.86033</v>
      </c>
      <c r="ES128">
        <v>0</v>
      </c>
      <c r="ET128">
        <v>0</v>
      </c>
      <c r="EU128">
        <v>0</v>
      </c>
      <c r="EV128">
        <v>0</v>
      </c>
      <c r="EW128" t="s">
        <v>334</v>
      </c>
      <c r="EX128" t="s">
        <v>335</v>
      </c>
      <c r="EY128" t="s">
        <v>336</v>
      </c>
      <c r="EZ128" t="s">
        <v>336</v>
      </c>
      <c r="FA128" t="s">
        <v>336</v>
      </c>
      <c r="FB128" t="s">
        <v>336</v>
      </c>
      <c r="FC128">
        <v>0</v>
      </c>
      <c r="FD128">
        <v>100</v>
      </c>
      <c r="FE128">
        <v>100</v>
      </c>
      <c r="FF128">
        <v>2.3570000000000002</v>
      </c>
      <c r="FG128">
        <v>0.1356</v>
      </c>
      <c r="FH128">
        <v>2.2082091204542529</v>
      </c>
      <c r="FI128">
        <v>6.7843858137211317E-4</v>
      </c>
      <c r="FJ128">
        <v>-9.1149672394835243E-7</v>
      </c>
      <c r="FK128">
        <v>3.4220399332756191E-10</v>
      </c>
      <c r="FL128">
        <v>1.6171895878289679E-2</v>
      </c>
      <c r="FM128">
        <v>-1.0294496597657229E-2</v>
      </c>
      <c r="FN128">
        <v>9.3241379300954626E-4</v>
      </c>
      <c r="FO128">
        <v>-3.1998259251072341E-6</v>
      </c>
      <c r="FP128">
        <v>1</v>
      </c>
      <c r="FQ128">
        <v>2092</v>
      </c>
      <c r="FR128">
        <v>0</v>
      </c>
      <c r="FS128">
        <v>27</v>
      </c>
      <c r="FT128">
        <v>12.8</v>
      </c>
      <c r="FU128">
        <v>12.7</v>
      </c>
      <c r="FV128">
        <v>1.3647499999999999</v>
      </c>
      <c r="FW128">
        <v>2.4365199999999998</v>
      </c>
      <c r="FX128">
        <v>2.1496599999999999</v>
      </c>
      <c r="FY128">
        <v>2.7282700000000002</v>
      </c>
      <c r="FZ128">
        <v>2.1508799999999999</v>
      </c>
      <c r="GA128">
        <v>2.3840300000000001</v>
      </c>
      <c r="GB128">
        <v>38.281199999999998</v>
      </c>
      <c r="GC128">
        <v>15.033899999999999</v>
      </c>
      <c r="GD128">
        <v>19</v>
      </c>
      <c r="GE128">
        <v>623.75</v>
      </c>
      <c r="GF128">
        <v>647.40499999999997</v>
      </c>
      <c r="GG128">
        <v>19.9986</v>
      </c>
      <c r="GH128">
        <v>27.998100000000001</v>
      </c>
      <c r="GI128">
        <v>29.999199999999998</v>
      </c>
      <c r="GJ128">
        <v>28.258600000000001</v>
      </c>
      <c r="GK128">
        <v>28.282499999999999</v>
      </c>
      <c r="GL128">
        <v>27.353100000000001</v>
      </c>
      <c r="GM128">
        <v>44.021799999999999</v>
      </c>
      <c r="GN128">
        <v>0</v>
      </c>
      <c r="GO128">
        <v>20</v>
      </c>
      <c r="GP128">
        <v>420</v>
      </c>
      <c r="GQ128">
        <v>17.927800000000001</v>
      </c>
      <c r="GR128">
        <v>100.59099999999999</v>
      </c>
      <c r="GS128">
        <v>100.91</v>
      </c>
    </row>
    <row r="129" spans="1:201" x14ac:dyDescent="0.25">
      <c r="A129" t="s">
        <v>568</v>
      </c>
      <c r="B129" t="s">
        <v>647</v>
      </c>
      <c r="C129">
        <v>2</v>
      </c>
      <c r="D129">
        <v>113</v>
      </c>
      <c r="E129">
        <v>1654199964.5</v>
      </c>
      <c r="F129">
        <v>12662.5</v>
      </c>
      <c r="G129" t="s">
        <v>588</v>
      </c>
      <c r="H129" t="s">
        <v>589</v>
      </c>
      <c r="I129">
        <v>15</v>
      </c>
      <c r="J129">
        <v>1654199956.5</v>
      </c>
      <c r="K129">
        <f t="shared" si="63"/>
        <v>2.318393734554277E-3</v>
      </c>
      <c r="L129">
        <f t="shared" si="64"/>
        <v>2.3183937345542769</v>
      </c>
      <c r="M129">
        <f t="shared" si="65"/>
        <v>2.0912897205718717</v>
      </c>
      <c r="N129">
        <f t="shared" si="66"/>
        <v>418.46629032258062</v>
      </c>
      <c r="O129">
        <f t="shared" si="67"/>
        <v>392.32421415802281</v>
      </c>
      <c r="P129">
        <f t="shared" si="68"/>
        <v>33.368785087279889</v>
      </c>
      <c r="Q129">
        <f t="shared" si="69"/>
        <v>35.5922759904416</v>
      </c>
      <c r="R129">
        <f t="shared" si="70"/>
        <v>0.19078079966773515</v>
      </c>
      <c r="S129">
        <f>IF(LEFT(AS129,1)&lt;&gt;"0",IF(LEFT(AS129,1)="1",3,AT129),$G$5+$H$5*(BJ129*BC129/($N$5*1000))+$I$5*(BJ129*BC129/($N$5*1000))*MAX(MIN(AQ129,$M$5),$L$5)*MAX(MIN(AQ129,$M$5),$L$5)+$J$5*MAX(MIN(AQ129,$M$5),$L$5)*(BJ129*BC129/($N$5*1000))+$K$5*(BJ129*BC129/($N$5*1000))*(BJ129*BC129/($N$5*1000)))</f>
        <v>3.1925699533289031</v>
      </c>
      <c r="T129">
        <f t="shared" si="71"/>
        <v>0.18466598106209731</v>
      </c>
      <c r="U129">
        <f t="shared" si="72"/>
        <v>0.11594930388479779</v>
      </c>
      <c r="V129">
        <f t="shared" si="73"/>
        <v>8.8988541925303597</v>
      </c>
      <c r="W129">
        <f>(BE129+(V129+2*0.95*0.0000000567*(((BE129+$E$7)+273)^4-(BE129+273)^4)-44100*K129)/(1.84*29.3*S129+8*0.95*0.0000000567*(BE129+273)^3))</f>
        <v>21.704867178765461</v>
      </c>
      <c r="X129">
        <f>($F$7*BF129+$G$7*BG129+$H$7*W129)</f>
        <v>22.047903225806451</v>
      </c>
      <c r="Y129">
        <f t="shared" si="74"/>
        <v>2.661268929971905</v>
      </c>
      <c r="Z129">
        <f t="shared" si="75"/>
        <v>60.271307508740911</v>
      </c>
      <c r="AA129">
        <f t="shared" si="76"/>
        <v>1.6203317415623113</v>
      </c>
      <c r="AB129">
        <f t="shared" si="77"/>
        <v>2.6883965331718098</v>
      </c>
      <c r="AC129">
        <f t="shared" si="78"/>
        <v>1.0409371884095937</v>
      </c>
      <c r="AD129">
        <f t="shared" si="79"/>
        <v>-102.24116369384362</v>
      </c>
      <c r="AE129">
        <f t="shared" si="80"/>
        <v>28.650956289697085</v>
      </c>
      <c r="AF129">
        <f>2*0.95*0.0000000567*(((BE129+$E$7)+273)^4-(X129+273)^4)</f>
        <v>1.8439749693943583</v>
      </c>
      <c r="AG129">
        <f t="shared" si="81"/>
        <v>-62.847378242221815</v>
      </c>
      <c r="AH129">
        <v>0</v>
      </c>
      <c r="AI129">
        <v>0</v>
      </c>
      <c r="AJ129">
        <f>IF(AH129*$K$13&gt;=AL129,1,(AL129/(AL129-AH129*$K$13)))</f>
        <v>1</v>
      </c>
      <c r="AK129">
        <f t="shared" si="82"/>
        <v>0</v>
      </c>
      <c r="AL129">
        <f>MAX(0,($E$13+$F$13*BJ129)/(1+$G$13*BJ129)*BC129/(BE129+273)*$H$13)</f>
        <v>45640.809407241119</v>
      </c>
      <c r="AM129">
        <f>$E$11*BK129+$F$11*BL129+$G$11*BW129</f>
        <v>49.999564516129027</v>
      </c>
      <c r="AN129">
        <f t="shared" si="83"/>
        <v>42.535205980463154</v>
      </c>
      <c r="AO129">
        <f>($E$11*$G$9+$F$11*$G$9+$G$11*(BX129*$H$9+BY129*$J$9))/($E$11+$F$11+$G$11)</f>
        <v>0.850711529032258</v>
      </c>
      <c r="AP129">
        <f>($E$11*$N$9+$F$11*$N$9+$G$11*(BX129*$O$9+BY129*$Q$9))/($E$11+$F$11+$G$11)</f>
        <v>0.17797863398709679</v>
      </c>
      <c r="AQ129">
        <v>3</v>
      </c>
      <c r="AR129">
        <v>0.5</v>
      </c>
      <c r="AS129" t="s">
        <v>331</v>
      </c>
      <c r="AT129">
        <v>2</v>
      </c>
      <c r="AU129">
        <v>1654199956.5</v>
      </c>
      <c r="AV129">
        <v>418.46629032258062</v>
      </c>
      <c r="AW129">
        <v>419.99703225806462</v>
      </c>
      <c r="AX129">
        <v>19.050599999999999</v>
      </c>
      <c r="AY129">
        <v>17.913477419354841</v>
      </c>
      <c r="AZ129">
        <v>416.10893548387099</v>
      </c>
      <c r="BA129">
        <v>18.917151612903229</v>
      </c>
      <c r="BB129">
        <v>599.99519354838708</v>
      </c>
      <c r="BC129">
        <v>84.954135483870985</v>
      </c>
      <c r="BD129">
        <v>9.9969980645161299E-2</v>
      </c>
      <c r="BE129">
        <v>22.214364516129042</v>
      </c>
      <c r="BF129">
        <v>22.047903225806451</v>
      </c>
      <c r="BG129">
        <v>999.90000000000032</v>
      </c>
      <c r="BH129">
        <v>0</v>
      </c>
      <c r="BI129">
        <v>0</v>
      </c>
      <c r="BJ129">
        <v>9998.0035483870979</v>
      </c>
      <c r="BK129">
        <v>14.87321935483871</v>
      </c>
      <c r="BL129">
        <v>1.9319503225806449</v>
      </c>
      <c r="BM129">
        <v>-1.530695161290323</v>
      </c>
      <c r="BN129">
        <v>426.59322580645158</v>
      </c>
      <c r="BO129">
        <v>427.65777419354839</v>
      </c>
      <c r="BP129">
        <v>1.137113870967742</v>
      </c>
      <c r="BQ129">
        <v>419.99703225806462</v>
      </c>
      <c r="BR129">
        <v>17.913477419354841</v>
      </c>
      <c r="BS129">
        <v>1.618426774193549</v>
      </c>
      <c r="BT129">
        <v>1.521823870967743</v>
      </c>
      <c r="BU129">
        <v>14.135380645161289</v>
      </c>
      <c r="BV129">
        <v>13.189219354838711</v>
      </c>
      <c r="BW129">
        <v>49.999564516129027</v>
      </c>
      <c r="BX129">
        <v>0.64295183870967743</v>
      </c>
      <c r="BY129">
        <v>0.35704825806451612</v>
      </c>
      <c r="BZ129">
        <v>28</v>
      </c>
      <c r="CA129">
        <v>835.06587096774194</v>
      </c>
      <c r="CB129">
        <v>1654199140.5999999</v>
      </c>
      <c r="CC129" t="s">
        <v>571</v>
      </c>
      <c r="CD129">
        <v>1654199134.0999999</v>
      </c>
      <c r="CE129">
        <v>1654199140.5999999</v>
      </c>
      <c r="CF129">
        <v>14</v>
      </c>
      <c r="CG129">
        <v>-0.182</v>
      </c>
      <c r="CH129">
        <v>7.0000000000000001E-3</v>
      </c>
      <c r="CI129">
        <v>2.3570000000000002</v>
      </c>
      <c r="CJ129">
        <v>0.17299999999999999</v>
      </c>
      <c r="CK129">
        <v>420</v>
      </c>
      <c r="CL129">
        <v>21</v>
      </c>
      <c r="CM129">
        <v>0.27</v>
      </c>
      <c r="CN129">
        <v>0.06</v>
      </c>
      <c r="CO129">
        <v>-1.5334939999999999</v>
      </c>
      <c r="CP129">
        <v>-8.0873020637896462E-2</v>
      </c>
      <c r="CQ129">
        <v>3.2175062843761461E-2</v>
      </c>
      <c r="CR129">
        <v>1</v>
      </c>
      <c r="CS129">
        <v>1.1414955</v>
      </c>
      <c r="CT129">
        <v>-9.6377560975609164E-2</v>
      </c>
      <c r="CU129">
        <v>9.335260025837528E-3</v>
      </c>
      <c r="CV129">
        <v>1</v>
      </c>
      <c r="CW129">
        <v>2</v>
      </c>
      <c r="CX129">
        <v>2</v>
      </c>
      <c r="CY129" t="s">
        <v>343</v>
      </c>
      <c r="CZ129">
        <v>3.23271</v>
      </c>
      <c r="DA129">
        <v>2.7811699999999999</v>
      </c>
      <c r="DB129">
        <v>8.2199400000000006E-2</v>
      </c>
      <c r="DC129">
        <v>8.3867999999999998E-2</v>
      </c>
      <c r="DD129">
        <v>8.6162900000000001E-2</v>
      </c>
      <c r="DE129">
        <v>8.4328500000000001E-2</v>
      </c>
      <c r="DF129">
        <v>23237.4</v>
      </c>
      <c r="DG129">
        <v>22852.1</v>
      </c>
      <c r="DH129">
        <v>24343</v>
      </c>
      <c r="DI129">
        <v>22222</v>
      </c>
      <c r="DJ129">
        <v>32871.1</v>
      </c>
      <c r="DK129">
        <v>25956.2</v>
      </c>
      <c r="DL129">
        <v>39784.800000000003</v>
      </c>
      <c r="DM129">
        <v>30767.5</v>
      </c>
      <c r="DN129">
        <v>2.1820200000000001</v>
      </c>
      <c r="DO129">
        <v>2.1810700000000001</v>
      </c>
      <c r="DP129">
        <v>-2.4221800000000002E-2</v>
      </c>
      <c r="DQ129">
        <v>0</v>
      </c>
      <c r="DR129">
        <v>22.443100000000001</v>
      </c>
      <c r="DS129">
        <v>999.9</v>
      </c>
      <c r="DT129">
        <v>50.2</v>
      </c>
      <c r="DU129">
        <v>34.6</v>
      </c>
      <c r="DV129">
        <v>32.644799999999996</v>
      </c>
      <c r="DW129">
        <v>63.697000000000003</v>
      </c>
      <c r="DX129">
        <v>17.808499999999999</v>
      </c>
      <c r="DY129">
        <v>2</v>
      </c>
      <c r="DZ129">
        <v>5.3335899999999999E-2</v>
      </c>
      <c r="EA129">
        <v>2.1912500000000001</v>
      </c>
      <c r="EB129">
        <v>20.371400000000001</v>
      </c>
      <c r="EC129">
        <v>5.2300199999999997</v>
      </c>
      <c r="ED129">
        <v>11.9381</v>
      </c>
      <c r="EE129">
        <v>4.9782000000000002</v>
      </c>
      <c r="EF129">
        <v>3.28193</v>
      </c>
      <c r="EG129">
        <v>944.7</v>
      </c>
      <c r="EH129">
        <v>2637.2</v>
      </c>
      <c r="EI129">
        <v>192.1</v>
      </c>
      <c r="EJ129">
        <v>100.2</v>
      </c>
      <c r="EK129">
        <v>4.9718299999999997</v>
      </c>
      <c r="EL129">
        <v>1.8618699999999999</v>
      </c>
      <c r="EM129">
        <v>1.8672500000000001</v>
      </c>
      <c r="EN129">
        <v>1.85866</v>
      </c>
      <c r="EO129">
        <v>1.8629199999999999</v>
      </c>
      <c r="EP129">
        <v>1.86341</v>
      </c>
      <c r="EQ129">
        <v>1.8643000000000001</v>
      </c>
      <c r="ER129">
        <v>1.86033</v>
      </c>
      <c r="ES129">
        <v>0</v>
      </c>
      <c r="ET129">
        <v>0</v>
      </c>
      <c r="EU129">
        <v>0</v>
      </c>
      <c r="EV129">
        <v>0</v>
      </c>
      <c r="EW129" t="s">
        <v>334</v>
      </c>
      <c r="EX129" t="s">
        <v>335</v>
      </c>
      <c r="EY129" t="s">
        <v>336</v>
      </c>
      <c r="EZ129" t="s">
        <v>336</v>
      </c>
      <c r="FA129" t="s">
        <v>336</v>
      </c>
      <c r="FB129" t="s">
        <v>336</v>
      </c>
      <c r="FC129">
        <v>0</v>
      </c>
      <c r="FD129">
        <v>100</v>
      </c>
      <c r="FE129">
        <v>100</v>
      </c>
      <c r="FF129">
        <v>2.3570000000000002</v>
      </c>
      <c r="FG129">
        <v>0.13320000000000001</v>
      </c>
      <c r="FH129">
        <v>2.2082091204542529</v>
      </c>
      <c r="FI129">
        <v>6.7843858137211317E-4</v>
      </c>
      <c r="FJ129">
        <v>-9.1149672394835243E-7</v>
      </c>
      <c r="FK129">
        <v>3.4220399332756191E-10</v>
      </c>
      <c r="FL129">
        <v>1.6171895878289679E-2</v>
      </c>
      <c r="FM129">
        <v>-1.0294496597657229E-2</v>
      </c>
      <c r="FN129">
        <v>9.3241379300954626E-4</v>
      </c>
      <c r="FO129">
        <v>-3.1998259251072341E-6</v>
      </c>
      <c r="FP129">
        <v>1</v>
      </c>
      <c r="FQ129">
        <v>2092</v>
      </c>
      <c r="FR129">
        <v>0</v>
      </c>
      <c r="FS129">
        <v>27</v>
      </c>
      <c r="FT129">
        <v>13.8</v>
      </c>
      <c r="FU129">
        <v>13.7</v>
      </c>
      <c r="FV129">
        <v>1.3659699999999999</v>
      </c>
      <c r="FW129">
        <v>2.4377399999999998</v>
      </c>
      <c r="FX129">
        <v>2.1496599999999999</v>
      </c>
      <c r="FY129">
        <v>2.7282700000000002</v>
      </c>
      <c r="FZ129">
        <v>2.1508799999999999</v>
      </c>
      <c r="GA129">
        <v>2.3913600000000002</v>
      </c>
      <c r="GB129">
        <v>38.232399999999998</v>
      </c>
      <c r="GC129">
        <v>15.0251</v>
      </c>
      <c r="GD129">
        <v>19</v>
      </c>
      <c r="GE129">
        <v>623.19200000000001</v>
      </c>
      <c r="GF129">
        <v>647.17899999999997</v>
      </c>
      <c r="GG129">
        <v>19.998699999999999</v>
      </c>
      <c r="GH129">
        <v>27.8508</v>
      </c>
      <c r="GI129">
        <v>29.999199999999998</v>
      </c>
      <c r="GJ129">
        <v>28.098199999999999</v>
      </c>
      <c r="GK129">
        <v>28.1187</v>
      </c>
      <c r="GL129">
        <v>27.354399999999998</v>
      </c>
      <c r="GM129">
        <v>44.021799999999999</v>
      </c>
      <c r="GN129">
        <v>0</v>
      </c>
      <c r="GO129">
        <v>20</v>
      </c>
      <c r="GP129">
        <v>420</v>
      </c>
      <c r="GQ129">
        <v>17.852900000000002</v>
      </c>
      <c r="GR129">
        <v>100.616</v>
      </c>
      <c r="GS129">
        <v>100.93</v>
      </c>
    </row>
    <row r="130" spans="1:201" x14ac:dyDescent="0.25">
      <c r="A130" t="s">
        <v>568</v>
      </c>
      <c r="B130" t="s">
        <v>647</v>
      </c>
      <c r="C130">
        <v>2</v>
      </c>
      <c r="D130">
        <v>114</v>
      </c>
      <c r="E130">
        <v>1654200055</v>
      </c>
      <c r="F130">
        <v>12753</v>
      </c>
      <c r="G130" t="s">
        <v>590</v>
      </c>
      <c r="H130" t="s">
        <v>591</v>
      </c>
      <c r="I130">
        <v>15</v>
      </c>
      <c r="J130">
        <v>1654200047.25</v>
      </c>
      <c r="K130">
        <f t="shared" si="63"/>
        <v>2.0029472391057232E-3</v>
      </c>
      <c r="L130">
        <f t="shared" si="64"/>
        <v>2.002947239105723</v>
      </c>
      <c r="M130">
        <f t="shared" si="65"/>
        <v>-1.1173301818394985</v>
      </c>
      <c r="N130">
        <f t="shared" si="66"/>
        <v>420.1439666666667</v>
      </c>
      <c r="O130">
        <f t="shared" si="67"/>
        <v>422.87515412444731</v>
      </c>
      <c r="P130">
        <f t="shared" si="68"/>
        <v>35.966922343679784</v>
      </c>
      <c r="Q130">
        <f t="shared" si="69"/>
        <v>35.734625869786875</v>
      </c>
      <c r="R130">
        <f t="shared" si="70"/>
        <v>0.16386808001465983</v>
      </c>
      <c r="S130">
        <f>IF(LEFT(AS130,1)&lt;&gt;"0",IF(LEFT(AS130,1)="1",3,AT130),$G$5+$H$5*(BJ130*BC130/($N$5*1000))+$I$5*(BJ130*BC130/($N$5*1000))*MAX(MIN(AQ130,$M$5),$L$5)*MAX(MIN(AQ130,$M$5),$L$5)+$J$5*MAX(MIN(AQ130,$M$5),$L$5)*(BJ130*BC130/($N$5*1000))+$K$5*(BJ130*BC130/($N$5*1000))*(BJ130*BC130/($N$5*1000)))</f>
        <v>3.1934507531817538</v>
      </c>
      <c r="T130">
        <f t="shared" si="71"/>
        <v>0.15933591350294321</v>
      </c>
      <c r="U130">
        <f t="shared" si="72"/>
        <v>9.9981702394919367E-2</v>
      </c>
      <c r="V130">
        <f t="shared" si="73"/>
        <v>0</v>
      </c>
      <c r="W130">
        <f>(BE130+(V130+2*0.95*0.0000000567*(((BE130+$E$7)+273)^4-(BE130+273)^4)-44100*K130)/(1.84*29.3*S130+8*0.95*0.0000000567*(BE130+273)^3))</f>
        <v>21.586550298280727</v>
      </c>
      <c r="X130">
        <f>($F$7*BF130+$G$7*BG130+$H$7*W130)</f>
        <v>21.933610000000002</v>
      </c>
      <c r="Y130">
        <f t="shared" si="74"/>
        <v>2.6427819821053427</v>
      </c>
      <c r="Z130">
        <f t="shared" si="75"/>
        <v>60.056389607630422</v>
      </c>
      <c r="AA130">
        <f t="shared" si="76"/>
        <v>1.6002804520281562</v>
      </c>
      <c r="AB130">
        <f t="shared" si="77"/>
        <v>2.6646297962354262</v>
      </c>
      <c r="AC130">
        <f t="shared" si="78"/>
        <v>1.0425015300771865</v>
      </c>
      <c r="AD130">
        <f t="shared" si="79"/>
        <v>-88.329973244562396</v>
      </c>
      <c r="AE130">
        <f t="shared" si="80"/>
        <v>23.24174391135583</v>
      </c>
      <c r="AF130">
        <f>2*0.95*0.0000000567*(((BE130+$E$7)+273)^4-(X130+273)^4)</f>
        <v>1.4934499129367762</v>
      </c>
      <c r="AG130">
        <f t="shared" si="81"/>
        <v>-63.594779420269788</v>
      </c>
      <c r="AH130">
        <v>0</v>
      </c>
      <c r="AI130">
        <v>0</v>
      </c>
      <c r="AJ130">
        <f>IF(AH130*$K$13&gt;=AL130,1,(AL130/(AL130-AH130*$K$13)))</f>
        <v>1</v>
      </c>
      <c r="AK130">
        <f t="shared" si="82"/>
        <v>0</v>
      </c>
      <c r="AL130">
        <f>MAX(0,($E$13+$F$13*BJ130)/(1+$G$13*BJ130)*BC130/(BE130+273)*$H$13)</f>
        <v>45679.681343125798</v>
      </c>
      <c r="AM130">
        <f>$E$11*BK130+$F$11*BL130+$G$11*BW130</f>
        <v>0</v>
      </c>
      <c r="AN130">
        <f t="shared" si="83"/>
        <v>0</v>
      </c>
      <c r="AO130">
        <f>($E$11*$G$9+$F$11*$G$9+$G$11*(BX130*$H$9+BY130*$J$9))/($E$11+$F$11+$G$11)</f>
        <v>0</v>
      </c>
      <c r="AP130">
        <f>($E$11*$N$9+$F$11*$N$9+$G$11*(BX130*$O$9+BY130*$Q$9))/($E$11+$F$11+$G$11)</f>
        <v>0</v>
      </c>
      <c r="AQ130">
        <v>3</v>
      </c>
      <c r="AR130">
        <v>0.5</v>
      </c>
      <c r="AS130" t="s">
        <v>331</v>
      </c>
      <c r="AT130">
        <v>2</v>
      </c>
      <c r="AU130">
        <v>1654200047.25</v>
      </c>
      <c r="AV130">
        <v>420.1439666666667</v>
      </c>
      <c r="AW130">
        <v>420.00606666666681</v>
      </c>
      <c r="AX130">
        <v>18.815033333333339</v>
      </c>
      <c r="AY130">
        <v>17.832416666666671</v>
      </c>
      <c r="AZ130">
        <v>417.78649999999999</v>
      </c>
      <c r="BA130">
        <v>18.686520000000002</v>
      </c>
      <c r="BB130">
        <v>600.00866666666661</v>
      </c>
      <c r="BC130">
        <v>84.953289999999996</v>
      </c>
      <c r="BD130">
        <v>9.9998170000000011E-2</v>
      </c>
      <c r="BE130">
        <v>22.06860666666666</v>
      </c>
      <c r="BF130">
        <v>21.933610000000002</v>
      </c>
      <c r="BG130">
        <v>999.9000000000002</v>
      </c>
      <c r="BH130">
        <v>0</v>
      </c>
      <c r="BI130">
        <v>0</v>
      </c>
      <c r="BJ130">
        <v>10001.834333333331</v>
      </c>
      <c r="BK130">
        <v>-0.5358430666666667</v>
      </c>
      <c r="BL130">
        <v>1.809795</v>
      </c>
      <c r="BM130">
        <v>0.1379017766666667</v>
      </c>
      <c r="BN130">
        <v>428.20060000000001</v>
      </c>
      <c r="BO130">
        <v>427.6316666666666</v>
      </c>
      <c r="BP130">
        <v>0.98262386666666679</v>
      </c>
      <c r="BQ130">
        <v>420.00606666666681</v>
      </c>
      <c r="BR130">
        <v>17.832416666666671</v>
      </c>
      <c r="BS130">
        <v>1.598399666666666</v>
      </c>
      <c r="BT130">
        <v>1.514923</v>
      </c>
      <c r="BU130">
        <v>13.943373333333341</v>
      </c>
      <c r="BV130">
        <v>13.119590000000001</v>
      </c>
      <c r="BW130">
        <v>0</v>
      </c>
      <c r="BX130">
        <v>0</v>
      </c>
      <c r="BY130">
        <v>0</v>
      </c>
      <c r="BZ130">
        <v>27.095839999999999</v>
      </c>
      <c r="CA130">
        <v>2</v>
      </c>
      <c r="CB130">
        <v>1654199140.5999999</v>
      </c>
      <c r="CC130" t="s">
        <v>571</v>
      </c>
      <c r="CD130">
        <v>1654199134.0999999</v>
      </c>
      <c r="CE130">
        <v>1654199140.5999999</v>
      </c>
      <c r="CF130">
        <v>14</v>
      </c>
      <c r="CG130">
        <v>-0.182</v>
      </c>
      <c r="CH130">
        <v>7.0000000000000001E-3</v>
      </c>
      <c r="CI130">
        <v>2.3570000000000002</v>
      </c>
      <c r="CJ130">
        <v>0.17299999999999999</v>
      </c>
      <c r="CK130">
        <v>420</v>
      </c>
      <c r="CL130">
        <v>21</v>
      </c>
      <c r="CM130">
        <v>0.27</v>
      </c>
      <c r="CN130">
        <v>0.06</v>
      </c>
      <c r="CO130">
        <v>0.12885737250000001</v>
      </c>
      <c r="CP130">
        <v>0.26250434409005652</v>
      </c>
      <c r="CQ130">
        <v>3.108871842816931E-2</v>
      </c>
      <c r="CR130">
        <v>0</v>
      </c>
      <c r="CS130">
        <v>0.98026795</v>
      </c>
      <c r="CT130">
        <v>2.5202071294559491E-2</v>
      </c>
      <c r="CU130">
        <v>1.7055510533182529E-2</v>
      </c>
      <c r="CV130">
        <v>1</v>
      </c>
      <c r="CW130">
        <v>1</v>
      </c>
      <c r="CX130">
        <v>2</v>
      </c>
      <c r="CY130" t="s">
        <v>340</v>
      </c>
      <c r="CZ130">
        <v>3.2330000000000001</v>
      </c>
      <c r="DA130">
        <v>2.7812999999999999</v>
      </c>
      <c r="DB130">
        <v>8.2499199999999995E-2</v>
      </c>
      <c r="DC130">
        <v>8.3909499999999998E-2</v>
      </c>
      <c r="DD130">
        <v>8.53077E-2</v>
      </c>
      <c r="DE130">
        <v>8.4082000000000004E-2</v>
      </c>
      <c r="DF130">
        <v>23237.4</v>
      </c>
      <c r="DG130">
        <v>22856.5</v>
      </c>
      <c r="DH130">
        <v>24350.1</v>
      </c>
      <c r="DI130">
        <v>22226.6</v>
      </c>
      <c r="DJ130">
        <v>32911.1</v>
      </c>
      <c r="DK130">
        <v>25968.3</v>
      </c>
      <c r="DL130">
        <v>39796</v>
      </c>
      <c r="DM130">
        <v>30773.8</v>
      </c>
      <c r="DN130">
        <v>2.1848200000000002</v>
      </c>
      <c r="DO130">
        <v>2.1836799999999998</v>
      </c>
      <c r="DP130">
        <v>-2.0332599999999999E-2</v>
      </c>
      <c r="DQ130">
        <v>0</v>
      </c>
      <c r="DR130">
        <v>22.264199999999999</v>
      </c>
      <c r="DS130">
        <v>999.9</v>
      </c>
      <c r="DT130">
        <v>50.1</v>
      </c>
      <c r="DU130">
        <v>34.6</v>
      </c>
      <c r="DV130">
        <v>32.5792</v>
      </c>
      <c r="DW130">
        <v>63.686999999999998</v>
      </c>
      <c r="DX130">
        <v>17.7484</v>
      </c>
      <c r="DY130">
        <v>2</v>
      </c>
      <c r="DZ130">
        <v>3.8978699999999998E-2</v>
      </c>
      <c r="EA130">
        <v>2.11544</v>
      </c>
      <c r="EB130">
        <v>20.374300000000002</v>
      </c>
      <c r="EC130">
        <v>5.23271</v>
      </c>
      <c r="ED130">
        <v>11.9382</v>
      </c>
      <c r="EE130">
        <v>4.9787499999999998</v>
      </c>
      <c r="EF130">
        <v>3.2818800000000001</v>
      </c>
      <c r="EG130">
        <v>947.2</v>
      </c>
      <c r="EH130">
        <v>2667.7</v>
      </c>
      <c r="EI130">
        <v>192.1</v>
      </c>
      <c r="EJ130">
        <v>100.2</v>
      </c>
      <c r="EK130">
        <v>4.9718200000000001</v>
      </c>
      <c r="EL130">
        <v>1.86182</v>
      </c>
      <c r="EM130">
        <v>1.8672299999999999</v>
      </c>
      <c r="EN130">
        <v>1.85866</v>
      </c>
      <c r="EO130">
        <v>1.8629199999999999</v>
      </c>
      <c r="EP130">
        <v>1.8634200000000001</v>
      </c>
      <c r="EQ130">
        <v>1.86429</v>
      </c>
      <c r="ER130">
        <v>1.8603400000000001</v>
      </c>
      <c r="ES130">
        <v>0</v>
      </c>
      <c r="ET130">
        <v>0</v>
      </c>
      <c r="EU130">
        <v>0</v>
      </c>
      <c r="EV130">
        <v>0</v>
      </c>
      <c r="EW130" t="s">
        <v>334</v>
      </c>
      <c r="EX130" t="s">
        <v>335</v>
      </c>
      <c r="EY130" t="s">
        <v>336</v>
      </c>
      <c r="EZ130" t="s">
        <v>336</v>
      </c>
      <c r="FA130" t="s">
        <v>336</v>
      </c>
      <c r="FB130" t="s">
        <v>336</v>
      </c>
      <c r="FC130">
        <v>0</v>
      </c>
      <c r="FD130">
        <v>100</v>
      </c>
      <c r="FE130">
        <v>100</v>
      </c>
      <c r="FF130">
        <v>2.3570000000000002</v>
      </c>
      <c r="FG130">
        <v>0.1273</v>
      </c>
      <c r="FH130">
        <v>2.2082091204542529</v>
      </c>
      <c r="FI130">
        <v>6.7843858137211317E-4</v>
      </c>
      <c r="FJ130">
        <v>-9.1149672394835243E-7</v>
      </c>
      <c r="FK130">
        <v>3.4220399332756191E-10</v>
      </c>
      <c r="FL130">
        <v>1.6171895878289679E-2</v>
      </c>
      <c r="FM130">
        <v>-1.0294496597657229E-2</v>
      </c>
      <c r="FN130">
        <v>9.3241379300954626E-4</v>
      </c>
      <c r="FO130">
        <v>-3.1998259251072341E-6</v>
      </c>
      <c r="FP130">
        <v>1</v>
      </c>
      <c r="FQ130">
        <v>2092</v>
      </c>
      <c r="FR130">
        <v>0</v>
      </c>
      <c r="FS130">
        <v>27</v>
      </c>
      <c r="FT130">
        <v>15.3</v>
      </c>
      <c r="FU130">
        <v>15.2</v>
      </c>
      <c r="FV130">
        <v>1.3659699999999999</v>
      </c>
      <c r="FW130">
        <v>2.4352999999999998</v>
      </c>
      <c r="FX130">
        <v>2.1496599999999999</v>
      </c>
      <c r="FY130">
        <v>2.7270500000000002</v>
      </c>
      <c r="FZ130">
        <v>2.1508799999999999</v>
      </c>
      <c r="GA130">
        <v>2.3925800000000002</v>
      </c>
      <c r="GB130">
        <v>38.159300000000002</v>
      </c>
      <c r="GC130">
        <v>15.0076</v>
      </c>
      <c r="GD130">
        <v>19</v>
      </c>
      <c r="GE130">
        <v>622.88</v>
      </c>
      <c r="GF130">
        <v>646.73900000000003</v>
      </c>
      <c r="GG130">
        <v>19.998899999999999</v>
      </c>
      <c r="GH130">
        <v>27.6511</v>
      </c>
      <c r="GI130">
        <v>29.999300000000002</v>
      </c>
      <c r="GJ130">
        <v>27.876200000000001</v>
      </c>
      <c r="GK130">
        <v>27.896699999999999</v>
      </c>
      <c r="GL130">
        <v>27.360900000000001</v>
      </c>
      <c r="GM130">
        <v>44.015999999999998</v>
      </c>
      <c r="GN130">
        <v>0</v>
      </c>
      <c r="GO130">
        <v>20</v>
      </c>
      <c r="GP130">
        <v>420</v>
      </c>
      <c r="GQ130">
        <v>17.9527</v>
      </c>
      <c r="GR130">
        <v>100.645</v>
      </c>
      <c r="GS130">
        <v>100.95099999999999</v>
      </c>
    </row>
    <row r="131" spans="1:201" x14ac:dyDescent="0.25">
      <c r="A131" t="s">
        <v>593</v>
      </c>
      <c r="B131" t="s">
        <v>647</v>
      </c>
      <c r="C131">
        <v>3</v>
      </c>
      <c r="D131">
        <v>115</v>
      </c>
      <c r="E131">
        <v>1654200605</v>
      </c>
      <c r="F131">
        <v>13303</v>
      </c>
      <c r="G131" t="s">
        <v>594</v>
      </c>
      <c r="H131" t="s">
        <v>595</v>
      </c>
      <c r="I131">
        <v>15</v>
      </c>
      <c r="J131">
        <v>1654200597.25</v>
      </c>
      <c r="K131">
        <f t="shared" si="63"/>
        <v>3.4742256138128717E-3</v>
      </c>
      <c r="L131">
        <f t="shared" si="64"/>
        <v>3.4742256138128718</v>
      </c>
      <c r="M131">
        <f t="shared" si="65"/>
        <v>16.551559200235115</v>
      </c>
      <c r="N131">
        <f t="shared" si="66"/>
        <v>412.52466666666658</v>
      </c>
      <c r="O131">
        <f t="shared" si="67"/>
        <v>272.89940544371649</v>
      </c>
      <c r="P131">
        <f t="shared" si="68"/>
        <v>23.210146533123243</v>
      </c>
      <c r="Q131">
        <f t="shared" si="69"/>
        <v>35.08530165645918</v>
      </c>
      <c r="R131">
        <f t="shared" si="70"/>
        <v>0.20963675338092455</v>
      </c>
      <c r="S131">
        <f>IF(LEFT(AS131,1)&lt;&gt;"0",IF(LEFT(AS131,1)="1",3,AT131),$G$5+$H$5*(BJ131*BC131/($N$5*1000))+$I$5*(BJ131*BC131/($N$5*1000))*MAX(MIN(AQ131,$M$5),$L$5)*MAX(MIN(AQ131,$M$5),$L$5)+$J$5*MAX(MIN(AQ131,$M$5),$L$5)*(BJ131*BC131/($N$5*1000))+$K$5*(BJ131*BC131/($N$5*1000))*(BJ131*BC131/($N$5*1000)))</f>
        <v>3.1980553595961938</v>
      </c>
      <c r="T131">
        <f t="shared" si="71"/>
        <v>0.20229070676884639</v>
      </c>
      <c r="U131">
        <f t="shared" si="72"/>
        <v>0.12707025919707826</v>
      </c>
      <c r="V131">
        <f t="shared" si="73"/>
        <v>427.13828024974998</v>
      </c>
      <c r="W131">
        <f>(BE131+(V131+2*0.95*0.0000000567*(((BE131+$E$7)+273)^4-(BE131+273)^4)-44100*K131)/(1.84*29.3*S131+8*0.95*0.0000000567*(BE131+273)^3))</f>
        <v>23.765015610474176</v>
      </c>
      <c r="X131">
        <f>($F$7*BF131+$G$7*BG131+$H$7*W131)</f>
        <v>24.212373333333328</v>
      </c>
      <c r="Y131">
        <f t="shared" si="74"/>
        <v>3.0333958928558897</v>
      </c>
      <c r="Z131">
        <f t="shared" si="75"/>
        <v>59.772718948936841</v>
      </c>
      <c r="AA131">
        <f t="shared" si="76"/>
        <v>1.6126043508351662</v>
      </c>
      <c r="AB131">
        <f t="shared" si="77"/>
        <v>2.6978935862241702</v>
      </c>
      <c r="AC131">
        <f t="shared" si="78"/>
        <v>1.4207915420207236</v>
      </c>
      <c r="AD131">
        <f t="shared" si="79"/>
        <v>-153.21334956914765</v>
      </c>
      <c r="AE131">
        <f t="shared" si="80"/>
        <v>-334.49610054515045</v>
      </c>
      <c r="AF131">
        <f>2*0.95*0.0000000567*(((BE131+$E$7)+273)^4-(X131+273)^4)</f>
        <v>-21.735133178590605</v>
      </c>
      <c r="AG131">
        <f t="shared" si="81"/>
        <v>-82.30630304313874</v>
      </c>
      <c r="AH131">
        <v>0</v>
      </c>
      <c r="AI131">
        <v>0</v>
      </c>
      <c r="AJ131">
        <f>IF(AH131*$K$13&gt;=AL131,1,(AL131/(AL131-AH131*$K$13)))</f>
        <v>1</v>
      </c>
      <c r="AK131">
        <f t="shared" si="82"/>
        <v>0</v>
      </c>
      <c r="AL131">
        <f>MAX(0,($E$13+$F$13*BJ131)/(1+$G$13*BJ131)*BC131/(BE131+273)*$H$13)</f>
        <v>45652.164875662536</v>
      </c>
      <c r="AM131">
        <f>$E$11*BK131+$F$11*BL131+$G$11*BW131</f>
        <v>2399.9899999999998</v>
      </c>
      <c r="AN131">
        <f t="shared" si="83"/>
        <v>2041.6955168998998</v>
      </c>
      <c r="AO131">
        <f>($E$11*$G$9+$F$11*$G$9+$G$11*(BX131*$H$9+BY131*$J$9))/($E$11+$F$11+$G$11)</f>
        <v>0.85071001000000002</v>
      </c>
      <c r="AP131">
        <f>($E$11*$N$9+$F$11*$N$9+$G$11*(BX131*$O$9+BY131*$Q$9))/($E$11+$F$11+$G$11)</f>
        <v>0.17797502500000001</v>
      </c>
      <c r="AQ131">
        <v>2.5</v>
      </c>
      <c r="AR131">
        <v>0.5</v>
      </c>
      <c r="AS131" t="s">
        <v>331</v>
      </c>
      <c r="AT131">
        <v>2</v>
      </c>
      <c r="AU131">
        <v>1654200597.25</v>
      </c>
      <c r="AV131">
        <v>412.52466666666658</v>
      </c>
      <c r="AW131">
        <v>420.01830000000001</v>
      </c>
      <c r="AX131">
        <v>18.960619999999999</v>
      </c>
      <c r="AY131">
        <v>17.54047666666667</v>
      </c>
      <c r="AZ131">
        <v>409.98829999999998</v>
      </c>
      <c r="BA131">
        <v>18.835953333333329</v>
      </c>
      <c r="BB131">
        <v>600.00143333333335</v>
      </c>
      <c r="BC131">
        <v>84.950213333333323</v>
      </c>
      <c r="BD131">
        <v>9.997758000000001E-2</v>
      </c>
      <c r="BE131">
        <v>22.27229333333333</v>
      </c>
      <c r="BF131">
        <v>24.212373333333328</v>
      </c>
      <c r="BG131">
        <v>999.9000000000002</v>
      </c>
      <c r="BH131">
        <v>0</v>
      </c>
      <c r="BI131">
        <v>0</v>
      </c>
      <c r="BJ131">
        <v>10003.12466666667</v>
      </c>
      <c r="BK131">
        <v>724.65180000000009</v>
      </c>
      <c r="BL131">
        <v>1.2564143333333331</v>
      </c>
      <c r="BM131">
        <v>-7.4935370000000008</v>
      </c>
      <c r="BN131">
        <v>420.4976333333334</v>
      </c>
      <c r="BO131">
        <v>427.51713333333328</v>
      </c>
      <c r="BP131">
        <v>1.4201466666666669</v>
      </c>
      <c r="BQ131">
        <v>420.01830000000001</v>
      </c>
      <c r="BR131">
        <v>17.54047666666667</v>
      </c>
      <c r="BS131">
        <v>1.6107093333333331</v>
      </c>
      <c r="BT131">
        <v>1.4900676666666659</v>
      </c>
      <c r="BU131">
        <v>14.061640000000001</v>
      </c>
      <c r="BV131">
        <v>12.866633333333329</v>
      </c>
      <c r="BW131">
        <v>2399.9899999999998</v>
      </c>
      <c r="BX131">
        <v>0.64299966666666664</v>
      </c>
      <c r="BY131">
        <v>0.35700033333333331</v>
      </c>
      <c r="BZ131">
        <v>27</v>
      </c>
      <c r="CA131">
        <v>40084.386666666673</v>
      </c>
      <c r="CB131">
        <v>1654200508</v>
      </c>
      <c r="CC131" t="s">
        <v>596</v>
      </c>
      <c r="CD131">
        <v>1654200505</v>
      </c>
      <c r="CE131">
        <v>1654200508</v>
      </c>
      <c r="CF131">
        <v>15</v>
      </c>
      <c r="CG131">
        <v>0.18</v>
      </c>
      <c r="CH131">
        <v>-7.0000000000000001E-3</v>
      </c>
      <c r="CI131">
        <v>2.5369999999999999</v>
      </c>
      <c r="CJ131">
        <v>9.2999999999999999E-2</v>
      </c>
      <c r="CK131">
        <v>420</v>
      </c>
      <c r="CL131">
        <v>17</v>
      </c>
      <c r="CM131">
        <v>0.33</v>
      </c>
      <c r="CN131">
        <v>0.06</v>
      </c>
      <c r="CO131">
        <v>-7.4978000000000007</v>
      </c>
      <c r="CP131">
        <v>6.4953240418110833E-2</v>
      </c>
      <c r="CQ131">
        <v>3.4045384128950647E-2</v>
      </c>
      <c r="CR131">
        <v>1</v>
      </c>
      <c r="CS131">
        <v>1.428424634146342</v>
      </c>
      <c r="CT131">
        <v>-7.3651567944254565E-2</v>
      </c>
      <c r="CU131">
        <v>1.5853778359772329E-2</v>
      </c>
      <c r="CV131">
        <v>1</v>
      </c>
      <c r="CW131">
        <v>2</v>
      </c>
      <c r="CX131">
        <v>2</v>
      </c>
      <c r="CY131" t="s">
        <v>343</v>
      </c>
      <c r="CZ131">
        <v>3.2345799999999998</v>
      </c>
      <c r="DA131">
        <v>2.7813500000000002</v>
      </c>
      <c r="DB131">
        <v>8.1622500000000001E-2</v>
      </c>
      <c r="DC131">
        <v>8.4221799999999999E-2</v>
      </c>
      <c r="DD131">
        <v>8.6285200000000006E-2</v>
      </c>
      <c r="DE131">
        <v>8.3386600000000005E-2</v>
      </c>
      <c r="DF131">
        <v>23314.799999999999</v>
      </c>
      <c r="DG131">
        <v>22892.7</v>
      </c>
      <c r="DH131">
        <v>24402.7</v>
      </c>
      <c r="DI131">
        <v>22265.200000000001</v>
      </c>
      <c r="DJ131">
        <v>32940.5</v>
      </c>
      <c r="DK131">
        <v>26030.5</v>
      </c>
      <c r="DL131">
        <v>39876.1</v>
      </c>
      <c r="DM131">
        <v>30825.9</v>
      </c>
      <c r="DN131">
        <v>2.20513</v>
      </c>
      <c r="DO131">
        <v>2.2044700000000002</v>
      </c>
      <c r="DP131">
        <v>8.7447499999999997E-2</v>
      </c>
      <c r="DQ131">
        <v>0</v>
      </c>
      <c r="DR131">
        <v>22.7896</v>
      </c>
      <c r="DS131">
        <v>999.9</v>
      </c>
      <c r="DT131">
        <v>48.9</v>
      </c>
      <c r="DU131">
        <v>34.4</v>
      </c>
      <c r="DV131">
        <v>31.448499999999999</v>
      </c>
      <c r="DW131">
        <v>63.436999999999998</v>
      </c>
      <c r="DX131">
        <v>17.504000000000001</v>
      </c>
      <c r="DY131">
        <v>2</v>
      </c>
      <c r="DZ131">
        <v>-6.7423800000000006E-2</v>
      </c>
      <c r="EA131">
        <v>1.72641</v>
      </c>
      <c r="EB131">
        <v>20.350999999999999</v>
      </c>
      <c r="EC131">
        <v>5.2318199999999999</v>
      </c>
      <c r="ED131">
        <v>11.9381</v>
      </c>
      <c r="EE131">
        <v>4.9789500000000002</v>
      </c>
      <c r="EF131">
        <v>3.282</v>
      </c>
      <c r="EG131">
        <v>962.1</v>
      </c>
      <c r="EH131">
        <v>2833.1</v>
      </c>
      <c r="EI131">
        <v>192.1</v>
      </c>
      <c r="EJ131">
        <v>100.4</v>
      </c>
      <c r="EK131">
        <v>4.9717900000000004</v>
      </c>
      <c r="EL131">
        <v>1.8617300000000001</v>
      </c>
      <c r="EM131">
        <v>1.8672200000000001</v>
      </c>
      <c r="EN131">
        <v>1.85856</v>
      </c>
      <c r="EO131">
        <v>1.86283</v>
      </c>
      <c r="EP131">
        <v>1.8633999999999999</v>
      </c>
      <c r="EQ131">
        <v>1.8642000000000001</v>
      </c>
      <c r="ER131">
        <v>1.8602000000000001</v>
      </c>
      <c r="ES131">
        <v>0</v>
      </c>
      <c r="ET131">
        <v>0</v>
      </c>
      <c r="EU131">
        <v>0</v>
      </c>
      <c r="EV131">
        <v>0</v>
      </c>
      <c r="EW131" t="s">
        <v>334</v>
      </c>
      <c r="EX131" t="s">
        <v>335</v>
      </c>
      <c r="EY131" t="s">
        <v>336</v>
      </c>
      <c r="EZ131" t="s">
        <v>336</v>
      </c>
      <c r="FA131" t="s">
        <v>336</v>
      </c>
      <c r="FB131" t="s">
        <v>336</v>
      </c>
      <c r="FC131">
        <v>0</v>
      </c>
      <c r="FD131">
        <v>100</v>
      </c>
      <c r="FE131">
        <v>100</v>
      </c>
      <c r="FF131">
        <v>2.5369999999999999</v>
      </c>
      <c r="FG131">
        <v>0.12470000000000001</v>
      </c>
      <c r="FH131">
        <v>2.3879862613603851</v>
      </c>
      <c r="FI131">
        <v>6.7843858137211317E-4</v>
      </c>
      <c r="FJ131">
        <v>-9.1149672394835243E-7</v>
      </c>
      <c r="FK131">
        <v>3.4220399332756191E-10</v>
      </c>
      <c r="FL131">
        <v>9.1463704073050239E-3</v>
      </c>
      <c r="FM131">
        <v>-1.0294496597657229E-2</v>
      </c>
      <c r="FN131">
        <v>9.3241379300954626E-4</v>
      </c>
      <c r="FO131">
        <v>-3.1998259251072341E-6</v>
      </c>
      <c r="FP131">
        <v>1</v>
      </c>
      <c r="FQ131">
        <v>2092</v>
      </c>
      <c r="FR131">
        <v>0</v>
      </c>
      <c r="FS131">
        <v>27</v>
      </c>
      <c r="FT131">
        <v>1.7</v>
      </c>
      <c r="FU131">
        <v>1.6</v>
      </c>
      <c r="FV131">
        <v>1.3659699999999999</v>
      </c>
      <c r="FW131">
        <v>2.4389599999999998</v>
      </c>
      <c r="FX131">
        <v>2.1496599999999999</v>
      </c>
      <c r="FY131">
        <v>2.7233900000000002</v>
      </c>
      <c r="FZ131">
        <v>2.1508799999999999</v>
      </c>
      <c r="GA131">
        <v>2.3840300000000001</v>
      </c>
      <c r="GB131">
        <v>37.385800000000003</v>
      </c>
      <c r="GC131">
        <v>14.8325</v>
      </c>
      <c r="GD131">
        <v>19</v>
      </c>
      <c r="GE131">
        <v>622.33299999999997</v>
      </c>
      <c r="GF131">
        <v>646.98599999999999</v>
      </c>
      <c r="GG131">
        <v>20.0002</v>
      </c>
      <c r="GH131">
        <v>26.261399999999998</v>
      </c>
      <c r="GI131">
        <v>29.9998</v>
      </c>
      <c r="GJ131">
        <v>26.448799999999999</v>
      </c>
      <c r="GK131">
        <v>26.462499999999999</v>
      </c>
      <c r="GL131">
        <v>27.373699999999999</v>
      </c>
      <c r="GM131">
        <v>42.934199999999997</v>
      </c>
      <c r="GN131">
        <v>0</v>
      </c>
      <c r="GO131">
        <v>20</v>
      </c>
      <c r="GP131">
        <v>420</v>
      </c>
      <c r="GQ131">
        <v>17.594799999999999</v>
      </c>
      <c r="GR131">
        <v>100.85299999999999</v>
      </c>
      <c r="GS131">
        <v>101.124</v>
      </c>
    </row>
    <row r="132" spans="1:201" x14ac:dyDescent="0.25">
      <c r="A132" t="s">
        <v>593</v>
      </c>
      <c r="B132" t="s">
        <v>647</v>
      </c>
      <c r="C132">
        <v>3</v>
      </c>
      <c r="D132">
        <v>116</v>
      </c>
      <c r="E132">
        <v>1654200675.5</v>
      </c>
      <c r="F132">
        <v>13373.5</v>
      </c>
      <c r="G132" t="s">
        <v>597</v>
      </c>
      <c r="H132" t="s">
        <v>598</v>
      </c>
      <c r="I132">
        <v>15</v>
      </c>
      <c r="J132">
        <v>1654200667.75</v>
      </c>
      <c r="K132">
        <f t="shared" si="63"/>
        <v>3.098364865855149E-3</v>
      </c>
      <c r="L132">
        <f t="shared" si="64"/>
        <v>3.098364865855149</v>
      </c>
      <c r="M132">
        <f t="shared" si="65"/>
        <v>16.288974875744973</v>
      </c>
      <c r="N132">
        <f t="shared" si="66"/>
        <v>412.6821333333333</v>
      </c>
      <c r="O132">
        <f t="shared" si="67"/>
        <v>267.80733571327477</v>
      </c>
      <c r="P132">
        <f t="shared" si="68"/>
        <v>22.776911975834739</v>
      </c>
      <c r="Q132">
        <f t="shared" si="69"/>
        <v>35.098458374555662</v>
      </c>
      <c r="R132">
        <f t="shared" si="70"/>
        <v>0.19714152056673484</v>
      </c>
      <c r="S132">
        <f>IF(LEFT(AS132,1)&lt;&gt;"0",IF(LEFT(AS132,1)="1",3,AT132),$G$5+$H$5*(BJ132*BC132/($N$5*1000))+$I$5*(BJ132*BC132/($N$5*1000))*MAX(MIN(AQ132,$M$5),$L$5)*MAX(MIN(AQ132,$M$5),$L$5)+$J$5*MAX(MIN(AQ132,$M$5),$L$5)*(BJ132*BC132/($N$5*1000))+$K$5*(BJ132*BC132/($N$5*1000))*(BJ132*BC132/($N$5*1000)))</f>
        <v>3.1984067832981999</v>
      </c>
      <c r="T132">
        <f t="shared" si="71"/>
        <v>0.19063114260745731</v>
      </c>
      <c r="U132">
        <f t="shared" si="72"/>
        <v>0.11971148530931897</v>
      </c>
      <c r="V132">
        <f t="shared" si="73"/>
        <v>355.9515667748426</v>
      </c>
      <c r="W132">
        <f>(BE132+(V132+2*0.95*0.0000000567*(((BE132+$E$7)+273)^4-(BE132+273)^4)-44100*K132)/(1.84*29.3*S132+8*0.95*0.0000000567*(BE132+273)^3))</f>
        <v>23.416871536324841</v>
      </c>
      <c r="X132">
        <f>($F$7*BF132+$G$7*BG132+$H$7*W132)</f>
        <v>23.818169999999999</v>
      </c>
      <c r="Y132">
        <f t="shared" si="74"/>
        <v>2.9624176000386684</v>
      </c>
      <c r="Z132">
        <f t="shared" si="75"/>
        <v>60.131454918802227</v>
      </c>
      <c r="AA132">
        <f t="shared" si="76"/>
        <v>1.6173072480572948</v>
      </c>
      <c r="AB132">
        <f t="shared" si="77"/>
        <v>2.6896193518703408</v>
      </c>
      <c r="AC132">
        <f t="shared" si="78"/>
        <v>1.3451103519813736</v>
      </c>
      <c r="AD132">
        <f t="shared" si="79"/>
        <v>-136.63789058421207</v>
      </c>
      <c r="AE132">
        <f t="shared" si="80"/>
        <v>-275.26033265306057</v>
      </c>
      <c r="AF132">
        <f>2*0.95*0.0000000567*(((BE132+$E$7)+273)^4-(X132+273)^4)</f>
        <v>-17.843804975468135</v>
      </c>
      <c r="AG132">
        <f t="shared" si="81"/>
        <v>-73.790461437898159</v>
      </c>
      <c r="AH132">
        <v>0</v>
      </c>
      <c r="AI132">
        <v>0</v>
      </c>
      <c r="AJ132">
        <f>IF(AH132*$K$13&gt;=AL132,1,(AL132/(AL132-AH132*$K$13)))</f>
        <v>1</v>
      </c>
      <c r="AK132">
        <f t="shared" si="82"/>
        <v>0</v>
      </c>
      <c r="AL132">
        <f>MAX(0,($E$13+$F$13*BJ132)/(1+$G$13*BJ132)*BC132/(BE132+273)*$H$13)</f>
        <v>45666.460376084018</v>
      </c>
      <c r="AM132">
        <f>$E$11*BK132+$F$11*BL132+$G$11*BW132</f>
        <v>2000.009</v>
      </c>
      <c r="AN132">
        <f t="shared" si="83"/>
        <v>1701.4276423899373</v>
      </c>
      <c r="AO132">
        <f>($E$11*$G$9+$F$11*$G$9+$G$11*(BX132*$H$9+BY132*$J$9))/($E$11+$F$11+$G$11)</f>
        <v>0.85070999300000016</v>
      </c>
      <c r="AP132">
        <f>($E$11*$N$9+$F$11*$N$9+$G$11*(BX132*$O$9+BY132*$Q$9))/($E$11+$F$11+$G$11)</f>
        <v>0.17797498250000005</v>
      </c>
      <c r="AQ132">
        <v>2.5</v>
      </c>
      <c r="AR132">
        <v>0.5</v>
      </c>
      <c r="AS132" t="s">
        <v>331</v>
      </c>
      <c r="AT132">
        <v>2</v>
      </c>
      <c r="AU132">
        <v>1654200667.75</v>
      </c>
      <c r="AV132">
        <v>412.6821333333333</v>
      </c>
      <c r="AW132">
        <v>420.00189999999992</v>
      </c>
      <c r="AX132">
        <v>19.016043333333339</v>
      </c>
      <c r="AY132">
        <v>17.74962</v>
      </c>
      <c r="AZ132">
        <v>410.14563333333331</v>
      </c>
      <c r="BA132">
        <v>18.89019333333334</v>
      </c>
      <c r="BB132">
        <v>600.00596666666672</v>
      </c>
      <c r="BC132">
        <v>84.94962000000001</v>
      </c>
      <c r="BD132">
        <v>9.9999403333333348E-2</v>
      </c>
      <c r="BE132">
        <v>22.221833333333329</v>
      </c>
      <c r="BF132">
        <v>23.818169999999999</v>
      </c>
      <c r="BG132">
        <v>999.9000000000002</v>
      </c>
      <c r="BH132">
        <v>0</v>
      </c>
      <c r="BI132">
        <v>0</v>
      </c>
      <c r="BJ132">
        <v>10004.680666666671</v>
      </c>
      <c r="BK132">
        <v>593.84106666666662</v>
      </c>
      <c r="BL132">
        <v>1.2916776666666669</v>
      </c>
      <c r="BM132">
        <v>-7.3197413333333339</v>
      </c>
      <c r="BN132">
        <v>420.68176666666659</v>
      </c>
      <c r="BO132">
        <v>427.59153333333342</v>
      </c>
      <c r="BP132">
        <v>1.266404333333333</v>
      </c>
      <c r="BQ132">
        <v>420.00189999999992</v>
      </c>
      <c r="BR132">
        <v>17.74962</v>
      </c>
      <c r="BS132">
        <v>1.6154033333333331</v>
      </c>
      <c r="BT132">
        <v>1.5078236666666669</v>
      </c>
      <c r="BU132">
        <v>14.106529999999999</v>
      </c>
      <c r="BV132">
        <v>13.04773</v>
      </c>
      <c r="BW132">
        <v>2000.009</v>
      </c>
      <c r="BX132">
        <v>0.64300023333333367</v>
      </c>
      <c r="BY132">
        <v>0.35699976666666661</v>
      </c>
      <c r="BZ132">
        <v>27</v>
      </c>
      <c r="CA132">
        <v>33403.956666666672</v>
      </c>
      <c r="CB132">
        <v>1654200508</v>
      </c>
      <c r="CC132" t="s">
        <v>596</v>
      </c>
      <c r="CD132">
        <v>1654200505</v>
      </c>
      <c r="CE132">
        <v>1654200508</v>
      </c>
      <c r="CF132">
        <v>15</v>
      </c>
      <c r="CG132">
        <v>0.18</v>
      </c>
      <c r="CH132">
        <v>-7.0000000000000001E-3</v>
      </c>
      <c r="CI132">
        <v>2.5369999999999999</v>
      </c>
      <c r="CJ132">
        <v>9.2999999999999999E-2</v>
      </c>
      <c r="CK132">
        <v>420</v>
      </c>
      <c r="CL132">
        <v>17</v>
      </c>
      <c r="CM132">
        <v>0.33</v>
      </c>
      <c r="CN132">
        <v>0.06</v>
      </c>
      <c r="CO132">
        <v>-7.3228662499999997</v>
      </c>
      <c r="CP132">
        <v>-2.968818011251026E-3</v>
      </c>
      <c r="CQ132">
        <v>3.7665739119755813E-2</v>
      </c>
      <c r="CR132">
        <v>1</v>
      </c>
      <c r="CS132">
        <v>1.26550925</v>
      </c>
      <c r="CT132">
        <v>1.240018761725927E-2</v>
      </c>
      <c r="CU132">
        <v>1.848278100692647E-3</v>
      </c>
      <c r="CV132">
        <v>1</v>
      </c>
      <c r="CW132">
        <v>2</v>
      </c>
      <c r="CX132">
        <v>2</v>
      </c>
      <c r="CY132" t="s">
        <v>343</v>
      </c>
      <c r="CZ132">
        <v>3.2345999999999999</v>
      </c>
      <c r="DA132">
        <v>2.7813500000000002</v>
      </c>
      <c r="DB132">
        <v>8.1652000000000002E-2</v>
      </c>
      <c r="DC132">
        <v>8.4231200000000006E-2</v>
      </c>
      <c r="DD132">
        <v>8.6437100000000003E-2</v>
      </c>
      <c r="DE132">
        <v>8.4099300000000002E-2</v>
      </c>
      <c r="DF132">
        <v>23314</v>
      </c>
      <c r="DG132">
        <v>22892.400000000001</v>
      </c>
      <c r="DH132">
        <v>24402.400000000001</v>
      </c>
      <c r="DI132">
        <v>22264.9</v>
      </c>
      <c r="DJ132">
        <v>32934.699999999997</v>
      </c>
      <c r="DK132">
        <v>26009.8</v>
      </c>
      <c r="DL132">
        <v>39875.9</v>
      </c>
      <c r="DM132">
        <v>30825.5</v>
      </c>
      <c r="DN132">
        <v>2.2054800000000001</v>
      </c>
      <c r="DO132">
        <v>2.2057799999999999</v>
      </c>
      <c r="DP132">
        <v>6.6868999999999998E-2</v>
      </c>
      <c r="DQ132">
        <v>0</v>
      </c>
      <c r="DR132">
        <v>22.721299999999999</v>
      </c>
      <c r="DS132">
        <v>999.9</v>
      </c>
      <c r="DT132">
        <v>48.7</v>
      </c>
      <c r="DU132">
        <v>34.299999999999997</v>
      </c>
      <c r="DV132">
        <v>31.147099999999998</v>
      </c>
      <c r="DW132">
        <v>63.3371</v>
      </c>
      <c r="DX132">
        <v>17.495999999999999</v>
      </c>
      <c r="DY132">
        <v>2</v>
      </c>
      <c r="DZ132">
        <v>-6.9786600000000004E-2</v>
      </c>
      <c r="EA132">
        <v>1.7302900000000001</v>
      </c>
      <c r="EB132">
        <v>20.355599999999999</v>
      </c>
      <c r="EC132">
        <v>5.23346</v>
      </c>
      <c r="ED132">
        <v>11.9381</v>
      </c>
      <c r="EE132">
        <v>4.9795499999999997</v>
      </c>
      <c r="EF132">
        <v>3.2818999999999998</v>
      </c>
      <c r="EG132">
        <v>964.1</v>
      </c>
      <c r="EH132">
        <v>2854.7</v>
      </c>
      <c r="EI132">
        <v>192.1</v>
      </c>
      <c r="EJ132">
        <v>100.4</v>
      </c>
      <c r="EK132">
        <v>4.9717900000000004</v>
      </c>
      <c r="EL132">
        <v>1.86174</v>
      </c>
      <c r="EM132">
        <v>1.8672200000000001</v>
      </c>
      <c r="EN132">
        <v>1.8585499999999999</v>
      </c>
      <c r="EO132">
        <v>1.86283</v>
      </c>
      <c r="EP132">
        <v>1.86341</v>
      </c>
      <c r="EQ132">
        <v>1.86426</v>
      </c>
      <c r="ER132">
        <v>1.8602099999999999</v>
      </c>
      <c r="ES132">
        <v>0</v>
      </c>
      <c r="ET132">
        <v>0</v>
      </c>
      <c r="EU132">
        <v>0</v>
      </c>
      <c r="EV132">
        <v>0</v>
      </c>
      <c r="EW132" t="s">
        <v>334</v>
      </c>
      <c r="EX132" t="s">
        <v>335</v>
      </c>
      <c r="EY132" t="s">
        <v>336</v>
      </c>
      <c r="EZ132" t="s">
        <v>336</v>
      </c>
      <c r="FA132" t="s">
        <v>336</v>
      </c>
      <c r="FB132" t="s">
        <v>336</v>
      </c>
      <c r="FC132">
        <v>0</v>
      </c>
      <c r="FD132">
        <v>100</v>
      </c>
      <c r="FE132">
        <v>100</v>
      </c>
      <c r="FF132">
        <v>2.5369999999999999</v>
      </c>
      <c r="FG132">
        <v>0.12570000000000001</v>
      </c>
      <c r="FH132">
        <v>2.3879862613603851</v>
      </c>
      <c r="FI132">
        <v>6.7843858137211317E-4</v>
      </c>
      <c r="FJ132">
        <v>-9.1149672394835243E-7</v>
      </c>
      <c r="FK132">
        <v>3.4220399332756191E-10</v>
      </c>
      <c r="FL132">
        <v>9.1463704073050239E-3</v>
      </c>
      <c r="FM132">
        <v>-1.0294496597657229E-2</v>
      </c>
      <c r="FN132">
        <v>9.3241379300954626E-4</v>
      </c>
      <c r="FO132">
        <v>-3.1998259251072341E-6</v>
      </c>
      <c r="FP132">
        <v>1</v>
      </c>
      <c r="FQ132">
        <v>2092</v>
      </c>
      <c r="FR132">
        <v>0</v>
      </c>
      <c r="FS132">
        <v>27</v>
      </c>
      <c r="FT132">
        <v>2.8</v>
      </c>
      <c r="FU132">
        <v>2.8</v>
      </c>
      <c r="FV132">
        <v>1.3671899999999999</v>
      </c>
      <c r="FW132">
        <v>2.4438499999999999</v>
      </c>
      <c r="FX132">
        <v>2.1496599999999999</v>
      </c>
      <c r="FY132">
        <v>2.7233900000000002</v>
      </c>
      <c r="FZ132">
        <v>2.1508799999999999</v>
      </c>
      <c r="GA132">
        <v>2.3571800000000001</v>
      </c>
      <c r="GB132">
        <v>37.289900000000003</v>
      </c>
      <c r="GC132">
        <v>14.8238</v>
      </c>
      <c r="GD132">
        <v>19</v>
      </c>
      <c r="GE132">
        <v>621.73699999999997</v>
      </c>
      <c r="GF132">
        <v>647.08900000000006</v>
      </c>
      <c r="GG132">
        <v>20</v>
      </c>
      <c r="GH132">
        <v>26.220199999999998</v>
      </c>
      <c r="GI132">
        <v>29.9999</v>
      </c>
      <c r="GJ132">
        <v>26.372599999999998</v>
      </c>
      <c r="GK132">
        <v>26.381599999999999</v>
      </c>
      <c r="GL132">
        <v>27.385300000000001</v>
      </c>
      <c r="GM132">
        <v>41.470500000000001</v>
      </c>
      <c r="GN132">
        <v>0</v>
      </c>
      <c r="GO132">
        <v>20</v>
      </c>
      <c r="GP132">
        <v>420</v>
      </c>
      <c r="GQ132">
        <v>17.729500000000002</v>
      </c>
      <c r="GR132">
        <v>100.852</v>
      </c>
      <c r="GS132">
        <v>101.122</v>
      </c>
    </row>
    <row r="133" spans="1:201" x14ac:dyDescent="0.25">
      <c r="A133" t="s">
        <v>593</v>
      </c>
      <c r="B133" t="s">
        <v>647</v>
      </c>
      <c r="C133">
        <v>3</v>
      </c>
      <c r="D133">
        <v>117</v>
      </c>
      <c r="E133">
        <v>1654200736</v>
      </c>
      <c r="F133">
        <v>13434</v>
      </c>
      <c r="G133" t="s">
        <v>599</v>
      </c>
      <c r="H133" t="s">
        <v>600</v>
      </c>
      <c r="I133">
        <v>15</v>
      </c>
      <c r="J133">
        <v>1654200728.25</v>
      </c>
      <c r="K133">
        <f t="shared" si="63"/>
        <v>2.7908294527099896E-3</v>
      </c>
      <c r="L133">
        <f t="shared" si="64"/>
        <v>2.7908294527099895</v>
      </c>
      <c r="M133">
        <f t="shared" si="65"/>
        <v>15.979057959722999</v>
      </c>
      <c r="N133">
        <f t="shared" si="66"/>
        <v>412.84566666666672</v>
      </c>
      <c r="O133">
        <f t="shared" si="67"/>
        <v>265.77584374596995</v>
      </c>
      <c r="P133">
        <f t="shared" si="68"/>
        <v>22.603749112451272</v>
      </c>
      <c r="Q133">
        <f t="shared" si="69"/>
        <v>35.111768398393139</v>
      </c>
      <c r="R133">
        <f t="shared" si="70"/>
        <v>0.18931595559449466</v>
      </c>
      <c r="S133">
        <f>IF(LEFT(AS133,1)&lt;&gt;"0",IF(LEFT(AS133,1)="1",3,AT133),$G$5+$H$5*(BJ133*BC133/($N$5*1000))+$I$5*(BJ133*BC133/($N$5*1000))*MAX(MIN(AQ133,$M$5),$L$5)*MAX(MIN(AQ133,$M$5),$L$5)+$J$5*MAX(MIN(AQ133,$M$5),$L$5)*(BJ133*BC133/($N$5*1000))+$K$5*(BJ133*BC133/($N$5*1000))*(BJ133*BC133/($N$5*1000)))</f>
        <v>3.197612267376583</v>
      </c>
      <c r="T133">
        <f t="shared" si="71"/>
        <v>0.1833022549271493</v>
      </c>
      <c r="U133">
        <f t="shared" si="72"/>
        <v>0.11508830345230607</v>
      </c>
      <c r="V133">
        <f t="shared" si="73"/>
        <v>266.96409562562513</v>
      </c>
      <c r="W133">
        <f>(BE133+(V133+2*0.95*0.0000000567*(((BE133+$E$7)+273)^4-(BE133+273)^4)-44100*K133)/(1.84*29.3*S133+8*0.95*0.0000000567*(BE133+273)^3))</f>
        <v>22.931006400730027</v>
      </c>
      <c r="X133">
        <f>($F$7*BF133+$G$7*BG133+$H$7*W133)</f>
        <v>23.276183333333329</v>
      </c>
      <c r="Y133">
        <f t="shared" si="74"/>
        <v>2.8672029818683344</v>
      </c>
      <c r="Z133">
        <f t="shared" si="75"/>
        <v>59.99879607110752</v>
      </c>
      <c r="AA133">
        <f t="shared" si="76"/>
        <v>1.6063759417441978</v>
      </c>
      <c r="AB133">
        <f t="shared" si="77"/>
        <v>2.6773469584963054</v>
      </c>
      <c r="AC133">
        <f t="shared" si="78"/>
        <v>1.2608270401241366</v>
      </c>
      <c r="AD133">
        <f t="shared" si="79"/>
        <v>-123.07557886451055</v>
      </c>
      <c r="AE133">
        <f t="shared" si="80"/>
        <v>-194.70436640705907</v>
      </c>
      <c r="AF133">
        <f>2*0.95*0.0000000567*(((BE133+$E$7)+273)^4-(X133+273)^4)</f>
        <v>-12.585403823283668</v>
      </c>
      <c r="AG133">
        <f t="shared" si="81"/>
        <v>-63.401253469228152</v>
      </c>
      <c r="AH133">
        <v>0</v>
      </c>
      <c r="AI133">
        <v>0</v>
      </c>
      <c r="AJ133">
        <f>IF(AH133*$K$13&gt;=AL133,1,(AL133/(AL133-AH133*$K$13)))</f>
        <v>1</v>
      </c>
      <c r="AK133">
        <f t="shared" si="82"/>
        <v>0</v>
      </c>
      <c r="AL133">
        <f>MAX(0,($E$13+$F$13*BJ133)/(1+$G$13*BJ133)*BC133/(BE133+273)*$H$13)</f>
        <v>45663.334695688958</v>
      </c>
      <c r="AM133">
        <f>$E$11*BK133+$F$11*BL133+$G$11*BW133</f>
        <v>1500.0083333333339</v>
      </c>
      <c r="AN133">
        <f t="shared" si="83"/>
        <v>1276.0721342502507</v>
      </c>
      <c r="AO133">
        <f>($E$11*$G$9+$F$11*$G$9+$G$11*(BX133*$H$9+BY133*$J$9))/($E$11+$F$11+$G$11)</f>
        <v>0.85071003000000012</v>
      </c>
      <c r="AP133">
        <f>($E$11*$N$9+$F$11*$N$9+$G$11*(BX133*$O$9+BY133*$Q$9))/($E$11+$F$11+$G$11)</f>
        <v>0.17797507500000004</v>
      </c>
      <c r="AQ133">
        <v>2.5</v>
      </c>
      <c r="AR133">
        <v>0.5</v>
      </c>
      <c r="AS133" t="s">
        <v>331</v>
      </c>
      <c r="AT133">
        <v>2</v>
      </c>
      <c r="AU133">
        <v>1654200728.25</v>
      </c>
      <c r="AV133">
        <v>412.84566666666672</v>
      </c>
      <c r="AW133">
        <v>419.98356666666672</v>
      </c>
      <c r="AX133">
        <v>18.887836666666669</v>
      </c>
      <c r="AY133">
        <v>17.746973333333329</v>
      </c>
      <c r="AZ133">
        <v>410.30913333333342</v>
      </c>
      <c r="BA133">
        <v>18.764693333333341</v>
      </c>
      <c r="BB133">
        <v>600.00980000000004</v>
      </c>
      <c r="BC133">
        <v>84.948143333333348</v>
      </c>
      <c r="BD133">
        <v>0.10002656</v>
      </c>
      <c r="BE133">
        <v>22.146740000000001</v>
      </c>
      <c r="BF133">
        <v>23.276183333333329</v>
      </c>
      <c r="BG133">
        <v>999.9000000000002</v>
      </c>
      <c r="BH133">
        <v>0</v>
      </c>
      <c r="BI133">
        <v>0</v>
      </c>
      <c r="BJ133">
        <v>10001.494666666669</v>
      </c>
      <c r="BK133">
        <v>441.94850000000002</v>
      </c>
      <c r="BL133">
        <v>1.3077023333333331</v>
      </c>
      <c r="BM133">
        <v>-7.1379300000000008</v>
      </c>
      <c r="BN133">
        <v>420.79353333333341</v>
      </c>
      <c r="BO133">
        <v>427.57170000000002</v>
      </c>
      <c r="BP133">
        <v>1.140859666666667</v>
      </c>
      <c r="BQ133">
        <v>419.98356666666672</v>
      </c>
      <c r="BR133">
        <v>17.746973333333329</v>
      </c>
      <c r="BS133">
        <v>1.6044876666666661</v>
      </c>
      <c r="BT133">
        <v>1.507573333333333</v>
      </c>
      <c r="BU133">
        <v>14.00196</v>
      </c>
      <c r="BV133">
        <v>13.04518</v>
      </c>
      <c r="BW133">
        <v>1500.0083333333339</v>
      </c>
      <c r="BX133">
        <v>0.64299900000000021</v>
      </c>
      <c r="BY133">
        <v>0.35700100000000001</v>
      </c>
      <c r="BZ133">
        <v>27</v>
      </c>
      <c r="CA133">
        <v>25052.959999999999</v>
      </c>
      <c r="CB133">
        <v>1654200508</v>
      </c>
      <c r="CC133" t="s">
        <v>596</v>
      </c>
      <c r="CD133">
        <v>1654200505</v>
      </c>
      <c r="CE133">
        <v>1654200508</v>
      </c>
      <c r="CF133">
        <v>15</v>
      </c>
      <c r="CG133">
        <v>0.18</v>
      </c>
      <c r="CH133">
        <v>-7.0000000000000001E-3</v>
      </c>
      <c r="CI133">
        <v>2.5369999999999999</v>
      </c>
      <c r="CJ133">
        <v>9.2999999999999999E-2</v>
      </c>
      <c r="CK133">
        <v>420</v>
      </c>
      <c r="CL133">
        <v>17</v>
      </c>
      <c r="CM133">
        <v>0.33</v>
      </c>
      <c r="CN133">
        <v>0.06</v>
      </c>
      <c r="CO133">
        <v>-7.140191999999999</v>
      </c>
      <c r="CP133">
        <v>-7.3499437148206559E-2</v>
      </c>
      <c r="CQ133">
        <v>2.4079851868315159E-2</v>
      </c>
      <c r="CR133">
        <v>1</v>
      </c>
      <c r="CS133">
        <v>1.139624</v>
      </c>
      <c r="CT133">
        <v>1.509996247654607E-2</v>
      </c>
      <c r="CU133">
        <v>1.9558294915457061E-3</v>
      </c>
      <c r="CV133">
        <v>1</v>
      </c>
      <c r="CW133">
        <v>2</v>
      </c>
      <c r="CX133">
        <v>2</v>
      </c>
      <c r="CY133" t="s">
        <v>343</v>
      </c>
      <c r="CZ133">
        <v>3.23461</v>
      </c>
      <c r="DA133">
        <v>2.7812800000000002</v>
      </c>
      <c r="DB133">
        <v>8.1686400000000006E-2</v>
      </c>
      <c r="DC133">
        <v>8.4237900000000004E-2</v>
      </c>
      <c r="DD133">
        <v>8.6035399999999998E-2</v>
      </c>
      <c r="DE133">
        <v>8.4098599999999996E-2</v>
      </c>
      <c r="DF133">
        <v>23313.4</v>
      </c>
      <c r="DG133">
        <v>22891.9</v>
      </c>
      <c r="DH133">
        <v>24402.6</v>
      </c>
      <c r="DI133">
        <v>22264.6</v>
      </c>
      <c r="DJ133">
        <v>32949.4</v>
      </c>
      <c r="DK133">
        <v>26009.5</v>
      </c>
      <c r="DL133">
        <v>39876</v>
      </c>
      <c r="DM133">
        <v>30825.1</v>
      </c>
      <c r="DN133">
        <v>2.2054299999999998</v>
      </c>
      <c r="DO133">
        <v>2.2064300000000001</v>
      </c>
      <c r="DP133">
        <v>4.0654099999999999E-2</v>
      </c>
      <c r="DQ133">
        <v>0</v>
      </c>
      <c r="DR133">
        <v>22.599399999999999</v>
      </c>
      <c r="DS133">
        <v>999.9</v>
      </c>
      <c r="DT133">
        <v>48.6</v>
      </c>
      <c r="DU133">
        <v>34.299999999999997</v>
      </c>
      <c r="DV133">
        <v>31.084800000000001</v>
      </c>
      <c r="DW133">
        <v>63.237099999999998</v>
      </c>
      <c r="DX133">
        <v>17.52</v>
      </c>
      <c r="DY133">
        <v>2</v>
      </c>
      <c r="DZ133">
        <v>-7.0810499999999998E-2</v>
      </c>
      <c r="EA133">
        <v>1.7377199999999999</v>
      </c>
      <c r="EB133">
        <v>20.3612</v>
      </c>
      <c r="EC133">
        <v>5.2321200000000001</v>
      </c>
      <c r="ED133">
        <v>11.9381</v>
      </c>
      <c r="EE133">
        <v>4.9791499999999997</v>
      </c>
      <c r="EF133">
        <v>3.282</v>
      </c>
      <c r="EG133">
        <v>965.8</v>
      </c>
      <c r="EH133">
        <v>2872.9</v>
      </c>
      <c r="EI133">
        <v>192.1</v>
      </c>
      <c r="EJ133">
        <v>100.4</v>
      </c>
      <c r="EK133">
        <v>4.9717900000000004</v>
      </c>
      <c r="EL133">
        <v>1.8617300000000001</v>
      </c>
      <c r="EM133">
        <v>1.8672200000000001</v>
      </c>
      <c r="EN133">
        <v>1.85856</v>
      </c>
      <c r="EO133">
        <v>1.86283</v>
      </c>
      <c r="EP133">
        <v>1.86341</v>
      </c>
      <c r="EQ133">
        <v>1.8642300000000001</v>
      </c>
      <c r="ER133">
        <v>1.8602000000000001</v>
      </c>
      <c r="ES133">
        <v>0</v>
      </c>
      <c r="ET133">
        <v>0</v>
      </c>
      <c r="EU133">
        <v>0</v>
      </c>
      <c r="EV133">
        <v>0</v>
      </c>
      <c r="EW133" t="s">
        <v>334</v>
      </c>
      <c r="EX133" t="s">
        <v>335</v>
      </c>
      <c r="EY133" t="s">
        <v>336</v>
      </c>
      <c r="EZ133" t="s">
        <v>336</v>
      </c>
      <c r="FA133" t="s">
        <v>336</v>
      </c>
      <c r="FB133" t="s">
        <v>336</v>
      </c>
      <c r="FC133">
        <v>0</v>
      </c>
      <c r="FD133">
        <v>100</v>
      </c>
      <c r="FE133">
        <v>100</v>
      </c>
      <c r="FF133">
        <v>2.536</v>
      </c>
      <c r="FG133">
        <v>0.1229</v>
      </c>
      <c r="FH133">
        <v>2.3879862613603851</v>
      </c>
      <c r="FI133">
        <v>6.7843858137211317E-4</v>
      </c>
      <c r="FJ133">
        <v>-9.1149672394835243E-7</v>
      </c>
      <c r="FK133">
        <v>3.4220399332756191E-10</v>
      </c>
      <c r="FL133">
        <v>9.1463704073050239E-3</v>
      </c>
      <c r="FM133">
        <v>-1.0294496597657229E-2</v>
      </c>
      <c r="FN133">
        <v>9.3241379300954626E-4</v>
      </c>
      <c r="FO133">
        <v>-3.1998259251072341E-6</v>
      </c>
      <c r="FP133">
        <v>1</v>
      </c>
      <c r="FQ133">
        <v>2092</v>
      </c>
      <c r="FR133">
        <v>0</v>
      </c>
      <c r="FS133">
        <v>27</v>
      </c>
      <c r="FT133">
        <v>3.9</v>
      </c>
      <c r="FU133">
        <v>3.8</v>
      </c>
      <c r="FV133">
        <v>1.3671899999999999</v>
      </c>
      <c r="FW133">
        <v>2.4365199999999998</v>
      </c>
      <c r="FX133">
        <v>2.1496599999999999</v>
      </c>
      <c r="FY133">
        <v>2.7233900000000002</v>
      </c>
      <c r="FZ133">
        <v>2.1508799999999999</v>
      </c>
      <c r="GA133">
        <v>2.36938</v>
      </c>
      <c r="GB133">
        <v>37.241999999999997</v>
      </c>
      <c r="GC133">
        <v>14.815</v>
      </c>
      <c r="GD133">
        <v>19</v>
      </c>
      <c r="GE133">
        <v>621.19799999999998</v>
      </c>
      <c r="GF133">
        <v>647.05100000000004</v>
      </c>
      <c r="GG133">
        <v>20</v>
      </c>
      <c r="GH133">
        <v>26.202300000000001</v>
      </c>
      <c r="GI133">
        <v>30.0002</v>
      </c>
      <c r="GJ133">
        <v>26.328199999999999</v>
      </c>
      <c r="GK133">
        <v>26.334</v>
      </c>
      <c r="GL133">
        <v>27.392299999999999</v>
      </c>
      <c r="GM133">
        <v>41.1678</v>
      </c>
      <c r="GN133">
        <v>0</v>
      </c>
      <c r="GO133">
        <v>20</v>
      </c>
      <c r="GP133">
        <v>420</v>
      </c>
      <c r="GQ133">
        <v>17.794799999999999</v>
      </c>
      <c r="GR133">
        <v>100.85299999999999</v>
      </c>
      <c r="GS133">
        <v>101.121</v>
      </c>
    </row>
    <row r="134" spans="1:201" x14ac:dyDescent="0.25">
      <c r="A134" t="s">
        <v>593</v>
      </c>
      <c r="B134" t="s">
        <v>647</v>
      </c>
      <c r="C134">
        <v>3</v>
      </c>
      <c r="D134">
        <v>118</v>
      </c>
      <c r="E134">
        <v>1654200796.5</v>
      </c>
      <c r="F134">
        <v>13494.5</v>
      </c>
      <c r="G134" t="s">
        <v>601</v>
      </c>
      <c r="H134" t="s">
        <v>602</v>
      </c>
      <c r="I134">
        <v>15</v>
      </c>
      <c r="J134">
        <v>1654200788.75</v>
      </c>
      <c r="K134">
        <f t="shared" si="63"/>
        <v>2.6125688909821297E-3</v>
      </c>
      <c r="L134">
        <f t="shared" si="64"/>
        <v>2.6125688909821299</v>
      </c>
      <c r="M134">
        <f t="shared" si="65"/>
        <v>15.951575333697013</v>
      </c>
      <c r="N134">
        <f t="shared" si="66"/>
        <v>412.89720000000011</v>
      </c>
      <c r="O134">
        <f t="shared" si="67"/>
        <v>263.87019436808919</v>
      </c>
      <c r="P134">
        <f t="shared" si="68"/>
        <v>22.441115978446632</v>
      </c>
      <c r="Q134">
        <f t="shared" si="69"/>
        <v>35.115273153777743</v>
      </c>
      <c r="R134">
        <f t="shared" si="70"/>
        <v>0.18573915208643599</v>
      </c>
      <c r="S134">
        <f>IF(LEFT(AS134,1)&lt;&gt;"0",IF(LEFT(AS134,1)="1",3,AT134),$G$5+$H$5*(BJ134*BC134/($N$5*1000))+$I$5*(BJ134*BC134/($N$5*1000))*MAX(MIN(AQ134,$M$5),$L$5)*MAX(MIN(AQ134,$M$5),$L$5)+$J$5*MAX(MIN(AQ134,$M$5),$L$5)*(BJ134*BC134/($N$5*1000))+$K$5*(BJ134*BC134/($N$5*1000))*(BJ134*BC134/($N$5*1000)))</f>
        <v>3.1956901452537516</v>
      </c>
      <c r="T134">
        <f t="shared" si="71"/>
        <v>0.17994343338270102</v>
      </c>
      <c r="U134">
        <f t="shared" si="72"/>
        <v>0.11297030348820605</v>
      </c>
      <c r="V134">
        <f t="shared" si="73"/>
        <v>213.57091082708732</v>
      </c>
      <c r="W134">
        <f>(BE134+(V134+2*0.95*0.0000000567*(((BE134+$E$7)+273)^4-(BE134+273)^4)-44100*K134)/(1.84*29.3*S134+8*0.95*0.0000000567*(BE134+273)^3))</f>
        <v>22.618098559135792</v>
      </c>
      <c r="X134">
        <f>($F$7*BF134+$G$7*BG134+$H$7*W134)</f>
        <v>22.940100000000001</v>
      </c>
      <c r="Y134">
        <f t="shared" si="74"/>
        <v>2.8095150098071797</v>
      </c>
      <c r="Z134">
        <f t="shared" si="75"/>
        <v>60.253234524374058</v>
      </c>
      <c r="AA134">
        <f t="shared" si="76"/>
        <v>1.6068055128314218</v>
      </c>
      <c r="AB134">
        <f t="shared" si="77"/>
        <v>2.6667539519084666</v>
      </c>
      <c r="AC134">
        <f t="shared" si="78"/>
        <v>1.2027094969757579</v>
      </c>
      <c r="AD134">
        <f t="shared" si="79"/>
        <v>-115.21428809231192</v>
      </c>
      <c r="AE134">
        <f t="shared" si="80"/>
        <v>-147.89378856095658</v>
      </c>
      <c r="AF134">
        <f>2*0.95*0.0000000567*(((BE134+$E$7)+273)^4-(X134+273)^4)</f>
        <v>-9.5459216291766964</v>
      </c>
      <c r="AG134">
        <f t="shared" si="81"/>
        <v>-59.08308745535787</v>
      </c>
      <c r="AH134">
        <v>0</v>
      </c>
      <c r="AI134">
        <v>0</v>
      </c>
      <c r="AJ134">
        <f>IF(AH134*$K$13&gt;=AL134,1,(AL134/(AL134-AH134*$K$13)))</f>
        <v>1</v>
      </c>
      <c r="AK134">
        <f t="shared" si="82"/>
        <v>0</v>
      </c>
      <c r="AL134">
        <f>MAX(0,($E$13+$F$13*BJ134)/(1+$G$13*BJ134)*BC134/(BE134+273)*$H$13)</f>
        <v>45637.754741922698</v>
      </c>
      <c r="AM134">
        <f>$E$11*BK134+$F$11*BL134+$G$11*BW134</f>
        <v>1200.0050000000001</v>
      </c>
      <c r="AN134">
        <f t="shared" si="83"/>
        <v>1020.8562307499051</v>
      </c>
      <c r="AO134">
        <f>($E$11*$G$9+$F$11*$G$9+$G$11*(BX134*$H$9+BY134*$J$9))/($E$11+$F$11+$G$11)</f>
        <v>0.85070998099999995</v>
      </c>
      <c r="AP134">
        <f>($E$11*$N$9+$F$11*$N$9+$G$11*(BX134*$O$9+BY134*$Q$9))/($E$11+$F$11+$G$11)</f>
        <v>0.17797501746</v>
      </c>
      <c r="AQ134">
        <v>2.5</v>
      </c>
      <c r="AR134">
        <v>0.5</v>
      </c>
      <c r="AS134" t="s">
        <v>331</v>
      </c>
      <c r="AT134">
        <v>2</v>
      </c>
      <c r="AU134">
        <v>1654200788.75</v>
      </c>
      <c r="AV134">
        <v>412.89720000000011</v>
      </c>
      <c r="AW134">
        <v>419.99313333333328</v>
      </c>
      <c r="AX134">
        <v>18.893360000000001</v>
      </c>
      <c r="AY134">
        <v>17.82536</v>
      </c>
      <c r="AZ134">
        <v>410.36056666666661</v>
      </c>
      <c r="BA134">
        <v>18.770093333333332</v>
      </c>
      <c r="BB134">
        <v>600.00203333333343</v>
      </c>
      <c r="BC134">
        <v>84.946003333333337</v>
      </c>
      <c r="BD134">
        <v>0.1000399766666667</v>
      </c>
      <c r="BE134">
        <v>22.081679999999999</v>
      </c>
      <c r="BF134">
        <v>22.940100000000001</v>
      </c>
      <c r="BG134">
        <v>999.9000000000002</v>
      </c>
      <c r="BH134">
        <v>0</v>
      </c>
      <c r="BI134">
        <v>0</v>
      </c>
      <c r="BJ134">
        <v>9993.6190000000006</v>
      </c>
      <c r="BK134">
        <v>354.79300000000001</v>
      </c>
      <c r="BL134">
        <v>1.31081</v>
      </c>
      <c r="BM134">
        <v>-7.0960560000000008</v>
      </c>
      <c r="BN134">
        <v>420.84843333333328</v>
      </c>
      <c r="BO134">
        <v>427.61563333333328</v>
      </c>
      <c r="BP134">
        <v>1.068003</v>
      </c>
      <c r="BQ134">
        <v>419.99313333333328</v>
      </c>
      <c r="BR134">
        <v>17.82536</v>
      </c>
      <c r="BS134">
        <v>1.6049150000000001</v>
      </c>
      <c r="BT134">
        <v>1.5141929999999999</v>
      </c>
      <c r="BU134">
        <v>14.006076666666671</v>
      </c>
      <c r="BV134">
        <v>13.11223666666667</v>
      </c>
      <c r="BW134">
        <v>1200.0050000000001</v>
      </c>
      <c r="BX134">
        <v>0.64299966666666664</v>
      </c>
      <c r="BY134">
        <v>0.35700029999999999</v>
      </c>
      <c r="BZ134">
        <v>26.99583333333333</v>
      </c>
      <c r="CA134">
        <v>20042.37</v>
      </c>
      <c r="CB134">
        <v>1654200508</v>
      </c>
      <c r="CC134" t="s">
        <v>596</v>
      </c>
      <c r="CD134">
        <v>1654200505</v>
      </c>
      <c r="CE134">
        <v>1654200508</v>
      </c>
      <c r="CF134">
        <v>15</v>
      </c>
      <c r="CG134">
        <v>0.18</v>
      </c>
      <c r="CH134">
        <v>-7.0000000000000001E-3</v>
      </c>
      <c r="CI134">
        <v>2.5369999999999999</v>
      </c>
      <c r="CJ134">
        <v>9.2999999999999999E-2</v>
      </c>
      <c r="CK134">
        <v>420</v>
      </c>
      <c r="CL134">
        <v>17</v>
      </c>
      <c r="CM134">
        <v>0.33</v>
      </c>
      <c r="CN134">
        <v>0.06</v>
      </c>
      <c r="CO134">
        <v>-7.0818129268292687</v>
      </c>
      <c r="CP134">
        <v>-9.6348501742160406E-2</v>
      </c>
      <c r="CQ134">
        <v>3.7110863720315301E-2</v>
      </c>
      <c r="CR134">
        <v>1</v>
      </c>
      <c r="CS134">
        <v>1.0678143902439019</v>
      </c>
      <c r="CT134">
        <v>4.2351219512198448E-3</v>
      </c>
      <c r="CU134">
        <v>1.0178337800482271E-3</v>
      </c>
      <c r="CV134">
        <v>1</v>
      </c>
      <c r="CW134">
        <v>2</v>
      </c>
      <c r="CX134">
        <v>2</v>
      </c>
      <c r="CY134" t="s">
        <v>343</v>
      </c>
      <c r="CZ134">
        <v>3.2346900000000001</v>
      </c>
      <c r="DA134">
        <v>2.7814299999999998</v>
      </c>
      <c r="DB134">
        <v>8.1701099999999999E-2</v>
      </c>
      <c r="DC134">
        <v>8.4249000000000004E-2</v>
      </c>
      <c r="DD134">
        <v>8.6066199999999995E-2</v>
      </c>
      <c r="DE134">
        <v>8.4384899999999999E-2</v>
      </c>
      <c r="DF134">
        <v>23312.9</v>
      </c>
      <c r="DG134">
        <v>22891.200000000001</v>
      </c>
      <c r="DH134">
        <v>24402.6</v>
      </c>
      <c r="DI134">
        <v>22264.2</v>
      </c>
      <c r="DJ134">
        <v>32948.400000000001</v>
      </c>
      <c r="DK134">
        <v>26000.6</v>
      </c>
      <c r="DL134">
        <v>39876.1</v>
      </c>
      <c r="DM134">
        <v>30824.2</v>
      </c>
      <c r="DN134">
        <v>2.20567</v>
      </c>
      <c r="DO134">
        <v>2.2065299999999999</v>
      </c>
      <c r="DP134">
        <v>2.71723E-2</v>
      </c>
      <c r="DQ134">
        <v>0</v>
      </c>
      <c r="DR134">
        <v>22.4847</v>
      </c>
      <c r="DS134">
        <v>999.9</v>
      </c>
      <c r="DT134">
        <v>48.5</v>
      </c>
      <c r="DU134">
        <v>34.299999999999997</v>
      </c>
      <c r="DV134">
        <v>31.020099999999999</v>
      </c>
      <c r="DW134">
        <v>63.237099999999998</v>
      </c>
      <c r="DX134">
        <v>17.472000000000001</v>
      </c>
      <c r="DY134">
        <v>2</v>
      </c>
      <c r="DZ134">
        <v>-7.0434499999999997E-2</v>
      </c>
      <c r="EA134">
        <v>1.7383999999999999</v>
      </c>
      <c r="EB134">
        <v>20.364000000000001</v>
      </c>
      <c r="EC134">
        <v>5.2321200000000001</v>
      </c>
      <c r="ED134">
        <v>11.9381</v>
      </c>
      <c r="EE134">
        <v>4.9790999999999999</v>
      </c>
      <c r="EF134">
        <v>3.2819500000000001</v>
      </c>
      <c r="EG134">
        <v>967.6</v>
      </c>
      <c r="EH134">
        <v>2890.8</v>
      </c>
      <c r="EI134">
        <v>192.1</v>
      </c>
      <c r="EJ134">
        <v>100.5</v>
      </c>
      <c r="EK134">
        <v>4.9717900000000004</v>
      </c>
      <c r="EL134">
        <v>1.8617300000000001</v>
      </c>
      <c r="EM134">
        <v>1.8672200000000001</v>
      </c>
      <c r="EN134">
        <v>1.8585400000000001</v>
      </c>
      <c r="EO134">
        <v>1.8628</v>
      </c>
      <c r="EP134">
        <v>1.8633999999999999</v>
      </c>
      <c r="EQ134">
        <v>1.8641700000000001</v>
      </c>
      <c r="ER134">
        <v>1.8602099999999999</v>
      </c>
      <c r="ES134">
        <v>0</v>
      </c>
      <c r="ET134">
        <v>0</v>
      </c>
      <c r="EU134">
        <v>0</v>
      </c>
      <c r="EV134">
        <v>0</v>
      </c>
      <c r="EW134" t="s">
        <v>334</v>
      </c>
      <c r="EX134" t="s">
        <v>335</v>
      </c>
      <c r="EY134" t="s">
        <v>336</v>
      </c>
      <c r="EZ134" t="s">
        <v>336</v>
      </c>
      <c r="FA134" t="s">
        <v>336</v>
      </c>
      <c r="FB134" t="s">
        <v>336</v>
      </c>
      <c r="FC134">
        <v>0</v>
      </c>
      <c r="FD134">
        <v>100</v>
      </c>
      <c r="FE134">
        <v>100</v>
      </c>
      <c r="FF134">
        <v>2.536</v>
      </c>
      <c r="FG134">
        <v>0.1231</v>
      </c>
      <c r="FH134">
        <v>2.3879862613603851</v>
      </c>
      <c r="FI134">
        <v>6.7843858137211317E-4</v>
      </c>
      <c r="FJ134">
        <v>-9.1149672394835243E-7</v>
      </c>
      <c r="FK134">
        <v>3.4220399332756191E-10</v>
      </c>
      <c r="FL134">
        <v>9.1463704073050239E-3</v>
      </c>
      <c r="FM134">
        <v>-1.0294496597657229E-2</v>
      </c>
      <c r="FN134">
        <v>9.3241379300954626E-4</v>
      </c>
      <c r="FO134">
        <v>-3.1998259251072341E-6</v>
      </c>
      <c r="FP134">
        <v>1</v>
      </c>
      <c r="FQ134">
        <v>2092</v>
      </c>
      <c r="FR134">
        <v>0</v>
      </c>
      <c r="FS134">
        <v>27</v>
      </c>
      <c r="FT134">
        <v>4.9000000000000004</v>
      </c>
      <c r="FU134">
        <v>4.8</v>
      </c>
      <c r="FV134">
        <v>1.3671899999999999</v>
      </c>
      <c r="FW134">
        <v>2.4401899999999999</v>
      </c>
      <c r="FX134">
        <v>2.1496599999999999</v>
      </c>
      <c r="FY134">
        <v>2.7233900000000002</v>
      </c>
      <c r="FZ134">
        <v>2.1508799999999999</v>
      </c>
      <c r="GA134">
        <v>2.3889200000000002</v>
      </c>
      <c r="GB134">
        <v>37.2181</v>
      </c>
      <c r="GC134">
        <v>14.815</v>
      </c>
      <c r="GD134">
        <v>19</v>
      </c>
      <c r="GE134">
        <v>621.09199999999998</v>
      </c>
      <c r="GF134">
        <v>646.78499999999997</v>
      </c>
      <c r="GG134">
        <v>20.0001</v>
      </c>
      <c r="GH134">
        <v>26.202300000000001</v>
      </c>
      <c r="GI134">
        <v>30.0001</v>
      </c>
      <c r="GJ134">
        <v>26.302199999999999</v>
      </c>
      <c r="GK134">
        <v>26.305499999999999</v>
      </c>
      <c r="GL134">
        <v>27.392099999999999</v>
      </c>
      <c r="GM134">
        <v>40.887700000000002</v>
      </c>
      <c r="GN134">
        <v>0</v>
      </c>
      <c r="GO134">
        <v>20</v>
      </c>
      <c r="GP134">
        <v>420</v>
      </c>
      <c r="GQ134">
        <v>17.814299999999999</v>
      </c>
      <c r="GR134">
        <v>100.85299999999999</v>
      </c>
      <c r="GS134">
        <v>101.11799999999999</v>
      </c>
    </row>
    <row r="135" spans="1:201" x14ac:dyDescent="0.25">
      <c r="A135" t="s">
        <v>593</v>
      </c>
      <c r="B135" t="s">
        <v>647</v>
      </c>
      <c r="C135">
        <v>3</v>
      </c>
      <c r="D135">
        <v>119</v>
      </c>
      <c r="E135">
        <v>1654200863</v>
      </c>
      <c r="F135">
        <v>13561</v>
      </c>
      <c r="G135" t="s">
        <v>603</v>
      </c>
      <c r="H135" t="s">
        <v>604</v>
      </c>
      <c r="I135">
        <v>15</v>
      </c>
      <c r="J135">
        <v>1654200855.25</v>
      </c>
      <c r="K135">
        <f t="shared" si="63"/>
        <v>2.4939870996931309E-3</v>
      </c>
      <c r="L135">
        <f t="shared" si="64"/>
        <v>2.4939870996931308</v>
      </c>
      <c r="M135">
        <f t="shared" si="65"/>
        <v>15.448327370827091</v>
      </c>
      <c r="N135">
        <f t="shared" si="66"/>
        <v>413.12476666666669</v>
      </c>
      <c r="O135">
        <f t="shared" si="67"/>
        <v>268.06033257935979</v>
      </c>
      <c r="P135">
        <f t="shared" si="68"/>
        <v>22.796872667034386</v>
      </c>
      <c r="Q135">
        <f t="shared" si="69"/>
        <v>35.13370520239166</v>
      </c>
      <c r="R135">
        <f t="shared" si="70"/>
        <v>0.18468850104554896</v>
      </c>
      <c r="S135">
        <f>IF(LEFT(AS135,1)&lt;&gt;"0",IF(LEFT(AS135,1)="1",3,AT135),$G$5+$H$5*(BJ135*BC135/($N$5*1000))+$I$5*(BJ135*BC135/($N$5*1000))*MAX(MIN(AQ135,$M$5),$L$5)*MAX(MIN(AQ135,$M$5),$L$5)+$J$5*MAX(MIN(AQ135,$M$5),$L$5)*(BJ135*BC135/($N$5*1000))+$K$5*(BJ135*BC135/($N$5*1000))*(BJ135*BC135/($N$5*1000)))</f>
        <v>3.1958219561622272</v>
      </c>
      <c r="T135">
        <f t="shared" si="71"/>
        <v>0.17895730451632783</v>
      </c>
      <c r="U135">
        <f t="shared" si="72"/>
        <v>0.11234842570736313</v>
      </c>
      <c r="V135">
        <f t="shared" si="73"/>
        <v>160.17825581527472</v>
      </c>
      <c r="W135">
        <f>(BE135+(V135+2*0.95*0.0000000567*(((BE135+$E$7)+273)^4-(BE135+273)^4)-44100*K135)/(1.84*29.3*S135+8*0.95*0.0000000567*(BE135+273)^3))</f>
        <v>22.274835115073962</v>
      </c>
      <c r="X135">
        <f>($F$7*BF135+$G$7*BG135+$H$7*W135)</f>
        <v>22.589310000000001</v>
      </c>
      <c r="Y135">
        <f t="shared" si="74"/>
        <v>2.7503882129222945</v>
      </c>
      <c r="Z135">
        <f t="shared" si="75"/>
        <v>60.12331538179275</v>
      </c>
      <c r="AA135">
        <f t="shared" si="76"/>
        <v>1.5954820204401787</v>
      </c>
      <c r="AB135">
        <f t="shared" si="77"/>
        <v>2.6536827024734255</v>
      </c>
      <c r="AC135">
        <f t="shared" si="78"/>
        <v>1.1549061924821158</v>
      </c>
      <c r="AD135">
        <f t="shared" si="79"/>
        <v>-109.98483109646708</v>
      </c>
      <c r="AE135">
        <f t="shared" si="80"/>
        <v>-101.34685294500208</v>
      </c>
      <c r="AF135">
        <f>2*0.95*0.0000000567*(((BE135+$E$7)+273)^4-(X135+273)^4)</f>
        <v>-6.5269229412322511</v>
      </c>
      <c r="AG135">
        <f t="shared" si="81"/>
        <v>-57.680351167426679</v>
      </c>
      <c r="AH135">
        <v>0</v>
      </c>
      <c r="AI135">
        <v>0</v>
      </c>
      <c r="AJ135">
        <f>IF(AH135*$K$13&gt;=AL135,1,(AL135/(AL135-AH135*$K$13)))</f>
        <v>1</v>
      </c>
      <c r="AK135">
        <f t="shared" si="82"/>
        <v>0</v>
      </c>
      <c r="AL135">
        <f>MAX(0,($E$13+$F$13*BJ135)/(1+$G$13*BJ135)*BC135/(BE135+273)*$H$13)</f>
        <v>45652.616532967964</v>
      </c>
      <c r="AM135">
        <f>$E$11*BK135+$F$11*BL135+$G$11*BW135</f>
        <v>900.00450000000035</v>
      </c>
      <c r="AN135">
        <f t="shared" si="83"/>
        <v>765.64276339467642</v>
      </c>
      <c r="AO135">
        <f>($E$11*$G$9+$F$11*$G$9+$G$11*(BX135*$H$9+BY135*$J$9))/($E$11+$F$11+$G$11)</f>
        <v>0.85070992800000012</v>
      </c>
      <c r="AP135">
        <f>($E$11*$N$9+$F$11*$N$9+$G$11*(BX135*$O$9+BY135*$Q$9))/($E$11+$F$11+$G$11)</f>
        <v>0.17797494992000001</v>
      </c>
      <c r="AQ135">
        <v>2.5</v>
      </c>
      <c r="AR135">
        <v>0.5</v>
      </c>
      <c r="AS135" t="s">
        <v>331</v>
      </c>
      <c r="AT135">
        <v>2</v>
      </c>
      <c r="AU135">
        <v>1654200855.25</v>
      </c>
      <c r="AV135">
        <v>413.12476666666669</v>
      </c>
      <c r="AW135">
        <v>419.99083333333328</v>
      </c>
      <c r="AX135">
        <v>18.760706666666671</v>
      </c>
      <c r="AY135">
        <v>17.741046666666669</v>
      </c>
      <c r="AZ135">
        <v>410.58796666666672</v>
      </c>
      <c r="BA135">
        <v>18.6402</v>
      </c>
      <c r="BB135">
        <v>600.00346666666655</v>
      </c>
      <c r="BC135">
        <v>84.943793333333332</v>
      </c>
      <c r="BD135">
        <v>0.1000191833333333</v>
      </c>
      <c r="BE135">
        <v>22.001086666666659</v>
      </c>
      <c r="BF135">
        <v>22.589310000000001</v>
      </c>
      <c r="BG135">
        <v>999.9000000000002</v>
      </c>
      <c r="BH135">
        <v>0</v>
      </c>
      <c r="BI135">
        <v>0</v>
      </c>
      <c r="BJ135">
        <v>9994.4363333333331</v>
      </c>
      <c r="BK135">
        <v>268.0378</v>
      </c>
      <c r="BL135">
        <v>1.3064933333333331</v>
      </c>
      <c r="BM135">
        <v>-6.8660533333333316</v>
      </c>
      <c r="BN135">
        <v>421.0234333333334</v>
      </c>
      <c r="BO135">
        <v>427.57643333333328</v>
      </c>
      <c r="BP135">
        <v>1.019657</v>
      </c>
      <c r="BQ135">
        <v>419.99083333333328</v>
      </c>
      <c r="BR135">
        <v>17.741046666666669</v>
      </c>
      <c r="BS135">
        <v>1.5936053333333331</v>
      </c>
      <c r="BT135">
        <v>1.506991666666667</v>
      </c>
      <c r="BU135">
        <v>13.8971</v>
      </c>
      <c r="BV135">
        <v>13.039289999999999</v>
      </c>
      <c r="BW135">
        <v>900.00450000000035</v>
      </c>
      <c r="BX135">
        <v>0.64300046666666677</v>
      </c>
      <c r="BY135">
        <v>0.35699946666666671</v>
      </c>
      <c r="BZ135">
        <v>26</v>
      </c>
      <c r="CA135">
        <v>15031.78666666667</v>
      </c>
      <c r="CB135">
        <v>1654200508</v>
      </c>
      <c r="CC135" t="s">
        <v>596</v>
      </c>
      <c r="CD135">
        <v>1654200505</v>
      </c>
      <c r="CE135">
        <v>1654200508</v>
      </c>
      <c r="CF135">
        <v>15</v>
      </c>
      <c r="CG135">
        <v>0.18</v>
      </c>
      <c r="CH135">
        <v>-7.0000000000000001E-3</v>
      </c>
      <c r="CI135">
        <v>2.5369999999999999</v>
      </c>
      <c r="CJ135">
        <v>9.2999999999999999E-2</v>
      </c>
      <c r="CK135">
        <v>420</v>
      </c>
      <c r="CL135">
        <v>17</v>
      </c>
      <c r="CM135">
        <v>0.33</v>
      </c>
      <c r="CN135">
        <v>0.06</v>
      </c>
      <c r="CO135">
        <v>-6.8600399999999997</v>
      </c>
      <c r="CP135">
        <v>-6.1007665505233608E-2</v>
      </c>
      <c r="CQ135">
        <v>3.5598832058122892E-2</v>
      </c>
      <c r="CR135">
        <v>1</v>
      </c>
      <c r="CS135">
        <v>1.0205834146341459</v>
      </c>
      <c r="CT135">
        <v>-1.42693379790931E-2</v>
      </c>
      <c r="CU135">
        <v>1.6400440353339959E-3</v>
      </c>
      <c r="CV135">
        <v>1</v>
      </c>
      <c r="CW135">
        <v>2</v>
      </c>
      <c r="CX135">
        <v>2</v>
      </c>
      <c r="CY135" t="s">
        <v>343</v>
      </c>
      <c r="CZ135">
        <v>3.2346599999999999</v>
      </c>
      <c r="DA135">
        <v>2.78145</v>
      </c>
      <c r="DB135">
        <v>8.17301E-2</v>
      </c>
      <c r="DC135">
        <v>8.4237199999999998E-2</v>
      </c>
      <c r="DD135">
        <v>8.5623299999999999E-2</v>
      </c>
      <c r="DE135">
        <v>8.4107299999999996E-2</v>
      </c>
      <c r="DF135">
        <v>23311.200000000001</v>
      </c>
      <c r="DG135">
        <v>22890.3</v>
      </c>
      <c r="DH135">
        <v>24401.599999999999</v>
      </c>
      <c r="DI135">
        <v>22263.1</v>
      </c>
      <c r="DJ135">
        <v>32963.1</v>
      </c>
      <c r="DK135">
        <v>26007.3</v>
      </c>
      <c r="DL135">
        <v>39874.300000000003</v>
      </c>
      <c r="DM135">
        <v>30822.9</v>
      </c>
      <c r="DN135">
        <v>2.2052</v>
      </c>
      <c r="DO135">
        <v>2.20662</v>
      </c>
      <c r="DP135">
        <v>1.3593600000000001E-2</v>
      </c>
      <c r="DQ135">
        <v>0</v>
      </c>
      <c r="DR135">
        <v>22.353400000000001</v>
      </c>
      <c r="DS135">
        <v>999.9</v>
      </c>
      <c r="DT135">
        <v>48.3</v>
      </c>
      <c r="DU135">
        <v>34.200000000000003</v>
      </c>
      <c r="DV135">
        <v>30.72</v>
      </c>
      <c r="DW135">
        <v>63.527099999999997</v>
      </c>
      <c r="DX135">
        <v>17.4559</v>
      </c>
      <c r="DY135">
        <v>2</v>
      </c>
      <c r="DZ135">
        <v>-6.82952E-2</v>
      </c>
      <c r="EA135">
        <v>1.74413</v>
      </c>
      <c r="EB135">
        <v>20.367100000000001</v>
      </c>
      <c r="EC135">
        <v>5.2321200000000001</v>
      </c>
      <c r="ED135">
        <v>11.9381</v>
      </c>
      <c r="EE135">
        <v>4.9794</v>
      </c>
      <c r="EF135">
        <v>3.2819500000000001</v>
      </c>
      <c r="EG135">
        <v>969.3</v>
      </c>
      <c r="EH135">
        <v>2908.7</v>
      </c>
      <c r="EI135">
        <v>192.1</v>
      </c>
      <c r="EJ135">
        <v>100.5</v>
      </c>
      <c r="EK135">
        <v>4.9717799999999999</v>
      </c>
      <c r="EL135">
        <v>1.86174</v>
      </c>
      <c r="EM135">
        <v>1.8672200000000001</v>
      </c>
      <c r="EN135">
        <v>1.8585400000000001</v>
      </c>
      <c r="EO135">
        <v>1.8628100000000001</v>
      </c>
      <c r="EP135">
        <v>1.8633999999999999</v>
      </c>
      <c r="EQ135">
        <v>1.8642099999999999</v>
      </c>
      <c r="ER135">
        <v>1.8602000000000001</v>
      </c>
      <c r="ES135">
        <v>0</v>
      </c>
      <c r="ET135">
        <v>0</v>
      </c>
      <c r="EU135">
        <v>0</v>
      </c>
      <c r="EV135">
        <v>0</v>
      </c>
      <c r="EW135" t="s">
        <v>334</v>
      </c>
      <c r="EX135" t="s">
        <v>335</v>
      </c>
      <c r="EY135" t="s">
        <v>336</v>
      </c>
      <c r="EZ135" t="s">
        <v>336</v>
      </c>
      <c r="FA135" t="s">
        <v>336</v>
      </c>
      <c r="FB135" t="s">
        <v>336</v>
      </c>
      <c r="FC135">
        <v>0</v>
      </c>
      <c r="FD135">
        <v>100</v>
      </c>
      <c r="FE135">
        <v>100</v>
      </c>
      <c r="FF135">
        <v>2.5369999999999999</v>
      </c>
      <c r="FG135">
        <v>0.1202</v>
      </c>
      <c r="FH135">
        <v>2.3879862613603851</v>
      </c>
      <c r="FI135">
        <v>6.7843858137211317E-4</v>
      </c>
      <c r="FJ135">
        <v>-9.1149672394835243E-7</v>
      </c>
      <c r="FK135">
        <v>3.4220399332756191E-10</v>
      </c>
      <c r="FL135">
        <v>9.1463704073050239E-3</v>
      </c>
      <c r="FM135">
        <v>-1.0294496597657229E-2</v>
      </c>
      <c r="FN135">
        <v>9.3241379300954626E-4</v>
      </c>
      <c r="FO135">
        <v>-3.1998259251072341E-6</v>
      </c>
      <c r="FP135">
        <v>1</v>
      </c>
      <c r="FQ135">
        <v>2092</v>
      </c>
      <c r="FR135">
        <v>0</v>
      </c>
      <c r="FS135">
        <v>27</v>
      </c>
      <c r="FT135">
        <v>6</v>
      </c>
      <c r="FU135">
        <v>5.9</v>
      </c>
      <c r="FV135">
        <v>1.3671899999999999</v>
      </c>
      <c r="FW135">
        <v>2.4438499999999999</v>
      </c>
      <c r="FX135">
        <v>2.1496599999999999</v>
      </c>
      <c r="FY135">
        <v>2.7233900000000002</v>
      </c>
      <c r="FZ135">
        <v>2.1508799999999999</v>
      </c>
      <c r="GA135">
        <v>2.3571800000000001</v>
      </c>
      <c r="GB135">
        <v>37.194099999999999</v>
      </c>
      <c r="GC135">
        <v>14.797499999999999</v>
      </c>
      <c r="GD135">
        <v>19</v>
      </c>
      <c r="GE135">
        <v>620.66</v>
      </c>
      <c r="GF135">
        <v>646.75</v>
      </c>
      <c r="GG135">
        <v>20.000399999999999</v>
      </c>
      <c r="GH135">
        <v>26.217700000000001</v>
      </c>
      <c r="GI135">
        <v>30.000299999999999</v>
      </c>
      <c r="GJ135">
        <v>26.295500000000001</v>
      </c>
      <c r="GK135">
        <v>26.2958</v>
      </c>
      <c r="GL135">
        <v>27.394100000000002</v>
      </c>
      <c r="GM135">
        <v>40.6083</v>
      </c>
      <c r="GN135">
        <v>0</v>
      </c>
      <c r="GO135">
        <v>20</v>
      </c>
      <c r="GP135">
        <v>420</v>
      </c>
      <c r="GQ135">
        <v>17.837599999999998</v>
      </c>
      <c r="GR135">
        <v>100.848</v>
      </c>
      <c r="GS135">
        <v>101.114</v>
      </c>
    </row>
    <row r="136" spans="1:201" x14ac:dyDescent="0.25">
      <c r="A136" t="s">
        <v>593</v>
      </c>
      <c r="B136" t="s">
        <v>647</v>
      </c>
      <c r="C136">
        <v>3</v>
      </c>
      <c r="D136">
        <v>120</v>
      </c>
      <c r="E136">
        <v>1654200943</v>
      </c>
      <c r="F136">
        <v>13641</v>
      </c>
      <c r="G136" t="s">
        <v>605</v>
      </c>
      <c r="H136" t="s">
        <v>606</v>
      </c>
      <c r="I136">
        <v>15</v>
      </c>
      <c r="J136">
        <v>1654200935</v>
      </c>
      <c r="K136">
        <f t="shared" si="63"/>
        <v>2.3078015925395681E-3</v>
      </c>
      <c r="L136">
        <f t="shared" si="64"/>
        <v>2.3078015925395681</v>
      </c>
      <c r="M136">
        <f t="shared" si="65"/>
        <v>14.203333088671931</v>
      </c>
      <c r="N136">
        <f t="shared" si="66"/>
        <v>413.69406451612889</v>
      </c>
      <c r="O136">
        <f t="shared" si="67"/>
        <v>275.95801604780809</v>
      </c>
      <c r="P136">
        <f t="shared" si="68"/>
        <v>23.467872630588946</v>
      </c>
      <c r="Q136">
        <f t="shared" si="69"/>
        <v>35.181147310514135</v>
      </c>
      <c r="R136">
        <f t="shared" si="70"/>
        <v>0.17886251838279005</v>
      </c>
      <c r="S136">
        <f>IF(LEFT(AS136,1)&lt;&gt;"0",IF(LEFT(AS136,1)="1",3,AT136),$G$5+$H$5*(BJ136*BC136/($N$5*1000))+$I$5*(BJ136*BC136/($N$5*1000))*MAX(MIN(AQ136,$M$5),$L$5)*MAX(MIN(AQ136,$M$5),$L$5)+$J$5*MAX(MIN(AQ136,$M$5),$L$5)*(BJ136*BC136/($N$5*1000))+$K$5*(BJ136*BC136/($N$5*1000))*(BJ136*BC136/($N$5*1000)))</f>
        <v>3.1977031348005269</v>
      </c>
      <c r="T136">
        <f t="shared" si="71"/>
        <v>0.17348459189470611</v>
      </c>
      <c r="U136">
        <f t="shared" si="72"/>
        <v>0.10889758592888309</v>
      </c>
      <c r="V136">
        <f t="shared" si="73"/>
        <v>106.78567873706335</v>
      </c>
      <c r="W136">
        <f>(BE136+(V136+2*0.95*0.0000000567*(((BE136+$E$7)+273)^4-(BE136+273)^4)-44100*K136)/(1.84*29.3*S136+8*0.95*0.0000000567*(BE136+273)^3))</f>
        <v>21.930580592562553</v>
      </c>
      <c r="X136">
        <f>($F$7*BF136+$G$7*BG136+$H$7*W136)</f>
        <v>22.231467741935479</v>
      </c>
      <c r="Y136">
        <f t="shared" si="74"/>
        <v>2.6911974470741824</v>
      </c>
      <c r="Z136">
        <f t="shared" si="75"/>
        <v>60.214258571646972</v>
      </c>
      <c r="AA136">
        <f t="shared" si="76"/>
        <v>1.5883871104540104</v>
      </c>
      <c r="AB136">
        <f t="shared" si="77"/>
        <v>2.6378920012176859</v>
      </c>
      <c r="AC136">
        <f t="shared" si="78"/>
        <v>1.102810336620172</v>
      </c>
      <c r="AD136">
        <f t="shared" si="79"/>
        <v>-101.77405023099496</v>
      </c>
      <c r="AE136">
        <f t="shared" si="80"/>
        <v>-56.581010557625433</v>
      </c>
      <c r="AF136">
        <f>2*0.95*0.0000000567*(((BE136+$E$7)+273)^4-(X136+273)^4)</f>
        <v>-3.6333516473984435</v>
      </c>
      <c r="AG136">
        <f t="shared" si="81"/>
        <v>-55.202733698955484</v>
      </c>
      <c r="AH136">
        <v>0</v>
      </c>
      <c r="AI136">
        <v>0</v>
      </c>
      <c r="AJ136">
        <f>IF(AH136*$K$13&gt;=AL136,1,(AL136/(AL136-AH136*$K$13)))</f>
        <v>1</v>
      </c>
      <c r="AK136">
        <f t="shared" si="82"/>
        <v>0</v>
      </c>
      <c r="AL136">
        <f>MAX(0,($E$13+$F$13*BJ136)/(1+$G$13*BJ136)*BC136/(BE136+273)*$H$13)</f>
        <v>45702.572920423569</v>
      </c>
      <c r="AM136">
        <f>$E$11*BK136+$F$11*BL136+$G$11*BW136</f>
        <v>600.00316129032251</v>
      </c>
      <c r="AN136">
        <f t="shared" si="83"/>
        <v>510.42872069629419</v>
      </c>
      <c r="AO136">
        <f>($E$11*$G$9+$F$11*$G$9+$G$11*(BX136*$H$9+BY136*$J$9))/($E$11+$F$11+$G$11)</f>
        <v>0.85071005225806451</v>
      </c>
      <c r="AP136">
        <f>($E$11*$N$9+$F$11*$N$9+$G$11*(BX136*$O$9+BY136*$Q$9))/($E$11+$F$11+$G$11)</f>
        <v>0.17797519350967744</v>
      </c>
      <c r="AQ136">
        <v>2.5</v>
      </c>
      <c r="AR136">
        <v>0.5</v>
      </c>
      <c r="AS136" t="s">
        <v>331</v>
      </c>
      <c r="AT136">
        <v>2</v>
      </c>
      <c r="AU136">
        <v>1654200935</v>
      </c>
      <c r="AV136">
        <v>413.69406451612889</v>
      </c>
      <c r="AW136">
        <v>420.009935483871</v>
      </c>
      <c r="AX136">
        <v>18.677796774193549</v>
      </c>
      <c r="AY136">
        <v>17.734170967741939</v>
      </c>
      <c r="AZ136">
        <v>411.15732258064509</v>
      </c>
      <c r="BA136">
        <v>18.559006451612891</v>
      </c>
      <c r="BB136">
        <v>599.99867741935498</v>
      </c>
      <c r="BC136">
        <v>84.941493548387086</v>
      </c>
      <c r="BD136">
        <v>9.9966622580645162E-2</v>
      </c>
      <c r="BE136">
        <v>21.903261290322579</v>
      </c>
      <c r="BF136">
        <v>22.231467741935479</v>
      </c>
      <c r="BG136">
        <v>999.90000000000032</v>
      </c>
      <c r="BH136">
        <v>0</v>
      </c>
      <c r="BI136">
        <v>0</v>
      </c>
      <c r="BJ136">
        <v>10002.661935483869</v>
      </c>
      <c r="BK136">
        <v>180.4627741935484</v>
      </c>
      <c r="BL136">
        <v>1.2788419354838709</v>
      </c>
      <c r="BM136">
        <v>-6.3159641935483872</v>
      </c>
      <c r="BN136">
        <v>421.5679032258065</v>
      </c>
      <c r="BO136">
        <v>427.59300000000002</v>
      </c>
      <c r="BP136">
        <v>0.94362745161290329</v>
      </c>
      <c r="BQ136">
        <v>420.009935483871</v>
      </c>
      <c r="BR136">
        <v>17.734170967741939</v>
      </c>
      <c r="BS136">
        <v>1.5865196774193551</v>
      </c>
      <c r="BT136">
        <v>1.506366774193548</v>
      </c>
      <c r="BU136">
        <v>13.82849032258064</v>
      </c>
      <c r="BV136">
        <v>13.03293225806452</v>
      </c>
      <c r="BW136">
        <v>600.00316129032251</v>
      </c>
      <c r="BX136">
        <v>0.64299732258064524</v>
      </c>
      <c r="BY136">
        <v>0.35700264516129032</v>
      </c>
      <c r="BZ136">
        <v>26</v>
      </c>
      <c r="CA136">
        <v>10021.16774193548</v>
      </c>
      <c r="CB136">
        <v>1654200508</v>
      </c>
      <c r="CC136" t="s">
        <v>596</v>
      </c>
      <c r="CD136">
        <v>1654200505</v>
      </c>
      <c r="CE136">
        <v>1654200508</v>
      </c>
      <c r="CF136">
        <v>15</v>
      </c>
      <c r="CG136">
        <v>0.18</v>
      </c>
      <c r="CH136">
        <v>-7.0000000000000001E-3</v>
      </c>
      <c r="CI136">
        <v>2.5369999999999999</v>
      </c>
      <c r="CJ136">
        <v>9.2999999999999999E-2</v>
      </c>
      <c r="CK136">
        <v>420</v>
      </c>
      <c r="CL136">
        <v>17</v>
      </c>
      <c r="CM136">
        <v>0.33</v>
      </c>
      <c r="CN136">
        <v>0.06</v>
      </c>
      <c r="CO136">
        <v>-6.3127263414634136</v>
      </c>
      <c r="CP136">
        <v>-6.0795470383264508E-2</v>
      </c>
      <c r="CQ136">
        <v>2.5203004733378939E-2</v>
      </c>
      <c r="CR136">
        <v>1</v>
      </c>
      <c r="CS136">
        <v>0.94393251219512198</v>
      </c>
      <c r="CT136">
        <v>-9.5331637630658491E-3</v>
      </c>
      <c r="CU136">
        <v>1.5237233620305241E-3</v>
      </c>
      <c r="CV136">
        <v>1</v>
      </c>
      <c r="CW136">
        <v>2</v>
      </c>
      <c r="CX136">
        <v>2</v>
      </c>
      <c r="CY136" t="s">
        <v>343</v>
      </c>
      <c r="CZ136">
        <v>3.2344300000000001</v>
      </c>
      <c r="DA136">
        <v>2.7812299999999999</v>
      </c>
      <c r="DB136">
        <v>8.1811999999999996E-2</v>
      </c>
      <c r="DC136">
        <v>8.4238400000000005E-2</v>
      </c>
      <c r="DD136">
        <v>8.5357000000000002E-2</v>
      </c>
      <c r="DE136">
        <v>8.4071599999999996E-2</v>
      </c>
      <c r="DF136">
        <v>23307.3</v>
      </c>
      <c r="DG136">
        <v>22888.6</v>
      </c>
      <c r="DH136">
        <v>24399.9</v>
      </c>
      <c r="DI136">
        <v>22261.5</v>
      </c>
      <c r="DJ136">
        <v>32970.5</v>
      </c>
      <c r="DK136">
        <v>26006.400000000001</v>
      </c>
      <c r="DL136">
        <v>39871.5</v>
      </c>
      <c r="DM136">
        <v>30820.5</v>
      </c>
      <c r="DN136">
        <v>2.20465</v>
      </c>
      <c r="DO136">
        <v>2.2063000000000001</v>
      </c>
      <c r="DP136">
        <v>2.0116599999999999E-4</v>
      </c>
      <c r="DQ136">
        <v>0</v>
      </c>
      <c r="DR136">
        <v>22.216699999999999</v>
      </c>
      <c r="DS136">
        <v>999.9</v>
      </c>
      <c r="DT136">
        <v>48.2</v>
      </c>
      <c r="DU136">
        <v>34.200000000000003</v>
      </c>
      <c r="DV136">
        <v>30.657499999999999</v>
      </c>
      <c r="DW136">
        <v>63.2971</v>
      </c>
      <c r="DX136">
        <v>17.5441</v>
      </c>
      <c r="DY136">
        <v>2</v>
      </c>
      <c r="DZ136">
        <v>-6.5683400000000003E-2</v>
      </c>
      <c r="EA136">
        <v>1.7264600000000001</v>
      </c>
      <c r="EB136">
        <v>20.369900000000001</v>
      </c>
      <c r="EC136">
        <v>5.2292699999999996</v>
      </c>
      <c r="ED136">
        <v>11.9381</v>
      </c>
      <c r="EE136">
        <v>4.9791999999999996</v>
      </c>
      <c r="EF136">
        <v>3.28193</v>
      </c>
      <c r="EG136">
        <v>971.3</v>
      </c>
      <c r="EH136">
        <v>2929.2</v>
      </c>
      <c r="EI136">
        <v>192.1</v>
      </c>
      <c r="EJ136">
        <v>100.5</v>
      </c>
      <c r="EK136">
        <v>4.9717799999999999</v>
      </c>
      <c r="EL136">
        <v>1.86175</v>
      </c>
      <c r="EM136">
        <v>1.8672200000000001</v>
      </c>
      <c r="EN136">
        <v>1.8585400000000001</v>
      </c>
      <c r="EO136">
        <v>1.86283</v>
      </c>
      <c r="EP136">
        <v>1.86341</v>
      </c>
      <c r="EQ136">
        <v>1.8642399999999999</v>
      </c>
      <c r="ER136">
        <v>1.8602099999999999</v>
      </c>
      <c r="ES136">
        <v>0</v>
      </c>
      <c r="ET136">
        <v>0</v>
      </c>
      <c r="EU136">
        <v>0</v>
      </c>
      <c r="EV136">
        <v>0</v>
      </c>
      <c r="EW136" t="s">
        <v>334</v>
      </c>
      <c r="EX136" t="s">
        <v>335</v>
      </c>
      <c r="EY136" t="s">
        <v>336</v>
      </c>
      <c r="EZ136" t="s">
        <v>336</v>
      </c>
      <c r="FA136" t="s">
        <v>336</v>
      </c>
      <c r="FB136" t="s">
        <v>336</v>
      </c>
      <c r="FC136">
        <v>0</v>
      </c>
      <c r="FD136">
        <v>100</v>
      </c>
      <c r="FE136">
        <v>100</v>
      </c>
      <c r="FF136">
        <v>2.536</v>
      </c>
      <c r="FG136">
        <v>0.1186</v>
      </c>
      <c r="FH136">
        <v>2.3879862613603851</v>
      </c>
      <c r="FI136">
        <v>6.7843858137211317E-4</v>
      </c>
      <c r="FJ136">
        <v>-9.1149672394835243E-7</v>
      </c>
      <c r="FK136">
        <v>3.4220399332756191E-10</v>
      </c>
      <c r="FL136">
        <v>9.1463704073050239E-3</v>
      </c>
      <c r="FM136">
        <v>-1.0294496597657229E-2</v>
      </c>
      <c r="FN136">
        <v>9.3241379300954626E-4</v>
      </c>
      <c r="FO136">
        <v>-3.1998259251072341E-6</v>
      </c>
      <c r="FP136">
        <v>1</v>
      </c>
      <c r="FQ136">
        <v>2092</v>
      </c>
      <c r="FR136">
        <v>0</v>
      </c>
      <c r="FS136">
        <v>27</v>
      </c>
      <c r="FT136">
        <v>7.3</v>
      </c>
      <c r="FU136">
        <v>7.2</v>
      </c>
      <c r="FV136">
        <v>1.3671899999999999</v>
      </c>
      <c r="FW136">
        <v>2.4438499999999999</v>
      </c>
      <c r="FX136">
        <v>2.1496599999999999</v>
      </c>
      <c r="FY136">
        <v>2.7246100000000002</v>
      </c>
      <c r="FZ136">
        <v>2.1508799999999999</v>
      </c>
      <c r="GA136">
        <v>2.3779300000000001</v>
      </c>
      <c r="GB136">
        <v>37.170200000000001</v>
      </c>
      <c r="GC136">
        <v>14.78</v>
      </c>
      <c r="GD136">
        <v>19</v>
      </c>
      <c r="GE136">
        <v>620.298</v>
      </c>
      <c r="GF136">
        <v>646.47500000000002</v>
      </c>
      <c r="GG136">
        <v>19.999300000000002</v>
      </c>
      <c r="GH136">
        <v>26.244299999999999</v>
      </c>
      <c r="GI136">
        <v>30.0001</v>
      </c>
      <c r="GJ136">
        <v>26.299900000000001</v>
      </c>
      <c r="GK136">
        <v>26.2958</v>
      </c>
      <c r="GL136">
        <v>27.390899999999998</v>
      </c>
      <c r="GM136">
        <v>40.335700000000003</v>
      </c>
      <c r="GN136">
        <v>0</v>
      </c>
      <c r="GO136">
        <v>20</v>
      </c>
      <c r="GP136">
        <v>420</v>
      </c>
      <c r="GQ136">
        <v>17.804300000000001</v>
      </c>
      <c r="GR136">
        <v>100.84099999999999</v>
      </c>
      <c r="GS136">
        <v>101.10599999999999</v>
      </c>
    </row>
    <row r="137" spans="1:201" x14ac:dyDescent="0.25">
      <c r="A137" t="s">
        <v>593</v>
      </c>
      <c r="B137" t="s">
        <v>647</v>
      </c>
      <c r="C137">
        <v>3</v>
      </c>
      <c r="D137">
        <v>121</v>
      </c>
      <c r="E137">
        <v>1654201013</v>
      </c>
      <c r="F137">
        <v>13711</v>
      </c>
      <c r="G137" t="s">
        <v>607</v>
      </c>
      <c r="H137" t="s">
        <v>608</v>
      </c>
      <c r="I137">
        <v>15</v>
      </c>
      <c r="J137">
        <v>1654201005</v>
      </c>
      <c r="K137">
        <f t="shared" si="63"/>
        <v>2.1818617406445997E-3</v>
      </c>
      <c r="L137">
        <f t="shared" si="64"/>
        <v>2.1818617406445995</v>
      </c>
      <c r="M137">
        <f t="shared" si="65"/>
        <v>12.236349893235504</v>
      </c>
      <c r="N137">
        <f t="shared" si="66"/>
        <v>414.54335483870972</v>
      </c>
      <c r="O137">
        <f t="shared" si="67"/>
        <v>291.65615829294745</v>
      </c>
      <c r="P137">
        <f t="shared" si="68"/>
        <v>24.801489262492691</v>
      </c>
      <c r="Q137">
        <f t="shared" si="69"/>
        <v>35.251415996308722</v>
      </c>
      <c r="R137">
        <f t="shared" si="70"/>
        <v>0.17371679044866431</v>
      </c>
      <c r="S137">
        <f>IF(LEFT(AS137,1)&lt;&gt;"0",IF(LEFT(AS137,1)="1",3,AT137),$G$5+$H$5*(BJ137*BC137/($N$5*1000))+$I$5*(BJ137*BC137/($N$5*1000))*MAX(MIN(AQ137,$M$5),$L$5)*MAX(MIN(AQ137,$M$5),$L$5)+$J$5*MAX(MIN(AQ137,$M$5),$L$5)*(BJ137*BC137/($N$5*1000))+$K$5*(BJ137*BC137/($N$5*1000))*(BJ137*BC137/($N$5*1000)))</f>
        <v>3.1974950904879123</v>
      </c>
      <c r="T137">
        <f t="shared" si="71"/>
        <v>0.16863880128799838</v>
      </c>
      <c r="U137">
        <f t="shared" si="72"/>
        <v>0.10584312368029153</v>
      </c>
      <c r="V137">
        <f t="shared" si="73"/>
        <v>71.190407866093153</v>
      </c>
      <c r="W137">
        <f>(BE137+(V137+2*0.95*0.0000000567*(((BE137+$E$7)+273)^4-(BE137+273)^4)-44100*K137)/(1.84*29.3*S137+8*0.95*0.0000000567*(BE137+273)^3))</f>
        <v>21.683365823583831</v>
      </c>
      <c r="X137">
        <f>($F$7*BF137+$G$7*BG137+$H$7*W137)</f>
        <v>21.98476451612904</v>
      </c>
      <c r="Y137">
        <f t="shared" si="74"/>
        <v>2.6510422896488643</v>
      </c>
      <c r="Z137">
        <f t="shared" si="75"/>
        <v>60.133218580756385</v>
      </c>
      <c r="AA137">
        <f t="shared" si="76"/>
        <v>1.5781894741634959</v>
      </c>
      <c r="AB137">
        <f t="shared" si="77"/>
        <v>2.6244886128023461</v>
      </c>
      <c r="AC137">
        <f t="shared" si="78"/>
        <v>1.0728528154853685</v>
      </c>
      <c r="AD137">
        <f t="shared" si="79"/>
        <v>-96.220102762426848</v>
      </c>
      <c r="AE137">
        <f t="shared" si="80"/>
        <v>-28.433244271419927</v>
      </c>
      <c r="AF137">
        <f>2*0.95*0.0000000567*(((BE137+$E$7)+273)^4-(X137+273)^4)</f>
        <v>-1.8228973860714222</v>
      </c>
      <c r="AG137">
        <f t="shared" si="81"/>
        <v>-55.285836553825035</v>
      </c>
      <c r="AH137">
        <v>0</v>
      </c>
      <c r="AI137">
        <v>0</v>
      </c>
      <c r="AJ137">
        <f>IF(AH137*$K$13&gt;=AL137,1,(AL137/(AL137-AH137*$K$13)))</f>
        <v>1</v>
      </c>
      <c r="AK137">
        <f t="shared" si="82"/>
        <v>0</v>
      </c>
      <c r="AL137">
        <f>MAX(0,($E$13+$F$13*BJ137)/(1+$G$13*BJ137)*BC137/(BE137+273)*$H$13)</f>
        <v>45711.546700041421</v>
      </c>
      <c r="AM137">
        <f>$E$11*BK137+$F$11*BL137+$G$11*BW137</f>
        <v>400.00216129032259</v>
      </c>
      <c r="AN137">
        <f t="shared" si="83"/>
        <v>340.28583785709259</v>
      </c>
      <c r="AO137">
        <f>($E$11*$G$9+$F$11*$G$9+$G$11*(BX137*$H$9+BY137*$J$9))/($E$11+$F$11+$G$11)</f>
        <v>0.85070999806451608</v>
      </c>
      <c r="AP137">
        <f>($E$11*$N$9+$F$11*$N$9+$G$11*(BX137*$O$9+BY137*$Q$9))/($E$11+$F$11+$G$11)</f>
        <v>0.17797505802580646</v>
      </c>
      <c r="AQ137">
        <v>2.5</v>
      </c>
      <c r="AR137">
        <v>0.5</v>
      </c>
      <c r="AS137" t="s">
        <v>331</v>
      </c>
      <c r="AT137">
        <v>2</v>
      </c>
      <c r="AU137">
        <v>1654201005</v>
      </c>
      <c r="AV137">
        <v>414.54335483870972</v>
      </c>
      <c r="AW137">
        <v>420.01870967741928</v>
      </c>
      <c r="AX137">
        <v>18.55891290322581</v>
      </c>
      <c r="AY137">
        <v>17.666674193548388</v>
      </c>
      <c r="AZ137">
        <v>412.00651612903232</v>
      </c>
      <c r="BA137">
        <v>18.442548387096771</v>
      </c>
      <c r="BB137">
        <v>599.99883870967744</v>
      </c>
      <c r="BC137">
        <v>84.936761290322565</v>
      </c>
      <c r="BD137">
        <v>9.9979945161290315E-2</v>
      </c>
      <c r="BE137">
        <v>21.819822580645159</v>
      </c>
      <c r="BF137">
        <v>21.98476451612904</v>
      </c>
      <c r="BG137">
        <v>999.90000000000032</v>
      </c>
      <c r="BH137">
        <v>0</v>
      </c>
      <c r="BI137">
        <v>0</v>
      </c>
      <c r="BJ137">
        <v>10002.33935483871</v>
      </c>
      <c r="BK137">
        <v>121.2615806451613</v>
      </c>
      <c r="BL137">
        <v>1.2319145161290319</v>
      </c>
      <c r="BM137">
        <v>-5.4754090322580637</v>
      </c>
      <c r="BN137">
        <v>422.38222580645157</v>
      </c>
      <c r="BO137">
        <v>427.57238709677432</v>
      </c>
      <c r="BP137">
        <v>0.89223451612903226</v>
      </c>
      <c r="BQ137">
        <v>420.01870967741928</v>
      </c>
      <c r="BR137">
        <v>17.666674193548388</v>
      </c>
      <c r="BS137">
        <v>1.576333548387097</v>
      </c>
      <c r="BT137">
        <v>1.5005500000000001</v>
      </c>
      <c r="BU137">
        <v>13.729361290322579</v>
      </c>
      <c r="BV137">
        <v>12.973767741935481</v>
      </c>
      <c r="BW137">
        <v>400.00216129032259</v>
      </c>
      <c r="BX137">
        <v>0.64299912903225809</v>
      </c>
      <c r="BY137">
        <v>0.35700083870967741</v>
      </c>
      <c r="BZ137">
        <v>26</v>
      </c>
      <c r="CA137">
        <v>6680.7906451612907</v>
      </c>
      <c r="CB137">
        <v>1654200508</v>
      </c>
      <c r="CC137" t="s">
        <v>596</v>
      </c>
      <c r="CD137">
        <v>1654200505</v>
      </c>
      <c r="CE137">
        <v>1654200508</v>
      </c>
      <c r="CF137">
        <v>15</v>
      </c>
      <c r="CG137">
        <v>0.18</v>
      </c>
      <c r="CH137">
        <v>-7.0000000000000001E-3</v>
      </c>
      <c r="CI137">
        <v>2.5369999999999999</v>
      </c>
      <c r="CJ137">
        <v>9.2999999999999999E-2</v>
      </c>
      <c r="CK137">
        <v>420</v>
      </c>
      <c r="CL137">
        <v>17</v>
      </c>
      <c r="CM137">
        <v>0.33</v>
      </c>
      <c r="CN137">
        <v>0.06</v>
      </c>
      <c r="CO137">
        <v>-5.4685624390243914</v>
      </c>
      <c r="CP137">
        <v>-9.477909407672765E-3</v>
      </c>
      <c r="CQ137">
        <v>2.9827623698755652E-2</v>
      </c>
      <c r="CR137">
        <v>1</v>
      </c>
      <c r="CS137">
        <v>0.89758670731707313</v>
      </c>
      <c r="CT137">
        <v>-9.22971010452968E-2</v>
      </c>
      <c r="CU137">
        <v>9.7142049829578025E-3</v>
      </c>
      <c r="CV137">
        <v>1</v>
      </c>
      <c r="CW137">
        <v>2</v>
      </c>
      <c r="CX137">
        <v>2</v>
      </c>
      <c r="CY137" t="s">
        <v>343</v>
      </c>
      <c r="CZ137">
        <v>3.2346200000000001</v>
      </c>
      <c r="DA137">
        <v>2.78138</v>
      </c>
      <c r="DB137">
        <v>8.19352E-2</v>
      </c>
      <c r="DC137">
        <v>8.4243600000000002E-2</v>
      </c>
      <c r="DD137">
        <v>8.4947800000000004E-2</v>
      </c>
      <c r="DE137">
        <v>8.3826100000000001E-2</v>
      </c>
      <c r="DF137">
        <v>23302.3</v>
      </c>
      <c r="DG137">
        <v>22886.400000000001</v>
      </c>
      <c r="DH137">
        <v>24398</v>
      </c>
      <c r="DI137">
        <v>22259.599999999999</v>
      </c>
      <c r="DJ137">
        <v>32983.1</v>
      </c>
      <c r="DK137">
        <v>26011</v>
      </c>
      <c r="DL137">
        <v>39868.699999999997</v>
      </c>
      <c r="DM137">
        <v>30817.599999999999</v>
      </c>
      <c r="DN137">
        <v>2.2043499999999998</v>
      </c>
      <c r="DO137">
        <v>2.2056499999999999</v>
      </c>
      <c r="DP137">
        <v>-6.7688499999999999E-3</v>
      </c>
      <c r="DQ137">
        <v>0</v>
      </c>
      <c r="DR137">
        <v>22.0961</v>
      </c>
      <c r="DS137">
        <v>999.9</v>
      </c>
      <c r="DT137">
        <v>48.1</v>
      </c>
      <c r="DU137">
        <v>34.200000000000003</v>
      </c>
      <c r="DV137">
        <v>30.5991</v>
      </c>
      <c r="DW137">
        <v>63.707099999999997</v>
      </c>
      <c r="DX137">
        <v>17.4038</v>
      </c>
      <c r="DY137">
        <v>2</v>
      </c>
      <c r="DZ137">
        <v>-6.2914100000000001E-2</v>
      </c>
      <c r="EA137">
        <v>1.7236899999999999</v>
      </c>
      <c r="EB137">
        <v>20.372299999999999</v>
      </c>
      <c r="EC137">
        <v>5.2303199999999999</v>
      </c>
      <c r="ED137">
        <v>11.9381</v>
      </c>
      <c r="EE137">
        <v>4.9779</v>
      </c>
      <c r="EF137">
        <v>3.2818499999999999</v>
      </c>
      <c r="EG137">
        <v>973.3</v>
      </c>
      <c r="EH137">
        <v>2949.6</v>
      </c>
      <c r="EI137">
        <v>192.1</v>
      </c>
      <c r="EJ137">
        <v>100.5</v>
      </c>
      <c r="EK137">
        <v>4.9718</v>
      </c>
      <c r="EL137">
        <v>1.8617300000000001</v>
      </c>
      <c r="EM137">
        <v>1.8672200000000001</v>
      </c>
      <c r="EN137">
        <v>1.85853</v>
      </c>
      <c r="EO137">
        <v>1.8628400000000001</v>
      </c>
      <c r="EP137">
        <v>1.8633999999999999</v>
      </c>
      <c r="EQ137">
        <v>1.8642099999999999</v>
      </c>
      <c r="ER137">
        <v>1.86022</v>
      </c>
      <c r="ES137">
        <v>0</v>
      </c>
      <c r="ET137">
        <v>0</v>
      </c>
      <c r="EU137">
        <v>0</v>
      </c>
      <c r="EV137">
        <v>0</v>
      </c>
      <c r="EW137" t="s">
        <v>334</v>
      </c>
      <c r="EX137" t="s">
        <v>335</v>
      </c>
      <c r="EY137" t="s">
        <v>336</v>
      </c>
      <c r="EZ137" t="s">
        <v>336</v>
      </c>
      <c r="FA137" t="s">
        <v>336</v>
      </c>
      <c r="FB137" t="s">
        <v>336</v>
      </c>
      <c r="FC137">
        <v>0</v>
      </c>
      <c r="FD137">
        <v>100</v>
      </c>
      <c r="FE137">
        <v>100</v>
      </c>
      <c r="FF137">
        <v>2.5369999999999999</v>
      </c>
      <c r="FG137">
        <v>0.11609999999999999</v>
      </c>
      <c r="FH137">
        <v>2.3879862613603851</v>
      </c>
      <c r="FI137">
        <v>6.7843858137211317E-4</v>
      </c>
      <c r="FJ137">
        <v>-9.1149672394835243E-7</v>
      </c>
      <c r="FK137">
        <v>3.4220399332756191E-10</v>
      </c>
      <c r="FL137">
        <v>9.1463704073050239E-3</v>
      </c>
      <c r="FM137">
        <v>-1.0294496597657229E-2</v>
      </c>
      <c r="FN137">
        <v>9.3241379300954626E-4</v>
      </c>
      <c r="FO137">
        <v>-3.1998259251072341E-6</v>
      </c>
      <c r="FP137">
        <v>1</v>
      </c>
      <c r="FQ137">
        <v>2092</v>
      </c>
      <c r="FR137">
        <v>0</v>
      </c>
      <c r="FS137">
        <v>27</v>
      </c>
      <c r="FT137">
        <v>8.5</v>
      </c>
      <c r="FU137">
        <v>8.4</v>
      </c>
      <c r="FV137">
        <v>1.3671899999999999</v>
      </c>
      <c r="FW137">
        <v>2.4377399999999998</v>
      </c>
      <c r="FX137">
        <v>2.1496599999999999</v>
      </c>
      <c r="FY137">
        <v>2.7246100000000002</v>
      </c>
      <c r="FZ137">
        <v>2.1508799999999999</v>
      </c>
      <c r="GA137">
        <v>2.3938000000000001</v>
      </c>
      <c r="GB137">
        <v>37.146299999999997</v>
      </c>
      <c r="GC137">
        <v>14.78</v>
      </c>
      <c r="GD137">
        <v>19</v>
      </c>
      <c r="GE137">
        <v>620.22199999999998</v>
      </c>
      <c r="GF137">
        <v>646.053</v>
      </c>
      <c r="GG137">
        <v>20.0001</v>
      </c>
      <c r="GH137">
        <v>26.270900000000001</v>
      </c>
      <c r="GI137">
        <v>30.000299999999999</v>
      </c>
      <c r="GJ137">
        <v>26.313199999999998</v>
      </c>
      <c r="GK137">
        <v>26.3062</v>
      </c>
      <c r="GL137">
        <v>27.385400000000001</v>
      </c>
      <c r="GM137">
        <v>40.6066</v>
      </c>
      <c r="GN137">
        <v>0</v>
      </c>
      <c r="GO137">
        <v>20</v>
      </c>
      <c r="GP137">
        <v>420</v>
      </c>
      <c r="GQ137">
        <v>17.7379</v>
      </c>
      <c r="GR137">
        <v>100.834</v>
      </c>
      <c r="GS137">
        <v>101.09699999999999</v>
      </c>
    </row>
    <row r="138" spans="1:201" x14ac:dyDescent="0.25">
      <c r="A138" t="s">
        <v>593</v>
      </c>
      <c r="B138" t="s">
        <v>647</v>
      </c>
      <c r="C138">
        <v>3</v>
      </c>
      <c r="D138">
        <v>122</v>
      </c>
      <c r="E138">
        <v>1654201073.5</v>
      </c>
      <c r="F138">
        <v>13771.5</v>
      </c>
      <c r="G138" t="s">
        <v>609</v>
      </c>
      <c r="H138" t="s">
        <v>610</v>
      </c>
      <c r="I138">
        <v>15</v>
      </c>
      <c r="J138">
        <v>1654201065.75</v>
      </c>
      <c r="K138">
        <f t="shared" si="63"/>
        <v>2.0030219090184354E-3</v>
      </c>
      <c r="L138">
        <f t="shared" si="64"/>
        <v>2.0030219090184356</v>
      </c>
      <c r="M138">
        <f t="shared" si="65"/>
        <v>7.9746551220468609</v>
      </c>
      <c r="N138">
        <f t="shared" si="66"/>
        <v>416.34086666666673</v>
      </c>
      <c r="O138">
        <f t="shared" si="67"/>
        <v>329.26255067152084</v>
      </c>
      <c r="P138">
        <f t="shared" si="68"/>
        <v>27.999474605059369</v>
      </c>
      <c r="Q138">
        <f t="shared" si="69"/>
        <v>35.404346772832156</v>
      </c>
      <c r="R138">
        <f t="shared" si="70"/>
        <v>0.16415399379415019</v>
      </c>
      <c r="S138">
        <f>IF(LEFT(AS138,1)&lt;&gt;"0",IF(LEFT(AS138,1)="1",3,AT138),$G$5+$H$5*(BJ138*BC138/($N$5*1000))+$I$5*(BJ138*BC138/($N$5*1000))*MAX(MIN(AQ138,$M$5),$L$5)*MAX(MIN(AQ138,$M$5),$L$5)+$J$5*MAX(MIN(AQ138,$M$5),$L$5)*(BJ138*BC138/($N$5*1000))+$K$5*(BJ138*BC138/($N$5*1000))*(BJ138*BC138/($N$5*1000)))</f>
        <v>3.1983485372314573</v>
      </c>
      <c r="T138">
        <f t="shared" si="71"/>
        <v>0.15961299128293926</v>
      </c>
      <c r="U138">
        <f t="shared" si="72"/>
        <v>0.10015564739121427</v>
      </c>
      <c r="V138">
        <f t="shared" si="73"/>
        <v>35.595147325146662</v>
      </c>
      <c r="W138">
        <f>(BE138+(V138+2*0.95*0.0000000567*(((BE138+$E$7)+273)^4-(BE138+273)^4)-44100*K138)/(1.84*29.3*S138+8*0.95*0.0000000567*(BE138+273)^3))</f>
        <v>21.450663662640672</v>
      </c>
      <c r="X138">
        <f>($F$7*BF138+$G$7*BG138+$H$7*W138)</f>
        <v>21.749473333333331</v>
      </c>
      <c r="Y138">
        <f t="shared" si="74"/>
        <v>2.6132342436405374</v>
      </c>
      <c r="Z138">
        <f t="shared" si="75"/>
        <v>60.210415986760012</v>
      </c>
      <c r="AA138">
        <f t="shared" si="76"/>
        <v>1.5723483209028595</v>
      </c>
      <c r="AB138">
        <f t="shared" si="77"/>
        <v>2.6114224509736181</v>
      </c>
      <c r="AC138">
        <f t="shared" si="78"/>
        <v>1.0408859227376779</v>
      </c>
      <c r="AD138">
        <f t="shared" si="79"/>
        <v>-88.333266187713008</v>
      </c>
      <c r="AE138">
        <f t="shared" si="80"/>
        <v>-1.9570733079483689</v>
      </c>
      <c r="AF138">
        <f>2*0.95*0.0000000567*(((BE138+$E$7)+273)^4-(X138+273)^4)</f>
        <v>-0.12523523661451905</v>
      </c>
      <c r="AG138">
        <f t="shared" si="81"/>
        <v>-54.820427407129237</v>
      </c>
      <c r="AH138">
        <v>0</v>
      </c>
      <c r="AI138">
        <v>0</v>
      </c>
      <c r="AJ138">
        <f>IF(AH138*$K$13&gt;=AL138,1,(AL138/(AL138-AH138*$K$13)))</f>
        <v>1</v>
      </c>
      <c r="AK138">
        <f t="shared" si="82"/>
        <v>0</v>
      </c>
      <c r="AL138">
        <f>MAX(0,($E$13+$F$13*BJ138)/(1+$G$13*BJ138)*BC138/(BE138+273)*$H$13)</f>
        <v>45740.045874672032</v>
      </c>
      <c r="AM138">
        <f>$E$11*BK138+$F$11*BL138+$G$11*BW138</f>
        <v>200.00033333333329</v>
      </c>
      <c r="AN138">
        <f t="shared" si="83"/>
        <v>170.14231877005864</v>
      </c>
      <c r="AO138">
        <f>($E$11*$G$9+$F$11*$G$9+$G$11*(BX138*$H$9+BY138*$J$9))/($E$11+$F$11+$G$11)</f>
        <v>0.85071017599999998</v>
      </c>
      <c r="AP138">
        <f>($E$11*$N$9+$F$11*$N$9+$G$11*(BX138*$O$9+BY138*$Q$9))/($E$11+$F$11+$G$11)</f>
        <v>0.17797544000000001</v>
      </c>
      <c r="AQ138">
        <v>2.5</v>
      </c>
      <c r="AR138">
        <v>0.5</v>
      </c>
      <c r="AS138" t="s">
        <v>331</v>
      </c>
      <c r="AT138">
        <v>2</v>
      </c>
      <c r="AU138">
        <v>1654201065.75</v>
      </c>
      <c r="AV138">
        <v>416.34086666666673</v>
      </c>
      <c r="AW138">
        <v>420.01106666666669</v>
      </c>
      <c r="AX138">
        <v>18.490183333333331</v>
      </c>
      <c r="AY138">
        <v>17.67103333333333</v>
      </c>
      <c r="AZ138">
        <v>413.80399999999997</v>
      </c>
      <c r="BA138">
        <v>18.37523666666667</v>
      </c>
      <c r="BB138">
        <v>600.00783333333334</v>
      </c>
      <c r="BC138">
        <v>84.936933333333329</v>
      </c>
      <c r="BD138">
        <v>9.999099333333332E-2</v>
      </c>
      <c r="BE138">
        <v>21.738123333333341</v>
      </c>
      <c r="BF138">
        <v>21.749473333333331</v>
      </c>
      <c r="BG138">
        <v>999.9000000000002</v>
      </c>
      <c r="BH138">
        <v>0</v>
      </c>
      <c r="BI138">
        <v>0</v>
      </c>
      <c r="BJ138">
        <v>10005.92866666667</v>
      </c>
      <c r="BK138">
        <v>61.109046666666679</v>
      </c>
      <c r="BL138">
        <v>1.2119223333333331</v>
      </c>
      <c r="BM138">
        <v>-3.6700986666666671</v>
      </c>
      <c r="BN138">
        <v>424.18419999999998</v>
      </c>
      <c r="BO138">
        <v>427.56656666666657</v>
      </c>
      <c r="BP138">
        <v>0.8191596333333333</v>
      </c>
      <c r="BQ138">
        <v>420.01106666666669</v>
      </c>
      <c r="BR138">
        <v>17.67103333333333</v>
      </c>
      <c r="BS138">
        <v>1.5705</v>
      </c>
      <c r="BT138">
        <v>1.5009233333333341</v>
      </c>
      <c r="BU138">
        <v>13.672356666666669</v>
      </c>
      <c r="BV138">
        <v>12.97758</v>
      </c>
      <c r="BW138">
        <v>200.00033333333329</v>
      </c>
      <c r="BX138">
        <v>0.64299413333333333</v>
      </c>
      <c r="BY138">
        <v>0.35700586666666673</v>
      </c>
      <c r="BZ138">
        <v>26</v>
      </c>
      <c r="CA138">
        <v>3340.3740000000012</v>
      </c>
      <c r="CB138">
        <v>1654200508</v>
      </c>
      <c r="CC138" t="s">
        <v>596</v>
      </c>
      <c r="CD138">
        <v>1654200505</v>
      </c>
      <c r="CE138">
        <v>1654200508</v>
      </c>
      <c r="CF138">
        <v>15</v>
      </c>
      <c r="CG138">
        <v>0.18</v>
      </c>
      <c r="CH138">
        <v>-7.0000000000000001E-3</v>
      </c>
      <c r="CI138">
        <v>2.5369999999999999</v>
      </c>
      <c r="CJ138">
        <v>9.2999999999999999E-2</v>
      </c>
      <c r="CK138">
        <v>420</v>
      </c>
      <c r="CL138">
        <v>17</v>
      </c>
      <c r="CM138">
        <v>0.33</v>
      </c>
      <c r="CN138">
        <v>0.06</v>
      </c>
      <c r="CO138">
        <v>-3.6758422500000001</v>
      </c>
      <c r="CP138">
        <v>-7.8524240150088909E-2</v>
      </c>
      <c r="CQ138">
        <v>3.7139205126624601E-2</v>
      </c>
      <c r="CR138">
        <v>1</v>
      </c>
      <c r="CS138">
        <v>0.82070337500000012</v>
      </c>
      <c r="CT138">
        <v>-2.8598848030023091E-2</v>
      </c>
      <c r="CU138">
        <v>2.8673650943636369E-3</v>
      </c>
      <c r="CV138">
        <v>1</v>
      </c>
      <c r="CW138">
        <v>2</v>
      </c>
      <c r="CX138">
        <v>2</v>
      </c>
      <c r="CY138" t="s">
        <v>343</v>
      </c>
      <c r="CZ138">
        <v>3.2345000000000002</v>
      </c>
      <c r="DA138">
        <v>2.78139</v>
      </c>
      <c r="DB138">
        <v>8.2200999999999996E-2</v>
      </c>
      <c r="DC138">
        <v>8.4231600000000004E-2</v>
      </c>
      <c r="DD138">
        <v>8.4719699999999995E-2</v>
      </c>
      <c r="DE138">
        <v>8.3835099999999996E-2</v>
      </c>
      <c r="DF138">
        <v>23293.9</v>
      </c>
      <c r="DG138">
        <v>22885</v>
      </c>
      <c r="DH138">
        <v>24396.3</v>
      </c>
      <c r="DI138">
        <v>22258</v>
      </c>
      <c r="DJ138">
        <v>32989.1</v>
      </c>
      <c r="DK138">
        <v>26008.9</v>
      </c>
      <c r="DL138">
        <v>39865.800000000003</v>
      </c>
      <c r="DM138">
        <v>30815.4</v>
      </c>
      <c r="DN138">
        <v>2.2038000000000002</v>
      </c>
      <c r="DO138">
        <v>2.2055699999999998</v>
      </c>
      <c r="DP138">
        <v>-1.4074100000000001E-2</v>
      </c>
      <c r="DQ138">
        <v>0</v>
      </c>
      <c r="DR138">
        <v>21.977900000000002</v>
      </c>
      <c r="DS138">
        <v>999.9</v>
      </c>
      <c r="DT138">
        <v>48</v>
      </c>
      <c r="DU138">
        <v>34.1</v>
      </c>
      <c r="DV138">
        <v>30.361899999999999</v>
      </c>
      <c r="DW138">
        <v>63.497100000000003</v>
      </c>
      <c r="DX138">
        <v>17.472000000000001</v>
      </c>
      <c r="DY138">
        <v>2</v>
      </c>
      <c r="DZ138">
        <v>-5.9824700000000001E-2</v>
      </c>
      <c r="EA138">
        <v>1.71485</v>
      </c>
      <c r="EB138">
        <v>20.374199999999998</v>
      </c>
      <c r="EC138">
        <v>5.2294200000000002</v>
      </c>
      <c r="ED138">
        <v>11.9382</v>
      </c>
      <c r="EE138">
        <v>4.9783499999999998</v>
      </c>
      <c r="EF138">
        <v>3.2819799999999999</v>
      </c>
      <c r="EG138">
        <v>975</v>
      </c>
      <c r="EH138">
        <v>2967.2</v>
      </c>
      <c r="EI138">
        <v>192.1</v>
      </c>
      <c r="EJ138">
        <v>100.5</v>
      </c>
      <c r="EK138">
        <v>4.9717900000000004</v>
      </c>
      <c r="EL138">
        <v>1.86172</v>
      </c>
      <c r="EM138">
        <v>1.8672200000000001</v>
      </c>
      <c r="EN138">
        <v>1.8585199999999999</v>
      </c>
      <c r="EO138">
        <v>1.8628499999999999</v>
      </c>
      <c r="EP138">
        <v>1.8633999999999999</v>
      </c>
      <c r="EQ138">
        <v>1.8642099999999999</v>
      </c>
      <c r="ER138">
        <v>1.8602099999999999</v>
      </c>
      <c r="ES138">
        <v>0</v>
      </c>
      <c r="ET138">
        <v>0</v>
      </c>
      <c r="EU138">
        <v>0</v>
      </c>
      <c r="EV138">
        <v>0</v>
      </c>
      <c r="EW138" t="s">
        <v>334</v>
      </c>
      <c r="EX138" t="s">
        <v>335</v>
      </c>
      <c r="EY138" t="s">
        <v>336</v>
      </c>
      <c r="EZ138" t="s">
        <v>336</v>
      </c>
      <c r="FA138" t="s">
        <v>336</v>
      </c>
      <c r="FB138" t="s">
        <v>336</v>
      </c>
      <c r="FC138">
        <v>0</v>
      </c>
      <c r="FD138">
        <v>100</v>
      </c>
      <c r="FE138">
        <v>100</v>
      </c>
      <c r="FF138">
        <v>2.5369999999999999</v>
      </c>
      <c r="FG138">
        <v>0.11459999999999999</v>
      </c>
      <c r="FH138">
        <v>2.3879862613603851</v>
      </c>
      <c r="FI138">
        <v>6.7843858137211317E-4</v>
      </c>
      <c r="FJ138">
        <v>-9.1149672394835243E-7</v>
      </c>
      <c r="FK138">
        <v>3.4220399332756191E-10</v>
      </c>
      <c r="FL138">
        <v>9.1463704073050239E-3</v>
      </c>
      <c r="FM138">
        <v>-1.0294496597657229E-2</v>
      </c>
      <c r="FN138">
        <v>9.3241379300954626E-4</v>
      </c>
      <c r="FO138">
        <v>-3.1998259251072341E-6</v>
      </c>
      <c r="FP138">
        <v>1</v>
      </c>
      <c r="FQ138">
        <v>2092</v>
      </c>
      <c r="FR138">
        <v>0</v>
      </c>
      <c r="FS138">
        <v>27</v>
      </c>
      <c r="FT138">
        <v>9.5</v>
      </c>
      <c r="FU138">
        <v>9.4</v>
      </c>
      <c r="FV138">
        <v>1.3671899999999999</v>
      </c>
      <c r="FW138">
        <v>2.4414099999999999</v>
      </c>
      <c r="FX138">
        <v>2.1496599999999999</v>
      </c>
      <c r="FY138">
        <v>2.7246100000000002</v>
      </c>
      <c r="FZ138">
        <v>2.1508799999999999</v>
      </c>
      <c r="GA138">
        <v>2.4060100000000002</v>
      </c>
      <c r="GB138">
        <v>37.122500000000002</v>
      </c>
      <c r="GC138">
        <v>14.7537</v>
      </c>
      <c r="GD138">
        <v>19</v>
      </c>
      <c r="GE138">
        <v>620.03800000000001</v>
      </c>
      <c r="GF138">
        <v>646.22400000000005</v>
      </c>
      <c r="GG138">
        <v>19.9998</v>
      </c>
      <c r="GH138">
        <v>26.3017</v>
      </c>
      <c r="GI138">
        <v>30.000299999999999</v>
      </c>
      <c r="GJ138">
        <v>26.333600000000001</v>
      </c>
      <c r="GK138">
        <v>26.325299999999999</v>
      </c>
      <c r="GL138">
        <v>27.384899999999998</v>
      </c>
      <c r="GM138">
        <v>40.582700000000003</v>
      </c>
      <c r="GN138">
        <v>0</v>
      </c>
      <c r="GO138">
        <v>20</v>
      </c>
      <c r="GP138">
        <v>420</v>
      </c>
      <c r="GQ138">
        <v>17.680299999999999</v>
      </c>
      <c r="GR138">
        <v>100.827</v>
      </c>
      <c r="GS138">
        <v>101.09</v>
      </c>
    </row>
    <row r="139" spans="1:201" x14ac:dyDescent="0.25">
      <c r="A139" t="s">
        <v>593</v>
      </c>
      <c r="B139" t="s">
        <v>647</v>
      </c>
      <c r="C139">
        <v>3</v>
      </c>
      <c r="D139">
        <v>123</v>
      </c>
      <c r="E139">
        <v>1654201141</v>
      </c>
      <c r="F139">
        <v>13839</v>
      </c>
      <c r="G139" t="s">
        <v>611</v>
      </c>
      <c r="H139" t="s">
        <v>612</v>
      </c>
      <c r="I139">
        <v>15</v>
      </c>
      <c r="J139">
        <v>1654201133.25</v>
      </c>
      <c r="K139">
        <f t="shared" si="63"/>
        <v>1.7247516201386282E-3</v>
      </c>
      <c r="L139">
        <f t="shared" si="64"/>
        <v>1.7247516201386281</v>
      </c>
      <c r="M139">
        <f t="shared" si="65"/>
        <v>4.1474377789971024</v>
      </c>
      <c r="N139">
        <f t="shared" si="66"/>
        <v>417.96476666666678</v>
      </c>
      <c r="O139">
        <f t="shared" si="67"/>
        <v>362.64076916295647</v>
      </c>
      <c r="P139">
        <f t="shared" si="68"/>
        <v>30.836098660218351</v>
      </c>
      <c r="Q139">
        <f t="shared" si="69"/>
        <v>35.540413206097462</v>
      </c>
      <c r="R139">
        <f t="shared" si="70"/>
        <v>0.14236355134157469</v>
      </c>
      <c r="S139">
        <f>IF(LEFT(AS139,1)&lt;&gt;"0",IF(LEFT(AS139,1)="1",3,AT139),$G$5+$H$5*(BJ139*BC139/($N$5*1000))+$I$5*(BJ139*BC139/($N$5*1000))*MAX(MIN(AQ139,$M$5),$L$5)*MAX(MIN(AQ139,$M$5),$L$5)+$J$5*MAX(MIN(AQ139,$M$5),$L$5)*(BJ139*BC139/($N$5*1000))+$K$5*(BJ139*BC139/($N$5*1000))*(BJ139*BC139/($N$5*1000)))</f>
        <v>3.1964273575035085</v>
      </c>
      <c r="T139">
        <f t="shared" si="71"/>
        <v>0.13893254400300004</v>
      </c>
      <c r="U139">
        <f t="shared" si="72"/>
        <v>8.713421531008253E-2</v>
      </c>
      <c r="V139">
        <f t="shared" si="73"/>
        <v>17.797611357108</v>
      </c>
      <c r="W139">
        <f>(BE139+(V139+2*0.95*0.0000000567*(((BE139+$E$7)+273)^4-(BE139+273)^4)-44100*K139)/(1.84*29.3*S139+8*0.95*0.0000000567*(BE139+273)^3))</f>
        <v>21.348177326646713</v>
      </c>
      <c r="X139">
        <f>($F$7*BF139+$G$7*BG139+$H$7*W139)</f>
        <v>21.61723666666667</v>
      </c>
      <c r="Y139">
        <f t="shared" si="74"/>
        <v>2.5921935169236492</v>
      </c>
      <c r="Z139">
        <f t="shared" si="75"/>
        <v>60.092719803203764</v>
      </c>
      <c r="AA139">
        <f t="shared" si="76"/>
        <v>1.5623669546665078</v>
      </c>
      <c r="AB139">
        <f t="shared" si="77"/>
        <v>2.59992717883808</v>
      </c>
      <c r="AC139">
        <f t="shared" si="78"/>
        <v>1.0298265622571414</v>
      </c>
      <c r="AD139">
        <f t="shared" si="79"/>
        <v>-76.061546448113504</v>
      </c>
      <c r="AE139">
        <f t="shared" si="80"/>
        <v>8.394563732901176</v>
      </c>
      <c r="AF139">
        <f>2*0.95*0.0000000567*(((BE139+$E$7)+273)^4-(X139+273)^4)</f>
        <v>0.53694112152939255</v>
      </c>
      <c r="AG139">
        <f t="shared" si="81"/>
        <v>-49.332430236574936</v>
      </c>
      <c r="AH139">
        <v>0</v>
      </c>
      <c r="AI139">
        <v>0</v>
      </c>
      <c r="AJ139">
        <f>IF(AH139*$K$13&gt;=AL139,1,(AL139/(AL139-AH139*$K$13)))</f>
        <v>1</v>
      </c>
      <c r="AK139">
        <f t="shared" si="82"/>
        <v>0</v>
      </c>
      <c r="AL139">
        <f>MAX(0,($E$13+$F$13*BJ139)/(1+$G$13*BJ139)*BC139/(BE139+273)*$H$13)</f>
        <v>45715.511621808873</v>
      </c>
      <c r="AM139">
        <f>$E$11*BK139+$F$11*BL139+$G$11*BW139</f>
        <v>100.00012</v>
      </c>
      <c r="AN139">
        <f t="shared" si="83"/>
        <v>85.071138085243192</v>
      </c>
      <c r="AO139">
        <f>($E$11*$G$9+$F$11*$G$9+$G$11*(BX139*$H$9+BY139*$J$9))/($E$11+$F$11+$G$11)</f>
        <v>0.85071036</v>
      </c>
      <c r="AP139">
        <f>($E$11*$N$9+$F$11*$N$9+$G$11*(BX139*$O$9+BY139*$Q$9))/($E$11+$F$11+$G$11)</f>
        <v>0.17797590000000002</v>
      </c>
      <c r="AQ139">
        <v>2.5</v>
      </c>
      <c r="AR139">
        <v>0.5</v>
      </c>
      <c r="AS139" t="s">
        <v>331</v>
      </c>
      <c r="AT139">
        <v>2</v>
      </c>
      <c r="AU139">
        <v>1654201133.25</v>
      </c>
      <c r="AV139">
        <v>417.96476666666678</v>
      </c>
      <c r="AW139">
        <v>419.99326666666661</v>
      </c>
      <c r="AX139">
        <v>18.373853333333329</v>
      </c>
      <c r="AY139">
        <v>17.668399999999998</v>
      </c>
      <c r="AZ139">
        <v>415.42763333333329</v>
      </c>
      <c r="BA139">
        <v>18.261253333333329</v>
      </c>
      <c r="BB139">
        <v>599.99053333333325</v>
      </c>
      <c r="BC139">
        <v>84.932113333333334</v>
      </c>
      <c r="BD139">
        <v>9.9966020000000003E-2</v>
      </c>
      <c r="BE139">
        <v>21.665949999999999</v>
      </c>
      <c r="BF139">
        <v>21.61723666666667</v>
      </c>
      <c r="BG139">
        <v>999.9000000000002</v>
      </c>
      <c r="BH139">
        <v>0</v>
      </c>
      <c r="BI139">
        <v>0</v>
      </c>
      <c r="BJ139">
        <v>9998.371000000001</v>
      </c>
      <c r="BK139">
        <v>30.444130000000001</v>
      </c>
      <c r="BL139">
        <v>1.184023666666667</v>
      </c>
      <c r="BM139">
        <v>-2.028432</v>
      </c>
      <c r="BN139">
        <v>425.78806666666668</v>
      </c>
      <c r="BO139">
        <v>427.54723333333328</v>
      </c>
      <c r="BP139">
        <v>0.70545553333333333</v>
      </c>
      <c r="BQ139">
        <v>419.99326666666661</v>
      </c>
      <c r="BR139">
        <v>17.668399999999998</v>
      </c>
      <c r="BS139">
        <v>1.5605306666666661</v>
      </c>
      <c r="BT139">
        <v>1.500613666666667</v>
      </c>
      <c r="BU139">
        <v>13.57448333333333</v>
      </c>
      <c r="BV139">
        <v>12.974423333333331</v>
      </c>
      <c r="BW139">
        <v>100.00012</v>
      </c>
      <c r="BX139">
        <v>0.642988</v>
      </c>
      <c r="BY139">
        <v>0.357012</v>
      </c>
      <c r="BZ139">
        <v>26</v>
      </c>
      <c r="CA139">
        <v>1670.1806666666671</v>
      </c>
      <c r="CB139">
        <v>1654200508</v>
      </c>
      <c r="CC139" t="s">
        <v>596</v>
      </c>
      <c r="CD139">
        <v>1654200505</v>
      </c>
      <c r="CE139">
        <v>1654200508</v>
      </c>
      <c r="CF139">
        <v>15</v>
      </c>
      <c r="CG139">
        <v>0.18</v>
      </c>
      <c r="CH139">
        <v>-7.0000000000000001E-3</v>
      </c>
      <c r="CI139">
        <v>2.5369999999999999</v>
      </c>
      <c r="CJ139">
        <v>9.2999999999999999E-2</v>
      </c>
      <c r="CK139">
        <v>420</v>
      </c>
      <c r="CL139">
        <v>17</v>
      </c>
      <c r="CM139">
        <v>0.33</v>
      </c>
      <c r="CN139">
        <v>0.06</v>
      </c>
      <c r="CO139">
        <v>-2.0313880487804878</v>
      </c>
      <c r="CP139">
        <v>6.2353379790937677E-2</v>
      </c>
      <c r="CQ139">
        <v>2.5595959305681641E-2</v>
      </c>
      <c r="CR139">
        <v>1</v>
      </c>
      <c r="CS139">
        <v>0.71368268292682924</v>
      </c>
      <c r="CT139">
        <v>-9.036405574912855E-2</v>
      </c>
      <c r="CU139">
        <v>1.7494548302659851E-2</v>
      </c>
      <c r="CV139">
        <v>1</v>
      </c>
      <c r="CW139">
        <v>2</v>
      </c>
      <c r="CX139">
        <v>2</v>
      </c>
      <c r="CY139" t="s">
        <v>343</v>
      </c>
      <c r="CZ139">
        <v>3.2344300000000001</v>
      </c>
      <c r="DA139">
        <v>2.7812899999999998</v>
      </c>
      <c r="DB139">
        <v>8.2437200000000002E-2</v>
      </c>
      <c r="DC139">
        <v>8.4220400000000001E-2</v>
      </c>
      <c r="DD139">
        <v>8.4388199999999997E-2</v>
      </c>
      <c r="DE139">
        <v>8.3835800000000002E-2</v>
      </c>
      <c r="DF139">
        <v>23286.400000000001</v>
      </c>
      <c r="DG139">
        <v>22884.5</v>
      </c>
      <c r="DH139">
        <v>24394.9</v>
      </c>
      <c r="DI139">
        <v>22257.4</v>
      </c>
      <c r="DJ139">
        <v>32999.300000000003</v>
      </c>
      <c r="DK139">
        <v>26007.9</v>
      </c>
      <c r="DL139">
        <v>39863.599999999999</v>
      </c>
      <c r="DM139">
        <v>30814.2</v>
      </c>
      <c r="DN139">
        <v>2.2031999999999998</v>
      </c>
      <c r="DO139">
        <v>2.2051699999999999</v>
      </c>
      <c r="DP139">
        <v>-1.48602E-2</v>
      </c>
      <c r="DQ139">
        <v>0</v>
      </c>
      <c r="DR139">
        <v>21.859300000000001</v>
      </c>
      <c r="DS139">
        <v>999.9</v>
      </c>
      <c r="DT139">
        <v>47.8</v>
      </c>
      <c r="DU139">
        <v>34.1</v>
      </c>
      <c r="DV139">
        <v>30.238399999999999</v>
      </c>
      <c r="DW139">
        <v>63.717100000000002</v>
      </c>
      <c r="DX139">
        <v>17.4359</v>
      </c>
      <c r="DY139">
        <v>2</v>
      </c>
      <c r="DZ139">
        <v>-5.6087400000000003E-2</v>
      </c>
      <c r="EA139">
        <v>1.74953</v>
      </c>
      <c r="EB139">
        <v>20.3748</v>
      </c>
      <c r="EC139">
        <v>5.2315199999999997</v>
      </c>
      <c r="ED139">
        <v>11.9381</v>
      </c>
      <c r="EE139">
        <v>4.9787499999999998</v>
      </c>
      <c r="EF139">
        <v>3.2818499999999999</v>
      </c>
      <c r="EG139">
        <v>976.8</v>
      </c>
      <c r="EH139">
        <v>2984.5</v>
      </c>
      <c r="EI139">
        <v>192.1</v>
      </c>
      <c r="EJ139">
        <v>100.5</v>
      </c>
      <c r="EK139">
        <v>4.9718</v>
      </c>
      <c r="EL139">
        <v>1.8617300000000001</v>
      </c>
      <c r="EM139">
        <v>1.8672200000000001</v>
      </c>
      <c r="EN139">
        <v>1.8585199999999999</v>
      </c>
      <c r="EO139">
        <v>1.8628100000000001</v>
      </c>
      <c r="EP139">
        <v>1.8633999999999999</v>
      </c>
      <c r="EQ139">
        <v>1.8642000000000001</v>
      </c>
      <c r="ER139">
        <v>1.8602099999999999</v>
      </c>
      <c r="ES139">
        <v>0</v>
      </c>
      <c r="ET139">
        <v>0</v>
      </c>
      <c r="EU139">
        <v>0</v>
      </c>
      <c r="EV139">
        <v>0</v>
      </c>
      <c r="EW139" t="s">
        <v>334</v>
      </c>
      <c r="EX139" t="s">
        <v>335</v>
      </c>
      <c r="EY139" t="s">
        <v>336</v>
      </c>
      <c r="EZ139" t="s">
        <v>336</v>
      </c>
      <c r="FA139" t="s">
        <v>336</v>
      </c>
      <c r="FB139" t="s">
        <v>336</v>
      </c>
      <c r="FC139">
        <v>0</v>
      </c>
      <c r="FD139">
        <v>100</v>
      </c>
      <c r="FE139">
        <v>100</v>
      </c>
      <c r="FF139">
        <v>2.5369999999999999</v>
      </c>
      <c r="FG139">
        <v>0.11260000000000001</v>
      </c>
      <c r="FH139">
        <v>2.3879862613603851</v>
      </c>
      <c r="FI139">
        <v>6.7843858137211317E-4</v>
      </c>
      <c r="FJ139">
        <v>-9.1149672394835243E-7</v>
      </c>
      <c r="FK139">
        <v>3.4220399332756191E-10</v>
      </c>
      <c r="FL139">
        <v>9.1463704073050239E-3</v>
      </c>
      <c r="FM139">
        <v>-1.0294496597657229E-2</v>
      </c>
      <c r="FN139">
        <v>9.3241379300954626E-4</v>
      </c>
      <c r="FO139">
        <v>-3.1998259251072341E-6</v>
      </c>
      <c r="FP139">
        <v>1</v>
      </c>
      <c r="FQ139">
        <v>2092</v>
      </c>
      <c r="FR139">
        <v>0</v>
      </c>
      <c r="FS139">
        <v>27</v>
      </c>
      <c r="FT139">
        <v>10.6</v>
      </c>
      <c r="FU139">
        <v>10.6</v>
      </c>
      <c r="FV139">
        <v>1.3659699999999999</v>
      </c>
      <c r="FW139">
        <v>2.4389599999999998</v>
      </c>
      <c r="FX139">
        <v>2.1496599999999999</v>
      </c>
      <c r="FY139">
        <v>2.7233900000000002</v>
      </c>
      <c r="FZ139">
        <v>2.1508799999999999</v>
      </c>
      <c r="GA139">
        <v>2.4096700000000002</v>
      </c>
      <c r="GB139">
        <v>37.098599999999998</v>
      </c>
      <c r="GC139">
        <v>14.7537</v>
      </c>
      <c r="GD139">
        <v>19</v>
      </c>
      <c r="GE139">
        <v>619.95299999999997</v>
      </c>
      <c r="GF139">
        <v>646.298</v>
      </c>
      <c r="GG139">
        <v>20.0016</v>
      </c>
      <c r="GH139">
        <v>26.3415</v>
      </c>
      <c r="GI139">
        <v>30.000599999999999</v>
      </c>
      <c r="GJ139">
        <v>26.366099999999999</v>
      </c>
      <c r="GK139">
        <v>26.358799999999999</v>
      </c>
      <c r="GL139">
        <v>27.382400000000001</v>
      </c>
      <c r="GM139">
        <v>40.3065</v>
      </c>
      <c r="GN139">
        <v>0</v>
      </c>
      <c r="GO139">
        <v>20</v>
      </c>
      <c r="GP139">
        <v>420</v>
      </c>
      <c r="GQ139">
        <v>17.688800000000001</v>
      </c>
      <c r="GR139">
        <v>100.821</v>
      </c>
      <c r="GS139">
        <v>101.086</v>
      </c>
    </row>
    <row r="140" spans="1:201" x14ac:dyDescent="0.25">
      <c r="A140" t="s">
        <v>593</v>
      </c>
      <c r="B140" t="s">
        <v>647</v>
      </c>
      <c r="C140">
        <v>3</v>
      </c>
      <c r="D140">
        <v>124</v>
      </c>
      <c r="E140">
        <v>1654201202.5</v>
      </c>
      <c r="F140">
        <v>13900.5</v>
      </c>
      <c r="G140" t="s">
        <v>613</v>
      </c>
      <c r="H140" t="s">
        <v>614</v>
      </c>
      <c r="I140">
        <v>15</v>
      </c>
      <c r="J140">
        <v>1654201194.75</v>
      </c>
      <c r="K140">
        <f t="shared" si="63"/>
        <v>1.3540278634411301E-3</v>
      </c>
      <c r="L140">
        <f t="shared" si="64"/>
        <v>1.35402786344113</v>
      </c>
      <c r="M140">
        <f t="shared" si="65"/>
        <v>1.7033693204646256</v>
      </c>
      <c r="N140">
        <f t="shared" si="66"/>
        <v>419.06533333333329</v>
      </c>
      <c r="O140">
        <f t="shared" si="67"/>
        <v>386.17350791199794</v>
      </c>
      <c r="P140">
        <f t="shared" si="68"/>
        <v>32.837471079667118</v>
      </c>
      <c r="Q140">
        <f t="shared" si="69"/>
        <v>35.634359897521222</v>
      </c>
      <c r="R140">
        <f t="shared" si="70"/>
        <v>0.11118565789783071</v>
      </c>
      <c r="S140">
        <f>IF(LEFT(AS140,1)&lt;&gt;"0",IF(LEFT(AS140,1)="1",3,AT140),$G$5+$H$5*(BJ140*BC140/($N$5*1000))+$I$5*(BJ140*BC140/($N$5*1000))*MAX(MIN(AQ140,$M$5),$L$5)*MAX(MIN(AQ140,$M$5),$L$5)+$J$5*MAX(MIN(AQ140,$M$5),$L$5)*(BJ140*BC140/($N$5*1000))+$K$5*(BJ140*BC140/($N$5*1000))*(BJ140*BC140/($N$5*1000)))</f>
        <v>3.1961995465042912</v>
      </c>
      <c r="T140">
        <f t="shared" si="71"/>
        <v>0.10908077062755329</v>
      </c>
      <c r="U140">
        <f t="shared" si="72"/>
        <v>6.8361278388998317E-2</v>
      </c>
      <c r="V140">
        <f t="shared" si="73"/>
        <v>8.898932756838505</v>
      </c>
      <c r="W140">
        <f>(BE140+(V140+2*0.95*0.0000000567*(((BE140+$E$7)+273)^4-(BE140+273)^4)-44100*K140)/(1.84*29.3*S140+8*0.95*0.0000000567*(BE140+273)^3))</f>
        <v>21.363928296810396</v>
      </c>
      <c r="X140">
        <f>($F$7*BF140+$G$7*BG140+$H$7*W140)</f>
        <v>21.60103333333333</v>
      </c>
      <c r="Y140">
        <f t="shared" si="74"/>
        <v>2.5896255654534746</v>
      </c>
      <c r="Z140">
        <f t="shared" si="75"/>
        <v>60.087533508324221</v>
      </c>
      <c r="AA140">
        <f t="shared" si="76"/>
        <v>1.559859102118949</v>
      </c>
      <c r="AB140">
        <f t="shared" si="77"/>
        <v>2.5959779192847949</v>
      </c>
      <c r="AC140">
        <f t="shared" si="78"/>
        <v>1.0297664633345256</v>
      </c>
      <c r="AD140">
        <f t="shared" si="79"/>
        <v>-59.712628777753835</v>
      </c>
      <c r="AE140">
        <f t="shared" si="80"/>
        <v>6.9023048302782755</v>
      </c>
      <c r="AF140">
        <f>2*0.95*0.0000000567*(((BE140+$E$7)+273)^4-(X140+273)^4)</f>
        <v>0.44143100141003128</v>
      </c>
      <c r="AG140">
        <f t="shared" si="81"/>
        <v>-43.469960189227024</v>
      </c>
      <c r="AH140">
        <v>0</v>
      </c>
      <c r="AI140">
        <v>0</v>
      </c>
      <c r="AJ140">
        <f>IF(AH140*$K$13&gt;=AL140,1,(AL140/(AL140-AH140*$K$13)))</f>
        <v>1</v>
      </c>
      <c r="AK140">
        <f t="shared" si="82"/>
        <v>0</v>
      </c>
      <c r="AL140">
        <f>MAX(0,($E$13+$F$13*BJ140)/(1+$G$13*BJ140)*BC140/(BE140+273)*$H$13)</f>
        <v>45715.161319324929</v>
      </c>
      <c r="AM140">
        <f>$E$11*BK140+$F$11*BL140+$G$11*BW140</f>
        <v>50.001586666666668</v>
      </c>
      <c r="AN140">
        <f t="shared" si="83"/>
        <v>42.536808641894169</v>
      </c>
      <c r="AO140">
        <f>($E$11*$G$9+$F$11*$G$9+$G$11*(BX140*$H$9+BY140*$J$9))/($E$11+$F$11+$G$11)</f>
        <v>0.85070917699999993</v>
      </c>
      <c r="AP140">
        <f>($E$11*$N$9+$F$11*$N$9+$G$11*(BX140*$O$9+BY140*$Q$9))/($E$11+$F$11+$G$11)</f>
        <v>0.17797300746000003</v>
      </c>
      <c r="AQ140">
        <v>2.5</v>
      </c>
      <c r="AR140">
        <v>0.5</v>
      </c>
      <c r="AS140" t="s">
        <v>331</v>
      </c>
      <c r="AT140">
        <v>2</v>
      </c>
      <c r="AU140">
        <v>1654201194.75</v>
      </c>
      <c r="AV140">
        <v>419.06533333333329</v>
      </c>
      <c r="AW140">
        <v>420.01150000000001</v>
      </c>
      <c r="AX140">
        <v>18.34417333333333</v>
      </c>
      <c r="AY140">
        <v>17.790343333333329</v>
      </c>
      <c r="AZ140">
        <v>416.52823333333339</v>
      </c>
      <c r="BA140">
        <v>18.232183333333332</v>
      </c>
      <c r="BB140">
        <v>599.99879999999985</v>
      </c>
      <c r="BC140">
        <v>84.932936666666691</v>
      </c>
      <c r="BD140">
        <v>0.10000942333333331</v>
      </c>
      <c r="BE140">
        <v>21.641090000000009</v>
      </c>
      <c r="BF140">
        <v>21.60103333333333</v>
      </c>
      <c r="BG140">
        <v>999.9000000000002</v>
      </c>
      <c r="BH140">
        <v>0</v>
      </c>
      <c r="BI140">
        <v>0</v>
      </c>
      <c r="BJ140">
        <v>9997.3106666666663</v>
      </c>
      <c r="BK140">
        <v>14.95245666666667</v>
      </c>
      <c r="BL140">
        <v>1.153651666666667</v>
      </c>
      <c r="BM140">
        <v>-0.94611990000000001</v>
      </c>
      <c r="BN140">
        <v>426.89636666666672</v>
      </c>
      <c r="BO140">
        <v>427.61893333333319</v>
      </c>
      <c r="BP140">
        <v>0.5538377000000001</v>
      </c>
      <c r="BQ140">
        <v>420.01150000000001</v>
      </c>
      <c r="BR140">
        <v>17.790343333333329</v>
      </c>
      <c r="BS140">
        <v>1.5580240000000001</v>
      </c>
      <c r="BT140">
        <v>1.5109866666666669</v>
      </c>
      <c r="BU140">
        <v>13.54979333333333</v>
      </c>
      <c r="BV140">
        <v>13.07978</v>
      </c>
      <c r="BW140">
        <v>50.001586666666668</v>
      </c>
      <c r="BX140">
        <v>0.64302646666666674</v>
      </c>
      <c r="BY140">
        <v>0.3569735</v>
      </c>
      <c r="BZ140">
        <v>25.01389</v>
      </c>
      <c r="CA140">
        <v>835.13329999999996</v>
      </c>
      <c r="CB140">
        <v>1654200508</v>
      </c>
      <c r="CC140" t="s">
        <v>596</v>
      </c>
      <c r="CD140">
        <v>1654200505</v>
      </c>
      <c r="CE140">
        <v>1654200508</v>
      </c>
      <c r="CF140">
        <v>15</v>
      </c>
      <c r="CG140">
        <v>0.18</v>
      </c>
      <c r="CH140">
        <v>-7.0000000000000001E-3</v>
      </c>
      <c r="CI140">
        <v>2.5369999999999999</v>
      </c>
      <c r="CJ140">
        <v>9.2999999999999999E-2</v>
      </c>
      <c r="CK140">
        <v>420</v>
      </c>
      <c r="CL140">
        <v>17</v>
      </c>
      <c r="CM140">
        <v>0.33</v>
      </c>
      <c r="CN140">
        <v>0.06</v>
      </c>
      <c r="CO140">
        <v>-0.94450049999999997</v>
      </c>
      <c r="CP140">
        <v>7.8024135084430762E-2</v>
      </c>
      <c r="CQ140">
        <v>3.6970897270014957E-2</v>
      </c>
      <c r="CR140">
        <v>1</v>
      </c>
      <c r="CS140">
        <v>0.55926827499999998</v>
      </c>
      <c r="CT140">
        <v>-6.9017369606005477E-2</v>
      </c>
      <c r="CU140">
        <v>1.5601394065896E-2</v>
      </c>
      <c r="CV140">
        <v>1</v>
      </c>
      <c r="CW140">
        <v>2</v>
      </c>
      <c r="CX140">
        <v>2</v>
      </c>
      <c r="CY140" t="s">
        <v>343</v>
      </c>
      <c r="CZ140">
        <v>3.2344400000000002</v>
      </c>
      <c r="DA140">
        <v>2.7816000000000001</v>
      </c>
      <c r="DB140">
        <v>8.2591600000000001E-2</v>
      </c>
      <c r="DC140">
        <v>8.4211099999999997E-2</v>
      </c>
      <c r="DD140">
        <v>8.4275699999999995E-2</v>
      </c>
      <c r="DE140">
        <v>8.4247500000000003E-2</v>
      </c>
      <c r="DF140">
        <v>23277.5</v>
      </c>
      <c r="DG140">
        <v>22878.7</v>
      </c>
      <c r="DH140">
        <v>24390</v>
      </c>
      <c r="DI140">
        <v>22251.8</v>
      </c>
      <c r="DJ140">
        <v>32997.199999999997</v>
      </c>
      <c r="DK140">
        <v>25989.8</v>
      </c>
      <c r="DL140">
        <v>39855.9</v>
      </c>
      <c r="DM140">
        <v>30806.6</v>
      </c>
      <c r="DN140">
        <v>2.2019000000000002</v>
      </c>
      <c r="DO140">
        <v>2.2036799999999999</v>
      </c>
      <c r="DP140">
        <v>-1.21072E-2</v>
      </c>
      <c r="DQ140">
        <v>0</v>
      </c>
      <c r="DR140">
        <v>21.8032</v>
      </c>
      <c r="DS140">
        <v>999.9</v>
      </c>
      <c r="DT140">
        <v>47.8</v>
      </c>
      <c r="DU140">
        <v>34.1</v>
      </c>
      <c r="DV140">
        <v>30.237400000000001</v>
      </c>
      <c r="DW140">
        <v>63.467100000000002</v>
      </c>
      <c r="DX140">
        <v>17.4359</v>
      </c>
      <c r="DY140">
        <v>2</v>
      </c>
      <c r="DZ140">
        <v>-4.6714899999999997E-2</v>
      </c>
      <c r="EA140">
        <v>1.8483099999999999</v>
      </c>
      <c r="EB140">
        <v>20.374300000000002</v>
      </c>
      <c r="EC140">
        <v>5.2315199999999997</v>
      </c>
      <c r="ED140">
        <v>11.9381</v>
      </c>
      <c r="EE140">
        <v>4.9791499999999997</v>
      </c>
      <c r="EF140">
        <v>3.2817699999999999</v>
      </c>
      <c r="EG140">
        <v>978.5</v>
      </c>
      <c r="EH140">
        <v>3001.6</v>
      </c>
      <c r="EI140">
        <v>192.1</v>
      </c>
      <c r="EJ140">
        <v>100.6</v>
      </c>
      <c r="EK140">
        <v>4.9717700000000002</v>
      </c>
      <c r="EL140">
        <v>1.8617300000000001</v>
      </c>
      <c r="EM140">
        <v>1.8672200000000001</v>
      </c>
      <c r="EN140">
        <v>1.8585199999999999</v>
      </c>
      <c r="EO140">
        <v>1.8628</v>
      </c>
      <c r="EP140">
        <v>1.8633999999999999</v>
      </c>
      <c r="EQ140">
        <v>1.8641700000000001</v>
      </c>
      <c r="ER140">
        <v>1.8602099999999999</v>
      </c>
      <c r="ES140">
        <v>0</v>
      </c>
      <c r="ET140">
        <v>0</v>
      </c>
      <c r="EU140">
        <v>0</v>
      </c>
      <c r="EV140">
        <v>0</v>
      </c>
      <c r="EW140" t="s">
        <v>334</v>
      </c>
      <c r="EX140" t="s">
        <v>335</v>
      </c>
      <c r="EY140" t="s">
        <v>336</v>
      </c>
      <c r="EZ140" t="s">
        <v>336</v>
      </c>
      <c r="FA140" t="s">
        <v>336</v>
      </c>
      <c r="FB140" t="s">
        <v>336</v>
      </c>
      <c r="FC140">
        <v>0</v>
      </c>
      <c r="FD140">
        <v>100</v>
      </c>
      <c r="FE140">
        <v>100</v>
      </c>
      <c r="FF140">
        <v>2.5369999999999999</v>
      </c>
      <c r="FG140">
        <v>0.112</v>
      </c>
      <c r="FH140">
        <v>2.3879862613603851</v>
      </c>
      <c r="FI140">
        <v>6.7843858137211317E-4</v>
      </c>
      <c r="FJ140">
        <v>-9.1149672394835243E-7</v>
      </c>
      <c r="FK140">
        <v>3.4220399332756191E-10</v>
      </c>
      <c r="FL140">
        <v>9.1463704073050239E-3</v>
      </c>
      <c r="FM140">
        <v>-1.0294496597657229E-2</v>
      </c>
      <c r="FN140">
        <v>9.3241379300954626E-4</v>
      </c>
      <c r="FO140">
        <v>-3.1998259251072341E-6</v>
      </c>
      <c r="FP140">
        <v>1</v>
      </c>
      <c r="FQ140">
        <v>2092</v>
      </c>
      <c r="FR140">
        <v>0</v>
      </c>
      <c r="FS140">
        <v>27</v>
      </c>
      <c r="FT140">
        <v>11.6</v>
      </c>
      <c r="FU140">
        <v>11.6</v>
      </c>
      <c r="FV140">
        <v>1.3671899999999999</v>
      </c>
      <c r="FW140">
        <v>2.4462899999999999</v>
      </c>
      <c r="FX140">
        <v>2.1496599999999999</v>
      </c>
      <c r="FY140">
        <v>2.7246100000000002</v>
      </c>
      <c r="FZ140">
        <v>2.1508799999999999</v>
      </c>
      <c r="GA140">
        <v>2.3791500000000001</v>
      </c>
      <c r="GB140">
        <v>37.0747</v>
      </c>
      <c r="GC140">
        <v>14.7187</v>
      </c>
      <c r="GD140">
        <v>19</v>
      </c>
      <c r="GE140">
        <v>619.726</v>
      </c>
      <c r="GF140">
        <v>645.86900000000003</v>
      </c>
      <c r="GG140">
        <v>20.0014</v>
      </c>
      <c r="GH140">
        <v>26.423100000000002</v>
      </c>
      <c r="GI140">
        <v>30.000900000000001</v>
      </c>
      <c r="GJ140">
        <v>26.4328</v>
      </c>
      <c r="GK140">
        <v>26.427099999999999</v>
      </c>
      <c r="GL140">
        <v>27.383500000000002</v>
      </c>
      <c r="GM140">
        <v>39.765099999999997</v>
      </c>
      <c r="GN140">
        <v>0</v>
      </c>
      <c r="GO140">
        <v>20</v>
      </c>
      <c r="GP140">
        <v>420</v>
      </c>
      <c r="GQ140">
        <v>17.8476</v>
      </c>
      <c r="GR140">
        <v>100.801</v>
      </c>
      <c r="GS140">
        <v>101.06100000000001</v>
      </c>
    </row>
    <row r="141" spans="1:201" x14ac:dyDescent="0.25">
      <c r="A141" t="s">
        <v>593</v>
      </c>
      <c r="B141" t="s">
        <v>647</v>
      </c>
      <c r="C141">
        <v>3</v>
      </c>
      <c r="D141">
        <v>125</v>
      </c>
      <c r="E141">
        <v>1654201275.5</v>
      </c>
      <c r="F141">
        <v>13973.5</v>
      </c>
      <c r="G141" t="s">
        <v>615</v>
      </c>
      <c r="H141" t="s">
        <v>616</v>
      </c>
      <c r="I141">
        <v>15</v>
      </c>
      <c r="J141">
        <v>1654201267.5</v>
      </c>
      <c r="K141">
        <f t="shared" si="63"/>
        <v>9.068906337151223E-4</v>
      </c>
      <c r="L141">
        <f t="shared" si="64"/>
        <v>0.90689063371512235</v>
      </c>
      <c r="M141">
        <f t="shared" si="65"/>
        <v>-1.0956107944581936</v>
      </c>
      <c r="N141">
        <f t="shared" si="66"/>
        <v>420.32045161290313</v>
      </c>
      <c r="O141">
        <f t="shared" si="67"/>
        <v>435.77818316159494</v>
      </c>
      <c r="P141">
        <f t="shared" si="68"/>
        <v>37.057769886493574</v>
      </c>
      <c r="Q141">
        <f t="shared" si="69"/>
        <v>35.743273014386055</v>
      </c>
      <c r="R141">
        <f t="shared" si="70"/>
        <v>7.4029292280661504E-2</v>
      </c>
      <c r="S141">
        <f>IF(LEFT(AS141,1)&lt;&gt;"0",IF(LEFT(AS141,1)="1",3,AT141),$G$5+$H$5*(BJ141*BC141/($N$5*1000))+$I$5*(BJ141*BC141/($N$5*1000))*MAX(MIN(AQ141,$M$5),$L$5)*MAX(MIN(AQ141,$M$5),$L$5)+$J$5*MAX(MIN(AQ141,$M$5),$L$5)*(BJ141*BC141/($N$5*1000))+$K$5*(BJ141*BC141/($N$5*1000))*(BJ141*BC141/($N$5*1000)))</f>
        <v>3.1967000847101632</v>
      </c>
      <c r="T141">
        <f t="shared" si="71"/>
        <v>7.3089906592693335E-2</v>
      </c>
      <c r="U141">
        <f t="shared" si="72"/>
        <v>4.5764598480908136E-2</v>
      </c>
      <c r="V141">
        <f t="shared" si="73"/>
        <v>0</v>
      </c>
      <c r="W141">
        <f>(BE141+(V141+2*0.95*0.0000000567*(((BE141+$E$7)+273)^4-(BE141+273)^4)-44100*K141)/(1.84*29.3*S141+8*0.95*0.0000000567*(BE141+273)^3))</f>
        <v>21.37863568351748</v>
      </c>
      <c r="X141">
        <f>($F$7*BF141+$G$7*BG141+$H$7*W141)</f>
        <v>21.577377419354839</v>
      </c>
      <c r="Y141">
        <f t="shared" si="74"/>
        <v>2.585880506637865</v>
      </c>
      <c r="Z141">
        <f t="shared" si="75"/>
        <v>60.118484595377353</v>
      </c>
      <c r="AA141">
        <f t="shared" si="76"/>
        <v>1.5564362257827908</v>
      </c>
      <c r="AB141">
        <f t="shared" si="77"/>
        <v>2.5889478689595391</v>
      </c>
      <c r="AC141">
        <f t="shared" si="78"/>
        <v>1.0294442808550741</v>
      </c>
      <c r="AD141">
        <f t="shared" si="79"/>
        <v>-39.993876946836892</v>
      </c>
      <c r="AE141">
        <f t="shared" si="80"/>
        <v>3.3395140427940793</v>
      </c>
      <c r="AF141">
        <f>2*0.95*0.0000000567*(((BE141+$E$7)+273)^4-(X141+273)^4)</f>
        <v>0.21346841001148567</v>
      </c>
      <c r="AG141">
        <f t="shared" si="81"/>
        <v>-36.440894494031326</v>
      </c>
      <c r="AH141">
        <v>0</v>
      </c>
      <c r="AI141">
        <v>0</v>
      </c>
      <c r="AJ141">
        <f>IF(AH141*$K$13&gt;=AL141,1,(AL141/(AL141-AH141*$K$13)))</f>
        <v>1</v>
      </c>
      <c r="AK141">
        <f t="shared" si="82"/>
        <v>0</v>
      </c>
      <c r="AL141">
        <f>MAX(0,($E$13+$F$13*BJ141)/(1+$G$13*BJ141)*BC141/(BE141+273)*$H$13)</f>
        <v>45731.441151871375</v>
      </c>
      <c r="AM141">
        <f>$E$11*BK141+$F$11*BL141+$G$11*BW141</f>
        <v>0</v>
      </c>
      <c r="AN141">
        <f t="shared" si="83"/>
        <v>0</v>
      </c>
      <c r="AO141">
        <f>($E$11*$G$9+$F$11*$G$9+$G$11*(BX141*$H$9+BY141*$J$9))/($E$11+$F$11+$G$11)</f>
        <v>0</v>
      </c>
      <c r="AP141">
        <f>($E$11*$N$9+$F$11*$N$9+$G$11*(BX141*$O$9+BY141*$Q$9))/($E$11+$F$11+$G$11)</f>
        <v>0</v>
      </c>
      <c r="AQ141">
        <v>2.5</v>
      </c>
      <c r="AR141">
        <v>0.5</v>
      </c>
      <c r="AS141" t="s">
        <v>331</v>
      </c>
      <c r="AT141">
        <v>2</v>
      </c>
      <c r="AU141">
        <v>1654201267.5</v>
      </c>
      <c r="AV141">
        <v>420.32045161290313</v>
      </c>
      <c r="AW141">
        <v>420.02277419354829</v>
      </c>
      <c r="AX141">
        <v>18.302800000000001</v>
      </c>
      <c r="AY141">
        <v>17.931845161290319</v>
      </c>
      <c r="AZ141">
        <v>417.7832258064517</v>
      </c>
      <c r="BA141">
        <v>18.19162258064517</v>
      </c>
      <c r="BB141">
        <v>600.00025806451595</v>
      </c>
      <c r="BC141">
        <v>84.938132258064513</v>
      </c>
      <c r="BD141">
        <v>0.10001631935483871</v>
      </c>
      <c r="BE141">
        <v>21.596754838709678</v>
      </c>
      <c r="BF141">
        <v>21.577377419354839</v>
      </c>
      <c r="BG141">
        <v>999.90000000000032</v>
      </c>
      <c r="BH141">
        <v>0</v>
      </c>
      <c r="BI141">
        <v>0</v>
      </c>
      <c r="BJ141">
        <v>9998.8158064516119</v>
      </c>
      <c r="BK141">
        <v>-0.5743754193548386</v>
      </c>
      <c r="BL141">
        <v>1.1222987096774191</v>
      </c>
      <c r="BM141">
        <v>0.29766854838709678</v>
      </c>
      <c r="BN141">
        <v>428.15696774193549</v>
      </c>
      <c r="BO141">
        <v>427.69209677419349</v>
      </c>
      <c r="BP141">
        <v>0.37096464516129041</v>
      </c>
      <c r="BQ141">
        <v>420.02277419354829</v>
      </c>
      <c r="BR141">
        <v>17.931845161290319</v>
      </c>
      <c r="BS141">
        <v>1.5546051612903229</v>
      </c>
      <c r="BT141">
        <v>1.5230970967741939</v>
      </c>
      <c r="BU141">
        <v>13.51605806451613</v>
      </c>
      <c r="BV141">
        <v>13.20201290322581</v>
      </c>
      <c r="BW141">
        <v>0</v>
      </c>
      <c r="BX141">
        <v>0</v>
      </c>
      <c r="BY141">
        <v>0</v>
      </c>
      <c r="BZ141">
        <v>25</v>
      </c>
      <c r="CA141">
        <v>2</v>
      </c>
      <c r="CB141">
        <v>1654200508</v>
      </c>
      <c r="CC141" t="s">
        <v>596</v>
      </c>
      <c r="CD141">
        <v>1654200505</v>
      </c>
      <c r="CE141">
        <v>1654200508</v>
      </c>
      <c r="CF141">
        <v>15</v>
      </c>
      <c r="CG141">
        <v>0.18</v>
      </c>
      <c r="CH141">
        <v>-7.0000000000000001E-3</v>
      </c>
      <c r="CI141">
        <v>2.5369999999999999</v>
      </c>
      <c r="CJ141">
        <v>9.2999999999999999E-2</v>
      </c>
      <c r="CK141">
        <v>420</v>
      </c>
      <c r="CL141">
        <v>17</v>
      </c>
      <c r="CM141">
        <v>0.33</v>
      </c>
      <c r="CN141">
        <v>0.06</v>
      </c>
      <c r="CO141">
        <v>0.29989322499999999</v>
      </c>
      <c r="CP141">
        <v>-7.4271951219512772E-2</v>
      </c>
      <c r="CQ141">
        <v>2.1972245395597941E-2</v>
      </c>
      <c r="CR141">
        <v>1</v>
      </c>
      <c r="CS141">
        <v>0.36668455</v>
      </c>
      <c r="CT141">
        <v>6.0246754221387228E-2</v>
      </c>
      <c r="CU141">
        <v>9.4673355410854667E-3</v>
      </c>
      <c r="CV141">
        <v>1</v>
      </c>
      <c r="CW141">
        <v>2</v>
      </c>
      <c r="CX141">
        <v>2</v>
      </c>
      <c r="CY141" t="s">
        <v>343</v>
      </c>
      <c r="CZ141">
        <v>3.2341899999999999</v>
      </c>
      <c r="DA141">
        <v>2.7812600000000001</v>
      </c>
      <c r="DB141">
        <v>8.2766099999999995E-2</v>
      </c>
      <c r="DC141">
        <v>8.4205299999999997E-2</v>
      </c>
      <c r="DD141">
        <v>8.4098500000000007E-2</v>
      </c>
      <c r="DE141">
        <v>8.4700499999999998E-2</v>
      </c>
      <c r="DF141">
        <v>23266.6</v>
      </c>
      <c r="DG141">
        <v>22873.9</v>
      </c>
      <c r="DH141">
        <v>24383.7</v>
      </c>
      <c r="DI141">
        <v>22247.3</v>
      </c>
      <c r="DJ141">
        <v>32995.300000000003</v>
      </c>
      <c r="DK141">
        <v>25971.599999999999</v>
      </c>
      <c r="DL141">
        <v>39845.800000000003</v>
      </c>
      <c r="DM141">
        <v>30800.1</v>
      </c>
      <c r="DN141">
        <v>2.1999499999999999</v>
      </c>
      <c r="DO141">
        <v>2.2023299999999999</v>
      </c>
      <c r="DP141">
        <v>-1.10492E-2</v>
      </c>
      <c r="DQ141">
        <v>0</v>
      </c>
      <c r="DR141">
        <v>21.7668</v>
      </c>
      <c r="DS141">
        <v>999.9</v>
      </c>
      <c r="DT141">
        <v>47.8</v>
      </c>
      <c r="DU141">
        <v>34.1</v>
      </c>
      <c r="DV141">
        <v>30.237400000000001</v>
      </c>
      <c r="DW141">
        <v>63.637099999999997</v>
      </c>
      <c r="DX141">
        <v>17.379799999999999</v>
      </c>
      <c r="DY141">
        <v>2</v>
      </c>
      <c r="DZ141">
        <v>-3.5729200000000003E-2</v>
      </c>
      <c r="EA141">
        <v>1.8290999999999999</v>
      </c>
      <c r="EB141">
        <v>20.375800000000002</v>
      </c>
      <c r="EC141">
        <v>5.2292699999999996</v>
      </c>
      <c r="ED141">
        <v>11.9384</v>
      </c>
      <c r="EE141">
        <v>4.9790999999999999</v>
      </c>
      <c r="EF141">
        <v>3.28172</v>
      </c>
      <c r="EG141">
        <v>980.5</v>
      </c>
      <c r="EH141">
        <v>3021.4</v>
      </c>
      <c r="EI141">
        <v>192.1</v>
      </c>
      <c r="EJ141">
        <v>100.6</v>
      </c>
      <c r="EK141">
        <v>4.9717700000000002</v>
      </c>
      <c r="EL141">
        <v>1.86172</v>
      </c>
      <c r="EM141">
        <v>1.8672200000000001</v>
      </c>
      <c r="EN141">
        <v>1.8585199999999999</v>
      </c>
      <c r="EO141">
        <v>1.8628</v>
      </c>
      <c r="EP141">
        <v>1.8633999999999999</v>
      </c>
      <c r="EQ141">
        <v>1.8641700000000001</v>
      </c>
      <c r="ER141">
        <v>1.8602000000000001</v>
      </c>
      <c r="ES141">
        <v>0</v>
      </c>
      <c r="ET141">
        <v>0</v>
      </c>
      <c r="EU141">
        <v>0</v>
      </c>
      <c r="EV141">
        <v>0</v>
      </c>
      <c r="EW141" t="s">
        <v>334</v>
      </c>
      <c r="EX141" t="s">
        <v>335</v>
      </c>
      <c r="EY141" t="s">
        <v>336</v>
      </c>
      <c r="EZ141" t="s">
        <v>336</v>
      </c>
      <c r="FA141" t="s">
        <v>336</v>
      </c>
      <c r="FB141" t="s">
        <v>336</v>
      </c>
      <c r="FC141">
        <v>0</v>
      </c>
      <c r="FD141">
        <v>100</v>
      </c>
      <c r="FE141">
        <v>100</v>
      </c>
      <c r="FF141">
        <v>2.5369999999999999</v>
      </c>
      <c r="FG141">
        <v>0.111</v>
      </c>
      <c r="FH141">
        <v>2.3879862613603851</v>
      </c>
      <c r="FI141">
        <v>6.7843858137211317E-4</v>
      </c>
      <c r="FJ141">
        <v>-9.1149672394835243E-7</v>
      </c>
      <c r="FK141">
        <v>3.4220399332756191E-10</v>
      </c>
      <c r="FL141">
        <v>9.1463704073050239E-3</v>
      </c>
      <c r="FM141">
        <v>-1.0294496597657229E-2</v>
      </c>
      <c r="FN141">
        <v>9.3241379300954626E-4</v>
      </c>
      <c r="FO141">
        <v>-3.1998259251072341E-6</v>
      </c>
      <c r="FP141">
        <v>1</v>
      </c>
      <c r="FQ141">
        <v>2092</v>
      </c>
      <c r="FR141">
        <v>0</v>
      </c>
      <c r="FS141">
        <v>27</v>
      </c>
      <c r="FT141">
        <v>12.8</v>
      </c>
      <c r="FU141">
        <v>12.8</v>
      </c>
      <c r="FV141">
        <v>1.3659699999999999</v>
      </c>
      <c r="FW141">
        <v>2.4401899999999999</v>
      </c>
      <c r="FX141">
        <v>2.1496599999999999</v>
      </c>
      <c r="FY141">
        <v>2.7246100000000002</v>
      </c>
      <c r="FZ141">
        <v>2.1508799999999999</v>
      </c>
      <c r="GA141">
        <v>2.3864700000000001</v>
      </c>
      <c r="GB141">
        <v>37.050899999999999</v>
      </c>
      <c r="GC141">
        <v>14.7187</v>
      </c>
      <c r="GD141">
        <v>19</v>
      </c>
      <c r="GE141">
        <v>619.34400000000005</v>
      </c>
      <c r="GF141">
        <v>645.83799999999997</v>
      </c>
      <c r="GG141">
        <v>19.999700000000001</v>
      </c>
      <c r="GH141">
        <v>26.541599999999999</v>
      </c>
      <c r="GI141">
        <v>30.000699999999998</v>
      </c>
      <c r="GJ141">
        <v>26.5291</v>
      </c>
      <c r="GK141">
        <v>26.517499999999998</v>
      </c>
      <c r="GL141">
        <v>27.380400000000002</v>
      </c>
      <c r="GM141">
        <v>39.482999999999997</v>
      </c>
      <c r="GN141">
        <v>0</v>
      </c>
      <c r="GO141">
        <v>20</v>
      </c>
      <c r="GP141">
        <v>420</v>
      </c>
      <c r="GQ141">
        <v>17.869900000000001</v>
      </c>
      <c r="GR141">
        <v>100.776</v>
      </c>
      <c r="GS141">
        <v>101.04</v>
      </c>
    </row>
    <row r="142" spans="1:201" x14ac:dyDescent="0.25">
      <c r="A142" t="s">
        <v>644</v>
      </c>
      <c r="B142" t="s">
        <v>647</v>
      </c>
      <c r="C142">
        <v>4</v>
      </c>
      <c r="D142">
        <v>126</v>
      </c>
      <c r="E142">
        <v>1654201659.0999999</v>
      </c>
      <c r="F142">
        <v>14357.099999904631</v>
      </c>
      <c r="G142" t="s">
        <v>617</v>
      </c>
      <c r="H142" t="s">
        <v>618</v>
      </c>
      <c r="I142">
        <v>15</v>
      </c>
      <c r="J142">
        <v>1654201651.099999</v>
      </c>
      <c r="K142">
        <f t="shared" si="63"/>
        <v>3.6272346356717132E-3</v>
      </c>
      <c r="L142">
        <f t="shared" si="64"/>
        <v>3.6272346356717131</v>
      </c>
      <c r="M142">
        <f t="shared" si="65"/>
        <v>15.479775641142268</v>
      </c>
      <c r="N142">
        <f t="shared" si="66"/>
        <v>411.5008387096774</v>
      </c>
      <c r="O142">
        <f t="shared" si="67"/>
        <v>285.26953286322293</v>
      </c>
      <c r="P142">
        <f t="shared" si="68"/>
        <v>24.258568545623703</v>
      </c>
      <c r="Q142">
        <f t="shared" si="69"/>
        <v>34.992945801914942</v>
      </c>
      <c r="R142">
        <f t="shared" si="70"/>
        <v>0.21913406103661265</v>
      </c>
      <c r="S142">
        <f>IF(LEFT(AS142,1)&lt;&gt;"0",IF(LEFT(AS142,1)="1",3,AT142),$G$5+$H$5*(BJ142*BC142/($N$5*1000))+$I$5*(BJ142*BC142/($N$5*1000))*MAX(MIN(AQ142,$M$5),$L$5)*MAX(MIN(AQ142,$M$5),$L$5)+$J$5*MAX(MIN(AQ142,$M$5),$L$5)*(BJ142*BC142/($N$5*1000))+$K$5*(BJ142*BC142/($N$5*1000))*(BJ142*BC142/($N$5*1000)))</f>
        <v>3.1941193530029519</v>
      </c>
      <c r="T142">
        <f t="shared" si="71"/>
        <v>0.21111153274599573</v>
      </c>
      <c r="U142">
        <f t="shared" si="72"/>
        <v>0.13264103022073023</v>
      </c>
      <c r="V142">
        <f t="shared" si="73"/>
        <v>427.13359353457605</v>
      </c>
      <c r="W142">
        <f>(BE142+(V142+2*0.95*0.0000000567*(((BE142+$E$7)+273)^4-(BE142+273)^4)-44100*K142)/(1.84*29.3*S142+8*0.95*0.0000000567*(BE142+273)^3))</f>
        <v>24.024566239407406</v>
      </c>
      <c r="X142">
        <f>($F$7*BF142+$G$7*BG142+$H$7*W142)</f>
        <v>24.39028064516129</v>
      </c>
      <c r="Y142">
        <f t="shared" si="74"/>
        <v>3.0659128870696706</v>
      </c>
      <c r="Z142">
        <f t="shared" si="75"/>
        <v>59.901224414475209</v>
      </c>
      <c r="AA142">
        <f t="shared" si="76"/>
        <v>1.6453078184406489</v>
      </c>
      <c r="AB142">
        <f t="shared" si="77"/>
        <v>2.7467014815193962</v>
      </c>
      <c r="AC142">
        <f t="shared" si="78"/>
        <v>1.4206050686290217</v>
      </c>
      <c r="AD142">
        <f t="shared" si="79"/>
        <v>-159.96104743312256</v>
      </c>
      <c r="AE142">
        <f t="shared" si="80"/>
        <v>-313.9336382222906</v>
      </c>
      <c r="AF142">
        <f>2*0.95*0.0000000567*(((BE142+$E$7)+273)^4-(X142+273)^4)</f>
        <v>-20.47305903899635</v>
      </c>
      <c r="AG142">
        <f t="shared" si="81"/>
        <v>-67.234151159833431</v>
      </c>
      <c r="AH142">
        <v>0</v>
      </c>
      <c r="AI142">
        <v>0</v>
      </c>
      <c r="AJ142">
        <f>IF(AH142*$K$13&gt;=AL142,1,(AL142/(AL142-AH142*$K$13)))</f>
        <v>1</v>
      </c>
      <c r="AK142">
        <f t="shared" si="82"/>
        <v>0</v>
      </c>
      <c r="AL142">
        <f>MAX(0,($E$13+$F$13*BJ142)/(1+$G$13*BJ142)*BC142/(BE142+273)*$H$13)</f>
        <v>45614.658088341843</v>
      </c>
      <c r="AM142">
        <f>$E$11*BK142+$F$11*BL142+$G$11*BW142</f>
        <v>2399.963548387097</v>
      </c>
      <c r="AN142">
        <f t="shared" si="83"/>
        <v>2041.6728416054839</v>
      </c>
      <c r="AO142">
        <f>($E$11*$G$9+$F$11*$G$9+$G$11*(BX142*$H$9+BY142*$J$9))/($E$11+$F$11+$G$11)</f>
        <v>0.85070993806451622</v>
      </c>
      <c r="AP142">
        <f>($E$11*$N$9+$F$11*$N$9+$G$11*(BX142*$O$9+BY142*$Q$9))/($E$11+$F$11+$G$11)</f>
        <v>0.1779750337548387</v>
      </c>
      <c r="AQ142">
        <v>3</v>
      </c>
      <c r="AR142">
        <v>0.5</v>
      </c>
      <c r="AS142" t="s">
        <v>331</v>
      </c>
      <c r="AT142">
        <v>2</v>
      </c>
      <c r="AU142">
        <v>1654201651.099999</v>
      </c>
      <c r="AV142">
        <v>411.5008387096774</v>
      </c>
      <c r="AW142">
        <v>419.98719354838732</v>
      </c>
      <c r="AX142">
        <v>19.348058064516142</v>
      </c>
      <c r="AY142">
        <v>17.569496774193549</v>
      </c>
      <c r="AZ142">
        <v>409.20693548387101</v>
      </c>
      <c r="BA142">
        <v>19.216445161290331</v>
      </c>
      <c r="BB142">
        <v>599.98854838709678</v>
      </c>
      <c r="BC142">
        <v>84.937445161290327</v>
      </c>
      <c r="BD142">
        <v>9.9916880645161299E-2</v>
      </c>
      <c r="BE142">
        <v>22.567219354838709</v>
      </c>
      <c r="BF142">
        <v>24.39028064516129</v>
      </c>
      <c r="BG142">
        <v>999.90000000000032</v>
      </c>
      <c r="BH142">
        <v>0</v>
      </c>
      <c r="BI142">
        <v>0</v>
      </c>
      <c r="BJ142">
        <v>10006.53322580645</v>
      </c>
      <c r="BK142">
        <v>724.98322580645163</v>
      </c>
      <c r="BL142">
        <v>2.682421935483871</v>
      </c>
      <c r="BM142">
        <v>-8.4863758064516137</v>
      </c>
      <c r="BN142">
        <v>419.61970967741928</v>
      </c>
      <c r="BO142">
        <v>427.49806451612898</v>
      </c>
      <c r="BP142">
        <v>1.778568709677419</v>
      </c>
      <c r="BQ142">
        <v>419.98719354838732</v>
      </c>
      <c r="BR142">
        <v>17.569496774193549</v>
      </c>
      <c r="BS142">
        <v>1.6433758064516131</v>
      </c>
      <c r="BT142">
        <v>1.4923080645161291</v>
      </c>
      <c r="BU142">
        <v>14.371635483870969</v>
      </c>
      <c r="BV142">
        <v>12.889574193548389</v>
      </c>
      <c r="BW142">
        <v>2399.963548387097</v>
      </c>
      <c r="BX142">
        <v>0.64299925806451608</v>
      </c>
      <c r="BY142">
        <v>0.35700064516129038</v>
      </c>
      <c r="BZ142">
        <v>27</v>
      </c>
      <c r="CA142">
        <v>40083.925806451611</v>
      </c>
      <c r="CB142">
        <v>1654201556.5999999</v>
      </c>
      <c r="CC142" t="s">
        <v>619</v>
      </c>
      <c r="CD142">
        <v>1654201556.5999999</v>
      </c>
      <c r="CE142">
        <v>1654201551.5999999</v>
      </c>
      <c r="CF142">
        <v>16</v>
      </c>
      <c r="CG142">
        <v>-0.24299999999999999</v>
      </c>
      <c r="CH142">
        <v>-1E-3</v>
      </c>
      <c r="CI142">
        <v>2.2949999999999999</v>
      </c>
      <c r="CJ142">
        <v>0.09</v>
      </c>
      <c r="CK142">
        <v>420</v>
      </c>
      <c r="CL142">
        <v>17</v>
      </c>
      <c r="CM142">
        <v>0.13</v>
      </c>
      <c r="CN142">
        <v>0.05</v>
      </c>
      <c r="CO142">
        <v>-8.4890870000000014</v>
      </c>
      <c r="CP142">
        <v>4.8252833020673021E-2</v>
      </c>
      <c r="CQ142">
        <v>2.946485399590501E-2</v>
      </c>
      <c r="CR142">
        <v>1</v>
      </c>
      <c r="CS142">
        <v>1.7824167500000001</v>
      </c>
      <c r="CT142">
        <v>6.3171106941827936E-3</v>
      </c>
      <c r="CU142">
        <v>2.4562436298899589E-2</v>
      </c>
      <c r="CV142">
        <v>1</v>
      </c>
      <c r="CW142">
        <v>2</v>
      </c>
      <c r="CX142">
        <v>2</v>
      </c>
      <c r="CY142" t="s">
        <v>343</v>
      </c>
      <c r="CZ142">
        <v>3.2336499999999999</v>
      </c>
      <c r="DA142">
        <v>2.7813500000000002</v>
      </c>
      <c r="DB142">
        <v>8.1389000000000003E-2</v>
      </c>
      <c r="DC142">
        <v>8.4095600000000006E-2</v>
      </c>
      <c r="DD142">
        <v>8.7419200000000002E-2</v>
      </c>
      <c r="DE142">
        <v>8.3379800000000004E-2</v>
      </c>
      <c r="DF142">
        <v>23283.5</v>
      </c>
      <c r="DG142">
        <v>22861.4</v>
      </c>
      <c r="DH142">
        <v>24366.7</v>
      </c>
      <c r="DI142">
        <v>22234.1</v>
      </c>
      <c r="DJ142">
        <v>32853.800000000003</v>
      </c>
      <c r="DK142">
        <v>25994.1</v>
      </c>
      <c r="DL142">
        <v>39820.199999999997</v>
      </c>
      <c r="DM142">
        <v>30781.5</v>
      </c>
      <c r="DN142">
        <v>2.19557</v>
      </c>
      <c r="DO142">
        <v>2.1956000000000002</v>
      </c>
      <c r="DP142">
        <v>7.3425500000000005E-2</v>
      </c>
      <c r="DQ142">
        <v>0</v>
      </c>
      <c r="DR142">
        <v>23.1889</v>
      </c>
      <c r="DS142">
        <v>999.9</v>
      </c>
      <c r="DT142">
        <v>47.4</v>
      </c>
      <c r="DU142">
        <v>33.9</v>
      </c>
      <c r="DV142">
        <v>29.653300000000002</v>
      </c>
      <c r="DW142">
        <v>63.590800000000002</v>
      </c>
      <c r="DX142">
        <v>17.227599999999999</v>
      </c>
      <c r="DY142">
        <v>2</v>
      </c>
      <c r="DZ142">
        <v>7.9014199999999997E-4</v>
      </c>
      <c r="EA142">
        <v>2.1425399999999999</v>
      </c>
      <c r="EB142">
        <v>20.344799999999999</v>
      </c>
      <c r="EC142">
        <v>5.23062</v>
      </c>
      <c r="ED142">
        <v>11.939</v>
      </c>
      <c r="EE142">
        <v>4.9787999999999997</v>
      </c>
      <c r="EF142">
        <v>3.2818499999999999</v>
      </c>
      <c r="EG142">
        <v>991</v>
      </c>
      <c r="EH142">
        <v>3123.2</v>
      </c>
      <c r="EI142">
        <v>192.1</v>
      </c>
      <c r="EJ142">
        <v>100.7</v>
      </c>
      <c r="EK142">
        <v>4.9717500000000001</v>
      </c>
      <c r="EL142">
        <v>1.86172</v>
      </c>
      <c r="EM142">
        <v>1.8672200000000001</v>
      </c>
      <c r="EN142">
        <v>1.8585199999999999</v>
      </c>
      <c r="EO142">
        <v>1.8627899999999999</v>
      </c>
      <c r="EP142">
        <v>1.8633999999999999</v>
      </c>
      <c r="EQ142">
        <v>1.8641799999999999</v>
      </c>
      <c r="ER142">
        <v>1.8602000000000001</v>
      </c>
      <c r="ES142">
        <v>0</v>
      </c>
      <c r="ET142">
        <v>0</v>
      </c>
      <c r="EU142">
        <v>0</v>
      </c>
      <c r="EV142">
        <v>0</v>
      </c>
      <c r="EW142" t="s">
        <v>334</v>
      </c>
      <c r="EX142" t="s">
        <v>335</v>
      </c>
      <c r="EY142" t="s">
        <v>336</v>
      </c>
      <c r="EZ142" t="s">
        <v>336</v>
      </c>
      <c r="FA142" t="s">
        <v>336</v>
      </c>
      <c r="FB142" t="s">
        <v>336</v>
      </c>
      <c r="FC142">
        <v>0</v>
      </c>
      <c r="FD142">
        <v>100</v>
      </c>
      <c r="FE142">
        <v>100</v>
      </c>
      <c r="FF142">
        <v>2.2930000000000001</v>
      </c>
      <c r="FG142">
        <v>0.13189999999999999</v>
      </c>
      <c r="FH142">
        <v>2.145463719519547</v>
      </c>
      <c r="FI142">
        <v>6.7843858137211317E-4</v>
      </c>
      <c r="FJ142">
        <v>-9.1149672394835243E-7</v>
      </c>
      <c r="FK142">
        <v>3.4220399332756191E-10</v>
      </c>
      <c r="FL142">
        <v>7.8445154190081856E-3</v>
      </c>
      <c r="FM142">
        <v>-1.0294496597657229E-2</v>
      </c>
      <c r="FN142">
        <v>9.3241379300954626E-4</v>
      </c>
      <c r="FO142">
        <v>-3.1998259251072341E-6</v>
      </c>
      <c r="FP142">
        <v>1</v>
      </c>
      <c r="FQ142">
        <v>2092</v>
      </c>
      <c r="FR142">
        <v>0</v>
      </c>
      <c r="FS142">
        <v>27</v>
      </c>
      <c r="FT142">
        <v>1.7</v>
      </c>
      <c r="FU142">
        <v>1.8</v>
      </c>
      <c r="FV142">
        <v>1.3659699999999999</v>
      </c>
      <c r="FW142">
        <v>2.4377399999999998</v>
      </c>
      <c r="FX142">
        <v>2.1496599999999999</v>
      </c>
      <c r="FY142">
        <v>2.7233900000000002</v>
      </c>
      <c r="FZ142">
        <v>2.1508799999999999</v>
      </c>
      <c r="GA142">
        <v>2.3828100000000001</v>
      </c>
      <c r="GB142">
        <v>36.741700000000002</v>
      </c>
      <c r="GC142">
        <v>14.587300000000001</v>
      </c>
      <c r="GD142">
        <v>19</v>
      </c>
      <c r="GE142">
        <v>621.39</v>
      </c>
      <c r="GF142">
        <v>645.81100000000004</v>
      </c>
      <c r="GG142">
        <v>19.997800000000002</v>
      </c>
      <c r="GH142">
        <v>27.041699999999999</v>
      </c>
      <c r="GI142">
        <v>29.999600000000001</v>
      </c>
      <c r="GJ142">
        <v>27.007000000000001</v>
      </c>
      <c r="GK142">
        <v>26.981000000000002</v>
      </c>
      <c r="GL142">
        <v>27.372199999999999</v>
      </c>
      <c r="GM142">
        <v>39.524900000000002</v>
      </c>
      <c r="GN142">
        <v>0</v>
      </c>
      <c r="GO142">
        <v>20</v>
      </c>
      <c r="GP142">
        <v>420</v>
      </c>
      <c r="GQ142">
        <v>17.534400000000002</v>
      </c>
      <c r="GR142">
        <v>100.709</v>
      </c>
      <c r="GS142">
        <v>100.98</v>
      </c>
    </row>
    <row r="143" spans="1:201" x14ac:dyDescent="0.25">
      <c r="A143" t="s">
        <v>644</v>
      </c>
      <c r="B143" t="s">
        <v>647</v>
      </c>
      <c r="C143">
        <v>4</v>
      </c>
      <c r="D143">
        <v>127</v>
      </c>
      <c r="E143">
        <v>1654201725.5999999</v>
      </c>
      <c r="F143">
        <v>14423.599999904631</v>
      </c>
      <c r="G143" t="s">
        <v>620</v>
      </c>
      <c r="H143" t="s">
        <v>621</v>
      </c>
      <c r="I143">
        <v>15</v>
      </c>
      <c r="J143">
        <v>1654201717.849999</v>
      </c>
      <c r="K143">
        <f t="shared" si="63"/>
        <v>3.261192658609306E-3</v>
      </c>
      <c r="L143">
        <f t="shared" si="64"/>
        <v>3.2611926586093061</v>
      </c>
      <c r="M143">
        <f t="shared" si="65"/>
        <v>15.031656097618388</v>
      </c>
      <c r="N143">
        <f t="shared" si="66"/>
        <v>411.81003333333342</v>
      </c>
      <c r="O143">
        <f t="shared" si="67"/>
        <v>282.75473348683511</v>
      </c>
      <c r="P143">
        <f t="shared" si="68"/>
        <v>24.043714985170389</v>
      </c>
      <c r="Q143">
        <f t="shared" si="69"/>
        <v>35.017780064718849</v>
      </c>
      <c r="R143">
        <f t="shared" si="70"/>
        <v>0.20655082365188537</v>
      </c>
      <c r="S143">
        <f>IF(LEFT(AS143,1)&lt;&gt;"0",IF(LEFT(AS143,1)="1",3,AT143),$G$5+$H$5*(BJ143*BC143/($N$5*1000))+$I$5*(BJ143*BC143/($N$5*1000))*MAX(MIN(AQ143,$M$5),$L$5)*MAX(MIN(AQ143,$M$5),$L$5)+$J$5*MAX(MIN(AQ143,$M$5),$L$5)*(BJ143*BC143/($N$5*1000))+$K$5*(BJ143*BC143/($N$5*1000))*(BJ143*BC143/($N$5*1000)))</f>
        <v>3.1937887044968232</v>
      </c>
      <c r="T143">
        <f t="shared" si="71"/>
        <v>0.19940632045744472</v>
      </c>
      <c r="U143">
        <f t="shared" si="72"/>
        <v>0.12525026772310643</v>
      </c>
      <c r="V143">
        <f t="shared" si="73"/>
        <v>355.95082487483756</v>
      </c>
      <c r="W143">
        <f>(BE143+(V143+2*0.95*0.0000000567*(((BE143+$E$7)+273)^4-(BE143+273)^4)-44100*K143)/(1.84*29.3*S143+8*0.95*0.0000000567*(BE143+273)^3))</f>
        <v>23.648658221053498</v>
      </c>
      <c r="X143">
        <f>($F$7*BF143+$G$7*BG143+$H$7*W143)</f>
        <v>23.998403333333339</v>
      </c>
      <c r="Y143">
        <f t="shared" si="74"/>
        <v>2.9946872388736496</v>
      </c>
      <c r="Z143">
        <f t="shared" si="75"/>
        <v>60.053753511252559</v>
      </c>
      <c r="AA143">
        <f t="shared" si="76"/>
        <v>1.6419154707407262</v>
      </c>
      <c r="AB143">
        <f t="shared" si="77"/>
        <v>2.7340763478390615</v>
      </c>
      <c r="AC143">
        <f t="shared" si="78"/>
        <v>1.3527717681329234</v>
      </c>
      <c r="AD143">
        <f t="shared" si="79"/>
        <v>-143.8185962446704</v>
      </c>
      <c r="AE143">
        <f t="shared" si="80"/>
        <v>-259.48575521780793</v>
      </c>
      <c r="AF143">
        <f>2*0.95*0.0000000567*(((BE143+$E$7)+273)^4-(X143+273)^4)</f>
        <v>-16.883946014211027</v>
      </c>
      <c r="AG143">
        <f t="shared" si="81"/>
        <v>-64.237472601851778</v>
      </c>
      <c r="AH143">
        <v>0</v>
      </c>
      <c r="AI143">
        <v>0</v>
      </c>
      <c r="AJ143">
        <f>IF(AH143*$K$13&gt;=AL143,1,(AL143/(AL143-AH143*$K$13)))</f>
        <v>1</v>
      </c>
      <c r="AK143">
        <f t="shared" si="82"/>
        <v>0</v>
      </c>
      <c r="AL143">
        <f>MAX(0,($E$13+$F$13*BJ143)/(1+$G$13*BJ143)*BC143/(BE143+273)*$H$13)</f>
        <v>45620.160244502127</v>
      </c>
      <c r="AM143">
        <f>$E$11*BK143+$F$11*BL143+$G$11*BW143</f>
        <v>2000.0050000000001</v>
      </c>
      <c r="AN143">
        <f t="shared" si="83"/>
        <v>1701.4242275499353</v>
      </c>
      <c r="AO143">
        <f>($E$11*$G$9+$F$11*$G$9+$G$11*(BX143*$H$9+BY143*$J$9))/($E$11+$F$11+$G$11)</f>
        <v>0.85070998700000011</v>
      </c>
      <c r="AP143">
        <f>($E$11*$N$9+$F$11*$N$9+$G$11*(BX143*$O$9+BY143*$Q$9))/($E$11+$F$11+$G$11)</f>
        <v>0.17797496750000003</v>
      </c>
      <c r="AQ143">
        <v>3</v>
      </c>
      <c r="AR143">
        <v>0.5</v>
      </c>
      <c r="AS143" t="s">
        <v>331</v>
      </c>
      <c r="AT143">
        <v>2</v>
      </c>
      <c r="AU143">
        <v>1654201717.849999</v>
      </c>
      <c r="AV143">
        <v>411.81003333333342</v>
      </c>
      <c r="AW143">
        <v>419.99730000000011</v>
      </c>
      <c r="AX143">
        <v>19.308969999999999</v>
      </c>
      <c r="AY143">
        <v>17.709869999999999</v>
      </c>
      <c r="AZ143">
        <v>409.51613333333341</v>
      </c>
      <c r="BA143">
        <v>19.178190000000001</v>
      </c>
      <c r="BB143">
        <v>600.00419999999986</v>
      </c>
      <c r="BC143">
        <v>84.933829999999986</v>
      </c>
      <c r="BD143">
        <v>9.9989553333333314E-2</v>
      </c>
      <c r="BE143">
        <v>22.491373333333328</v>
      </c>
      <c r="BF143">
        <v>23.998403333333339</v>
      </c>
      <c r="BG143">
        <v>999.9000000000002</v>
      </c>
      <c r="BH143">
        <v>0</v>
      </c>
      <c r="BI143">
        <v>0</v>
      </c>
      <c r="BJ143">
        <v>10005.558000000001</v>
      </c>
      <c r="BK143">
        <v>594.54089999999985</v>
      </c>
      <c r="BL143">
        <v>4.9968106666666658</v>
      </c>
      <c r="BM143">
        <v>-8.1872593333333352</v>
      </c>
      <c r="BN143">
        <v>419.91820000000013</v>
      </c>
      <c r="BO143">
        <v>427.56950000000012</v>
      </c>
      <c r="BP143">
        <v>1.599111333333334</v>
      </c>
      <c r="BQ143">
        <v>419.99730000000011</v>
      </c>
      <c r="BR143">
        <v>17.709869999999999</v>
      </c>
      <c r="BS143">
        <v>1.6399859999999999</v>
      </c>
      <c r="BT143">
        <v>1.5041659999999999</v>
      </c>
      <c r="BU143">
        <v>14.339729999999999</v>
      </c>
      <c r="BV143">
        <v>13.010583333333329</v>
      </c>
      <c r="BW143">
        <v>2000.0050000000001</v>
      </c>
      <c r="BX143">
        <v>0.64300043333333357</v>
      </c>
      <c r="BY143">
        <v>0.3569995666666666</v>
      </c>
      <c r="BZ143">
        <v>27</v>
      </c>
      <c r="CA143">
        <v>33403.883333333339</v>
      </c>
      <c r="CB143">
        <v>1654201556.5999999</v>
      </c>
      <c r="CC143" t="s">
        <v>619</v>
      </c>
      <c r="CD143">
        <v>1654201556.5999999</v>
      </c>
      <c r="CE143">
        <v>1654201551.5999999</v>
      </c>
      <c r="CF143">
        <v>16</v>
      </c>
      <c r="CG143">
        <v>-0.24299999999999999</v>
      </c>
      <c r="CH143">
        <v>-1E-3</v>
      </c>
      <c r="CI143">
        <v>2.2949999999999999</v>
      </c>
      <c r="CJ143">
        <v>0.09</v>
      </c>
      <c r="CK143">
        <v>420</v>
      </c>
      <c r="CL143">
        <v>17</v>
      </c>
      <c r="CM143">
        <v>0.13</v>
      </c>
      <c r="CN143">
        <v>0.05</v>
      </c>
      <c r="CO143">
        <v>-8.1976824390243905</v>
      </c>
      <c r="CP143">
        <v>5.1528710801375492E-2</v>
      </c>
      <c r="CQ143">
        <v>3.4857377759881188E-2</v>
      </c>
      <c r="CR143">
        <v>1</v>
      </c>
      <c r="CS143">
        <v>1.597875365853658</v>
      </c>
      <c r="CT143">
        <v>1.447191637630652E-2</v>
      </c>
      <c r="CU143">
        <v>2.712967143149652E-3</v>
      </c>
      <c r="CV143">
        <v>1</v>
      </c>
      <c r="CW143">
        <v>2</v>
      </c>
      <c r="CX143">
        <v>2</v>
      </c>
      <c r="CY143" t="s">
        <v>343</v>
      </c>
      <c r="CZ143">
        <v>3.23387</v>
      </c>
      <c r="DA143">
        <v>2.78139</v>
      </c>
      <c r="DB143">
        <v>8.1433900000000004E-2</v>
      </c>
      <c r="DC143">
        <v>8.4101999999999996E-2</v>
      </c>
      <c r="DD143">
        <v>8.7230199999999994E-2</v>
      </c>
      <c r="DE143">
        <v>8.3848699999999998E-2</v>
      </c>
      <c r="DF143">
        <v>23288.1</v>
      </c>
      <c r="DG143">
        <v>22866.3</v>
      </c>
      <c r="DH143">
        <v>24372.400000000001</v>
      </c>
      <c r="DI143">
        <v>22238.7</v>
      </c>
      <c r="DJ143">
        <v>32867.9</v>
      </c>
      <c r="DK143">
        <v>25986.1</v>
      </c>
      <c r="DL143">
        <v>39829</v>
      </c>
      <c r="DM143">
        <v>30787.9</v>
      </c>
      <c r="DN143">
        <v>2.1966000000000001</v>
      </c>
      <c r="DO143">
        <v>2.1981199999999999</v>
      </c>
      <c r="DP143">
        <v>5.7198100000000002E-2</v>
      </c>
      <c r="DQ143">
        <v>0</v>
      </c>
      <c r="DR143">
        <v>23.056000000000001</v>
      </c>
      <c r="DS143">
        <v>999.9</v>
      </c>
      <c r="DT143">
        <v>47.4</v>
      </c>
      <c r="DU143">
        <v>33.799999999999997</v>
      </c>
      <c r="DV143">
        <v>29.483899999999998</v>
      </c>
      <c r="DW143">
        <v>63.680799999999998</v>
      </c>
      <c r="DX143">
        <v>17.075299999999999</v>
      </c>
      <c r="DY143">
        <v>2</v>
      </c>
      <c r="DZ143">
        <v>-9.3927799999999999E-3</v>
      </c>
      <c r="EA143">
        <v>2.0358100000000001</v>
      </c>
      <c r="EB143">
        <v>20.351400000000002</v>
      </c>
      <c r="EC143">
        <v>5.23062</v>
      </c>
      <c r="ED143">
        <v>11.9381</v>
      </c>
      <c r="EE143">
        <v>4.9789500000000002</v>
      </c>
      <c r="EF143">
        <v>3.2818499999999999</v>
      </c>
      <c r="EG143">
        <v>992.7</v>
      </c>
      <c r="EH143">
        <v>3139.5</v>
      </c>
      <c r="EI143">
        <v>192.1</v>
      </c>
      <c r="EJ143">
        <v>100.7</v>
      </c>
      <c r="EK143">
        <v>4.9717200000000004</v>
      </c>
      <c r="EL143">
        <v>1.86172</v>
      </c>
      <c r="EM143">
        <v>1.8672</v>
      </c>
      <c r="EN143">
        <v>1.8585199999999999</v>
      </c>
      <c r="EO143">
        <v>1.8627899999999999</v>
      </c>
      <c r="EP143">
        <v>1.8633999999999999</v>
      </c>
      <c r="EQ143">
        <v>1.8641700000000001</v>
      </c>
      <c r="ER143">
        <v>1.8602000000000001</v>
      </c>
      <c r="ES143">
        <v>0</v>
      </c>
      <c r="ET143">
        <v>0</v>
      </c>
      <c r="EU143">
        <v>0</v>
      </c>
      <c r="EV143">
        <v>0</v>
      </c>
      <c r="EW143" t="s">
        <v>334</v>
      </c>
      <c r="EX143" t="s">
        <v>335</v>
      </c>
      <c r="EY143" t="s">
        <v>336</v>
      </c>
      <c r="EZ143" t="s">
        <v>336</v>
      </c>
      <c r="FA143" t="s">
        <v>336</v>
      </c>
      <c r="FB143" t="s">
        <v>336</v>
      </c>
      <c r="FC143">
        <v>0</v>
      </c>
      <c r="FD143">
        <v>100</v>
      </c>
      <c r="FE143">
        <v>100</v>
      </c>
      <c r="FF143">
        <v>2.294</v>
      </c>
      <c r="FG143">
        <v>0.1305</v>
      </c>
      <c r="FH143">
        <v>2.145463719519547</v>
      </c>
      <c r="FI143">
        <v>6.7843858137211317E-4</v>
      </c>
      <c r="FJ143">
        <v>-9.1149672394835243E-7</v>
      </c>
      <c r="FK143">
        <v>3.4220399332756191E-10</v>
      </c>
      <c r="FL143">
        <v>7.8445154190081856E-3</v>
      </c>
      <c r="FM143">
        <v>-1.0294496597657229E-2</v>
      </c>
      <c r="FN143">
        <v>9.3241379300954626E-4</v>
      </c>
      <c r="FO143">
        <v>-3.1998259251072341E-6</v>
      </c>
      <c r="FP143">
        <v>1</v>
      </c>
      <c r="FQ143">
        <v>2092</v>
      </c>
      <c r="FR143">
        <v>0</v>
      </c>
      <c r="FS143">
        <v>27</v>
      </c>
      <c r="FT143">
        <v>2.8</v>
      </c>
      <c r="FU143">
        <v>2.9</v>
      </c>
      <c r="FV143">
        <v>1.3659699999999999</v>
      </c>
      <c r="FW143">
        <v>2.4377399999999998</v>
      </c>
      <c r="FX143">
        <v>2.1496599999999999</v>
      </c>
      <c r="FY143">
        <v>2.7233900000000002</v>
      </c>
      <c r="FZ143">
        <v>2.1508799999999999</v>
      </c>
      <c r="GA143">
        <v>2.3828100000000001</v>
      </c>
      <c r="GB143">
        <v>36.646900000000002</v>
      </c>
      <c r="GC143">
        <v>14.5786</v>
      </c>
      <c r="GD143">
        <v>19</v>
      </c>
      <c r="GE143">
        <v>621.69799999999998</v>
      </c>
      <c r="GF143">
        <v>647.44299999999998</v>
      </c>
      <c r="GG143">
        <v>19.9984</v>
      </c>
      <c r="GH143">
        <v>26.965599999999998</v>
      </c>
      <c r="GI143">
        <v>29.999300000000002</v>
      </c>
      <c r="GJ143">
        <v>26.9651</v>
      </c>
      <c r="GK143">
        <v>26.939299999999999</v>
      </c>
      <c r="GL143">
        <v>27.378399999999999</v>
      </c>
      <c r="GM143">
        <v>38.9621</v>
      </c>
      <c r="GN143">
        <v>0</v>
      </c>
      <c r="GO143">
        <v>20</v>
      </c>
      <c r="GP143">
        <v>420</v>
      </c>
      <c r="GQ143">
        <v>17.729099999999999</v>
      </c>
      <c r="GR143">
        <v>100.73099999999999</v>
      </c>
      <c r="GS143">
        <v>101.001</v>
      </c>
    </row>
    <row r="144" spans="1:201" x14ac:dyDescent="0.25">
      <c r="A144" t="s">
        <v>644</v>
      </c>
      <c r="B144" t="s">
        <v>647</v>
      </c>
      <c r="C144">
        <v>4</v>
      </c>
      <c r="D144">
        <v>128</v>
      </c>
      <c r="E144">
        <v>1654201795.0999999</v>
      </c>
      <c r="F144">
        <v>14493.099999904631</v>
      </c>
      <c r="G144" t="s">
        <v>622</v>
      </c>
      <c r="H144" t="s">
        <v>623</v>
      </c>
      <c r="I144">
        <v>15</v>
      </c>
      <c r="J144">
        <v>1654201787.349999</v>
      </c>
      <c r="K144">
        <f t="shared" si="63"/>
        <v>2.9580250648821547E-3</v>
      </c>
      <c r="L144">
        <f t="shared" si="64"/>
        <v>2.9580250648821549</v>
      </c>
      <c r="M144">
        <f t="shared" si="65"/>
        <v>14.730419508956759</v>
      </c>
      <c r="N144">
        <f t="shared" si="66"/>
        <v>412.01600000000002</v>
      </c>
      <c r="O144">
        <f t="shared" si="67"/>
        <v>279.86756963763759</v>
      </c>
      <c r="P144">
        <f t="shared" si="68"/>
        <v>23.797612651972422</v>
      </c>
      <c r="Q144">
        <f t="shared" si="69"/>
        <v>35.034417124893125</v>
      </c>
      <c r="R144">
        <f t="shared" si="70"/>
        <v>0.19630642117665584</v>
      </c>
      <c r="S144">
        <f>IF(LEFT(AS144,1)&lt;&gt;"0",IF(LEFT(AS144,1)="1",3,AT144),$G$5+$H$5*(BJ144*BC144/($N$5*1000))+$I$5*(BJ144*BC144/($N$5*1000))*MAX(MIN(AQ144,$M$5),$L$5)*MAX(MIN(AQ144,$M$5),$L$5)+$J$5*MAX(MIN(AQ144,$M$5),$L$5)*(BJ144*BC144/($N$5*1000))+$K$5*(BJ144*BC144/($N$5*1000))*(BJ144*BC144/($N$5*1000)))</f>
        <v>3.1923750042601688</v>
      </c>
      <c r="T144">
        <f t="shared" si="71"/>
        <v>0.18983834463723612</v>
      </c>
      <c r="U144">
        <f t="shared" si="72"/>
        <v>0.11921234278941352</v>
      </c>
      <c r="V144">
        <f t="shared" si="73"/>
        <v>266.96251634993996</v>
      </c>
      <c r="W144">
        <f>(BE144+(V144+2*0.95*0.0000000567*(((BE144+$E$7)+273)^4-(BE144+273)^4)-44100*K144)/(1.84*29.3*S144+8*0.95*0.0000000567*(BE144+273)^3))</f>
        <v>23.370343344842471</v>
      </c>
      <c r="X144">
        <f>($F$7*BF144+$G$7*BG144+$H$7*W144)</f>
        <v>23.67468666666667</v>
      </c>
      <c r="Y144">
        <f t="shared" si="74"/>
        <v>2.9369456145421604</v>
      </c>
      <c r="Z144">
        <f t="shared" si="75"/>
        <v>59.777594490925587</v>
      </c>
      <c r="AA144">
        <f t="shared" si="76"/>
        <v>1.6477166111299286</v>
      </c>
      <c r="AB144">
        <f t="shared" si="77"/>
        <v>2.7564117043553109</v>
      </c>
      <c r="AC144">
        <f t="shared" si="78"/>
        <v>1.2892290034122318</v>
      </c>
      <c r="AD144">
        <f t="shared" si="79"/>
        <v>-130.44890536130302</v>
      </c>
      <c r="AE144">
        <f t="shared" si="80"/>
        <v>-180.59909645914834</v>
      </c>
      <c r="AF144">
        <f>2*0.95*0.0000000567*(((BE144+$E$7)+273)^4-(X144+273)^4)</f>
        <v>-11.744905497371844</v>
      </c>
      <c r="AG144">
        <f t="shared" si="81"/>
        <v>-55.830390967883233</v>
      </c>
      <c r="AH144">
        <v>0</v>
      </c>
      <c r="AI144">
        <v>0</v>
      </c>
      <c r="AJ144">
        <f>IF(AH144*$K$13&gt;=AL144,1,(AL144/(AL144-AH144*$K$13)))</f>
        <v>1</v>
      </c>
      <c r="AK144">
        <f t="shared" si="82"/>
        <v>0</v>
      </c>
      <c r="AL144">
        <f>MAX(0,($E$13+$F$13*BJ144)/(1+$G$13*BJ144)*BC144/(BE144+273)*$H$13)</f>
        <v>45573.257246788722</v>
      </c>
      <c r="AM144">
        <f>$E$11*BK144+$F$11*BL144+$G$11*BW144</f>
        <v>1499.999333333333</v>
      </c>
      <c r="AN144">
        <f t="shared" si="83"/>
        <v>1276.0644868599757</v>
      </c>
      <c r="AO144">
        <f>($E$11*$G$9+$F$11*$G$9+$G$11*(BX144*$H$9+BY144*$J$9))/($E$11+$F$11+$G$11)</f>
        <v>0.85071003599999995</v>
      </c>
      <c r="AP144">
        <f>($E$11*$N$9+$F$11*$N$9+$G$11*(BX144*$O$9+BY144*$Q$9))/($E$11+$F$11+$G$11)</f>
        <v>0.17797509</v>
      </c>
      <c r="AQ144">
        <v>3</v>
      </c>
      <c r="AR144">
        <v>0.5</v>
      </c>
      <c r="AS144" t="s">
        <v>331</v>
      </c>
      <c r="AT144">
        <v>2</v>
      </c>
      <c r="AU144">
        <v>1654201787.349999</v>
      </c>
      <c r="AV144">
        <v>412.01600000000002</v>
      </c>
      <c r="AW144">
        <v>419.99070000000012</v>
      </c>
      <c r="AX144">
        <v>19.37767666666667</v>
      </c>
      <c r="AY144">
        <v>17.927303333333331</v>
      </c>
      <c r="AZ144">
        <v>409.72206666666682</v>
      </c>
      <c r="BA144">
        <v>19.245423333333331</v>
      </c>
      <c r="BB144">
        <v>599.99146666666661</v>
      </c>
      <c r="BC144">
        <v>84.931733333333341</v>
      </c>
      <c r="BD144">
        <v>9.9957486666666678E-2</v>
      </c>
      <c r="BE144">
        <v>22.625346666666658</v>
      </c>
      <c r="BF144">
        <v>23.67468666666667</v>
      </c>
      <c r="BG144">
        <v>999.9000000000002</v>
      </c>
      <c r="BH144">
        <v>0</v>
      </c>
      <c r="BI144">
        <v>0</v>
      </c>
      <c r="BJ144">
        <v>9999.8146666666671</v>
      </c>
      <c r="BK144">
        <v>442.03976666666671</v>
      </c>
      <c r="BL144">
        <v>11.86996333333334</v>
      </c>
      <c r="BM144">
        <v>-7.9746566666666672</v>
      </c>
      <c r="BN144">
        <v>420.15773333333328</v>
      </c>
      <c r="BO144">
        <v>427.65750000000003</v>
      </c>
      <c r="BP144">
        <v>1.450388</v>
      </c>
      <c r="BQ144">
        <v>419.99070000000012</v>
      </c>
      <c r="BR144">
        <v>17.927303333333331</v>
      </c>
      <c r="BS144">
        <v>1.645782333333333</v>
      </c>
      <c r="BT144">
        <v>1.5225973333333329</v>
      </c>
      <c r="BU144">
        <v>14.394263333333329</v>
      </c>
      <c r="BV144">
        <v>13.19699333333333</v>
      </c>
      <c r="BW144">
        <v>1499.999333333333</v>
      </c>
      <c r="BX144">
        <v>0.64299880000000009</v>
      </c>
      <c r="BY144">
        <v>0.35700119999999991</v>
      </c>
      <c r="BZ144">
        <v>27.997219999999999</v>
      </c>
      <c r="CA144">
        <v>25052.82</v>
      </c>
      <c r="CB144">
        <v>1654201556.5999999</v>
      </c>
      <c r="CC144" t="s">
        <v>619</v>
      </c>
      <c r="CD144">
        <v>1654201556.5999999</v>
      </c>
      <c r="CE144">
        <v>1654201551.5999999</v>
      </c>
      <c r="CF144">
        <v>16</v>
      </c>
      <c r="CG144">
        <v>-0.24299999999999999</v>
      </c>
      <c r="CH144">
        <v>-1E-3</v>
      </c>
      <c r="CI144">
        <v>2.2949999999999999</v>
      </c>
      <c r="CJ144">
        <v>0.09</v>
      </c>
      <c r="CK144">
        <v>420</v>
      </c>
      <c r="CL144">
        <v>17</v>
      </c>
      <c r="CM144">
        <v>0.13</v>
      </c>
      <c r="CN144">
        <v>0.05</v>
      </c>
      <c r="CO144">
        <v>-7.9710172500000001</v>
      </c>
      <c r="CP144">
        <v>-3.3514559099410909E-2</v>
      </c>
      <c r="CQ144">
        <v>2.5806325095555561E-2</v>
      </c>
      <c r="CR144">
        <v>1</v>
      </c>
      <c r="CS144">
        <v>1.44528575</v>
      </c>
      <c r="CT144">
        <v>9.9211744840525265E-2</v>
      </c>
      <c r="CU144">
        <v>9.5772853375839257E-3</v>
      </c>
      <c r="CV144">
        <v>1</v>
      </c>
      <c r="CW144">
        <v>2</v>
      </c>
      <c r="CX144">
        <v>2</v>
      </c>
      <c r="CY144" t="s">
        <v>343</v>
      </c>
      <c r="CZ144">
        <v>3.2336299999999998</v>
      </c>
      <c r="DA144">
        <v>2.7811400000000002</v>
      </c>
      <c r="DB144">
        <v>8.1463900000000006E-2</v>
      </c>
      <c r="DC144">
        <v>8.4099699999999999E-2</v>
      </c>
      <c r="DD144">
        <v>8.7505600000000003E-2</v>
      </c>
      <c r="DE144">
        <v>8.45775E-2</v>
      </c>
      <c r="DF144">
        <v>23292.1</v>
      </c>
      <c r="DG144">
        <v>22869.9</v>
      </c>
      <c r="DH144">
        <v>24377.200000000001</v>
      </c>
      <c r="DI144">
        <v>22242</v>
      </c>
      <c r="DJ144">
        <v>32864.1</v>
      </c>
      <c r="DK144">
        <v>25969.5</v>
      </c>
      <c r="DL144">
        <v>39836.6</v>
      </c>
      <c r="DM144">
        <v>30793</v>
      </c>
      <c r="DN144">
        <v>2.19753</v>
      </c>
      <c r="DO144">
        <v>2.1998500000000001</v>
      </c>
      <c r="DP144">
        <v>4.6312800000000001E-2</v>
      </c>
      <c r="DQ144">
        <v>0</v>
      </c>
      <c r="DR144">
        <v>22.924399999999999</v>
      </c>
      <c r="DS144">
        <v>999.9</v>
      </c>
      <c r="DT144">
        <v>47.3</v>
      </c>
      <c r="DU144">
        <v>33.700000000000003</v>
      </c>
      <c r="DV144">
        <v>29.262499999999999</v>
      </c>
      <c r="DW144">
        <v>63.640799999999999</v>
      </c>
      <c r="DX144">
        <v>17.191500000000001</v>
      </c>
      <c r="DY144">
        <v>2</v>
      </c>
      <c r="DZ144">
        <v>-1.5698699999999999E-2</v>
      </c>
      <c r="EA144">
        <v>2.2126399999999999</v>
      </c>
      <c r="EB144">
        <v>20.353899999999999</v>
      </c>
      <c r="EC144">
        <v>5.2250800000000002</v>
      </c>
      <c r="ED144">
        <v>11.9381</v>
      </c>
      <c r="EE144">
        <v>4.9768999999999997</v>
      </c>
      <c r="EF144">
        <v>3.2810999999999999</v>
      </c>
      <c r="EG144">
        <v>994.7</v>
      </c>
      <c r="EH144">
        <v>3158.1</v>
      </c>
      <c r="EI144">
        <v>192.1</v>
      </c>
      <c r="EJ144">
        <v>100.7</v>
      </c>
      <c r="EK144">
        <v>4.9717900000000004</v>
      </c>
      <c r="EL144">
        <v>1.86172</v>
      </c>
      <c r="EM144">
        <v>1.86721</v>
      </c>
      <c r="EN144">
        <v>1.8585199999999999</v>
      </c>
      <c r="EO144">
        <v>1.8627899999999999</v>
      </c>
      <c r="EP144">
        <v>1.86338</v>
      </c>
      <c r="EQ144">
        <v>1.8641700000000001</v>
      </c>
      <c r="ER144">
        <v>1.8602000000000001</v>
      </c>
      <c r="ES144">
        <v>0</v>
      </c>
      <c r="ET144">
        <v>0</v>
      </c>
      <c r="EU144">
        <v>0</v>
      </c>
      <c r="EV144">
        <v>0</v>
      </c>
      <c r="EW144" t="s">
        <v>334</v>
      </c>
      <c r="EX144" t="s">
        <v>335</v>
      </c>
      <c r="EY144" t="s">
        <v>336</v>
      </c>
      <c r="EZ144" t="s">
        <v>336</v>
      </c>
      <c r="FA144" t="s">
        <v>336</v>
      </c>
      <c r="FB144" t="s">
        <v>336</v>
      </c>
      <c r="FC144">
        <v>0</v>
      </c>
      <c r="FD144">
        <v>100</v>
      </c>
      <c r="FE144">
        <v>100</v>
      </c>
      <c r="FF144">
        <v>2.294</v>
      </c>
      <c r="FG144">
        <v>0.13239999999999999</v>
      </c>
      <c r="FH144">
        <v>2.145463719519547</v>
      </c>
      <c r="FI144">
        <v>6.7843858137211317E-4</v>
      </c>
      <c r="FJ144">
        <v>-9.1149672394835243E-7</v>
      </c>
      <c r="FK144">
        <v>3.4220399332756191E-10</v>
      </c>
      <c r="FL144">
        <v>7.8445154190081856E-3</v>
      </c>
      <c r="FM144">
        <v>-1.0294496597657229E-2</v>
      </c>
      <c r="FN144">
        <v>9.3241379300954626E-4</v>
      </c>
      <c r="FO144">
        <v>-3.1998259251072341E-6</v>
      </c>
      <c r="FP144">
        <v>1</v>
      </c>
      <c r="FQ144">
        <v>2092</v>
      </c>
      <c r="FR144">
        <v>0</v>
      </c>
      <c r="FS144">
        <v>27</v>
      </c>
      <c r="FT144">
        <v>4</v>
      </c>
      <c r="FU144">
        <v>4.0999999999999996</v>
      </c>
      <c r="FV144">
        <v>1.3671899999999999</v>
      </c>
      <c r="FW144">
        <v>2.4414099999999999</v>
      </c>
      <c r="FX144">
        <v>2.1496599999999999</v>
      </c>
      <c r="FY144">
        <v>2.7233900000000002</v>
      </c>
      <c r="FZ144">
        <v>2.1508799999999999</v>
      </c>
      <c r="GA144">
        <v>2.3767100000000001</v>
      </c>
      <c r="GB144">
        <v>36.575899999999997</v>
      </c>
      <c r="GC144">
        <v>14.5611</v>
      </c>
      <c r="GD144">
        <v>19</v>
      </c>
      <c r="GE144">
        <v>622.02099999999996</v>
      </c>
      <c r="GF144">
        <v>648.70299999999997</v>
      </c>
      <c r="GG144">
        <v>20.004200000000001</v>
      </c>
      <c r="GH144">
        <v>26.906600000000001</v>
      </c>
      <c r="GI144">
        <v>30</v>
      </c>
      <c r="GJ144">
        <v>26.931699999999999</v>
      </c>
      <c r="GK144">
        <v>26.922599999999999</v>
      </c>
      <c r="GL144">
        <v>27.383299999999998</v>
      </c>
      <c r="GM144">
        <v>38.137700000000002</v>
      </c>
      <c r="GN144">
        <v>0</v>
      </c>
      <c r="GO144">
        <v>20</v>
      </c>
      <c r="GP144">
        <v>420</v>
      </c>
      <c r="GQ144">
        <v>17.940100000000001</v>
      </c>
      <c r="GR144">
        <v>100.751</v>
      </c>
      <c r="GS144">
        <v>101.017</v>
      </c>
    </row>
    <row r="145" spans="1:201" x14ac:dyDescent="0.25">
      <c r="A145" t="s">
        <v>644</v>
      </c>
      <c r="B145" t="s">
        <v>647</v>
      </c>
      <c r="C145">
        <v>4</v>
      </c>
      <c r="D145">
        <v>129</v>
      </c>
      <c r="E145">
        <v>1654201885.5999999</v>
      </c>
      <c r="F145">
        <v>14583.599999904631</v>
      </c>
      <c r="G145" t="s">
        <v>624</v>
      </c>
      <c r="H145" t="s">
        <v>625</v>
      </c>
      <c r="I145">
        <v>15</v>
      </c>
      <c r="J145">
        <v>1654201877.849999</v>
      </c>
      <c r="K145">
        <f t="shared" ref="K145:K152" si="84">(L145)/1000</f>
        <v>2.8875899343041357E-3</v>
      </c>
      <c r="L145">
        <f t="shared" ref="L145:L152" si="85">1000*BB145*AJ145*(AX145-AY145)/(100*AQ145*(1000-AJ145*AX145))</f>
        <v>2.8875899343041356</v>
      </c>
      <c r="M145">
        <f t="shared" ref="M145:M152" si="86">BB145*AJ145*(AW145-AV145*(1000-AJ145*AY145)/(1000-AJ145*AX145))/(100*AQ145)</f>
        <v>14.816226256476773</v>
      </c>
      <c r="N145">
        <f t="shared" ref="N145:N152" si="87">AV145 - IF(AJ145&gt;1, M145*AQ145*100/(AL145*BJ145), 0)</f>
        <v>411.96846666666659</v>
      </c>
      <c r="O145">
        <f t="shared" ref="O145:O152" si="88">((U145-K145/2)*N145-M145)/(U145+K145/2)</f>
        <v>279.86726340015957</v>
      </c>
      <c r="P145">
        <f t="shared" ref="P145:P152" si="89">O145*(BC145+BD145)/1000</f>
        <v>23.797821838650975</v>
      </c>
      <c r="Q145">
        <f t="shared" ref="Q145:Q152" si="90">(AV145 - IF(AJ145&gt;1, M145*AQ145*100/(AL145*BJ145), 0))*(BC145+BD145)/1000</f>
        <v>35.030721541939243</v>
      </c>
      <c r="R145">
        <f t="shared" ref="R145:R152" si="91">2/((1/T145-1/S145)+SIGN(T145)*SQRT((1/T145-1/S145)*(1/T145-1/S145) + 4*AR145/((AR145+1)*(AR145+1))*(2*1/T145*1/S145-1/S145*1/S145)))</f>
        <v>0.19716595339266998</v>
      </c>
      <c r="S145">
        <f>IF(LEFT(AS145,1)&lt;&gt;"0",IF(LEFT(AS145,1)="1",3,AT145),$G$5+$H$5*(BJ145*BC145/($N$5*1000))+$I$5*(BJ145*BC145/($N$5*1000))*MAX(MIN(AQ145,$M$5),$L$5)*MAX(MIN(AQ145,$M$5),$L$5)+$J$5*MAX(MIN(AQ145,$M$5),$L$5)*(BJ145*BC145/($N$5*1000))+$K$5*(BJ145*BC145/($N$5*1000))*(BJ145*BC145/($N$5*1000)))</f>
        <v>3.1924254305853355</v>
      </c>
      <c r="T145">
        <f t="shared" ref="T145:T152" si="92">K145*(1000-(1000*0.61365*EXP(17.502*X145/(240.97+X145))/(BC145+BD145)+AX145)/2)/(1000*0.61365*EXP(17.502*X145/(240.97+X145))/(BC145+BD145)-AX145)</f>
        <v>0.19064222387400706</v>
      </c>
      <c r="U145">
        <f t="shared" ref="U145:U152" si="93">1/((AR145+1)/(R145/1.6)+1/(S145/1.37)) + AR145/((AR145+1)/(R145/1.6) + AR145/(S145/1.37))</f>
        <v>0.11971953934240204</v>
      </c>
      <c r="V145">
        <f t="shared" ref="V145:V152" si="94">(AM145*AP145)</f>
        <v>213.5689344272694</v>
      </c>
      <c r="W145">
        <f>(BE145+(V145+2*0.95*0.0000000567*(((BE145+$E$7)+273)^4-(BE145+273)^4)-44100*K145)/(1.84*29.3*S145+8*0.95*0.0000000567*(BE145+273)^3))</f>
        <v>23.352064899495016</v>
      </c>
      <c r="X145">
        <f>($F$7*BF145+$G$7*BG145+$H$7*W145)</f>
        <v>23.613643333333329</v>
      </c>
      <c r="Y145">
        <f t="shared" ref="Y145:Y152" si="95">0.61365*EXP(17.502*X145/(240.97+X145))</f>
        <v>2.9261670610364865</v>
      </c>
      <c r="Z145">
        <f t="shared" ref="Z145:Z152" si="96">(AA145/AB145*100)</f>
        <v>59.760524568976805</v>
      </c>
      <c r="AA145">
        <f t="shared" ref="AA145:AA152" si="97">AX145*(BC145+BD145)/1000</f>
        <v>1.6730408467909981</v>
      </c>
      <c r="AB145">
        <f t="shared" ref="AB145:AB152" si="98">0.61365*EXP(17.502*BE145/(240.97+BE145))</f>
        <v>2.799575236090742</v>
      </c>
      <c r="AC145">
        <f t="shared" ref="AC145:AC152" si="99">(Y145-AX145*(BC145+BD145)/1000)</f>
        <v>1.2531262142454884</v>
      </c>
      <c r="AD145">
        <f t="shared" ref="AD145:AD152" si="100">(-K145*44100)</f>
        <v>-127.34271610281239</v>
      </c>
      <c r="AE145">
        <f t="shared" ref="AE145:AE152" si="101">2*29.3*S145*0.92*(BE145-X145)</f>
        <v>-125.99487574602765</v>
      </c>
      <c r="AF145">
        <f>2*0.95*0.0000000567*(((BE145+$E$7)+273)^4-(X145+273)^4)</f>
        <v>-8.2017886208651589</v>
      </c>
      <c r="AG145">
        <f t="shared" ref="AG145:AG152" si="102">V145+AF145+AD145+AE145</f>
        <v>-47.970446042435796</v>
      </c>
      <c r="AH145">
        <v>0</v>
      </c>
      <c r="AI145">
        <v>0</v>
      </c>
      <c r="AJ145">
        <f>IF(AH145*$K$13&gt;=AL145,1,(AL145/(AL145-AH145*$K$13)))</f>
        <v>1</v>
      </c>
      <c r="AK145">
        <f t="shared" ref="AK145:AK152" si="103">(AJ145-1)*100</f>
        <v>0</v>
      </c>
      <c r="AL145">
        <f>MAX(0,($E$13+$F$13*BJ145)/(1+$G$13*BJ145)*BC145/(BE145+273)*$H$13)</f>
        <v>45534.740315439289</v>
      </c>
      <c r="AM145">
        <f>$E$11*BK145+$F$11*BL145+$G$11*BW145</f>
        <v>1199.9943333333331</v>
      </c>
      <c r="AN145">
        <f t="shared" ref="AN145:AN152" si="104">AM145*AO145</f>
        <v>1020.8471253102549</v>
      </c>
      <c r="AO145">
        <f>($E$11*$G$9+$F$11*$G$9+$G$11*(BX145*$H$9+BY145*$J$9))/($E$11+$F$11+$G$11)</f>
        <v>0.85070995500000013</v>
      </c>
      <c r="AP145">
        <f>($E$11*$N$9+$F$11*$N$9+$G$11*(BX145*$O$9+BY145*$Q$9))/($E$11+$F$11+$G$11)</f>
        <v>0.17797495246000003</v>
      </c>
      <c r="AQ145">
        <v>3</v>
      </c>
      <c r="AR145">
        <v>0.5</v>
      </c>
      <c r="AS145" t="s">
        <v>331</v>
      </c>
      <c r="AT145">
        <v>2</v>
      </c>
      <c r="AU145">
        <v>1654201877.849999</v>
      </c>
      <c r="AV145">
        <v>411.96846666666659</v>
      </c>
      <c r="AW145">
        <v>419.97133333333329</v>
      </c>
      <c r="AX145">
        <v>19.675303333333328</v>
      </c>
      <c r="AY145">
        <v>18.25992333333334</v>
      </c>
      <c r="AZ145">
        <v>409.6744666666666</v>
      </c>
      <c r="BA145">
        <v>19.53656333333333</v>
      </c>
      <c r="BB145">
        <v>600.00333333333344</v>
      </c>
      <c r="BC145">
        <v>84.932503333333344</v>
      </c>
      <c r="BD145">
        <v>0.10002798</v>
      </c>
      <c r="BE145">
        <v>22.881583333333339</v>
      </c>
      <c r="BF145">
        <v>23.613643333333329</v>
      </c>
      <c r="BG145">
        <v>999.9000000000002</v>
      </c>
      <c r="BH145">
        <v>0</v>
      </c>
      <c r="BI145">
        <v>0</v>
      </c>
      <c r="BJ145">
        <v>9999.9376666666667</v>
      </c>
      <c r="BK145">
        <v>354.38226666666662</v>
      </c>
      <c r="BL145">
        <v>11.68385666666666</v>
      </c>
      <c r="BM145">
        <v>-8.0028593333333333</v>
      </c>
      <c r="BN145">
        <v>420.23673333333329</v>
      </c>
      <c r="BO145">
        <v>427.78273333333328</v>
      </c>
      <c r="BP145">
        <v>1.415381666666667</v>
      </c>
      <c r="BQ145">
        <v>419.97133333333329</v>
      </c>
      <c r="BR145">
        <v>18.25992333333334</v>
      </c>
      <c r="BS145">
        <v>1.6710719999999999</v>
      </c>
      <c r="BT145">
        <v>1.550861</v>
      </c>
      <c r="BU145">
        <v>14.63029</v>
      </c>
      <c r="BV145">
        <v>13.47902666666667</v>
      </c>
      <c r="BW145">
        <v>1199.9943333333331</v>
      </c>
      <c r="BX145">
        <v>0.6430005333333334</v>
      </c>
      <c r="BY145">
        <v>0.35699943333333339</v>
      </c>
      <c r="BZ145">
        <v>29</v>
      </c>
      <c r="CA145">
        <v>20042.16333333333</v>
      </c>
      <c r="CB145">
        <v>1654201556.5999999</v>
      </c>
      <c r="CC145" t="s">
        <v>619</v>
      </c>
      <c r="CD145">
        <v>1654201556.5999999</v>
      </c>
      <c r="CE145">
        <v>1654201551.5999999</v>
      </c>
      <c r="CF145">
        <v>16</v>
      </c>
      <c r="CG145">
        <v>-0.24299999999999999</v>
      </c>
      <c r="CH145">
        <v>-1E-3</v>
      </c>
      <c r="CI145">
        <v>2.2949999999999999</v>
      </c>
      <c r="CJ145">
        <v>0.09</v>
      </c>
      <c r="CK145">
        <v>420</v>
      </c>
      <c r="CL145">
        <v>17</v>
      </c>
      <c r="CM145">
        <v>0.13</v>
      </c>
      <c r="CN145">
        <v>0.05</v>
      </c>
      <c r="CO145">
        <v>-7.9860887804878047</v>
      </c>
      <c r="CP145">
        <v>-0.44104369337980809</v>
      </c>
      <c r="CQ145">
        <v>5.9454529918090263E-2</v>
      </c>
      <c r="CR145">
        <v>0</v>
      </c>
      <c r="CS145">
        <v>1.401125609756098</v>
      </c>
      <c r="CT145">
        <v>0.28419135888501629</v>
      </c>
      <c r="CU145">
        <v>3.6695794206326633E-2</v>
      </c>
      <c r="CV145">
        <v>0</v>
      </c>
      <c r="CW145">
        <v>0</v>
      </c>
      <c r="CX145">
        <v>2</v>
      </c>
      <c r="CY145" t="s">
        <v>333</v>
      </c>
      <c r="CZ145">
        <v>3.2335699999999998</v>
      </c>
      <c r="DA145">
        <v>2.7810899999999998</v>
      </c>
      <c r="DB145">
        <v>8.1448499999999993E-2</v>
      </c>
      <c r="DC145">
        <v>8.4078700000000006E-2</v>
      </c>
      <c r="DD145">
        <v>8.8532899999999998E-2</v>
      </c>
      <c r="DE145">
        <v>8.5698700000000003E-2</v>
      </c>
      <c r="DF145">
        <v>23287.5</v>
      </c>
      <c r="DG145">
        <v>22864.9</v>
      </c>
      <c r="DH145">
        <v>24372.400000000001</v>
      </c>
      <c r="DI145">
        <v>22236.9</v>
      </c>
      <c r="DJ145">
        <v>32820.699999999997</v>
      </c>
      <c r="DK145">
        <v>25931.9</v>
      </c>
      <c r="DL145">
        <v>39829.1</v>
      </c>
      <c r="DM145">
        <v>30786.1</v>
      </c>
      <c r="DN145">
        <v>2.1960500000000001</v>
      </c>
      <c r="DO145">
        <v>2.19875</v>
      </c>
      <c r="DP145">
        <v>3.7927200000000001E-2</v>
      </c>
      <c r="DQ145">
        <v>0</v>
      </c>
      <c r="DR145">
        <v>23.011399999999998</v>
      </c>
      <c r="DS145">
        <v>999.9</v>
      </c>
      <c r="DT145">
        <v>47.2</v>
      </c>
      <c r="DU145">
        <v>33.700000000000003</v>
      </c>
      <c r="DV145">
        <v>29.199200000000001</v>
      </c>
      <c r="DW145">
        <v>63.700899999999997</v>
      </c>
      <c r="DX145">
        <v>17.191500000000001</v>
      </c>
      <c r="DY145">
        <v>2</v>
      </c>
      <c r="DZ145">
        <v>-3.1072199999999999E-3</v>
      </c>
      <c r="EA145">
        <v>2.65435</v>
      </c>
      <c r="EB145">
        <v>20.349699999999999</v>
      </c>
      <c r="EC145">
        <v>5.2276199999999999</v>
      </c>
      <c r="ED145">
        <v>11.94</v>
      </c>
      <c r="EE145">
        <v>4.9774000000000003</v>
      </c>
      <c r="EF145">
        <v>3.2809300000000001</v>
      </c>
      <c r="EG145">
        <v>997</v>
      </c>
      <c r="EH145">
        <v>3178.8</v>
      </c>
      <c r="EI145">
        <v>192.1</v>
      </c>
      <c r="EJ145">
        <v>100.8</v>
      </c>
      <c r="EK145">
        <v>4.9717700000000002</v>
      </c>
      <c r="EL145">
        <v>1.86172</v>
      </c>
      <c r="EM145">
        <v>1.86721</v>
      </c>
      <c r="EN145">
        <v>1.8585199999999999</v>
      </c>
      <c r="EO145">
        <v>1.8627899999999999</v>
      </c>
      <c r="EP145">
        <v>1.8633999999999999</v>
      </c>
      <c r="EQ145">
        <v>1.8641799999999999</v>
      </c>
      <c r="ER145">
        <v>1.8602000000000001</v>
      </c>
      <c r="ES145">
        <v>0</v>
      </c>
      <c r="ET145">
        <v>0</v>
      </c>
      <c r="EU145">
        <v>0</v>
      </c>
      <c r="EV145">
        <v>0</v>
      </c>
      <c r="EW145" t="s">
        <v>334</v>
      </c>
      <c r="EX145" t="s">
        <v>335</v>
      </c>
      <c r="EY145" t="s">
        <v>336</v>
      </c>
      <c r="EZ145" t="s">
        <v>336</v>
      </c>
      <c r="FA145" t="s">
        <v>336</v>
      </c>
      <c r="FB145" t="s">
        <v>336</v>
      </c>
      <c r="FC145">
        <v>0</v>
      </c>
      <c r="FD145">
        <v>100</v>
      </c>
      <c r="FE145">
        <v>100</v>
      </c>
      <c r="FF145">
        <v>2.294</v>
      </c>
      <c r="FG145">
        <v>0.1396</v>
      </c>
      <c r="FH145">
        <v>2.145463719519547</v>
      </c>
      <c r="FI145">
        <v>6.7843858137211317E-4</v>
      </c>
      <c r="FJ145">
        <v>-9.1149672394835243E-7</v>
      </c>
      <c r="FK145">
        <v>3.4220399332756191E-10</v>
      </c>
      <c r="FL145">
        <v>7.8445154190081856E-3</v>
      </c>
      <c r="FM145">
        <v>-1.0294496597657229E-2</v>
      </c>
      <c r="FN145">
        <v>9.3241379300954626E-4</v>
      </c>
      <c r="FO145">
        <v>-3.1998259251072341E-6</v>
      </c>
      <c r="FP145">
        <v>1</v>
      </c>
      <c r="FQ145">
        <v>2092</v>
      </c>
      <c r="FR145">
        <v>0</v>
      </c>
      <c r="FS145">
        <v>27</v>
      </c>
      <c r="FT145">
        <v>5.5</v>
      </c>
      <c r="FU145">
        <v>5.6</v>
      </c>
      <c r="FV145">
        <v>1.3671899999999999</v>
      </c>
      <c r="FW145">
        <v>2.4377399999999998</v>
      </c>
      <c r="FX145">
        <v>2.1496599999999999</v>
      </c>
      <c r="FY145">
        <v>2.7233900000000002</v>
      </c>
      <c r="FZ145">
        <v>2.1508799999999999</v>
      </c>
      <c r="GA145">
        <v>2.3828100000000001</v>
      </c>
      <c r="GB145">
        <v>36.552300000000002</v>
      </c>
      <c r="GC145">
        <v>14.534800000000001</v>
      </c>
      <c r="GD145">
        <v>19</v>
      </c>
      <c r="GE145">
        <v>621.95500000000004</v>
      </c>
      <c r="GF145">
        <v>649.11800000000005</v>
      </c>
      <c r="GG145">
        <v>20.005099999999999</v>
      </c>
      <c r="GH145">
        <v>27.018799999999999</v>
      </c>
      <c r="GI145">
        <v>30.001200000000001</v>
      </c>
      <c r="GJ145">
        <v>27.025700000000001</v>
      </c>
      <c r="GK145">
        <v>27.0334</v>
      </c>
      <c r="GL145">
        <v>27.3888</v>
      </c>
      <c r="GM145">
        <v>36.969000000000001</v>
      </c>
      <c r="GN145">
        <v>0</v>
      </c>
      <c r="GO145">
        <v>20</v>
      </c>
      <c r="GP145">
        <v>420</v>
      </c>
      <c r="GQ145">
        <v>18.187000000000001</v>
      </c>
      <c r="GR145">
        <v>100.732</v>
      </c>
      <c r="GS145">
        <v>100.994</v>
      </c>
    </row>
    <row r="146" spans="1:201" x14ac:dyDescent="0.25">
      <c r="A146" t="s">
        <v>644</v>
      </c>
      <c r="B146" t="s">
        <v>647</v>
      </c>
      <c r="C146">
        <v>4</v>
      </c>
      <c r="D146">
        <v>130</v>
      </c>
      <c r="E146">
        <v>1654201976.0999999</v>
      </c>
      <c r="F146">
        <v>14674.099999904631</v>
      </c>
      <c r="G146" t="s">
        <v>626</v>
      </c>
      <c r="H146" t="s">
        <v>627</v>
      </c>
      <c r="I146">
        <v>15</v>
      </c>
      <c r="J146">
        <v>1654201968.349999</v>
      </c>
      <c r="K146">
        <f t="shared" si="84"/>
        <v>2.9930493245403146E-3</v>
      </c>
      <c r="L146">
        <f t="shared" si="85"/>
        <v>2.9930493245403147</v>
      </c>
      <c r="M146">
        <f t="shared" si="86"/>
        <v>14.334893780751845</v>
      </c>
      <c r="N146">
        <f t="shared" si="87"/>
        <v>412.20643333333322</v>
      </c>
      <c r="O146">
        <f t="shared" si="88"/>
        <v>291.94845063638604</v>
      </c>
      <c r="P146">
        <f t="shared" si="89"/>
        <v>24.824484741558507</v>
      </c>
      <c r="Q146">
        <f t="shared" si="90"/>
        <v>35.050065490500849</v>
      </c>
      <c r="R146">
        <f t="shared" si="91"/>
        <v>0.2111646488209282</v>
      </c>
      <c r="S146">
        <f>IF(LEFT(AS146,1)&lt;&gt;"0",IF(LEFT(AS146,1)="1",3,AT146),$G$5+$H$5*(BJ146*BC146/($N$5*1000))+$I$5*(BJ146*BC146/($N$5*1000))*MAX(MIN(AQ146,$M$5),$L$5)*MAX(MIN(AQ146,$M$5),$L$5)+$J$5*MAX(MIN(AQ146,$M$5),$L$5)*(BJ146*BC146/($N$5*1000))+$K$5*(BJ146*BC146/($N$5*1000))*(BJ146*BC146/($N$5*1000)))</f>
        <v>3.1944076484217181</v>
      </c>
      <c r="T146">
        <f t="shared" si="92"/>
        <v>0.20370499376121254</v>
      </c>
      <c r="U146">
        <f t="shared" si="93"/>
        <v>0.12796388718286017</v>
      </c>
      <c r="V146">
        <f t="shared" si="94"/>
        <v>160.17682738525497</v>
      </c>
      <c r="W146">
        <f>(BE146+(V146+2*0.95*0.0000000567*(((BE146+$E$7)+273)^4-(BE146+273)^4)-44100*K146)/(1.84*29.3*S146+8*0.95*0.0000000567*(BE146+273)^3))</f>
        <v>23.242246012437668</v>
      </c>
      <c r="X146">
        <f>($F$7*BF146+$G$7*BG146+$H$7*W146)</f>
        <v>23.52341666666667</v>
      </c>
      <c r="Y146">
        <f t="shared" si="95"/>
        <v>2.9102988998867461</v>
      </c>
      <c r="Z146">
        <f t="shared" si="96"/>
        <v>59.783040372265461</v>
      </c>
      <c r="AA146">
        <f t="shared" si="97"/>
        <v>1.6947740306587902</v>
      </c>
      <c r="AB146">
        <f t="shared" si="98"/>
        <v>2.8348742722108686</v>
      </c>
      <c r="AC146">
        <f t="shared" si="99"/>
        <v>1.2155248692279559</v>
      </c>
      <c r="AD146">
        <f t="shared" si="100"/>
        <v>-131.99347521222788</v>
      </c>
      <c r="AE146">
        <f t="shared" si="101"/>
        <v>-74.886799031822108</v>
      </c>
      <c r="AF146">
        <f>2*0.95*0.0000000567*(((BE146+$E$7)+273)^4-(X146+273)^4)</f>
        <v>-4.8746977691907576</v>
      </c>
      <c r="AG146">
        <f t="shared" si="102"/>
        <v>-51.578144627985779</v>
      </c>
      <c r="AH146">
        <v>0</v>
      </c>
      <c r="AI146">
        <v>0</v>
      </c>
      <c r="AJ146">
        <f>IF(AH146*$K$13&gt;=AL146,1,(AL146/(AL146-AH146*$K$13)))</f>
        <v>1</v>
      </c>
      <c r="AK146">
        <f t="shared" si="103"/>
        <v>0</v>
      </c>
      <c r="AL146">
        <f>MAX(0,($E$13+$F$13*BJ146)/(1+$G$13*BJ146)*BC146/(BE146+273)*$H$13)</f>
        <v>45539.515756262197</v>
      </c>
      <c r="AM146">
        <f>$E$11*BK146+$F$11*BL146+$G$11*BW146</f>
        <v>899.99659999999983</v>
      </c>
      <c r="AN146">
        <f t="shared" si="104"/>
        <v>765.63608058610191</v>
      </c>
      <c r="AO146">
        <f>($E$11*$G$9+$F$11*$G$9+$G$11*(BX146*$H$9+BY146*$J$9))/($E$11+$F$11+$G$11)</f>
        <v>0.85070997000000004</v>
      </c>
      <c r="AP146">
        <f>($E$11*$N$9+$F$11*$N$9+$G$11*(BX146*$O$9+BY146*$Q$9))/($E$11+$F$11+$G$11)</f>
        <v>0.17797492500000001</v>
      </c>
      <c r="AQ146">
        <v>3</v>
      </c>
      <c r="AR146">
        <v>0.5</v>
      </c>
      <c r="AS146" t="s">
        <v>331</v>
      </c>
      <c r="AT146">
        <v>2</v>
      </c>
      <c r="AU146">
        <v>1654201968.349999</v>
      </c>
      <c r="AV146">
        <v>412.20643333333322</v>
      </c>
      <c r="AW146">
        <v>419.99093333333332</v>
      </c>
      <c r="AX146">
        <v>19.931396666666672</v>
      </c>
      <c r="AY146">
        <v>18.46466666666667</v>
      </c>
      <c r="AZ146">
        <v>409.91250000000002</v>
      </c>
      <c r="BA146">
        <v>19.786966666666661</v>
      </c>
      <c r="BB146">
        <v>599.98643333333325</v>
      </c>
      <c r="BC146">
        <v>84.930440000000004</v>
      </c>
      <c r="BD146">
        <v>9.9929873333333336E-2</v>
      </c>
      <c r="BE146">
        <v>23.088576666666668</v>
      </c>
      <c r="BF146">
        <v>23.52341666666667</v>
      </c>
      <c r="BG146">
        <v>999.9000000000002</v>
      </c>
      <c r="BH146">
        <v>0</v>
      </c>
      <c r="BI146">
        <v>0</v>
      </c>
      <c r="BJ146">
        <v>10008.58033333333</v>
      </c>
      <c r="BK146">
        <v>267.36509999999993</v>
      </c>
      <c r="BL146">
        <v>11.52554333333333</v>
      </c>
      <c r="BM146">
        <v>-7.7844746666666671</v>
      </c>
      <c r="BN146">
        <v>420.58940000000001</v>
      </c>
      <c r="BO146">
        <v>427.89179999999999</v>
      </c>
      <c r="BP146">
        <v>1.466717</v>
      </c>
      <c r="BQ146">
        <v>419.99093333333332</v>
      </c>
      <c r="BR146">
        <v>18.46466666666667</v>
      </c>
      <c r="BS146">
        <v>1.692781666666666</v>
      </c>
      <c r="BT146">
        <v>1.5682126666666669</v>
      </c>
      <c r="BU146">
        <v>14.830396666666671</v>
      </c>
      <c r="BV146">
        <v>13.649963333333339</v>
      </c>
      <c r="BW146">
        <v>899.99659999999983</v>
      </c>
      <c r="BX146">
        <v>0.64300100000000004</v>
      </c>
      <c r="BY146">
        <v>0.35699900000000001</v>
      </c>
      <c r="BZ146">
        <v>29.002780000000001</v>
      </c>
      <c r="CA146">
        <v>15031.656666666669</v>
      </c>
      <c r="CB146">
        <v>1654201556.5999999</v>
      </c>
      <c r="CC146" t="s">
        <v>619</v>
      </c>
      <c r="CD146">
        <v>1654201556.5999999</v>
      </c>
      <c r="CE146">
        <v>1654201551.5999999</v>
      </c>
      <c r="CF146">
        <v>16</v>
      </c>
      <c r="CG146">
        <v>-0.24299999999999999</v>
      </c>
      <c r="CH146">
        <v>-1E-3</v>
      </c>
      <c r="CI146">
        <v>2.2949999999999999</v>
      </c>
      <c r="CJ146">
        <v>0.09</v>
      </c>
      <c r="CK146">
        <v>420</v>
      </c>
      <c r="CL146">
        <v>17</v>
      </c>
      <c r="CM146">
        <v>0.13</v>
      </c>
      <c r="CN146">
        <v>0.05</v>
      </c>
      <c r="CO146">
        <v>-7.7796009756097559</v>
      </c>
      <c r="CP146">
        <v>-5.1461602787483393E-2</v>
      </c>
      <c r="CQ146">
        <v>2.7778225004741398E-2</v>
      </c>
      <c r="CR146">
        <v>1</v>
      </c>
      <c r="CS146">
        <v>1.461646585365854</v>
      </c>
      <c r="CT146">
        <v>0.1020173519163763</v>
      </c>
      <c r="CU146">
        <v>1.0281845855386679E-2</v>
      </c>
      <c r="CV146">
        <v>0</v>
      </c>
      <c r="CW146">
        <v>1</v>
      </c>
      <c r="CX146">
        <v>2</v>
      </c>
      <c r="CY146" t="s">
        <v>340</v>
      </c>
      <c r="CZ146">
        <v>3.2333599999999998</v>
      </c>
      <c r="DA146">
        <v>2.78138</v>
      </c>
      <c r="DB146">
        <v>8.1427399999999997E-2</v>
      </c>
      <c r="DC146">
        <v>8.4037100000000003E-2</v>
      </c>
      <c r="DD146">
        <v>8.9205199999999998E-2</v>
      </c>
      <c r="DE146">
        <v>8.6337899999999995E-2</v>
      </c>
      <c r="DF146">
        <v>23274.5</v>
      </c>
      <c r="DG146">
        <v>22854.5</v>
      </c>
      <c r="DH146">
        <v>24359.3</v>
      </c>
      <c r="DI146">
        <v>22226.799999999999</v>
      </c>
      <c r="DJ146">
        <v>32779.9</v>
      </c>
      <c r="DK146">
        <v>25902.1</v>
      </c>
      <c r="DL146">
        <v>39809</v>
      </c>
      <c r="DM146">
        <v>30771.9</v>
      </c>
      <c r="DN146">
        <v>2.1926000000000001</v>
      </c>
      <c r="DO146">
        <v>2.1942200000000001</v>
      </c>
      <c r="DP146">
        <v>2.3372500000000001E-2</v>
      </c>
      <c r="DQ146">
        <v>0</v>
      </c>
      <c r="DR146">
        <v>23.1645</v>
      </c>
      <c r="DS146">
        <v>999.9</v>
      </c>
      <c r="DT146">
        <v>47.1</v>
      </c>
      <c r="DU146">
        <v>33.700000000000003</v>
      </c>
      <c r="DV146">
        <v>29.138000000000002</v>
      </c>
      <c r="DW146">
        <v>63.060899999999997</v>
      </c>
      <c r="DX146">
        <v>17.107399999999998</v>
      </c>
      <c r="DY146">
        <v>2</v>
      </c>
      <c r="DZ146">
        <v>2.1432900000000001E-2</v>
      </c>
      <c r="EA146">
        <v>3.0421299999999998</v>
      </c>
      <c r="EB146">
        <v>20.344999999999999</v>
      </c>
      <c r="EC146">
        <v>5.2265699999999997</v>
      </c>
      <c r="ED146">
        <v>11.942</v>
      </c>
      <c r="EE146">
        <v>4.9773500000000004</v>
      </c>
      <c r="EF146">
        <v>3.2806000000000002</v>
      </c>
      <c r="EG146">
        <v>999.6</v>
      </c>
      <c r="EH146">
        <v>3201.5</v>
      </c>
      <c r="EI146">
        <v>192.1</v>
      </c>
      <c r="EJ146">
        <v>100.8</v>
      </c>
      <c r="EK146">
        <v>4.9717700000000002</v>
      </c>
      <c r="EL146">
        <v>1.86172</v>
      </c>
      <c r="EM146">
        <v>1.8672200000000001</v>
      </c>
      <c r="EN146">
        <v>1.8585199999999999</v>
      </c>
      <c r="EO146">
        <v>1.8627899999999999</v>
      </c>
      <c r="EP146">
        <v>1.8633999999999999</v>
      </c>
      <c r="EQ146">
        <v>1.8641700000000001</v>
      </c>
      <c r="ER146">
        <v>1.8602000000000001</v>
      </c>
      <c r="ES146">
        <v>0</v>
      </c>
      <c r="ET146">
        <v>0</v>
      </c>
      <c r="EU146">
        <v>0</v>
      </c>
      <c r="EV146">
        <v>0</v>
      </c>
      <c r="EW146" t="s">
        <v>334</v>
      </c>
      <c r="EX146" t="s">
        <v>335</v>
      </c>
      <c r="EY146" t="s">
        <v>336</v>
      </c>
      <c r="EZ146" t="s">
        <v>336</v>
      </c>
      <c r="FA146" t="s">
        <v>336</v>
      </c>
      <c r="FB146" t="s">
        <v>336</v>
      </c>
      <c r="FC146">
        <v>0</v>
      </c>
      <c r="FD146">
        <v>100</v>
      </c>
      <c r="FE146">
        <v>100</v>
      </c>
      <c r="FF146">
        <v>2.294</v>
      </c>
      <c r="FG146">
        <v>0.1447</v>
      </c>
      <c r="FH146">
        <v>2.145463719519547</v>
      </c>
      <c r="FI146">
        <v>6.7843858137211317E-4</v>
      </c>
      <c r="FJ146">
        <v>-9.1149672394835243E-7</v>
      </c>
      <c r="FK146">
        <v>3.4220399332756191E-10</v>
      </c>
      <c r="FL146">
        <v>7.8445154190081856E-3</v>
      </c>
      <c r="FM146">
        <v>-1.0294496597657229E-2</v>
      </c>
      <c r="FN146">
        <v>9.3241379300954626E-4</v>
      </c>
      <c r="FO146">
        <v>-3.1998259251072341E-6</v>
      </c>
      <c r="FP146">
        <v>1</v>
      </c>
      <c r="FQ146">
        <v>2092</v>
      </c>
      <c r="FR146">
        <v>0</v>
      </c>
      <c r="FS146">
        <v>27</v>
      </c>
      <c r="FT146">
        <v>7</v>
      </c>
      <c r="FU146">
        <v>7.1</v>
      </c>
      <c r="FV146">
        <v>1.3671899999999999</v>
      </c>
      <c r="FW146">
        <v>2.4414099999999999</v>
      </c>
      <c r="FX146">
        <v>2.1496599999999999</v>
      </c>
      <c r="FY146">
        <v>2.7246100000000002</v>
      </c>
      <c r="FZ146">
        <v>2.1508799999999999</v>
      </c>
      <c r="GA146">
        <v>2.4108900000000002</v>
      </c>
      <c r="GB146">
        <v>36.599600000000002</v>
      </c>
      <c r="GC146">
        <v>14.517300000000001</v>
      </c>
      <c r="GD146">
        <v>19</v>
      </c>
      <c r="GE146">
        <v>621.85699999999997</v>
      </c>
      <c r="GF146">
        <v>648.01900000000001</v>
      </c>
      <c r="GG146">
        <v>20.004300000000001</v>
      </c>
      <c r="GH146">
        <v>27.310300000000002</v>
      </c>
      <c r="GI146">
        <v>30.0016</v>
      </c>
      <c r="GJ146">
        <v>27.251200000000001</v>
      </c>
      <c r="GK146">
        <v>27.2592</v>
      </c>
      <c r="GL146">
        <v>27.3902</v>
      </c>
      <c r="GM146">
        <v>36.413499999999999</v>
      </c>
      <c r="GN146">
        <v>0</v>
      </c>
      <c r="GO146">
        <v>20</v>
      </c>
      <c r="GP146">
        <v>420</v>
      </c>
      <c r="GQ146">
        <v>18.431000000000001</v>
      </c>
      <c r="GR146">
        <v>100.679</v>
      </c>
      <c r="GS146">
        <v>100.947</v>
      </c>
    </row>
    <row r="147" spans="1:201" x14ac:dyDescent="0.25">
      <c r="A147" t="s">
        <v>644</v>
      </c>
      <c r="B147" t="s">
        <v>647</v>
      </c>
      <c r="C147">
        <v>4</v>
      </c>
      <c r="D147">
        <v>131</v>
      </c>
      <c r="E147">
        <v>1654202048.5999999</v>
      </c>
      <c r="F147">
        <v>14746.599999904631</v>
      </c>
      <c r="G147" t="s">
        <v>628</v>
      </c>
      <c r="H147" t="s">
        <v>629</v>
      </c>
      <c r="I147">
        <v>15</v>
      </c>
      <c r="J147">
        <v>1654202040.849999</v>
      </c>
      <c r="K147">
        <f t="shared" si="84"/>
        <v>2.7991279398072999E-3</v>
      </c>
      <c r="L147">
        <f t="shared" si="85"/>
        <v>2.7991279398072999</v>
      </c>
      <c r="M147">
        <f t="shared" si="86"/>
        <v>12.842077858774518</v>
      </c>
      <c r="N147">
        <f t="shared" si="87"/>
        <v>412.96853333333331</v>
      </c>
      <c r="O147">
        <f t="shared" si="88"/>
        <v>300.95598628190982</v>
      </c>
      <c r="P147">
        <f t="shared" si="89"/>
        <v>25.591672601280091</v>
      </c>
      <c r="Q147">
        <f t="shared" si="90"/>
        <v>35.116614991661173</v>
      </c>
      <c r="R147">
        <f t="shared" si="91"/>
        <v>0.20369731825020074</v>
      </c>
      <c r="S147">
        <f>IF(LEFT(AS147,1)&lt;&gt;"0",IF(LEFT(AS147,1)="1",3,AT147),$G$5+$H$5*(BJ147*BC147/($N$5*1000))+$I$5*(BJ147*BC147/($N$5*1000))*MAX(MIN(AQ147,$M$5),$L$5)*MAX(MIN(AQ147,$M$5),$L$5)+$J$5*MAX(MIN(AQ147,$M$5),$L$5)*(BJ147*BC147/($N$5*1000))+$K$5*(BJ147*BC147/($N$5*1000))*(BJ147*BC147/($N$5*1000)))</f>
        <v>3.1921994392987161</v>
      </c>
      <c r="T147">
        <f t="shared" si="92"/>
        <v>0.1967419458607309</v>
      </c>
      <c r="U147">
        <f t="shared" si="93"/>
        <v>0.12356884347344088</v>
      </c>
      <c r="V147">
        <f t="shared" si="94"/>
        <v>106.78344393936517</v>
      </c>
      <c r="W147">
        <f>(BE147+(V147+2*0.95*0.0000000567*(((BE147+$E$7)+273)^4-(BE147+273)^4)-44100*K147)/(1.84*29.3*S147+8*0.95*0.0000000567*(BE147+273)^3))</f>
        <v>23.110659299900842</v>
      </c>
      <c r="X147">
        <f>($F$7*BF147+$G$7*BG147+$H$7*W147)</f>
        <v>23.36692</v>
      </c>
      <c r="Y147">
        <f t="shared" si="95"/>
        <v>2.8829542515675031</v>
      </c>
      <c r="Z147">
        <f t="shared" si="96"/>
        <v>59.761552798187843</v>
      </c>
      <c r="AA147">
        <f t="shared" si="97"/>
        <v>1.7057751309430884</v>
      </c>
      <c r="AB147">
        <f t="shared" si="98"/>
        <v>2.8543018898846499</v>
      </c>
      <c r="AC147">
        <f t="shared" si="99"/>
        <v>1.1771791206244147</v>
      </c>
      <c r="AD147">
        <f t="shared" si="100"/>
        <v>-123.44154214550193</v>
      </c>
      <c r="AE147">
        <f t="shared" si="101"/>
        <v>-28.461543453637926</v>
      </c>
      <c r="AF147">
        <f>2*0.95*0.0000000567*(((BE147+$E$7)+273)^4-(X147+273)^4)</f>
        <v>-1.8535541654536847</v>
      </c>
      <c r="AG147">
        <f t="shared" si="102"/>
        <v>-46.973195825228373</v>
      </c>
      <c r="AH147">
        <v>0</v>
      </c>
      <c r="AI147">
        <v>0</v>
      </c>
      <c r="AJ147">
        <f>IF(AH147*$K$13&gt;=AL147,1,(AL147/(AL147-AH147*$K$13)))</f>
        <v>1</v>
      </c>
      <c r="AK147">
        <f t="shared" si="103"/>
        <v>0</v>
      </c>
      <c r="AL147">
        <f>MAX(0,($E$13+$F$13*BJ147)/(1+$G$13*BJ147)*BC147/(BE147+273)*$H$13)</f>
        <v>45481.420466273019</v>
      </c>
      <c r="AM147">
        <f>$E$11*BK147+$F$11*BL147+$G$11*BW147</f>
        <v>599.9914</v>
      </c>
      <c r="AN147">
        <f t="shared" si="104"/>
        <v>510.41868929392268</v>
      </c>
      <c r="AO147">
        <f>($E$11*$G$9+$F$11*$G$9+$G$11*(BX147*$H$9+BY147*$J$9))/($E$11+$F$11+$G$11)</f>
        <v>0.85071000900000016</v>
      </c>
      <c r="AP147">
        <f>($E$11*$N$9+$F$11*$N$9+$G$11*(BX147*$O$9+BY147*$Q$9))/($E$11+$F$11+$G$11)</f>
        <v>0.17797495754000003</v>
      </c>
      <c r="AQ147">
        <v>3</v>
      </c>
      <c r="AR147">
        <v>0.5</v>
      </c>
      <c r="AS147" t="s">
        <v>331</v>
      </c>
      <c r="AT147">
        <v>2</v>
      </c>
      <c r="AU147">
        <v>1654202040.849999</v>
      </c>
      <c r="AV147">
        <v>412.96853333333331</v>
      </c>
      <c r="AW147">
        <v>419.96740000000011</v>
      </c>
      <c r="AX147">
        <v>20.059776666666671</v>
      </c>
      <c r="AY147">
        <v>18.688316666666669</v>
      </c>
      <c r="AZ147">
        <v>410.67446666666672</v>
      </c>
      <c r="BA147">
        <v>19.912469999999999</v>
      </c>
      <c r="BB147">
        <v>600.01270000000011</v>
      </c>
      <c r="BC147">
        <v>84.934523333333345</v>
      </c>
      <c r="BD147">
        <v>0.10007895999999999</v>
      </c>
      <c r="BE147">
        <v>23.201540000000001</v>
      </c>
      <c r="BF147">
        <v>23.36692</v>
      </c>
      <c r="BG147">
        <v>999.9000000000002</v>
      </c>
      <c r="BH147">
        <v>0</v>
      </c>
      <c r="BI147">
        <v>0</v>
      </c>
      <c r="BJ147">
        <v>9998.7423333333336</v>
      </c>
      <c r="BK147">
        <v>179.77613333333329</v>
      </c>
      <c r="BL147">
        <v>8.8248739999999994</v>
      </c>
      <c r="BM147">
        <v>-6.9988819999999983</v>
      </c>
      <c r="BN147">
        <v>421.42219999999998</v>
      </c>
      <c r="BO147">
        <v>427.96539999999999</v>
      </c>
      <c r="BP147">
        <v>1.3714630000000001</v>
      </c>
      <c r="BQ147">
        <v>419.96740000000011</v>
      </c>
      <c r="BR147">
        <v>18.688316666666669</v>
      </c>
      <c r="BS147">
        <v>1.703767</v>
      </c>
      <c r="BT147">
        <v>1.5872833333333329</v>
      </c>
      <c r="BU147">
        <v>14.93075333333333</v>
      </c>
      <c r="BV147">
        <v>13.835876666666669</v>
      </c>
      <c r="BW147">
        <v>599.9914</v>
      </c>
      <c r="BX147">
        <v>0.64300066666666666</v>
      </c>
      <c r="BY147">
        <v>0.35699936666666682</v>
      </c>
      <c r="BZ147">
        <v>30</v>
      </c>
      <c r="CA147">
        <v>10021</v>
      </c>
      <c r="CB147">
        <v>1654201556.5999999</v>
      </c>
      <c r="CC147" t="s">
        <v>619</v>
      </c>
      <c r="CD147">
        <v>1654201556.5999999</v>
      </c>
      <c r="CE147">
        <v>1654201551.5999999</v>
      </c>
      <c r="CF147">
        <v>16</v>
      </c>
      <c r="CG147">
        <v>-0.24299999999999999</v>
      </c>
      <c r="CH147">
        <v>-1E-3</v>
      </c>
      <c r="CI147">
        <v>2.2949999999999999</v>
      </c>
      <c r="CJ147">
        <v>0.09</v>
      </c>
      <c r="CK147">
        <v>420</v>
      </c>
      <c r="CL147">
        <v>17</v>
      </c>
      <c r="CM147">
        <v>0.13</v>
      </c>
      <c r="CN147">
        <v>0.05</v>
      </c>
      <c r="CO147">
        <v>-7.0002656097560978</v>
      </c>
      <c r="CP147">
        <v>1.3030034843200471E-2</v>
      </c>
      <c r="CQ147">
        <v>3.9235839207116957E-2</v>
      </c>
      <c r="CR147">
        <v>1</v>
      </c>
      <c r="CS147">
        <v>1.3868060975609759</v>
      </c>
      <c r="CT147">
        <v>-9.1982717770037026E-2</v>
      </c>
      <c r="CU147">
        <v>3.5625463959532422E-2</v>
      </c>
      <c r="CV147">
        <v>1</v>
      </c>
      <c r="CW147">
        <v>2</v>
      </c>
      <c r="CX147">
        <v>2</v>
      </c>
      <c r="CY147" t="s">
        <v>343</v>
      </c>
      <c r="CZ147">
        <v>3.2330000000000001</v>
      </c>
      <c r="DA147">
        <v>2.7813500000000002</v>
      </c>
      <c r="DB147">
        <v>8.14999E-2</v>
      </c>
      <c r="DC147">
        <v>8.3992899999999995E-2</v>
      </c>
      <c r="DD147">
        <v>8.9685100000000004E-2</v>
      </c>
      <c r="DE147">
        <v>8.70731E-2</v>
      </c>
      <c r="DF147">
        <v>23259.1</v>
      </c>
      <c r="DG147">
        <v>22843.200000000001</v>
      </c>
      <c r="DH147">
        <v>24346.2</v>
      </c>
      <c r="DI147">
        <v>22215.599999999999</v>
      </c>
      <c r="DJ147">
        <v>32745.9</v>
      </c>
      <c r="DK147">
        <v>25868.2</v>
      </c>
      <c r="DL147">
        <v>39788.400000000001</v>
      </c>
      <c r="DM147">
        <v>30756</v>
      </c>
      <c r="DN147">
        <v>2.1882299999999999</v>
      </c>
      <c r="DO147">
        <v>2.1894200000000001</v>
      </c>
      <c r="DP147">
        <v>6.1802599999999999E-3</v>
      </c>
      <c r="DQ147">
        <v>0</v>
      </c>
      <c r="DR147">
        <v>23.278400000000001</v>
      </c>
      <c r="DS147">
        <v>999.9</v>
      </c>
      <c r="DT147">
        <v>47.2</v>
      </c>
      <c r="DU147">
        <v>33.700000000000003</v>
      </c>
      <c r="DV147">
        <v>29.1967</v>
      </c>
      <c r="DW147">
        <v>63.570900000000002</v>
      </c>
      <c r="DX147">
        <v>17.0913</v>
      </c>
      <c r="DY147">
        <v>2</v>
      </c>
      <c r="DZ147">
        <v>4.6064500000000001E-2</v>
      </c>
      <c r="EA147">
        <v>3.29169</v>
      </c>
      <c r="EB147">
        <v>20.343399999999999</v>
      </c>
      <c r="EC147">
        <v>5.2309200000000002</v>
      </c>
      <c r="ED147">
        <v>11.9438</v>
      </c>
      <c r="EE147">
        <v>4.9781000000000004</v>
      </c>
      <c r="EF147">
        <v>3.2812800000000002</v>
      </c>
      <c r="EG147">
        <v>1001.6</v>
      </c>
      <c r="EH147">
        <v>3218.9</v>
      </c>
      <c r="EI147">
        <v>192.1</v>
      </c>
      <c r="EJ147">
        <v>100.8</v>
      </c>
      <c r="EK147">
        <v>4.9717599999999997</v>
      </c>
      <c r="EL147">
        <v>1.86172</v>
      </c>
      <c r="EM147">
        <v>1.86721</v>
      </c>
      <c r="EN147">
        <v>1.8585199999999999</v>
      </c>
      <c r="EO147">
        <v>1.8627899999999999</v>
      </c>
      <c r="EP147">
        <v>1.8633999999999999</v>
      </c>
      <c r="EQ147">
        <v>1.8641700000000001</v>
      </c>
      <c r="ER147">
        <v>1.8602000000000001</v>
      </c>
      <c r="ES147">
        <v>0</v>
      </c>
      <c r="ET147">
        <v>0</v>
      </c>
      <c r="EU147">
        <v>0</v>
      </c>
      <c r="EV147">
        <v>0</v>
      </c>
      <c r="EW147" t="s">
        <v>334</v>
      </c>
      <c r="EX147" t="s">
        <v>335</v>
      </c>
      <c r="EY147" t="s">
        <v>336</v>
      </c>
      <c r="EZ147" t="s">
        <v>336</v>
      </c>
      <c r="FA147" t="s">
        <v>336</v>
      </c>
      <c r="FB147" t="s">
        <v>336</v>
      </c>
      <c r="FC147">
        <v>0</v>
      </c>
      <c r="FD147">
        <v>100</v>
      </c>
      <c r="FE147">
        <v>100</v>
      </c>
      <c r="FF147">
        <v>2.2949999999999999</v>
      </c>
      <c r="FG147">
        <v>0.14849999999999999</v>
      </c>
      <c r="FH147">
        <v>2.145463719519547</v>
      </c>
      <c r="FI147">
        <v>6.7843858137211317E-4</v>
      </c>
      <c r="FJ147">
        <v>-9.1149672394835243E-7</v>
      </c>
      <c r="FK147">
        <v>3.4220399332756191E-10</v>
      </c>
      <c r="FL147">
        <v>7.8445154190081856E-3</v>
      </c>
      <c r="FM147">
        <v>-1.0294496597657229E-2</v>
      </c>
      <c r="FN147">
        <v>9.3241379300954626E-4</v>
      </c>
      <c r="FO147">
        <v>-3.1998259251072341E-6</v>
      </c>
      <c r="FP147">
        <v>1</v>
      </c>
      <c r="FQ147">
        <v>2092</v>
      </c>
      <c r="FR147">
        <v>0</v>
      </c>
      <c r="FS147">
        <v>27</v>
      </c>
      <c r="FT147">
        <v>8.1999999999999993</v>
      </c>
      <c r="FU147">
        <v>8.3000000000000007</v>
      </c>
      <c r="FV147">
        <v>1.3671899999999999</v>
      </c>
      <c r="FW147">
        <v>2.4377399999999998</v>
      </c>
      <c r="FX147">
        <v>2.1496599999999999</v>
      </c>
      <c r="FY147">
        <v>2.7246100000000002</v>
      </c>
      <c r="FZ147">
        <v>2.1508799999999999</v>
      </c>
      <c r="GA147">
        <v>2.3877000000000002</v>
      </c>
      <c r="GB147">
        <v>36.694299999999998</v>
      </c>
      <c r="GC147">
        <v>14.4823</v>
      </c>
      <c r="GD147">
        <v>19</v>
      </c>
      <c r="GE147">
        <v>621.28499999999997</v>
      </c>
      <c r="GF147">
        <v>646.84699999999998</v>
      </c>
      <c r="GG147">
        <v>20.003</v>
      </c>
      <c r="GH147">
        <v>27.616800000000001</v>
      </c>
      <c r="GI147">
        <v>30.001899999999999</v>
      </c>
      <c r="GJ147">
        <v>27.498200000000001</v>
      </c>
      <c r="GK147">
        <v>27.499500000000001</v>
      </c>
      <c r="GL147">
        <v>27.399000000000001</v>
      </c>
      <c r="GM147">
        <v>36.128799999999998</v>
      </c>
      <c r="GN147">
        <v>0</v>
      </c>
      <c r="GO147">
        <v>20</v>
      </c>
      <c r="GP147">
        <v>420</v>
      </c>
      <c r="GQ147">
        <v>18.6236</v>
      </c>
      <c r="GR147">
        <v>100.627</v>
      </c>
      <c r="GS147">
        <v>100.896</v>
      </c>
    </row>
    <row r="148" spans="1:201" x14ac:dyDescent="0.25">
      <c r="A148" t="s">
        <v>644</v>
      </c>
      <c r="B148" t="s">
        <v>647</v>
      </c>
      <c r="C148">
        <v>4</v>
      </c>
      <c r="D148">
        <v>132</v>
      </c>
      <c r="E148">
        <v>1654202113.0999999</v>
      </c>
      <c r="F148">
        <v>14811.099999904631</v>
      </c>
      <c r="G148" t="s">
        <v>630</v>
      </c>
      <c r="H148" t="s">
        <v>631</v>
      </c>
      <c r="I148">
        <v>15</v>
      </c>
      <c r="J148">
        <v>1654202105.349999</v>
      </c>
      <c r="K148">
        <f t="shared" si="84"/>
        <v>2.8219115786069057E-3</v>
      </c>
      <c r="L148">
        <f t="shared" si="85"/>
        <v>2.8219115786069056</v>
      </c>
      <c r="M148">
        <f t="shared" si="86"/>
        <v>10.732129947207799</v>
      </c>
      <c r="N148">
        <f t="shared" si="87"/>
        <v>414.05993333333328</v>
      </c>
      <c r="O148">
        <f t="shared" si="88"/>
        <v>321.43804841988293</v>
      </c>
      <c r="P148">
        <f t="shared" si="89"/>
        <v>27.331743307479112</v>
      </c>
      <c r="Q148">
        <f t="shared" si="90"/>
        <v>35.207343584277915</v>
      </c>
      <c r="R148">
        <f t="shared" si="91"/>
        <v>0.20965373633532117</v>
      </c>
      <c r="S148">
        <f>IF(LEFT(AS148,1)&lt;&gt;"0",IF(LEFT(AS148,1)="1",3,AT148),$G$5+$H$5*(BJ148*BC148/($N$5*1000))+$I$5*(BJ148*BC148/($N$5*1000))*MAX(MIN(AQ148,$M$5),$L$5)*MAX(MIN(AQ148,$M$5),$L$5)+$J$5*MAX(MIN(AQ148,$M$5),$L$5)*(BJ148*BC148/($N$5*1000))+$K$5*(BJ148*BC148/($N$5*1000))*(BJ148*BC148/($N$5*1000)))</f>
        <v>3.1933084792856485</v>
      </c>
      <c r="T148">
        <f t="shared" si="92"/>
        <v>0.20229601260181021</v>
      </c>
      <c r="U148">
        <f t="shared" si="93"/>
        <v>0.12707455795767669</v>
      </c>
      <c r="V148">
        <f t="shared" si="94"/>
        <v>71.189365805888684</v>
      </c>
      <c r="W148">
        <f>(BE148+(V148+2*0.95*0.0000000567*(((BE148+$E$7)+273)^4-(BE148+273)^4)-44100*K148)/(1.84*29.3*S148+8*0.95*0.0000000567*(BE148+273)^3))</f>
        <v>22.954118118217274</v>
      </c>
      <c r="X148">
        <f>($F$7*BF148+$G$7*BG148+$H$7*W148)</f>
        <v>23.24914333333334</v>
      </c>
      <c r="Y148">
        <f t="shared" si="95"/>
        <v>2.862523603669314</v>
      </c>
      <c r="Z148">
        <f t="shared" si="96"/>
        <v>59.694282181277373</v>
      </c>
      <c r="AA148">
        <f t="shared" si="97"/>
        <v>1.7082905275021154</v>
      </c>
      <c r="AB148">
        <f t="shared" si="98"/>
        <v>2.8617322548823729</v>
      </c>
      <c r="AC148">
        <f t="shared" si="99"/>
        <v>1.1542330761671986</v>
      </c>
      <c r="AD148">
        <f t="shared" si="100"/>
        <v>-124.44630061656454</v>
      </c>
      <c r="AE148">
        <f t="shared" si="101"/>
        <v>-0.78790816322532964</v>
      </c>
      <c r="AF148">
        <f>2*0.95*0.0000000567*(((BE148+$E$7)+273)^4-(X148+273)^4)</f>
        <v>-5.1275178302334384E-2</v>
      </c>
      <c r="AG148">
        <f t="shared" si="102"/>
        <v>-54.096118152203523</v>
      </c>
      <c r="AH148">
        <v>0</v>
      </c>
      <c r="AI148">
        <v>0</v>
      </c>
      <c r="AJ148">
        <f>IF(AH148*$K$13&gt;=AL148,1,(AL148/(AL148-AH148*$K$13)))</f>
        <v>1</v>
      </c>
      <c r="AK148">
        <f t="shared" si="103"/>
        <v>0</v>
      </c>
      <c r="AL148">
        <f>MAX(0,($E$13+$F$13*BJ148)/(1+$G$13*BJ148)*BC148/(BE148+273)*$H$13)</f>
        <v>45495.204939815412</v>
      </c>
      <c r="AM148">
        <f>$E$11*BK148+$F$11*BL148+$G$11*BW148</f>
        <v>399.99713333333341</v>
      </c>
      <c r="AN148">
        <f t="shared" si="104"/>
        <v>340.28151169835553</v>
      </c>
      <c r="AO148">
        <f>($E$11*$G$9+$F$11*$G$9+$G$11*(BX148*$H$9+BY148*$J$9))/($E$11+$F$11+$G$11)</f>
        <v>0.85070987600000003</v>
      </c>
      <c r="AP148">
        <f>($E$11*$N$9+$F$11*$N$9+$G$11*(BX148*$O$9+BY148*$Q$9))/($E$11+$F$11+$G$11)</f>
        <v>0.17797469000000002</v>
      </c>
      <c r="AQ148">
        <v>3</v>
      </c>
      <c r="AR148">
        <v>0.5</v>
      </c>
      <c r="AS148" t="s">
        <v>331</v>
      </c>
      <c r="AT148">
        <v>2</v>
      </c>
      <c r="AU148">
        <v>1654202105.349999</v>
      </c>
      <c r="AV148">
        <v>414.05993333333328</v>
      </c>
      <c r="AW148">
        <v>420.01036666666653</v>
      </c>
      <c r="AX148">
        <v>20.090543333333329</v>
      </c>
      <c r="AY148">
        <v>18.707899999999999</v>
      </c>
      <c r="AZ148">
        <v>411.76566666666668</v>
      </c>
      <c r="BA148">
        <v>19.942556666666668</v>
      </c>
      <c r="BB148">
        <v>599.98506666666663</v>
      </c>
      <c r="BC148">
        <v>84.929636666666681</v>
      </c>
      <c r="BD148">
        <v>9.9946613333333351E-2</v>
      </c>
      <c r="BE148">
        <v>23.244566666666671</v>
      </c>
      <c r="BF148">
        <v>23.24914333333334</v>
      </c>
      <c r="BG148">
        <v>999.9000000000002</v>
      </c>
      <c r="BH148">
        <v>0</v>
      </c>
      <c r="BI148">
        <v>0</v>
      </c>
      <c r="BJ148">
        <v>10004.017</v>
      </c>
      <c r="BK148">
        <v>120.6763</v>
      </c>
      <c r="BL148">
        <v>9.4594813333333327</v>
      </c>
      <c r="BM148">
        <v>-5.9504799999999989</v>
      </c>
      <c r="BN148">
        <v>422.54913333333332</v>
      </c>
      <c r="BO148">
        <v>428.01769999999999</v>
      </c>
      <c r="BP148">
        <v>1.3826529999999999</v>
      </c>
      <c r="BQ148">
        <v>420.01036666666653</v>
      </c>
      <c r="BR148">
        <v>18.707899999999999</v>
      </c>
      <c r="BS148">
        <v>1.7062820000000001</v>
      </c>
      <c r="BT148">
        <v>1.588854</v>
      </c>
      <c r="BU148">
        <v>14.9537</v>
      </c>
      <c r="BV148">
        <v>13.851126666666669</v>
      </c>
      <c r="BW148">
        <v>399.99713333333341</v>
      </c>
      <c r="BX148">
        <v>0.64300413333333339</v>
      </c>
      <c r="BY148">
        <v>0.35699586666666672</v>
      </c>
      <c r="BZ148">
        <v>30</v>
      </c>
      <c r="CA148">
        <v>6680.7243333333336</v>
      </c>
      <c r="CB148">
        <v>1654201556.5999999</v>
      </c>
      <c r="CC148" t="s">
        <v>619</v>
      </c>
      <c r="CD148">
        <v>1654201556.5999999</v>
      </c>
      <c r="CE148">
        <v>1654201551.5999999</v>
      </c>
      <c r="CF148">
        <v>16</v>
      </c>
      <c r="CG148">
        <v>-0.24299999999999999</v>
      </c>
      <c r="CH148">
        <v>-1E-3</v>
      </c>
      <c r="CI148">
        <v>2.2949999999999999</v>
      </c>
      <c r="CJ148">
        <v>0.09</v>
      </c>
      <c r="CK148">
        <v>420</v>
      </c>
      <c r="CL148">
        <v>17</v>
      </c>
      <c r="CM148">
        <v>0.13</v>
      </c>
      <c r="CN148">
        <v>0.05</v>
      </c>
      <c r="CO148">
        <v>-5.9403312499999998</v>
      </c>
      <c r="CP148">
        <v>-9.4747879924938161E-2</v>
      </c>
      <c r="CQ148">
        <v>3.3343880337139822E-2</v>
      </c>
      <c r="CR148">
        <v>1</v>
      </c>
      <c r="CS148">
        <v>1.38421525</v>
      </c>
      <c r="CT148">
        <v>-3.0613395872423701E-2</v>
      </c>
      <c r="CU148">
        <v>3.0765516308848069E-3</v>
      </c>
      <c r="CV148">
        <v>1</v>
      </c>
      <c r="CW148">
        <v>2</v>
      </c>
      <c r="CX148">
        <v>2</v>
      </c>
      <c r="CY148" t="s">
        <v>343</v>
      </c>
      <c r="CZ148">
        <v>3.23258</v>
      </c>
      <c r="DA148">
        <v>2.7810700000000002</v>
      </c>
      <c r="DB148">
        <v>8.1606399999999996E-2</v>
      </c>
      <c r="DC148">
        <v>8.3940200000000006E-2</v>
      </c>
      <c r="DD148">
        <v>8.9554999999999996E-2</v>
      </c>
      <c r="DE148">
        <v>8.7049500000000002E-2</v>
      </c>
      <c r="DF148">
        <v>23242.7</v>
      </c>
      <c r="DG148">
        <v>22833</v>
      </c>
      <c r="DH148">
        <v>24333</v>
      </c>
      <c r="DI148">
        <v>22205.3</v>
      </c>
      <c r="DJ148">
        <v>32734.1</v>
      </c>
      <c r="DK148">
        <v>25856.799999999999</v>
      </c>
      <c r="DL148">
        <v>39767.9</v>
      </c>
      <c r="DM148">
        <v>30741.3</v>
      </c>
      <c r="DN148">
        <v>2.1840999999999999</v>
      </c>
      <c r="DO148">
        <v>2.1849500000000002</v>
      </c>
      <c r="DP148">
        <v>-4.9471899999999997E-3</v>
      </c>
      <c r="DQ148">
        <v>0</v>
      </c>
      <c r="DR148">
        <v>23.347999999999999</v>
      </c>
      <c r="DS148">
        <v>999.9</v>
      </c>
      <c r="DT148">
        <v>47.1</v>
      </c>
      <c r="DU148">
        <v>33.700000000000003</v>
      </c>
      <c r="DV148">
        <v>29.1389</v>
      </c>
      <c r="DW148">
        <v>63.790900000000001</v>
      </c>
      <c r="DX148">
        <v>17.1554</v>
      </c>
      <c r="DY148">
        <v>2</v>
      </c>
      <c r="DZ148">
        <v>6.9555400000000003E-2</v>
      </c>
      <c r="EA148">
        <v>3.4280400000000002</v>
      </c>
      <c r="EB148">
        <v>20.3415</v>
      </c>
      <c r="EC148">
        <v>5.2259799999999998</v>
      </c>
      <c r="ED148">
        <v>11.9435</v>
      </c>
      <c r="EE148">
        <v>4.97715</v>
      </c>
      <c r="EF148">
        <v>3.2806799999999998</v>
      </c>
      <c r="EG148">
        <v>1003.4</v>
      </c>
      <c r="EH148">
        <v>3233.7</v>
      </c>
      <c r="EI148">
        <v>192.1</v>
      </c>
      <c r="EJ148">
        <v>100.8</v>
      </c>
      <c r="EK148">
        <v>4.9717500000000001</v>
      </c>
      <c r="EL148">
        <v>1.86172</v>
      </c>
      <c r="EM148">
        <v>1.86721</v>
      </c>
      <c r="EN148">
        <v>1.8585199999999999</v>
      </c>
      <c r="EO148">
        <v>1.8627899999999999</v>
      </c>
      <c r="EP148">
        <v>1.8633999999999999</v>
      </c>
      <c r="EQ148">
        <v>1.8641700000000001</v>
      </c>
      <c r="ER148">
        <v>1.8602000000000001</v>
      </c>
      <c r="ES148">
        <v>0</v>
      </c>
      <c r="ET148">
        <v>0</v>
      </c>
      <c r="EU148">
        <v>0</v>
      </c>
      <c r="EV148">
        <v>0</v>
      </c>
      <c r="EW148" t="s">
        <v>334</v>
      </c>
      <c r="EX148" t="s">
        <v>335</v>
      </c>
      <c r="EY148" t="s">
        <v>336</v>
      </c>
      <c r="EZ148" t="s">
        <v>336</v>
      </c>
      <c r="FA148" t="s">
        <v>336</v>
      </c>
      <c r="FB148" t="s">
        <v>336</v>
      </c>
      <c r="FC148">
        <v>0</v>
      </c>
      <c r="FD148">
        <v>100</v>
      </c>
      <c r="FE148">
        <v>100</v>
      </c>
      <c r="FF148">
        <v>2.2949999999999999</v>
      </c>
      <c r="FG148">
        <v>0.14799999999999999</v>
      </c>
      <c r="FH148">
        <v>2.145463719519547</v>
      </c>
      <c r="FI148">
        <v>6.7843858137211317E-4</v>
      </c>
      <c r="FJ148">
        <v>-9.1149672394835243E-7</v>
      </c>
      <c r="FK148">
        <v>3.4220399332756191E-10</v>
      </c>
      <c r="FL148">
        <v>7.8445154190081856E-3</v>
      </c>
      <c r="FM148">
        <v>-1.0294496597657229E-2</v>
      </c>
      <c r="FN148">
        <v>9.3241379300954626E-4</v>
      </c>
      <c r="FO148">
        <v>-3.1998259251072341E-6</v>
      </c>
      <c r="FP148">
        <v>1</v>
      </c>
      <c r="FQ148">
        <v>2092</v>
      </c>
      <c r="FR148">
        <v>0</v>
      </c>
      <c r="FS148">
        <v>27</v>
      </c>
      <c r="FT148">
        <v>9.3000000000000007</v>
      </c>
      <c r="FU148">
        <v>9.4</v>
      </c>
      <c r="FV148">
        <v>1.3671899999999999</v>
      </c>
      <c r="FW148">
        <v>2.4401899999999999</v>
      </c>
      <c r="FX148">
        <v>2.1496599999999999</v>
      </c>
      <c r="FY148">
        <v>2.7258300000000002</v>
      </c>
      <c r="FZ148">
        <v>2.1508799999999999</v>
      </c>
      <c r="GA148">
        <v>2.4035600000000001</v>
      </c>
      <c r="GB148">
        <v>36.789200000000001</v>
      </c>
      <c r="GC148">
        <v>14.4648</v>
      </c>
      <c r="GD148">
        <v>19</v>
      </c>
      <c r="GE148">
        <v>620.91499999999996</v>
      </c>
      <c r="GF148">
        <v>645.95000000000005</v>
      </c>
      <c r="GG148">
        <v>20.003799999999998</v>
      </c>
      <c r="GH148">
        <v>27.914100000000001</v>
      </c>
      <c r="GI148">
        <v>30.001899999999999</v>
      </c>
      <c r="GJ148">
        <v>27.747699999999998</v>
      </c>
      <c r="GK148">
        <v>27.741</v>
      </c>
      <c r="GL148">
        <v>27.3962</v>
      </c>
      <c r="GM148">
        <v>35.838299999999997</v>
      </c>
      <c r="GN148">
        <v>0</v>
      </c>
      <c r="GO148">
        <v>20</v>
      </c>
      <c r="GP148">
        <v>420</v>
      </c>
      <c r="GQ148">
        <v>18.7288</v>
      </c>
      <c r="GR148">
        <v>100.574</v>
      </c>
      <c r="GS148">
        <v>100.848</v>
      </c>
    </row>
    <row r="149" spans="1:201" x14ac:dyDescent="0.25">
      <c r="A149" t="s">
        <v>644</v>
      </c>
      <c r="B149" t="s">
        <v>647</v>
      </c>
      <c r="C149">
        <v>4</v>
      </c>
      <c r="D149">
        <v>133</v>
      </c>
      <c r="E149">
        <v>1654202197.0999999</v>
      </c>
      <c r="F149">
        <v>14895.099999904631</v>
      </c>
      <c r="G149" t="s">
        <v>632</v>
      </c>
      <c r="H149" t="s">
        <v>633</v>
      </c>
      <c r="I149">
        <v>15</v>
      </c>
      <c r="J149">
        <v>1654202189.099999</v>
      </c>
      <c r="K149">
        <f t="shared" si="84"/>
        <v>2.5037436571159182E-3</v>
      </c>
      <c r="L149">
        <f t="shared" si="85"/>
        <v>2.5037436571159182</v>
      </c>
      <c r="M149">
        <f t="shared" si="86"/>
        <v>6.8345821154765263</v>
      </c>
      <c r="N149">
        <f t="shared" si="87"/>
        <v>416.05119354838712</v>
      </c>
      <c r="O149">
        <f t="shared" si="88"/>
        <v>348.45888095169613</v>
      </c>
      <c r="P149">
        <f t="shared" si="89"/>
        <v>29.630466889489483</v>
      </c>
      <c r="Q149">
        <f t="shared" si="90"/>
        <v>35.378036803363777</v>
      </c>
      <c r="R149">
        <f t="shared" si="91"/>
        <v>0.18964000894731742</v>
      </c>
      <c r="S149">
        <f>IF(LEFT(AS149,1)&lt;&gt;"0",IF(LEFT(AS149,1)="1",3,AT149),$G$5+$H$5*(BJ149*BC149/($N$5*1000))+$I$5*(BJ149*BC149/($N$5*1000))*MAX(MIN(AQ149,$M$5),$L$5)*MAX(MIN(AQ149,$M$5),$L$5)+$J$5*MAX(MIN(AQ149,$M$5),$L$5)*(BJ149*BC149/($N$5*1000))+$K$5*(BJ149*BC149/($N$5*1000))*(BJ149*BC149/($N$5*1000)))</f>
        <v>3.1918306994501089</v>
      </c>
      <c r="T149">
        <f t="shared" si="92"/>
        <v>0.18359550168327921</v>
      </c>
      <c r="U149">
        <f t="shared" si="93"/>
        <v>0.11527421449363713</v>
      </c>
      <c r="V149">
        <f t="shared" si="94"/>
        <v>35.595268146167626</v>
      </c>
      <c r="W149">
        <f>(BE149+(V149+2*0.95*0.0000000567*(((BE149+$E$7)+273)^4-(BE149+273)^4)-44100*K149)/(1.84*29.3*S149+8*0.95*0.0000000567*(BE149+273)^3))</f>
        <v>22.874282405912776</v>
      </c>
      <c r="X149">
        <f>($F$7*BF149+$G$7*BG149+$H$7*W149)</f>
        <v>23.15362903225806</v>
      </c>
      <c r="Y149">
        <f t="shared" si="95"/>
        <v>2.8460479077595457</v>
      </c>
      <c r="Z149">
        <f t="shared" si="96"/>
        <v>59.880415557944502</v>
      </c>
      <c r="AA149">
        <f t="shared" si="97"/>
        <v>1.7175478699777145</v>
      </c>
      <c r="AB149">
        <f t="shared" si="98"/>
        <v>2.8682965105940093</v>
      </c>
      <c r="AC149">
        <f t="shared" si="99"/>
        <v>1.1285000377818313</v>
      </c>
      <c r="AD149">
        <f t="shared" si="100"/>
        <v>-110.41509527881199</v>
      </c>
      <c r="AE149">
        <f t="shared" si="101"/>
        <v>22.175300290130377</v>
      </c>
      <c r="AF149">
        <f>2*0.95*0.0000000567*(((BE149+$E$7)+273)^4-(X149+273)^4)</f>
        <v>1.4433627840646701</v>
      </c>
      <c r="AG149">
        <f t="shared" si="102"/>
        <v>-51.201164058449322</v>
      </c>
      <c r="AH149">
        <v>0</v>
      </c>
      <c r="AI149">
        <v>0</v>
      </c>
      <c r="AJ149">
        <f>IF(AH149*$K$13&gt;=AL149,1,(AL149/(AL149-AH149*$K$13)))</f>
        <v>1</v>
      </c>
      <c r="AK149">
        <f t="shared" si="103"/>
        <v>0</v>
      </c>
      <c r="AL149">
        <f>MAX(0,($E$13+$F$13*BJ149)/(1+$G$13*BJ149)*BC149/(BE149+273)*$H$13)</f>
        <v>45462.142199925569</v>
      </c>
      <c r="AM149">
        <f>$E$11*BK149+$F$11*BL149+$G$11*BW149</f>
        <v>200.00187096774189</v>
      </c>
      <c r="AN149">
        <f t="shared" si="104"/>
        <v>170.14356571524121</v>
      </c>
      <c r="AO149">
        <f>($E$11*$G$9+$F$11*$G$9+$G$11*(BX149*$H$9+BY149*$J$9))/($E$11+$F$11+$G$11)</f>
        <v>0.85070987032258061</v>
      </c>
      <c r="AP149">
        <f>($E$11*$N$9+$F$11*$N$9+$G$11*(BX149*$O$9+BY149*$Q$9))/($E$11+$F$11+$G$11)</f>
        <v>0.1779746758064516</v>
      </c>
      <c r="AQ149">
        <v>3</v>
      </c>
      <c r="AR149">
        <v>0.5</v>
      </c>
      <c r="AS149" t="s">
        <v>331</v>
      </c>
      <c r="AT149">
        <v>2</v>
      </c>
      <c r="AU149">
        <v>1654202189.099999</v>
      </c>
      <c r="AV149">
        <v>416.05119354838712</v>
      </c>
      <c r="AW149">
        <v>419.9892903225807</v>
      </c>
      <c r="AX149">
        <v>20.198629032258069</v>
      </c>
      <c r="AY149">
        <v>18.972054838709681</v>
      </c>
      <c r="AZ149">
        <v>413.75687096774192</v>
      </c>
      <c r="BA149">
        <v>20.0481870967742</v>
      </c>
      <c r="BB149">
        <v>600.00564516129032</v>
      </c>
      <c r="BC149">
        <v>84.932854838709687</v>
      </c>
      <c r="BD149">
        <v>0.10003859354838709</v>
      </c>
      <c r="BE149">
        <v>23.28249677419355</v>
      </c>
      <c r="BF149">
        <v>23.15362903225806</v>
      </c>
      <c r="BG149">
        <v>999.90000000000032</v>
      </c>
      <c r="BH149">
        <v>0</v>
      </c>
      <c r="BI149">
        <v>0</v>
      </c>
      <c r="BJ149">
        <v>9997.3764516129031</v>
      </c>
      <c r="BK149">
        <v>60.655999999999999</v>
      </c>
      <c r="BL149">
        <v>10.883696774193551</v>
      </c>
      <c r="BM149">
        <v>-3.9381058064516128</v>
      </c>
      <c r="BN149">
        <v>424.62812903225802</v>
      </c>
      <c r="BO149">
        <v>428.11148387096779</v>
      </c>
      <c r="BP149">
        <v>1.226572258064516</v>
      </c>
      <c r="BQ149">
        <v>419.9892903225807</v>
      </c>
      <c r="BR149">
        <v>18.972054838709681</v>
      </c>
      <c r="BS149">
        <v>1.715526451612903</v>
      </c>
      <c r="BT149">
        <v>1.6113500000000001</v>
      </c>
      <c r="BU149">
        <v>15.03763870967742</v>
      </c>
      <c r="BV149">
        <v>14.067783870967739</v>
      </c>
      <c r="BW149">
        <v>200.00187096774189</v>
      </c>
      <c r="BX149">
        <v>0.6430043225806451</v>
      </c>
      <c r="BY149">
        <v>0.3569956774193549</v>
      </c>
      <c r="BZ149">
        <v>30</v>
      </c>
      <c r="CA149">
        <v>3340.4193548387111</v>
      </c>
      <c r="CB149">
        <v>1654201556.5999999</v>
      </c>
      <c r="CC149" t="s">
        <v>619</v>
      </c>
      <c r="CD149">
        <v>1654201556.5999999</v>
      </c>
      <c r="CE149">
        <v>1654201551.5999999</v>
      </c>
      <c r="CF149">
        <v>16</v>
      </c>
      <c r="CG149">
        <v>-0.24299999999999999</v>
      </c>
      <c r="CH149">
        <v>-1E-3</v>
      </c>
      <c r="CI149">
        <v>2.2949999999999999</v>
      </c>
      <c r="CJ149">
        <v>0.09</v>
      </c>
      <c r="CK149">
        <v>420</v>
      </c>
      <c r="CL149">
        <v>17</v>
      </c>
      <c r="CM149">
        <v>0.13</v>
      </c>
      <c r="CN149">
        <v>0.05</v>
      </c>
      <c r="CO149">
        <v>-3.9388225000000001</v>
      </c>
      <c r="CP149">
        <v>-8.5809455909941768E-2</v>
      </c>
      <c r="CQ149">
        <v>3.5765917068488522E-2</v>
      </c>
      <c r="CR149">
        <v>1</v>
      </c>
      <c r="CS149">
        <v>1.2252002500000001</v>
      </c>
      <c r="CT149">
        <v>1.31775984990593E-2</v>
      </c>
      <c r="CU149">
        <v>4.0289927323712013E-3</v>
      </c>
      <c r="CV149">
        <v>1</v>
      </c>
      <c r="CW149">
        <v>2</v>
      </c>
      <c r="CX149">
        <v>2</v>
      </c>
      <c r="CY149" t="s">
        <v>343</v>
      </c>
      <c r="CZ149">
        <v>3.2323400000000002</v>
      </c>
      <c r="DA149">
        <v>2.7813099999999999</v>
      </c>
      <c r="DB149">
        <v>8.1849599999999995E-2</v>
      </c>
      <c r="DC149">
        <v>8.3876900000000004E-2</v>
      </c>
      <c r="DD149">
        <v>8.9815199999999998E-2</v>
      </c>
      <c r="DE149">
        <v>8.7858400000000003E-2</v>
      </c>
      <c r="DF149">
        <v>23221.1</v>
      </c>
      <c r="DG149">
        <v>22821.7</v>
      </c>
      <c r="DH149">
        <v>24318.2</v>
      </c>
      <c r="DI149">
        <v>22193.9</v>
      </c>
      <c r="DJ149">
        <v>32705.8</v>
      </c>
      <c r="DK149">
        <v>25821.200000000001</v>
      </c>
      <c r="DL149">
        <v>39744.5</v>
      </c>
      <c r="DM149">
        <v>30725.8</v>
      </c>
      <c r="DN149">
        <v>2.1790500000000002</v>
      </c>
      <c r="DO149">
        <v>2.18038</v>
      </c>
      <c r="DP149">
        <v>-1.50502E-2</v>
      </c>
      <c r="DQ149">
        <v>0</v>
      </c>
      <c r="DR149">
        <v>23.408999999999999</v>
      </c>
      <c r="DS149">
        <v>999.9</v>
      </c>
      <c r="DT149">
        <v>47.1</v>
      </c>
      <c r="DU149">
        <v>33.700000000000003</v>
      </c>
      <c r="DV149">
        <v>29.135999999999999</v>
      </c>
      <c r="DW149">
        <v>63.520899999999997</v>
      </c>
      <c r="DX149">
        <v>17.0913</v>
      </c>
      <c r="DY149">
        <v>2</v>
      </c>
      <c r="DZ149">
        <v>9.6816600000000003E-2</v>
      </c>
      <c r="EA149">
        <v>3.5389200000000001</v>
      </c>
      <c r="EB149">
        <v>20.341999999999999</v>
      </c>
      <c r="EC149">
        <v>5.2307699999999997</v>
      </c>
      <c r="ED149">
        <v>11.943899999999999</v>
      </c>
      <c r="EE149">
        <v>4.9778000000000002</v>
      </c>
      <c r="EF149">
        <v>3.2810000000000001</v>
      </c>
      <c r="EG149">
        <v>1005.7</v>
      </c>
      <c r="EH149">
        <v>3253.1</v>
      </c>
      <c r="EI149">
        <v>192.1</v>
      </c>
      <c r="EJ149">
        <v>100.8</v>
      </c>
      <c r="EK149">
        <v>4.9717599999999997</v>
      </c>
      <c r="EL149">
        <v>1.86172</v>
      </c>
      <c r="EM149">
        <v>1.8672200000000001</v>
      </c>
      <c r="EN149">
        <v>1.8585199999999999</v>
      </c>
      <c r="EO149">
        <v>1.8627899999999999</v>
      </c>
      <c r="EP149">
        <v>1.8633999999999999</v>
      </c>
      <c r="EQ149">
        <v>1.86419</v>
      </c>
      <c r="ER149">
        <v>1.8602000000000001</v>
      </c>
      <c r="ES149">
        <v>0</v>
      </c>
      <c r="ET149">
        <v>0</v>
      </c>
      <c r="EU149">
        <v>0</v>
      </c>
      <c r="EV149">
        <v>0</v>
      </c>
      <c r="EW149" t="s">
        <v>334</v>
      </c>
      <c r="EX149" t="s">
        <v>335</v>
      </c>
      <c r="EY149" t="s">
        <v>336</v>
      </c>
      <c r="EZ149" t="s">
        <v>336</v>
      </c>
      <c r="FA149" t="s">
        <v>336</v>
      </c>
      <c r="FB149" t="s">
        <v>336</v>
      </c>
      <c r="FC149">
        <v>0</v>
      </c>
      <c r="FD149">
        <v>100</v>
      </c>
      <c r="FE149">
        <v>100</v>
      </c>
      <c r="FF149">
        <v>2.294</v>
      </c>
      <c r="FG149">
        <v>0.15029999999999999</v>
      </c>
      <c r="FH149">
        <v>2.145463719519547</v>
      </c>
      <c r="FI149">
        <v>6.7843858137211317E-4</v>
      </c>
      <c r="FJ149">
        <v>-9.1149672394835243E-7</v>
      </c>
      <c r="FK149">
        <v>3.4220399332756191E-10</v>
      </c>
      <c r="FL149">
        <v>7.8445154190081856E-3</v>
      </c>
      <c r="FM149">
        <v>-1.0294496597657229E-2</v>
      </c>
      <c r="FN149">
        <v>9.3241379300954626E-4</v>
      </c>
      <c r="FO149">
        <v>-3.1998259251072341E-6</v>
      </c>
      <c r="FP149">
        <v>1</v>
      </c>
      <c r="FQ149">
        <v>2092</v>
      </c>
      <c r="FR149">
        <v>0</v>
      </c>
      <c r="FS149">
        <v>27</v>
      </c>
      <c r="FT149">
        <v>10.7</v>
      </c>
      <c r="FU149">
        <v>10.8</v>
      </c>
      <c r="FV149">
        <v>1.3671899999999999</v>
      </c>
      <c r="FW149">
        <v>2.4426299999999999</v>
      </c>
      <c r="FX149">
        <v>2.1496599999999999</v>
      </c>
      <c r="FY149">
        <v>2.7258300000000002</v>
      </c>
      <c r="FZ149">
        <v>2.1508799999999999</v>
      </c>
      <c r="GA149">
        <v>2.3742700000000001</v>
      </c>
      <c r="GB149">
        <v>36.908000000000001</v>
      </c>
      <c r="GC149">
        <v>14.438499999999999</v>
      </c>
      <c r="GD149">
        <v>19</v>
      </c>
      <c r="GE149">
        <v>620.55600000000004</v>
      </c>
      <c r="GF149">
        <v>645.66099999999994</v>
      </c>
      <c r="GG149">
        <v>20</v>
      </c>
      <c r="GH149">
        <v>28.28</v>
      </c>
      <c r="GI149">
        <v>30.001300000000001</v>
      </c>
      <c r="GJ149">
        <v>28.063800000000001</v>
      </c>
      <c r="GK149">
        <v>28.042000000000002</v>
      </c>
      <c r="GL149">
        <v>27.403600000000001</v>
      </c>
      <c r="GM149">
        <v>35.004899999999999</v>
      </c>
      <c r="GN149">
        <v>0</v>
      </c>
      <c r="GO149">
        <v>20</v>
      </c>
      <c r="GP149">
        <v>420</v>
      </c>
      <c r="GQ149">
        <v>18.931100000000001</v>
      </c>
      <c r="GR149">
        <v>100.514</v>
      </c>
      <c r="GS149">
        <v>100.797</v>
      </c>
    </row>
    <row r="150" spans="1:201" x14ac:dyDescent="0.25">
      <c r="A150" t="s">
        <v>644</v>
      </c>
      <c r="B150" t="s">
        <v>647</v>
      </c>
      <c r="C150">
        <v>4</v>
      </c>
      <c r="D150">
        <v>134</v>
      </c>
      <c r="E150">
        <v>1654202277.5999999</v>
      </c>
      <c r="F150">
        <v>14975.599999904631</v>
      </c>
      <c r="G150" t="s">
        <v>634</v>
      </c>
      <c r="H150" t="s">
        <v>635</v>
      </c>
      <c r="I150">
        <v>15</v>
      </c>
      <c r="J150">
        <v>1654202269.849999</v>
      </c>
      <c r="K150">
        <f t="shared" si="84"/>
        <v>1.9365645591095152E-3</v>
      </c>
      <c r="L150">
        <f t="shared" si="85"/>
        <v>1.9365645591095151</v>
      </c>
      <c r="M150">
        <f t="shared" si="86"/>
        <v>3.5900416778722821</v>
      </c>
      <c r="N150">
        <f t="shared" si="87"/>
        <v>417.78913333333333</v>
      </c>
      <c r="O150">
        <f t="shared" si="88"/>
        <v>368.31807693613536</v>
      </c>
      <c r="P150">
        <f t="shared" si="89"/>
        <v>31.320047301975663</v>
      </c>
      <c r="Q150">
        <f t="shared" si="90"/>
        <v>35.526834650910509</v>
      </c>
      <c r="R150">
        <f t="shared" si="91"/>
        <v>0.14373671165684151</v>
      </c>
      <c r="S150">
        <f>IF(LEFT(AS150,1)&lt;&gt;"0",IF(LEFT(AS150,1)="1",3,AT150),$G$5+$H$5*(BJ150*BC150/($N$5*1000))+$I$5*(BJ150*BC150/($N$5*1000))*MAX(MIN(AQ150,$M$5),$L$5)*MAX(MIN(AQ150,$M$5),$L$5)+$J$5*MAX(MIN(AQ150,$M$5),$L$5)*(BJ150*BC150/($N$5*1000))+$K$5*(BJ150*BC150/($N$5*1000))*(BJ150*BC150/($N$5*1000)))</f>
        <v>3.1923398269225531</v>
      </c>
      <c r="T150">
        <f t="shared" si="92"/>
        <v>0.14023571379633384</v>
      </c>
      <c r="U150">
        <f t="shared" si="93"/>
        <v>8.7954769440761027E-2</v>
      </c>
      <c r="V150">
        <f t="shared" si="94"/>
        <v>17.797539586190535</v>
      </c>
      <c r="W150">
        <f>(BE150+(V150+2*0.95*0.0000000567*(((BE150+$E$7)+273)^4-(BE150+273)^4)-44100*K150)/(1.84*29.3*S150+8*0.95*0.0000000567*(BE150+273)^3))</f>
        <v>22.975915808088864</v>
      </c>
      <c r="X150">
        <f>($F$7*BF150+$G$7*BG150+$H$7*W150)</f>
        <v>23.218900000000001</v>
      </c>
      <c r="Y150">
        <f t="shared" si="95"/>
        <v>2.8572977912343949</v>
      </c>
      <c r="Z150">
        <f t="shared" si="96"/>
        <v>59.552935282560028</v>
      </c>
      <c r="AA150">
        <f t="shared" si="97"/>
        <v>1.7145822768497816</v>
      </c>
      <c r="AB150">
        <f t="shared" si="98"/>
        <v>2.8790894499399999</v>
      </c>
      <c r="AC150">
        <f t="shared" si="99"/>
        <v>1.1427155143846133</v>
      </c>
      <c r="AD150">
        <f t="shared" si="100"/>
        <v>-85.402497056729615</v>
      </c>
      <c r="AE150">
        <f t="shared" si="101"/>
        <v>21.650288748679845</v>
      </c>
      <c r="AF150">
        <f>2*0.95*0.0000000567*(((BE150+$E$7)+273)^4-(X150+273)^4)</f>
        <v>1.4098753588467043</v>
      </c>
      <c r="AG150">
        <f t="shared" si="102"/>
        <v>-44.544793363012531</v>
      </c>
      <c r="AH150">
        <v>0</v>
      </c>
      <c r="AI150">
        <v>0</v>
      </c>
      <c r="AJ150">
        <f>IF(AH150*$K$13&gt;=AL150,1,(AL150/(AL150-AH150*$K$13)))</f>
        <v>1</v>
      </c>
      <c r="AK150">
        <f t="shared" si="103"/>
        <v>0</v>
      </c>
      <c r="AL150">
        <f>MAX(0,($E$13+$F$13*BJ150)/(1+$G$13*BJ150)*BC150/(BE150+273)*$H$13)</f>
        <v>45462.059984876811</v>
      </c>
      <c r="AM150">
        <f>$E$11*BK150+$F$11*BL150+$G$11*BW150</f>
        <v>99.998966666666647</v>
      </c>
      <c r="AN150">
        <f t="shared" si="104"/>
        <v>85.070207732103029</v>
      </c>
      <c r="AO150">
        <f>($E$11*$G$9+$F$11*$G$9+$G$11*(BX150*$H$9+BY150*$J$9))/($E$11+$F$11+$G$11)</f>
        <v>0.85071086799999984</v>
      </c>
      <c r="AP150">
        <f>($E$11*$N$9+$F$11*$N$9+$G$11*(BX150*$O$9+BY150*$Q$9))/($E$11+$F$11+$G$11)</f>
        <v>0.17797723495999998</v>
      </c>
      <c r="AQ150">
        <v>3</v>
      </c>
      <c r="AR150">
        <v>0.5</v>
      </c>
      <c r="AS150" t="s">
        <v>331</v>
      </c>
      <c r="AT150">
        <v>2</v>
      </c>
      <c r="AU150">
        <v>1654202269.849999</v>
      </c>
      <c r="AV150">
        <v>417.78913333333333</v>
      </c>
      <c r="AW150">
        <v>419.98863333333338</v>
      </c>
      <c r="AX150">
        <v>20.163176666666669</v>
      </c>
      <c r="AY150">
        <v>19.214443333333332</v>
      </c>
      <c r="AZ150">
        <v>415.49466666666672</v>
      </c>
      <c r="BA150">
        <v>20.013523333333328</v>
      </c>
      <c r="BB150">
        <v>600.01599999999996</v>
      </c>
      <c r="BC150">
        <v>84.935283333333345</v>
      </c>
      <c r="BD150">
        <v>0.1000414666666667</v>
      </c>
      <c r="BE150">
        <v>23.34469666666666</v>
      </c>
      <c r="BF150">
        <v>23.218900000000001</v>
      </c>
      <c r="BG150">
        <v>999.9000000000002</v>
      </c>
      <c r="BH150">
        <v>0</v>
      </c>
      <c r="BI150">
        <v>0</v>
      </c>
      <c r="BJ150">
        <v>9999.2476666666662</v>
      </c>
      <c r="BK150">
        <v>30.158349999999999</v>
      </c>
      <c r="BL150">
        <v>10.91971</v>
      </c>
      <c r="BM150">
        <v>-2.1995179999999999</v>
      </c>
      <c r="BN150">
        <v>426.38643333333329</v>
      </c>
      <c r="BO150">
        <v>428.21666666666658</v>
      </c>
      <c r="BP150">
        <v>0.94872299999999998</v>
      </c>
      <c r="BQ150">
        <v>419.98863333333338</v>
      </c>
      <c r="BR150">
        <v>19.214443333333332</v>
      </c>
      <c r="BS150">
        <v>1.712564</v>
      </c>
      <c r="BT150">
        <v>1.6319846666666671</v>
      </c>
      <c r="BU150">
        <v>15.010786666666659</v>
      </c>
      <c r="BV150">
        <v>14.26416</v>
      </c>
      <c r="BW150">
        <v>99.998966666666647</v>
      </c>
      <c r="BX150">
        <v>0.64297009999999999</v>
      </c>
      <c r="BY150">
        <v>0.35702986666666658</v>
      </c>
      <c r="BZ150">
        <v>30.00972333333333</v>
      </c>
      <c r="CA150">
        <v>1670.144666666667</v>
      </c>
      <c r="CB150">
        <v>1654201556.5999999</v>
      </c>
      <c r="CC150" t="s">
        <v>619</v>
      </c>
      <c r="CD150">
        <v>1654201556.5999999</v>
      </c>
      <c r="CE150">
        <v>1654201551.5999999</v>
      </c>
      <c r="CF150">
        <v>16</v>
      </c>
      <c r="CG150">
        <v>-0.24299999999999999</v>
      </c>
      <c r="CH150">
        <v>-1E-3</v>
      </c>
      <c r="CI150">
        <v>2.2949999999999999</v>
      </c>
      <c r="CJ150">
        <v>0.09</v>
      </c>
      <c r="CK150">
        <v>420</v>
      </c>
      <c r="CL150">
        <v>17</v>
      </c>
      <c r="CM150">
        <v>0.13</v>
      </c>
      <c r="CN150">
        <v>0.05</v>
      </c>
      <c r="CO150">
        <v>-2.1979058536585372</v>
      </c>
      <c r="CP150">
        <v>1.9130801393725541E-2</v>
      </c>
      <c r="CQ150">
        <v>3.2671716863486841E-2</v>
      </c>
      <c r="CR150">
        <v>1</v>
      </c>
      <c r="CS150">
        <v>0.94887275609756094</v>
      </c>
      <c r="CT150">
        <v>-4.5369198606278584E-3</v>
      </c>
      <c r="CU150">
        <v>1.9048935079101631E-2</v>
      </c>
      <c r="CV150">
        <v>1</v>
      </c>
      <c r="CW150">
        <v>2</v>
      </c>
      <c r="CX150">
        <v>2</v>
      </c>
      <c r="CY150" t="s">
        <v>343</v>
      </c>
      <c r="CZ150">
        <v>3.2319499999999999</v>
      </c>
      <c r="DA150">
        <v>2.7813099999999999</v>
      </c>
      <c r="DB150">
        <v>8.2057599999999994E-2</v>
      </c>
      <c r="DC150">
        <v>8.3823400000000006E-2</v>
      </c>
      <c r="DD150">
        <v>8.9658299999999996E-2</v>
      </c>
      <c r="DE150">
        <v>8.8652400000000006E-2</v>
      </c>
      <c r="DF150">
        <v>23205.7</v>
      </c>
      <c r="DG150">
        <v>22814.9</v>
      </c>
      <c r="DH150">
        <v>24308.6</v>
      </c>
      <c r="DI150">
        <v>22186.799999999999</v>
      </c>
      <c r="DJ150">
        <v>32700.1</v>
      </c>
      <c r="DK150">
        <v>25791</v>
      </c>
      <c r="DL150">
        <v>39730.300000000003</v>
      </c>
      <c r="DM150">
        <v>30716.3</v>
      </c>
      <c r="DN150">
        <v>2.1748500000000002</v>
      </c>
      <c r="DO150">
        <v>2.1768000000000001</v>
      </c>
      <c r="DP150">
        <v>-1.36457E-2</v>
      </c>
      <c r="DQ150">
        <v>0</v>
      </c>
      <c r="DR150">
        <v>23.453399999999998</v>
      </c>
      <c r="DS150">
        <v>999.9</v>
      </c>
      <c r="DT150">
        <v>47</v>
      </c>
      <c r="DU150">
        <v>33.700000000000003</v>
      </c>
      <c r="DV150">
        <v>29.073799999999999</v>
      </c>
      <c r="DW150">
        <v>63.380899999999997</v>
      </c>
      <c r="DX150">
        <v>17.0593</v>
      </c>
      <c r="DY150">
        <v>2</v>
      </c>
      <c r="DZ150">
        <v>0.116075</v>
      </c>
      <c r="EA150">
        <v>3.6550799999999999</v>
      </c>
      <c r="EB150">
        <v>20.340699999999998</v>
      </c>
      <c r="EC150">
        <v>5.2289700000000003</v>
      </c>
      <c r="ED150">
        <v>11.944100000000001</v>
      </c>
      <c r="EE150">
        <v>4.9778000000000002</v>
      </c>
      <c r="EF150">
        <v>3.2810800000000002</v>
      </c>
      <c r="EG150">
        <v>1008</v>
      </c>
      <c r="EH150">
        <v>3272.1</v>
      </c>
      <c r="EI150">
        <v>192.1</v>
      </c>
      <c r="EJ150">
        <v>100.9</v>
      </c>
      <c r="EK150">
        <v>4.9717799999999999</v>
      </c>
      <c r="EL150">
        <v>1.86172</v>
      </c>
      <c r="EM150">
        <v>1.8672200000000001</v>
      </c>
      <c r="EN150">
        <v>1.8585199999999999</v>
      </c>
      <c r="EO150">
        <v>1.8628</v>
      </c>
      <c r="EP150">
        <v>1.8633999999999999</v>
      </c>
      <c r="EQ150">
        <v>1.8641799999999999</v>
      </c>
      <c r="ER150">
        <v>1.8602000000000001</v>
      </c>
      <c r="ES150">
        <v>0</v>
      </c>
      <c r="ET150">
        <v>0</v>
      </c>
      <c r="EU150">
        <v>0</v>
      </c>
      <c r="EV150">
        <v>0</v>
      </c>
      <c r="EW150" t="s">
        <v>334</v>
      </c>
      <c r="EX150" t="s">
        <v>335</v>
      </c>
      <c r="EY150" t="s">
        <v>336</v>
      </c>
      <c r="EZ150" t="s">
        <v>336</v>
      </c>
      <c r="FA150" t="s">
        <v>336</v>
      </c>
      <c r="FB150" t="s">
        <v>336</v>
      </c>
      <c r="FC150">
        <v>0</v>
      </c>
      <c r="FD150">
        <v>100</v>
      </c>
      <c r="FE150">
        <v>100</v>
      </c>
      <c r="FF150">
        <v>2.294</v>
      </c>
      <c r="FG150">
        <v>0.14960000000000001</v>
      </c>
      <c r="FH150">
        <v>2.145463719519547</v>
      </c>
      <c r="FI150">
        <v>6.7843858137211317E-4</v>
      </c>
      <c r="FJ150">
        <v>-9.1149672394835243E-7</v>
      </c>
      <c r="FK150">
        <v>3.4220399332756191E-10</v>
      </c>
      <c r="FL150">
        <v>7.8445154190081856E-3</v>
      </c>
      <c r="FM150">
        <v>-1.0294496597657229E-2</v>
      </c>
      <c r="FN150">
        <v>9.3241379300954626E-4</v>
      </c>
      <c r="FO150">
        <v>-3.1998259251072341E-6</v>
      </c>
      <c r="FP150">
        <v>1</v>
      </c>
      <c r="FQ150">
        <v>2092</v>
      </c>
      <c r="FR150">
        <v>0</v>
      </c>
      <c r="FS150">
        <v>27</v>
      </c>
      <c r="FT150">
        <v>12</v>
      </c>
      <c r="FU150">
        <v>12.1</v>
      </c>
      <c r="FV150">
        <v>1.3684099999999999</v>
      </c>
      <c r="FW150">
        <v>2.4414099999999999</v>
      </c>
      <c r="FX150">
        <v>2.1496599999999999</v>
      </c>
      <c r="FY150">
        <v>2.7258300000000002</v>
      </c>
      <c r="FZ150">
        <v>2.1508799999999999</v>
      </c>
      <c r="GA150">
        <v>2.3779300000000001</v>
      </c>
      <c r="GB150">
        <v>37.027000000000001</v>
      </c>
      <c r="GC150">
        <v>14.420999999999999</v>
      </c>
      <c r="GD150">
        <v>19</v>
      </c>
      <c r="GE150">
        <v>620.279</v>
      </c>
      <c r="GF150">
        <v>645.74199999999996</v>
      </c>
      <c r="GG150">
        <v>20.0014</v>
      </c>
      <c r="GH150">
        <v>28.561399999999999</v>
      </c>
      <c r="GI150">
        <v>30.001200000000001</v>
      </c>
      <c r="GJ150">
        <v>28.330500000000001</v>
      </c>
      <c r="GK150">
        <v>28.304400000000001</v>
      </c>
      <c r="GL150">
        <v>27.406700000000001</v>
      </c>
      <c r="GM150">
        <v>34.1751</v>
      </c>
      <c r="GN150">
        <v>0</v>
      </c>
      <c r="GO150">
        <v>20</v>
      </c>
      <c r="GP150">
        <v>420</v>
      </c>
      <c r="GQ150">
        <v>19.354500000000002</v>
      </c>
      <c r="GR150">
        <v>100.477</v>
      </c>
      <c r="GS150">
        <v>100.765</v>
      </c>
    </row>
    <row r="151" spans="1:201" x14ac:dyDescent="0.25">
      <c r="A151" t="s">
        <v>644</v>
      </c>
      <c r="B151" t="s">
        <v>647</v>
      </c>
      <c r="C151">
        <v>4</v>
      </c>
      <c r="D151">
        <v>135</v>
      </c>
      <c r="E151">
        <v>1654202368.0999999</v>
      </c>
      <c r="F151">
        <v>15066.099999904631</v>
      </c>
      <c r="G151" t="s">
        <v>636</v>
      </c>
      <c r="H151" t="s">
        <v>637</v>
      </c>
      <c r="I151">
        <v>15</v>
      </c>
      <c r="J151">
        <v>1654202360.349999</v>
      </c>
      <c r="K151">
        <f t="shared" si="84"/>
        <v>1.0056290512990909E-3</v>
      </c>
      <c r="L151">
        <f t="shared" si="85"/>
        <v>1.0056290512990909</v>
      </c>
      <c r="M151">
        <f t="shared" si="86"/>
        <v>1.4294661931035368</v>
      </c>
      <c r="N151">
        <f t="shared" si="87"/>
        <v>419.05833333333339</v>
      </c>
      <c r="O151">
        <f t="shared" si="88"/>
        <v>378.36505930478381</v>
      </c>
      <c r="P151">
        <f t="shared" si="89"/>
        <v>32.172653442014024</v>
      </c>
      <c r="Q151">
        <f t="shared" si="90"/>
        <v>35.632831834667421</v>
      </c>
      <c r="R151">
        <f t="shared" si="91"/>
        <v>7.2749353309452508E-2</v>
      </c>
      <c r="S151">
        <f>IF(LEFT(AS151,1)&lt;&gt;"0",IF(LEFT(AS151,1)="1",3,AT151),$G$5+$H$5*(BJ151*BC151/($N$5*1000))+$I$5*(BJ151*BC151/($N$5*1000))*MAX(MIN(AQ151,$M$5),$L$5)*MAX(MIN(AQ151,$M$5),$L$5)+$J$5*MAX(MIN(AQ151,$M$5),$L$5)*(BJ151*BC151/($N$5*1000))+$K$5*(BJ151*BC151/($N$5*1000))*(BJ151*BC151/($N$5*1000)))</f>
        <v>3.191047650711798</v>
      </c>
      <c r="T151">
        <f t="shared" si="92"/>
        <v>7.1840369702469598E-2</v>
      </c>
      <c r="U151">
        <f t="shared" si="93"/>
        <v>4.4980953283103545E-2</v>
      </c>
      <c r="V151">
        <f t="shared" si="94"/>
        <v>8.8989058772342027</v>
      </c>
      <c r="W151">
        <f>(BE151+(V151+2*0.95*0.0000000567*(((BE151+$E$7)+273)^4-(BE151+273)^4)-44100*K151)/(1.84*29.3*S151+8*0.95*0.0000000567*(BE151+273)^3))</f>
        <v>23.18667346995624</v>
      </c>
      <c r="X151">
        <f>($F$7*BF151+$G$7*BG151+$H$7*W151)</f>
        <v>23.325300000000009</v>
      </c>
      <c r="Y151">
        <f t="shared" si="95"/>
        <v>2.8757199309734589</v>
      </c>
      <c r="Z151">
        <f t="shared" si="96"/>
        <v>59.530336144286281</v>
      </c>
      <c r="AA151">
        <f t="shared" si="97"/>
        <v>1.717599854605449</v>
      </c>
      <c r="AB151">
        <f t="shared" si="98"/>
        <v>2.8852513959310211</v>
      </c>
      <c r="AC151">
        <f t="shared" si="99"/>
        <v>1.15812007636801</v>
      </c>
      <c r="AD151">
        <f t="shared" si="100"/>
        <v>-44.348241162289909</v>
      </c>
      <c r="AE151">
        <f t="shared" si="101"/>
        <v>9.4304269624768846</v>
      </c>
      <c r="AF151">
        <f>2*0.95*0.0000000567*(((BE151+$E$7)+273)^4-(X151+273)^4)</f>
        <v>0.61480300233190632</v>
      </c>
      <c r="AG151">
        <f t="shared" si="102"/>
        <v>-25.404105320246913</v>
      </c>
      <c r="AH151">
        <v>0</v>
      </c>
      <c r="AI151">
        <v>0</v>
      </c>
      <c r="AJ151">
        <f>IF(AH151*$K$13&gt;=AL151,1,(AL151/(AL151-AH151*$K$13)))</f>
        <v>1</v>
      </c>
      <c r="AK151">
        <f t="shared" si="103"/>
        <v>0</v>
      </c>
      <c r="AL151">
        <f>MAX(0,($E$13+$F$13*BJ151)/(1+$G$13*BJ151)*BC151/(BE151+273)*$H$13)</f>
        <v>45432.655080431199</v>
      </c>
      <c r="AM151">
        <f>$E$11*BK151+$F$11*BL151+$G$11*BW151</f>
        <v>49.999490000000009</v>
      </c>
      <c r="AN151">
        <f t="shared" si="104"/>
        <v>42.535179086747917</v>
      </c>
      <c r="AO151">
        <f>($E$11*$G$9+$F$11*$G$9+$G$11*(BX151*$H$9+BY151*$J$9))/($E$11+$F$11+$G$11)</f>
        <v>0.85071225900000003</v>
      </c>
      <c r="AP151">
        <f>($E$11*$N$9+$F$11*$N$9+$G$11*(BX151*$O$9+BY151*$Q$9))/($E$11+$F$11+$G$11)</f>
        <v>0.17797993294</v>
      </c>
      <c r="AQ151">
        <v>3</v>
      </c>
      <c r="AR151">
        <v>0.5</v>
      </c>
      <c r="AS151" t="s">
        <v>331</v>
      </c>
      <c r="AT151">
        <v>2</v>
      </c>
      <c r="AU151">
        <v>1654202360.349999</v>
      </c>
      <c r="AV151">
        <v>419.05833333333339</v>
      </c>
      <c r="AW151">
        <v>419.98376666666672</v>
      </c>
      <c r="AX151">
        <v>20.199756666666659</v>
      </c>
      <c r="AY151">
        <v>19.707103333333329</v>
      </c>
      <c r="AZ151">
        <v>416.76373333333328</v>
      </c>
      <c r="BA151">
        <v>20.04928</v>
      </c>
      <c r="BB151">
        <v>600.00543333333337</v>
      </c>
      <c r="BC151">
        <v>84.930710000000005</v>
      </c>
      <c r="BD151">
        <v>0.10001007000000001</v>
      </c>
      <c r="BE151">
        <v>23.38011666666667</v>
      </c>
      <c r="BF151">
        <v>23.325300000000009</v>
      </c>
      <c r="BG151">
        <v>999.9000000000002</v>
      </c>
      <c r="BH151">
        <v>0</v>
      </c>
      <c r="BI151">
        <v>0</v>
      </c>
      <c r="BJ151">
        <v>9994.3113333333331</v>
      </c>
      <c r="BK151">
        <v>14.728960000000001</v>
      </c>
      <c r="BL151">
        <v>10.75947</v>
      </c>
      <c r="BM151">
        <v>-0.92536830000000014</v>
      </c>
      <c r="BN151">
        <v>427.69779999999992</v>
      </c>
      <c r="BO151">
        <v>428.42686666666668</v>
      </c>
      <c r="BP151">
        <v>0.49265176666666671</v>
      </c>
      <c r="BQ151">
        <v>419.98376666666672</v>
      </c>
      <c r="BR151">
        <v>19.707103333333329</v>
      </c>
      <c r="BS151">
        <v>1.715579</v>
      </c>
      <c r="BT151">
        <v>1.673737333333333</v>
      </c>
      <c r="BU151">
        <v>15.03811333333333</v>
      </c>
      <c r="BV151">
        <v>14.654909999999999</v>
      </c>
      <c r="BW151">
        <v>49.999490000000009</v>
      </c>
      <c r="BX151">
        <v>0.64293533333333341</v>
      </c>
      <c r="BY151">
        <v>0.35706503333333328</v>
      </c>
      <c r="BZ151">
        <v>31</v>
      </c>
      <c r="CA151">
        <v>835.05693333333329</v>
      </c>
      <c r="CB151">
        <v>1654201556.5999999</v>
      </c>
      <c r="CC151" t="s">
        <v>619</v>
      </c>
      <c r="CD151">
        <v>1654201556.5999999</v>
      </c>
      <c r="CE151">
        <v>1654201551.5999999</v>
      </c>
      <c r="CF151">
        <v>16</v>
      </c>
      <c r="CG151">
        <v>-0.24299999999999999</v>
      </c>
      <c r="CH151">
        <v>-1E-3</v>
      </c>
      <c r="CI151">
        <v>2.2949999999999999</v>
      </c>
      <c r="CJ151">
        <v>0.09</v>
      </c>
      <c r="CK151">
        <v>420</v>
      </c>
      <c r="CL151">
        <v>17</v>
      </c>
      <c r="CM151">
        <v>0.13</v>
      </c>
      <c r="CN151">
        <v>0.05</v>
      </c>
      <c r="CO151">
        <v>-0.93909835000000008</v>
      </c>
      <c r="CP151">
        <v>0.19104932082551709</v>
      </c>
      <c r="CQ151">
        <v>3.0882276890273161E-2</v>
      </c>
      <c r="CR151">
        <v>0</v>
      </c>
      <c r="CS151">
        <v>0.511569575</v>
      </c>
      <c r="CT151">
        <v>-0.49632865666041281</v>
      </c>
      <c r="CU151">
        <v>5.4234832862233247E-2</v>
      </c>
      <c r="CV151">
        <v>0</v>
      </c>
      <c r="CW151">
        <v>0</v>
      </c>
      <c r="CX151">
        <v>2</v>
      </c>
      <c r="CY151" t="s">
        <v>333</v>
      </c>
      <c r="CZ151">
        <v>3.2316500000000001</v>
      </c>
      <c r="DA151">
        <v>2.7812899999999998</v>
      </c>
      <c r="DB151">
        <v>8.2186499999999996E-2</v>
      </c>
      <c r="DC151">
        <v>8.3766699999999999E-2</v>
      </c>
      <c r="DD151">
        <v>8.9830400000000005E-2</v>
      </c>
      <c r="DE151">
        <v>9.0461299999999994E-2</v>
      </c>
      <c r="DF151">
        <v>23192.7</v>
      </c>
      <c r="DG151">
        <v>22808.5</v>
      </c>
      <c r="DH151">
        <v>24299.4</v>
      </c>
      <c r="DI151">
        <v>22180.1</v>
      </c>
      <c r="DJ151">
        <v>32682.2</v>
      </c>
      <c r="DK151">
        <v>25732.2</v>
      </c>
      <c r="DL151">
        <v>39715.599999999999</v>
      </c>
      <c r="DM151">
        <v>30707</v>
      </c>
      <c r="DN151">
        <v>2.17048</v>
      </c>
      <c r="DO151">
        <v>2.1737799999999998</v>
      </c>
      <c r="DP151">
        <v>-9.8869200000000004E-3</v>
      </c>
      <c r="DQ151">
        <v>0</v>
      </c>
      <c r="DR151">
        <v>23.502300000000002</v>
      </c>
      <c r="DS151">
        <v>999.9</v>
      </c>
      <c r="DT151">
        <v>47.1</v>
      </c>
      <c r="DU151">
        <v>33.700000000000003</v>
      </c>
      <c r="DV151">
        <v>29.136900000000001</v>
      </c>
      <c r="DW151">
        <v>63.370899999999999</v>
      </c>
      <c r="DX151">
        <v>17.027200000000001</v>
      </c>
      <c r="DY151">
        <v>2</v>
      </c>
      <c r="DZ151">
        <v>0.134047</v>
      </c>
      <c r="EA151">
        <v>3.72234</v>
      </c>
      <c r="EB151">
        <v>20.339300000000001</v>
      </c>
      <c r="EC151">
        <v>5.2295699999999998</v>
      </c>
      <c r="ED151">
        <v>11.944100000000001</v>
      </c>
      <c r="EE151">
        <v>4.9777500000000003</v>
      </c>
      <c r="EF151">
        <v>3.28105</v>
      </c>
      <c r="EG151">
        <v>1010.3</v>
      </c>
      <c r="EH151">
        <v>3290.5</v>
      </c>
      <c r="EI151">
        <v>192.1</v>
      </c>
      <c r="EJ151">
        <v>100.9</v>
      </c>
      <c r="EK151">
        <v>4.9717700000000002</v>
      </c>
      <c r="EL151">
        <v>1.86172</v>
      </c>
      <c r="EM151">
        <v>1.8672200000000001</v>
      </c>
      <c r="EN151">
        <v>1.85853</v>
      </c>
      <c r="EO151">
        <v>1.8628100000000001</v>
      </c>
      <c r="EP151">
        <v>1.8633999999999999</v>
      </c>
      <c r="EQ151">
        <v>1.8641799999999999</v>
      </c>
      <c r="ER151">
        <v>1.86022</v>
      </c>
      <c r="ES151">
        <v>0</v>
      </c>
      <c r="ET151">
        <v>0</v>
      </c>
      <c r="EU151">
        <v>0</v>
      </c>
      <c r="EV151">
        <v>0</v>
      </c>
      <c r="EW151" t="s">
        <v>334</v>
      </c>
      <c r="EX151" t="s">
        <v>335</v>
      </c>
      <c r="EY151" t="s">
        <v>336</v>
      </c>
      <c r="EZ151" t="s">
        <v>336</v>
      </c>
      <c r="FA151" t="s">
        <v>336</v>
      </c>
      <c r="FB151" t="s">
        <v>336</v>
      </c>
      <c r="FC151">
        <v>0</v>
      </c>
      <c r="FD151">
        <v>100</v>
      </c>
      <c r="FE151">
        <v>100</v>
      </c>
      <c r="FF151">
        <v>2.2949999999999999</v>
      </c>
      <c r="FG151">
        <v>0.15129999999999999</v>
      </c>
      <c r="FH151">
        <v>2.145463719519547</v>
      </c>
      <c r="FI151">
        <v>6.7843858137211317E-4</v>
      </c>
      <c r="FJ151">
        <v>-9.1149672394835243E-7</v>
      </c>
      <c r="FK151">
        <v>3.4220399332756191E-10</v>
      </c>
      <c r="FL151">
        <v>7.8445154190081856E-3</v>
      </c>
      <c r="FM151">
        <v>-1.0294496597657229E-2</v>
      </c>
      <c r="FN151">
        <v>9.3241379300954626E-4</v>
      </c>
      <c r="FO151">
        <v>-3.1998259251072341E-6</v>
      </c>
      <c r="FP151">
        <v>1</v>
      </c>
      <c r="FQ151">
        <v>2092</v>
      </c>
      <c r="FR151">
        <v>0</v>
      </c>
      <c r="FS151">
        <v>27</v>
      </c>
      <c r="FT151">
        <v>13.5</v>
      </c>
      <c r="FU151">
        <v>13.6</v>
      </c>
      <c r="FV151">
        <v>1.3684099999999999</v>
      </c>
      <c r="FW151">
        <v>2.4365199999999998</v>
      </c>
      <c r="FX151">
        <v>2.1496599999999999</v>
      </c>
      <c r="FY151">
        <v>2.7258300000000002</v>
      </c>
      <c r="FZ151">
        <v>2.1508799999999999</v>
      </c>
      <c r="GA151">
        <v>2.3999000000000001</v>
      </c>
      <c r="GB151">
        <v>37.194099999999999</v>
      </c>
      <c r="GC151">
        <v>14.403499999999999</v>
      </c>
      <c r="GD151">
        <v>19</v>
      </c>
      <c r="GE151">
        <v>619.89599999999996</v>
      </c>
      <c r="GF151">
        <v>646.35</v>
      </c>
      <c r="GG151">
        <v>20.0014</v>
      </c>
      <c r="GH151">
        <v>28.8249</v>
      </c>
      <c r="GI151">
        <v>30.001000000000001</v>
      </c>
      <c r="GJ151">
        <v>28.601199999999999</v>
      </c>
      <c r="GK151">
        <v>28.573399999999999</v>
      </c>
      <c r="GL151">
        <v>27.4131</v>
      </c>
      <c r="GM151">
        <v>33.060299999999998</v>
      </c>
      <c r="GN151">
        <v>0</v>
      </c>
      <c r="GO151">
        <v>20</v>
      </c>
      <c r="GP151">
        <v>420</v>
      </c>
      <c r="GQ151">
        <v>19.757100000000001</v>
      </c>
      <c r="GR151">
        <v>100.43899999999999</v>
      </c>
      <c r="GS151">
        <v>100.735</v>
      </c>
    </row>
    <row r="152" spans="1:201" x14ac:dyDescent="0.25">
      <c r="A152" t="s">
        <v>644</v>
      </c>
      <c r="B152" t="s">
        <v>647</v>
      </c>
      <c r="C152">
        <v>4</v>
      </c>
      <c r="D152">
        <v>136</v>
      </c>
      <c r="E152">
        <v>1654202438.5999999</v>
      </c>
      <c r="F152">
        <v>15136.599999904631</v>
      </c>
      <c r="G152" t="s">
        <v>638</v>
      </c>
      <c r="H152" t="s">
        <v>639</v>
      </c>
      <c r="I152">
        <v>15</v>
      </c>
      <c r="J152">
        <v>1654202430.849999</v>
      </c>
      <c r="K152">
        <f t="shared" si="84"/>
        <v>4.7961710956700049E-4</v>
      </c>
      <c r="L152">
        <f t="shared" si="85"/>
        <v>0.47961710956700049</v>
      </c>
      <c r="M152">
        <f t="shared" si="86"/>
        <v>-1.1083915340218922</v>
      </c>
      <c r="N152">
        <f t="shared" si="87"/>
        <v>420.42786666666677</v>
      </c>
      <c r="O152">
        <f t="shared" si="88"/>
        <v>462.323264795944</v>
      </c>
      <c r="P152">
        <f t="shared" si="89"/>
        <v>39.310810895201186</v>
      </c>
      <c r="Q152">
        <f t="shared" si="90"/>
        <v>35.748493792327075</v>
      </c>
      <c r="R152">
        <f t="shared" si="91"/>
        <v>3.4420949476946225E-2</v>
      </c>
      <c r="S152">
        <f>IF(LEFT(AS152,1)&lt;&gt;"0",IF(LEFT(AS152,1)="1",3,AT152),$G$5+$H$5*(BJ152*BC152/($N$5*1000))+$I$5*(BJ152*BC152/($N$5*1000))*MAX(MIN(AQ152,$M$5),$L$5)*MAX(MIN(AQ152,$M$5),$L$5)+$J$5*MAX(MIN(AQ152,$M$5),$L$5)*(BJ152*BC152/($N$5*1000))+$K$5*(BJ152*BC152/($N$5*1000))*(BJ152*BC152/($N$5*1000)))</f>
        <v>3.1909785990301653</v>
      </c>
      <c r="T152">
        <f t="shared" si="92"/>
        <v>3.4215999246343352E-2</v>
      </c>
      <c r="U152">
        <f t="shared" si="93"/>
        <v>2.1403311604424519E-2</v>
      </c>
      <c r="V152">
        <f t="shared" si="94"/>
        <v>0</v>
      </c>
      <c r="W152">
        <f>(BE152+(V152+2*0.95*0.0000000567*(((BE152+$E$7)+273)^4-(BE152+273)^4)-44100*K152)/(1.84*29.3*S152+8*0.95*0.0000000567*(BE152+273)^3))</f>
        <v>23.324365907738393</v>
      </c>
      <c r="X152">
        <f>($F$7*BF152+$G$7*BG152+$H$7*W152)</f>
        <v>23.389443333333329</v>
      </c>
      <c r="Y152">
        <f t="shared" si="95"/>
        <v>2.8868758546041908</v>
      </c>
      <c r="Z152">
        <f t="shared" si="96"/>
        <v>59.652690318111446</v>
      </c>
      <c r="AA152">
        <f t="shared" si="97"/>
        <v>1.7273376427065759</v>
      </c>
      <c r="AB152">
        <f t="shared" si="98"/>
        <v>2.8956575696672817</v>
      </c>
      <c r="AC152">
        <f t="shared" si="99"/>
        <v>1.159538211897615</v>
      </c>
      <c r="AD152">
        <f t="shared" si="100"/>
        <v>-21.151114531904721</v>
      </c>
      <c r="AE152">
        <f t="shared" si="101"/>
        <v>8.6600928045445773</v>
      </c>
      <c r="AF152">
        <f>2*0.95*0.0000000567*(((BE152+$E$7)+273)^4-(X152+273)^4)</f>
        <v>0.56494828887885318</v>
      </c>
      <c r="AG152">
        <f t="shared" si="102"/>
        <v>-11.926073438481291</v>
      </c>
      <c r="AH152">
        <v>0</v>
      </c>
      <c r="AI152">
        <v>0</v>
      </c>
      <c r="AJ152">
        <f>IF(AH152*$K$13&gt;=AL152,1,(AL152/(AL152-AH152*$K$13)))</f>
        <v>1</v>
      </c>
      <c r="AK152">
        <f t="shared" si="103"/>
        <v>0</v>
      </c>
      <c r="AL152">
        <f>MAX(0,($E$13+$F$13*BJ152)/(1+$G$13*BJ152)*BC152/(BE152+273)*$H$13)</f>
        <v>45422.193316704121</v>
      </c>
      <c r="AM152">
        <f>$E$11*BK152+$F$11*BL152+$G$11*BW152</f>
        <v>0</v>
      </c>
      <c r="AN152">
        <f t="shared" si="104"/>
        <v>0</v>
      </c>
      <c r="AO152">
        <f>($E$11*$G$9+$F$11*$G$9+$G$11*(BX152*$H$9+BY152*$J$9))/($E$11+$F$11+$G$11)</f>
        <v>0</v>
      </c>
      <c r="AP152">
        <f>($E$11*$N$9+$F$11*$N$9+$G$11*(BX152*$O$9+BY152*$Q$9))/($E$11+$F$11+$G$11)</f>
        <v>0</v>
      </c>
      <c r="AQ152">
        <v>3</v>
      </c>
      <c r="AR152">
        <v>0.5</v>
      </c>
      <c r="AS152" t="s">
        <v>331</v>
      </c>
      <c r="AT152">
        <v>2</v>
      </c>
      <c r="AU152">
        <v>1654202430.849999</v>
      </c>
      <c r="AV152">
        <v>420.42786666666677</v>
      </c>
      <c r="AW152">
        <v>419.97449999999998</v>
      </c>
      <c r="AX152">
        <v>20.314726666666669</v>
      </c>
      <c r="AY152">
        <v>20.079793333333331</v>
      </c>
      <c r="AZ152">
        <v>418.13316666666668</v>
      </c>
      <c r="BA152">
        <v>20.161643333333341</v>
      </c>
      <c r="BB152">
        <v>600.00913333333335</v>
      </c>
      <c r="BC152">
        <v>84.928793333333331</v>
      </c>
      <c r="BD152">
        <v>0.1000466333333333</v>
      </c>
      <c r="BE152">
        <v>23.439783333333331</v>
      </c>
      <c r="BF152">
        <v>23.389443333333329</v>
      </c>
      <c r="BG152">
        <v>999.9000000000002</v>
      </c>
      <c r="BH152">
        <v>0</v>
      </c>
      <c r="BI152">
        <v>0</v>
      </c>
      <c r="BJ152">
        <v>9994.244333333334</v>
      </c>
      <c r="BK152">
        <v>-0.54475603333333344</v>
      </c>
      <c r="BL152">
        <v>10.87046</v>
      </c>
      <c r="BM152">
        <v>0.45343636666666659</v>
      </c>
      <c r="BN152">
        <v>429.14583333333331</v>
      </c>
      <c r="BO152">
        <v>428.58023333333341</v>
      </c>
      <c r="BP152">
        <v>0.23493656666666671</v>
      </c>
      <c r="BQ152">
        <v>419.97449999999998</v>
      </c>
      <c r="BR152">
        <v>20.079793333333331</v>
      </c>
      <c r="BS152">
        <v>1.725305333333333</v>
      </c>
      <c r="BT152">
        <v>1.705352666666667</v>
      </c>
      <c r="BU152">
        <v>15.12598666666667</v>
      </c>
      <c r="BV152">
        <v>14.94523</v>
      </c>
      <c r="BW152">
        <v>0</v>
      </c>
      <c r="BX152">
        <v>0</v>
      </c>
      <c r="BY152">
        <v>0</v>
      </c>
      <c r="BZ152">
        <v>31</v>
      </c>
      <c r="CA152">
        <v>10.00695</v>
      </c>
      <c r="CB152">
        <v>1654201556.5999999</v>
      </c>
      <c r="CC152" t="s">
        <v>619</v>
      </c>
      <c r="CD152">
        <v>1654201556.5999999</v>
      </c>
      <c r="CE152">
        <v>1654201551.5999999</v>
      </c>
      <c r="CF152">
        <v>16</v>
      </c>
      <c r="CG152">
        <v>-0.24299999999999999</v>
      </c>
      <c r="CH152">
        <v>-1E-3</v>
      </c>
      <c r="CI152">
        <v>2.2949999999999999</v>
      </c>
      <c r="CJ152">
        <v>0.09</v>
      </c>
      <c r="CK152">
        <v>420</v>
      </c>
      <c r="CL152">
        <v>17</v>
      </c>
      <c r="CM152">
        <v>0.13</v>
      </c>
      <c r="CN152">
        <v>0.05</v>
      </c>
      <c r="CO152">
        <v>0.44880424390243889</v>
      </c>
      <c r="CP152">
        <v>2.457242508710877E-2</v>
      </c>
      <c r="CQ152">
        <v>3.571423266319744E-2</v>
      </c>
      <c r="CR152">
        <v>1</v>
      </c>
      <c r="CS152">
        <v>0.24709512195121949</v>
      </c>
      <c r="CT152">
        <v>-9.4952592334494448E-2</v>
      </c>
      <c r="CU152">
        <v>2.79490953631647E-2</v>
      </c>
      <c r="CV152">
        <v>1</v>
      </c>
      <c r="CW152">
        <v>2</v>
      </c>
      <c r="CX152">
        <v>2</v>
      </c>
      <c r="CY152" t="s">
        <v>343</v>
      </c>
      <c r="CZ152">
        <v>3.2315200000000002</v>
      </c>
      <c r="DA152">
        <v>2.7813400000000001</v>
      </c>
      <c r="DB152">
        <v>8.2352800000000004E-2</v>
      </c>
      <c r="DC152">
        <v>8.3726800000000004E-2</v>
      </c>
      <c r="DD152">
        <v>9.0188000000000004E-2</v>
      </c>
      <c r="DE152">
        <v>9.1348200000000004E-2</v>
      </c>
      <c r="DF152">
        <v>23180.3</v>
      </c>
      <c r="DG152">
        <v>22802.3</v>
      </c>
      <c r="DH152">
        <v>24291.599999999999</v>
      </c>
      <c r="DI152">
        <v>22173.599999999999</v>
      </c>
      <c r="DJ152">
        <v>32659.8</v>
      </c>
      <c r="DK152">
        <v>25699.599999999999</v>
      </c>
      <c r="DL152">
        <v>39703.800000000003</v>
      </c>
      <c r="DM152">
        <v>30697.8</v>
      </c>
      <c r="DN152">
        <v>2.1675800000000001</v>
      </c>
      <c r="DO152">
        <v>2.1706300000000001</v>
      </c>
      <c r="DP152">
        <v>-8.3297500000000003E-3</v>
      </c>
      <c r="DQ152">
        <v>0</v>
      </c>
      <c r="DR152">
        <v>23.5352</v>
      </c>
      <c r="DS152">
        <v>999.9</v>
      </c>
      <c r="DT152">
        <v>47.2</v>
      </c>
      <c r="DU152">
        <v>33.700000000000003</v>
      </c>
      <c r="DV152">
        <v>29.200600000000001</v>
      </c>
      <c r="DW152">
        <v>63.451000000000001</v>
      </c>
      <c r="DX152">
        <v>16.947099999999999</v>
      </c>
      <c r="DY152">
        <v>2</v>
      </c>
      <c r="DZ152">
        <v>0.149868</v>
      </c>
      <c r="EA152">
        <v>3.8319399999999999</v>
      </c>
      <c r="EB152">
        <v>20.337499999999999</v>
      </c>
      <c r="EC152">
        <v>5.22987</v>
      </c>
      <c r="ED152">
        <v>11.944100000000001</v>
      </c>
      <c r="EE152">
        <v>4.9778000000000002</v>
      </c>
      <c r="EF152">
        <v>3.2810000000000001</v>
      </c>
      <c r="EG152">
        <v>1012.3</v>
      </c>
      <c r="EH152">
        <v>3306.4</v>
      </c>
      <c r="EI152">
        <v>192.1</v>
      </c>
      <c r="EJ152">
        <v>100.9</v>
      </c>
      <c r="EK152">
        <v>4.9717399999999996</v>
      </c>
      <c r="EL152">
        <v>1.86175</v>
      </c>
      <c r="EM152">
        <v>1.8672200000000001</v>
      </c>
      <c r="EN152">
        <v>1.85853</v>
      </c>
      <c r="EO152">
        <v>1.8627899999999999</v>
      </c>
      <c r="EP152">
        <v>1.8633999999999999</v>
      </c>
      <c r="EQ152">
        <v>1.8642000000000001</v>
      </c>
      <c r="ER152">
        <v>1.8602000000000001</v>
      </c>
      <c r="ES152">
        <v>0</v>
      </c>
      <c r="ET152">
        <v>0</v>
      </c>
      <c r="EU152">
        <v>0</v>
      </c>
      <c r="EV152">
        <v>0</v>
      </c>
      <c r="EW152" t="s">
        <v>334</v>
      </c>
      <c r="EX152" t="s">
        <v>335</v>
      </c>
      <c r="EY152" t="s">
        <v>336</v>
      </c>
      <c r="EZ152" t="s">
        <v>336</v>
      </c>
      <c r="FA152" t="s">
        <v>336</v>
      </c>
      <c r="FB152" t="s">
        <v>336</v>
      </c>
      <c r="FC152">
        <v>0</v>
      </c>
      <c r="FD152">
        <v>100</v>
      </c>
      <c r="FE152">
        <v>100</v>
      </c>
      <c r="FF152">
        <v>2.2949999999999999</v>
      </c>
      <c r="FG152">
        <v>0.15429999999999999</v>
      </c>
      <c r="FH152">
        <v>2.145463719519547</v>
      </c>
      <c r="FI152">
        <v>6.7843858137211317E-4</v>
      </c>
      <c r="FJ152">
        <v>-9.1149672394835243E-7</v>
      </c>
      <c r="FK152">
        <v>3.4220399332756191E-10</v>
      </c>
      <c r="FL152">
        <v>7.8445154190081856E-3</v>
      </c>
      <c r="FM152">
        <v>-1.0294496597657229E-2</v>
      </c>
      <c r="FN152">
        <v>9.3241379300954626E-4</v>
      </c>
      <c r="FO152">
        <v>-3.1998259251072341E-6</v>
      </c>
      <c r="FP152">
        <v>1</v>
      </c>
      <c r="FQ152">
        <v>2092</v>
      </c>
      <c r="FR152">
        <v>0</v>
      </c>
      <c r="FS152">
        <v>27</v>
      </c>
      <c r="FT152">
        <v>14.7</v>
      </c>
      <c r="FU152">
        <v>14.8</v>
      </c>
      <c r="FV152">
        <v>1.3684099999999999</v>
      </c>
      <c r="FW152">
        <v>2.4365199999999998</v>
      </c>
      <c r="FX152">
        <v>2.1496599999999999</v>
      </c>
      <c r="FY152">
        <v>2.7258300000000002</v>
      </c>
      <c r="FZ152">
        <v>2.1508799999999999</v>
      </c>
      <c r="GA152">
        <v>2.3803700000000001</v>
      </c>
      <c r="GB152">
        <v>37.361800000000002</v>
      </c>
      <c r="GC152">
        <v>14.3772</v>
      </c>
      <c r="GD152">
        <v>19</v>
      </c>
      <c r="GE152">
        <v>619.94200000000001</v>
      </c>
      <c r="GF152">
        <v>646.16300000000001</v>
      </c>
      <c r="GG152">
        <v>20.000800000000002</v>
      </c>
      <c r="GH152">
        <v>29.022300000000001</v>
      </c>
      <c r="GI152">
        <v>30.001200000000001</v>
      </c>
      <c r="GJ152">
        <v>28.8096</v>
      </c>
      <c r="GK152">
        <v>28.785299999999999</v>
      </c>
      <c r="GL152">
        <v>27.410900000000002</v>
      </c>
      <c r="GM152">
        <v>32.452100000000002</v>
      </c>
      <c r="GN152">
        <v>0</v>
      </c>
      <c r="GO152">
        <v>20</v>
      </c>
      <c r="GP152">
        <v>420</v>
      </c>
      <c r="GQ152">
        <v>20.072099999999999</v>
      </c>
      <c r="GR152">
        <v>100.408</v>
      </c>
      <c r="GS152">
        <v>100.705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364</v>
      </c>
      <c r="B20" t="s">
        <v>365</v>
      </c>
    </row>
    <row r="21" spans="1:2" x14ac:dyDescent="0.25">
      <c r="A21" t="s">
        <v>417</v>
      </c>
      <c r="B21" t="s">
        <v>418</v>
      </c>
    </row>
    <row r="22" spans="1:2" x14ac:dyDescent="0.25">
      <c r="A22" t="s">
        <v>442</v>
      </c>
      <c r="B22" t="s">
        <v>443</v>
      </c>
    </row>
    <row r="23" spans="1:2" x14ac:dyDescent="0.25">
      <c r="A23" t="s">
        <v>467</v>
      </c>
      <c r="B23" t="s">
        <v>468</v>
      </c>
    </row>
    <row r="24" spans="1:2" x14ac:dyDescent="0.25">
      <c r="A24" t="s">
        <v>492</v>
      </c>
      <c r="B24" t="s">
        <v>493</v>
      </c>
    </row>
    <row r="25" spans="1:2" x14ac:dyDescent="0.25">
      <c r="A25" t="s">
        <v>517</v>
      </c>
      <c r="B25" t="s">
        <v>518</v>
      </c>
    </row>
    <row r="26" spans="1:2" x14ac:dyDescent="0.25">
      <c r="A26" t="s">
        <v>542</v>
      </c>
      <c r="B26" t="s">
        <v>543</v>
      </c>
    </row>
    <row r="27" spans="1:2" x14ac:dyDescent="0.25">
      <c r="A27" t="s">
        <v>567</v>
      </c>
      <c r="B27" t="s">
        <v>568</v>
      </c>
    </row>
    <row r="28" spans="1:2" x14ac:dyDescent="0.25">
      <c r="A28" t="s">
        <v>592</v>
      </c>
      <c r="B28" t="s">
        <v>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Sturchio,Matthew</dc:creator>
  <cp:lastModifiedBy>Sturchio,Matthew</cp:lastModifiedBy>
  <dcterms:created xsi:type="dcterms:W3CDTF">2022-06-02T20:49:14Z</dcterms:created>
  <dcterms:modified xsi:type="dcterms:W3CDTF">2022-06-23T19:59:48Z</dcterms:modified>
</cp:coreProperties>
</file>