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<sst xmlns="http://schemas.openxmlformats.org/spreadsheetml/2006/main" count="859" uniqueCount="369">
  <si>
    <t>File opened</t>
  </si>
  <si>
    <t>2022-06-28 13:05:05</t>
  </si>
  <si>
    <t>Console s/n</t>
  </si>
  <si>
    <t>68C-022620</t>
  </si>
  <si>
    <t>Console ver</t>
  </si>
  <si>
    <t>Bluestem v.2.0.04</t>
  </si>
  <si>
    <t>Scripts ver</t>
  </si>
  <si>
    <t>2021.08  2.0.04, Aug 2021</t>
  </si>
  <si>
    <t>Head s/n</t>
  </si>
  <si>
    <t>68H-422610</t>
  </si>
  <si>
    <t>Head ver</t>
  </si>
  <si>
    <t>1.4.7</t>
  </si>
  <si>
    <t>Head cal</t>
  </si>
  <si>
    <t>{"oxygen": "21", "co2azero": "0.956879", "co2aspan1": "0.999976", "co2aspan2": "-0.0281778", "co2aspan2a": "0.291716", "co2aspan2b": "0.289311", "co2aspanconc1": "2491", "co2aspanconc2": "303.6", "co2bzero": "0.887018", "co2bspan1": "0.999922", "co2bspan2": "-0.0284838", "co2bspan2a": "0.295406", "co2bspan2b": "0.292897", "co2bspanconc1": "2491", "co2bspanconc2": "303.6", "h2oazero": "1.10485", "h2oaspan1": "1.01043", "h2oaspan2": "0", "h2oaspan2a": "0.0714665", "h2oaspan2b": "0.0722118", "h2oaspanconc1": "12.28", "h2oaspanconc2": "0", "h2obzero": "1.0837", "h2obspan1": "0.997499", "h2obspan2": "0", "h2obspan2a": "0.0728508", "h2obspan2b": "0.0726686", "h2obspanconc1": "12.28", "h2obspanconc2": "0", "tazero": "0.00463867", "tbzero": "0.12225", "flowmeterzero": "0.985692", "flowazero": "0.30292", "flowbzero": "0.30501", "chamberpressurezero": "2.64692", "ssa_ref": "31867.6", "ssb_ref": "26250.6"}</t>
  </si>
  <si>
    <t>CO2 rangematch</t>
  </si>
  <si>
    <t>Mon Mar 21 11:13</t>
  </si>
  <si>
    <t>H2O rangematch</t>
  </si>
  <si>
    <t>Mon Mar 21 08:51</t>
  </si>
  <si>
    <t>Chamber type</t>
  </si>
  <si>
    <t>6800-12A</t>
  </si>
  <si>
    <t>Chamber s/n</t>
  </si>
  <si>
    <t>CHM-11202</t>
  </si>
  <si>
    <t>Chamber rev</t>
  </si>
  <si>
    <t>0</t>
  </si>
  <si>
    <t>Chamber cal</t>
  </si>
  <si>
    <t>8.33</t>
  </si>
  <si>
    <t>HeadLS type</t>
  </si>
  <si>
    <t>6800-02</t>
  </si>
  <si>
    <t>HeadLS s/n</t>
  </si>
  <si>
    <t>411619</t>
  </si>
  <si>
    <t>HeadLS f</t>
  </si>
  <si>
    <t>0.0502 0.0917</t>
  </si>
  <si>
    <t>HeadLS u0</t>
  </si>
  <si>
    <t>552 1399</t>
  </si>
  <si>
    <t>13:05:05</t>
  </si>
  <si>
    <t>Stability Definition:	A (GasEx): Slp&lt;4 Per=15	gsw (GasEx): Slp&lt;0.05 Per=15</t>
  </si>
  <si>
    <t>13:05:11</t>
  </si>
  <si>
    <t>control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</si>
  <si>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</si>
  <si>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</si>
  <si>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</si>
  <si>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</si>
  <si>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</si>
  <si>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</si>
  <si>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</si>
  <si>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</si>
  <si>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3x3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</si>
  <si>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</si>
  <si>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</si>
  <si>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</si>
  <si>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</si>
  <si>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</si>
  <si>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</si>
  <si>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</si>
  <si>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</si>
  <si>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</si>
  <si>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Plot</t>
  </si>
  <si>
    <t>N1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</si>
  <si>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</si>
  <si>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</si>
  <si>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</si>
  <si>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</si>
  <si>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</si>
  <si>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</si>
  <si>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</si>
  <si>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</si>
  <si>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</si>
  <si>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</si>
  <si>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</si>
  <si>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</si>
  <si>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</si>
  <si>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</si>
  <si>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</si>
  <si>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</si>
  <si>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</si>
  <si>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</si>
  <si>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</si>
  <si>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</si>
  <si>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</si>
  <si>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</si>
  <si>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</si>
  <si>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</si>
  <si>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</si>
  <si>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</si>
  <si>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</si>
  <si>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</si>
  <si>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</si>
  <si>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</si>
  <si>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</si>
  <si>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</si>
  <si>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</si>
  <si>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</si>
  <si>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</si>
  <si>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</si>
  <si>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0.43244 72.0985 366.225 615.79 853.871 1063.44 1201.07 1317.52</t>
  </si>
  <si>
    <t>Fs_true</t>
  </si>
  <si>
    <t>0.0435204 101.318 401.95 603.841 801.539 1003.27 1201.1 1402.32</t>
  </si>
  <si>
    <t>leak_wt</t>
  </si>
  <si>
    <t>SysObs</t>
  </si>
  <si>
    <t>GasEx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</si>
  <si>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</si>
  <si>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</si>
  <si>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</si>
  <si>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</si>
  <si>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</si>
  <si>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</si>
  <si>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</si>
  <si>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</si>
  <si>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</si>
  <si>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</si>
  <si>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</si>
  <si>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</si>
  <si>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</si>
  <si>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</si>
  <si>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</si>
  <si>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</si>
  <si>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</si>
  <si>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</si>
  <si>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</si>
  <si>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</si>
  <si>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</si>
  <si>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</si>
  <si>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</si>
  <si>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</si>
  <si>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</si>
  <si>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</si>
  <si>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</si>
  <si>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</si>
  <si>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</si>
  <si>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</si>
  <si>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</si>
  <si>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</si>
  <si>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</si>
  <si>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</si>
  <si>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</si>
  <si>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</si>
  <si>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</si>
  <si>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</si>
  <si>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</si>
  <si>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</si>
  <si>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</si>
  <si>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</si>
  <si>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</si>
  <si>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</si>
  <si>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</si>
  <si>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</si>
  <si>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</si>
  <si>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</si>
  <si>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</si>
  <si>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</si>
  <si>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</si>
  <si>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</si>
  <si>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</si>
  <si>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</si>
  <si>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</si>
  <si>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</si>
  <si>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</si>
  <si>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</si>
  <si>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</si>
  <si>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</si>
  <si>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</si>
  <si>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</si>
  <si>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</si>
  <si>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</si>
  <si>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</si>
  <si>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</si>
  <si>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</si>
  <si>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</si>
  <si>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</si>
  <si>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</si>
  <si>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</si>
  <si>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</si>
  <si>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</si>
  <si>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</si>
  <si>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</si>
  <si>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</si>
  <si>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</si>
  <si>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</si>
  <si>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</si>
  <si>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</si>
  <si>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</si>
  <si>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</si>
  <si>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</si>
  <si>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</si>
  <si>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</si>
  <si>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</si>
  <si>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</si>
  <si>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</si>
  <si>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</si>
  <si>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</si>
  <si>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</si>
  <si>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</si>
  <si>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</si>
  <si>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</si>
  <si>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</si>
  <si>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</si>
  <si>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</si>
  <si>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</si>
  <si>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</si>
  <si>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</si>
  <si>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</si>
  <si>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</si>
  <si>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</si>
  <si>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</si>
  <si>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</si>
  <si>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</si>
  <si>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</si>
  <si>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</si>
  <si>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</si>
  <si>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</si>
  <si>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</si>
  <si>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</si>
  <si>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</si>
  <si>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</si>
  <si>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</si>
  <si>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</si>
  <si>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</si>
  <si>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</si>
  <si>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</si>
  <si>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</si>
  <si>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</si>
  <si>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</si>
  <si>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</si>
  <si>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</si>
  <si>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</si>
  <si>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</si>
  <si>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</si>
  <si>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</si>
  <si>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</si>
  <si>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</si>
  <si>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</si>
  <si>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</si>
  <si>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</si>
  <si>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</si>
  <si>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</si>
  <si>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</si>
  <si>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</si>
  <si>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</si>
  <si>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</si>
  <si>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</si>
  <si>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</si>
  <si>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</si>
  <si>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</si>
  <si>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</si>
  <si>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</si>
  <si>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</si>
  <si>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</si>
  <si>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</si>
  <si>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</si>
  <si>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</si>
  <si>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</si>
  <si>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</si>
  <si>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</si>
  <si>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</si>
  <si>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</si>
  <si>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</si>
  <si>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</si>
  <si>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</si>
  <si>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</si>
  <si>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</si>
  <si>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</si>
  <si>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</si>
  <si>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</si>
  <si>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</si>
  <si>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</si>
  <si>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</si>
  <si>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</si>
  <si>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</si>
  <si>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</si>
  <si>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</si>
  <si>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</si>
  <si>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</si>
  <si>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</si>
  <si>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</si>
  <si>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</si>
  <si>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</si>
  <si>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</si>
  <si>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</si>
  <si>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</si>
  <si>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</si>
  <si>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</si>
  <si>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</si>
  <si>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</si>
  <si>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</si>
  <si>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</si>
  <si>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</si>
  <si>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</si>
  <si>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</si>
  <si>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</si>
  <si>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</si>
  <si>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</si>
  <si>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</si>
  <si>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</si>
  <si>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</si>
  <si>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</si>
  <si>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</si>
  <si>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</si>
  <si>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</si>
  <si>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</si>
  <si>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</si>
  <si>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</si>
  <si>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</si>
  <si>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</si>
  <si>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</si>
  <si>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</si>
  <si>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</si>
  <si>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</si>
  <si>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</si>
  <si>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</si>
  <si>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</si>
  <si>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</si>
  <si>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</si>
  <si>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</si>
  <si>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</si>
  <si>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</si>
  <si>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</si>
  <si>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</si>
  <si>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</si>
  <si>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</si>
  <si>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</si>
  <si>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</si>
  <si>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</si>
  <si>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</si>
  <si>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</si>
  <si>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</si>
  <si>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</si>
  <si>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</si>
  <si>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</si>
  <si>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</si>
  <si>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</si>
  <si>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</si>
  <si>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</si>
  <si>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20220628 13:09:59</t>
  </si>
  <si>
    <t>13:09:59</t>
  </si>
  <si>
    <t>0: Broadleaf</t>
  </si>
  <si>
    <t>13:10:23</t>
  </si>
  <si>
    <t>11111111</t>
  </si>
  <si>
    <t>oooooooo</t>
  </si>
  <si>
    <t>on</t>
  </si>
  <si>
    <t>20220628 13:11:24</t>
  </si>
  <si>
    <t>13:11:24</t>
  </si>
  <si>
    <t>13:11:42</t>
  </si>
  <si>
    <t>20220628 13:12:43</t>
  </si>
  <si>
    <t>13:12:43</t>
  </si>
  <si>
    <t>13:13:07</t>
  </si>
  <si>
    <t>20220628 13:14:08</t>
  </si>
  <si>
    <t>13:14:08</t>
  </si>
  <si>
    <t>13:14:25</t>
  </si>
  <si>
    <t>20220628 13:15:26</t>
  </si>
  <si>
    <t>13:15:26</t>
  </si>
  <si>
    <t>13:15:46</t>
  </si>
  <si>
    <t>20220628 13:16:47</t>
  </si>
  <si>
    <t>13:16:47</t>
  </si>
  <si>
    <t>13:17:07</t>
  </si>
  <si>
    <t>20220628 13:18:08</t>
  </si>
  <si>
    <t>13:18:08</t>
  </si>
  <si>
    <t>13:18:31</t>
  </si>
  <si>
    <t>20220628 13:19:32</t>
  </si>
  <si>
    <t>13:19:32</t>
  </si>
  <si>
    <t>13:19:56</t>
  </si>
  <si>
    <t>20220628 13:20:57</t>
  </si>
  <si>
    <t>13:20:57</t>
  </si>
  <si>
    <t>13:21:13</t>
  </si>
  <si>
    <t>20220628 13:22:14</t>
  </si>
  <si>
    <t>13:22:14</t>
  </si>
  <si>
    <t>13:22:31</t>
  </si>
  <si>
    <t>20220628 13:23:32</t>
  </si>
  <si>
    <t>13:23:32</t>
  </si>
  <si>
    <t>13:23:55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</si>
</sst>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P29"/>
  <sheetViews>
    <sheetView tabSelected="1" workbookViewId="0"/>
  </sheetViews>
  <sheetFormatPr defaultRowHeight="15"/>
  <sheetData>
    <row r="2" spans="1:198">
      <c r="A2" t="s">
        <v>38</v>
      </c>
      <c r="B2" t="s">
        <v>39</v>
      </c>
      <c r="C2" t="s">
        <v>41</v>
      </c>
    </row>
    <row r="3" spans="1:198">
      <c r="B3" t="s">
        <v>40</v>
      </c>
      <c r="C3" t="s">
        <v>42</v>
      </c>
    </row>
    <row r="4" spans="1:198">
      <c r="A4" t="s">
        <v>43</v>
      </c>
      <c r="B4" t="s">
        <v>44</v>
      </c>
      <c r="C4" t="s">
        <v>45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</row>
    <row r="5" spans="1:198">
      <c r="B5" t="s">
        <v>19</v>
      </c>
      <c r="C5" t="s">
        <v>46</v>
      </c>
      <c r="D5">
        <v>0.579</v>
      </c>
      <c r="E5">
        <v>0.3210639</v>
      </c>
      <c r="F5">
        <v>-0.001109987</v>
      </c>
      <c r="G5">
        <v>0.005106816</v>
      </c>
      <c r="H5">
        <v>-0.003283688</v>
      </c>
      <c r="I5">
        <v>2</v>
      </c>
      <c r="J5">
        <v>9</v>
      </c>
      <c r="K5">
        <v>96.7</v>
      </c>
    </row>
    <row r="6" spans="1:198">
      <c r="A6" t="s">
        <v>55</v>
      </c>
      <c r="B6" t="s">
        <v>56</v>
      </c>
    </row>
    <row r="7" spans="1:198">
      <c r="B7" t="s">
        <v>57</v>
      </c>
    </row>
    <row r="8" spans="1:198">
      <c r="A8" t="s">
        <v>58</v>
      </c>
      <c r="B8" t="s">
        <v>59</v>
      </c>
      <c r="C8" t="s">
        <v>60</v>
      </c>
      <c r="D8" t="s">
        <v>61</v>
      </c>
      <c r="E8" t="s">
        <v>62</v>
      </c>
    </row>
    <row r="9" spans="1:198">
      <c r="B9">
        <v>0</v>
      </c>
      <c r="C9">
        <v>1</v>
      </c>
      <c r="D9">
        <v>0</v>
      </c>
      <c r="E9">
        <v>0</v>
      </c>
    </row>
    <row r="10" spans="1:198">
      <c r="A10" t="s">
        <v>63</v>
      </c>
      <c r="B10" t="s">
        <v>64</v>
      </c>
      <c r="C10" t="s">
        <v>66</v>
      </c>
      <c r="D10" t="s">
        <v>68</v>
      </c>
      <c r="E10" t="s">
        <v>69</v>
      </c>
      <c r="F10" t="s">
        <v>70</v>
      </c>
      <c r="G10" t="s">
        <v>71</v>
      </c>
      <c r="H10" t="s">
        <v>72</v>
      </c>
      <c r="I10" t="s">
        <v>73</v>
      </c>
      <c r="J10" t="s">
        <v>74</v>
      </c>
      <c r="K10" t="s">
        <v>75</v>
      </c>
      <c r="L10" t="s">
        <v>76</v>
      </c>
      <c r="M10" t="s">
        <v>77</v>
      </c>
      <c r="N10" t="s">
        <v>78</v>
      </c>
      <c r="O10" t="s">
        <v>79</v>
      </c>
      <c r="P10" t="s">
        <v>80</v>
      </c>
      <c r="Q10" t="s">
        <v>81</v>
      </c>
    </row>
    <row r="11" spans="1:198">
      <c r="B11" t="s">
        <v>65</v>
      </c>
      <c r="C11" t="s">
        <v>67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198">
      <c r="A12" t="s">
        <v>82</v>
      </c>
      <c r="B12" t="s">
        <v>83</v>
      </c>
      <c r="C12" t="s">
        <v>84</v>
      </c>
      <c r="D12" t="s">
        <v>85</v>
      </c>
      <c r="E12" t="s">
        <v>86</v>
      </c>
      <c r="F12" t="s">
        <v>87</v>
      </c>
    </row>
    <row r="13" spans="1:198">
      <c r="B13">
        <v>0</v>
      </c>
      <c r="C13">
        <v>0</v>
      </c>
      <c r="D13">
        <v>1</v>
      </c>
      <c r="E13">
        <v>0</v>
      </c>
      <c r="F13">
        <v>0</v>
      </c>
    </row>
    <row r="14" spans="1:198">
      <c r="A14" t="s">
        <v>88</v>
      </c>
      <c r="B14" t="s">
        <v>89</v>
      </c>
      <c r="C14" t="s">
        <v>90</v>
      </c>
      <c r="D14" t="s">
        <v>91</v>
      </c>
      <c r="E14" t="s">
        <v>92</v>
      </c>
      <c r="F14" t="s">
        <v>93</v>
      </c>
      <c r="G14" t="s">
        <v>95</v>
      </c>
      <c r="H14" t="s">
        <v>97</v>
      </c>
    </row>
    <row r="15" spans="1:198">
      <c r="B15">
        <v>-6276</v>
      </c>
      <c r="C15">
        <v>6.6</v>
      </c>
      <c r="D15">
        <v>1.709E-05</v>
      </c>
      <c r="E15">
        <v>3.11</v>
      </c>
      <c r="F15" t="s">
        <v>94</v>
      </c>
      <c r="G15" t="s">
        <v>96</v>
      </c>
      <c r="H15">
        <v>0</v>
      </c>
    </row>
    <row r="16" spans="1:198">
      <c r="A16" t="s">
        <v>98</v>
      </c>
      <c r="B16" t="s">
        <v>98</v>
      </c>
      <c r="C16" t="s">
        <v>98</v>
      </c>
      <c r="D16" t="s">
        <v>98</v>
      </c>
      <c r="E16" t="s">
        <v>98</v>
      </c>
      <c r="F16" t="s">
        <v>98</v>
      </c>
      <c r="G16" t="s">
        <v>99</v>
      </c>
      <c r="H16" t="s">
        <v>99</v>
      </c>
      <c r="I16" t="s">
        <v>99</v>
      </c>
      <c r="J16" t="s">
        <v>99</v>
      </c>
      <c r="K16" t="s">
        <v>99</v>
      </c>
      <c r="L16" t="s">
        <v>99</v>
      </c>
      <c r="M16" t="s">
        <v>99</v>
      </c>
      <c r="N16" t="s">
        <v>99</v>
      </c>
      <c r="O16" t="s">
        <v>99</v>
      </c>
      <c r="P16" t="s">
        <v>99</v>
      </c>
      <c r="Q16" t="s">
        <v>99</v>
      </c>
      <c r="R16" t="s">
        <v>99</v>
      </c>
      <c r="S16" t="s">
        <v>99</v>
      </c>
      <c r="T16" t="s">
        <v>99</v>
      </c>
      <c r="U16" t="s">
        <v>99</v>
      </c>
      <c r="V16" t="s">
        <v>99</v>
      </c>
      <c r="W16" t="s">
        <v>99</v>
      </c>
      <c r="X16" t="s">
        <v>99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99</v>
      </c>
      <c r="AE16" t="s">
        <v>100</v>
      </c>
      <c r="AF16" t="s">
        <v>100</v>
      </c>
      <c r="AG16" t="s">
        <v>100</v>
      </c>
      <c r="AH16" t="s">
        <v>100</v>
      </c>
      <c r="AI16" t="s">
        <v>100</v>
      </c>
      <c r="AJ16" t="s">
        <v>101</v>
      </c>
      <c r="AK16" t="s">
        <v>101</v>
      </c>
      <c r="AL16" t="s">
        <v>101</v>
      </c>
      <c r="AM16" t="s">
        <v>101</v>
      </c>
      <c r="AN16" t="s">
        <v>102</v>
      </c>
      <c r="AO16" t="s">
        <v>102</v>
      </c>
      <c r="AP16" t="s">
        <v>102</v>
      </c>
      <c r="AQ16" t="s">
        <v>102</v>
      </c>
      <c r="AR16" t="s">
        <v>103</v>
      </c>
      <c r="AS16" t="s">
        <v>103</v>
      </c>
      <c r="AT16" t="s">
        <v>103</v>
      </c>
      <c r="AU16" t="s">
        <v>103</v>
      </c>
      <c r="AV16" t="s">
        <v>103</v>
      </c>
      <c r="AW16" t="s">
        <v>103</v>
      </c>
      <c r="AX16" t="s">
        <v>103</v>
      </c>
      <c r="AY16" t="s">
        <v>103</v>
      </c>
      <c r="AZ16" t="s">
        <v>103</v>
      </c>
      <c r="BA16" t="s">
        <v>103</v>
      </c>
      <c r="BB16" t="s">
        <v>103</v>
      </c>
      <c r="BC16" t="s">
        <v>103</v>
      </c>
      <c r="BD16" t="s">
        <v>103</v>
      </c>
      <c r="BE16" t="s">
        <v>103</v>
      </c>
      <c r="BF16" t="s">
        <v>103</v>
      </c>
      <c r="BG16" t="s">
        <v>103</v>
      </c>
      <c r="BH16" t="s">
        <v>103</v>
      </c>
      <c r="BI16" t="s">
        <v>103</v>
      </c>
      <c r="BJ16" t="s">
        <v>104</v>
      </c>
      <c r="BK16" t="s">
        <v>104</v>
      </c>
      <c r="BL16" t="s">
        <v>104</v>
      </c>
      <c r="BM16" t="s">
        <v>104</v>
      </c>
      <c r="BN16" t="s">
        <v>104</v>
      </c>
      <c r="BO16" t="s">
        <v>104</v>
      </c>
      <c r="BP16" t="s">
        <v>104</v>
      </c>
      <c r="BQ16" t="s">
        <v>104</v>
      </c>
      <c r="BR16" t="s">
        <v>104</v>
      </c>
      <c r="BS16" t="s">
        <v>104</v>
      </c>
      <c r="BT16" t="s">
        <v>105</v>
      </c>
      <c r="BU16" t="s">
        <v>105</v>
      </c>
      <c r="BV16" t="s">
        <v>105</v>
      </c>
      <c r="BW16" t="s">
        <v>105</v>
      </c>
      <c r="BX16" t="s">
        <v>105</v>
      </c>
      <c r="BY16" t="s">
        <v>106</v>
      </c>
      <c r="BZ16" t="s">
        <v>106</v>
      </c>
      <c r="CA16" t="s">
        <v>106</v>
      </c>
      <c r="CB16" t="s">
        <v>106</v>
      </c>
      <c r="CC16" t="s">
        <v>106</v>
      </c>
      <c r="CD16" t="s">
        <v>106</v>
      </c>
      <c r="CE16" t="s">
        <v>106</v>
      </c>
      <c r="CF16" t="s">
        <v>106</v>
      </c>
      <c r="CG16" t="s">
        <v>106</v>
      </c>
      <c r="CH16" t="s">
        <v>106</v>
      </c>
      <c r="CI16" t="s">
        <v>106</v>
      </c>
      <c r="CJ16" t="s">
        <v>106</v>
      </c>
      <c r="CK16" t="s">
        <v>106</v>
      </c>
      <c r="CL16" t="s">
        <v>107</v>
      </c>
      <c r="CM16" t="s">
        <v>107</v>
      </c>
      <c r="CN16" t="s">
        <v>107</v>
      </c>
      <c r="CO16" t="s">
        <v>107</v>
      </c>
      <c r="CP16" t="s">
        <v>107</v>
      </c>
      <c r="CQ16" t="s">
        <v>107</v>
      </c>
      <c r="CR16" t="s">
        <v>107</v>
      </c>
      <c r="CS16" t="s">
        <v>107</v>
      </c>
      <c r="CT16" t="s">
        <v>107</v>
      </c>
      <c r="CU16" t="s">
        <v>107</v>
      </c>
      <c r="CV16" t="s">
        <v>107</v>
      </c>
      <c r="CW16" t="s">
        <v>108</v>
      </c>
      <c r="CX16" t="s">
        <v>108</v>
      </c>
      <c r="CY16" t="s">
        <v>108</v>
      </c>
      <c r="CZ16" t="s">
        <v>108</v>
      </c>
      <c r="DA16" t="s">
        <v>108</v>
      </c>
      <c r="DB16" t="s">
        <v>108</v>
      </c>
      <c r="DC16" t="s">
        <v>108</v>
      </c>
      <c r="DD16" t="s">
        <v>108</v>
      </c>
      <c r="DE16" t="s">
        <v>108</v>
      </c>
      <c r="DF16" t="s">
        <v>108</v>
      </c>
      <c r="DG16" t="s">
        <v>108</v>
      </c>
      <c r="DH16" t="s">
        <v>108</v>
      </c>
      <c r="DI16" t="s">
        <v>108</v>
      </c>
      <c r="DJ16" t="s">
        <v>108</v>
      </c>
      <c r="DK16" t="s">
        <v>108</v>
      </c>
      <c r="DL16" t="s">
        <v>108</v>
      </c>
      <c r="DM16" t="s">
        <v>108</v>
      </c>
      <c r="DN16" t="s">
        <v>108</v>
      </c>
      <c r="DO16" t="s">
        <v>109</v>
      </c>
      <c r="DP16" t="s">
        <v>109</v>
      </c>
      <c r="DQ16" t="s">
        <v>109</v>
      </c>
      <c r="DR16" t="s">
        <v>109</v>
      </c>
      <c r="DS16" t="s">
        <v>109</v>
      </c>
      <c r="DT16" t="s">
        <v>109</v>
      </c>
      <c r="DU16" t="s">
        <v>109</v>
      </c>
      <c r="DV16" t="s">
        <v>109</v>
      </c>
      <c r="DW16" t="s">
        <v>109</v>
      </c>
      <c r="DX16" t="s">
        <v>109</v>
      </c>
      <c r="DY16" t="s">
        <v>109</v>
      </c>
      <c r="DZ16" t="s">
        <v>109</v>
      </c>
      <c r="EA16" t="s">
        <v>109</v>
      </c>
      <c r="EB16" t="s">
        <v>109</v>
      </c>
      <c r="EC16" t="s">
        <v>109</v>
      </c>
      <c r="ED16" t="s">
        <v>109</v>
      </c>
      <c r="EE16" t="s">
        <v>109</v>
      </c>
      <c r="EF16" t="s">
        <v>109</v>
      </c>
      <c r="EG16" t="s">
        <v>109</v>
      </c>
      <c r="EH16" t="s">
        <v>110</v>
      </c>
      <c r="EI16" t="s">
        <v>110</v>
      </c>
      <c r="EJ16" t="s">
        <v>110</v>
      </c>
      <c r="EK16" t="s">
        <v>110</v>
      </c>
      <c r="EL16" t="s">
        <v>110</v>
      </c>
      <c r="EM16" t="s">
        <v>110</v>
      </c>
      <c r="EN16" t="s">
        <v>110</v>
      </c>
      <c r="EO16" t="s">
        <v>110</v>
      </c>
      <c r="EP16" t="s">
        <v>110</v>
      </c>
      <c r="EQ16" t="s">
        <v>110</v>
      </c>
      <c r="ER16" t="s">
        <v>110</v>
      </c>
      <c r="ES16" t="s">
        <v>110</v>
      </c>
      <c r="ET16" t="s">
        <v>110</v>
      </c>
      <c r="EU16" t="s">
        <v>110</v>
      </c>
      <c r="EV16" t="s">
        <v>110</v>
      </c>
      <c r="EW16" t="s">
        <v>110</v>
      </c>
      <c r="EX16" t="s">
        <v>110</v>
      </c>
      <c r="EY16" t="s">
        <v>110</v>
      </c>
      <c r="EZ16" t="s">
        <v>110</v>
      </c>
      <c r="FA16" t="s">
        <v>111</v>
      </c>
      <c r="FB16" t="s">
        <v>111</v>
      </c>
      <c r="FC16" t="s">
        <v>111</v>
      </c>
      <c r="FD16" t="s">
        <v>111</v>
      </c>
      <c r="FE16" t="s">
        <v>111</v>
      </c>
      <c r="FF16" t="s">
        <v>111</v>
      </c>
      <c r="FG16" t="s">
        <v>111</v>
      </c>
      <c r="FH16" t="s">
        <v>111</v>
      </c>
      <c r="FI16" t="s">
        <v>111</v>
      </c>
      <c r="FJ16" t="s">
        <v>111</v>
      </c>
      <c r="FK16" t="s">
        <v>111</v>
      </c>
      <c r="FL16" t="s">
        <v>111</v>
      </c>
      <c r="FM16" t="s">
        <v>111</v>
      </c>
      <c r="FN16" t="s">
        <v>111</v>
      </c>
      <c r="FO16" t="s">
        <v>111</v>
      </c>
      <c r="FP16" t="s">
        <v>111</v>
      </c>
      <c r="FQ16" t="s">
        <v>111</v>
      </c>
      <c r="FR16" t="s">
        <v>111</v>
      </c>
      <c r="FS16" t="s">
        <v>112</v>
      </c>
      <c r="FT16" t="s">
        <v>112</v>
      </c>
      <c r="FU16" t="s">
        <v>112</v>
      </c>
      <c r="FV16" t="s">
        <v>112</v>
      </c>
      <c r="FW16" t="s">
        <v>112</v>
      </c>
      <c r="FX16" t="s">
        <v>112</v>
      </c>
      <c r="FY16" t="s">
        <v>112</v>
      </c>
      <c r="FZ16" t="s">
        <v>112</v>
      </c>
      <c r="GA16" t="s">
        <v>113</v>
      </c>
      <c r="GB16" t="s">
        <v>113</v>
      </c>
      <c r="GC16" t="s">
        <v>113</v>
      </c>
      <c r="GD16" t="s">
        <v>113</v>
      </c>
      <c r="GE16" t="s">
        <v>113</v>
      </c>
      <c r="GF16" t="s">
        <v>113</v>
      </c>
      <c r="GG16" t="s">
        <v>113</v>
      </c>
      <c r="GH16" t="s">
        <v>113</v>
      </c>
      <c r="GI16" t="s">
        <v>113</v>
      </c>
      <c r="GJ16" t="s">
        <v>113</v>
      </c>
      <c r="GK16" t="s">
        <v>113</v>
      </c>
      <c r="GL16" t="s">
        <v>113</v>
      </c>
      <c r="GM16" t="s">
        <v>113</v>
      </c>
      <c r="GN16" t="s">
        <v>113</v>
      </c>
      <c r="GO16" t="s">
        <v>113</v>
      </c>
      <c r="GP16" t="s">
        <v>113</v>
      </c>
    </row>
    <row r="17" spans="1:198">
      <c r="A17" t="s">
        <v>114</v>
      </c>
      <c r="B17" t="s">
        <v>115</v>
      </c>
      <c r="C17" t="s">
        <v>116</v>
      </c>
      <c r="D17" t="s">
        <v>117</v>
      </c>
      <c r="E17" t="s">
        <v>118</v>
      </c>
      <c r="F17" t="s">
        <v>119</v>
      </c>
      <c r="G17" t="s">
        <v>120</v>
      </c>
      <c r="H17" t="s">
        <v>121</v>
      </c>
      <c r="I17" t="s">
        <v>122</v>
      </c>
      <c r="J17" t="s">
        <v>123</v>
      </c>
      <c r="K17" t="s">
        <v>124</v>
      </c>
      <c r="L17" t="s">
        <v>125</v>
      </c>
      <c r="M17" t="s">
        <v>126</v>
      </c>
      <c r="N17" t="s">
        <v>127</v>
      </c>
      <c r="O17" t="s">
        <v>128</v>
      </c>
      <c r="P17" t="s">
        <v>129</v>
      </c>
      <c r="Q17" t="s">
        <v>130</v>
      </c>
      <c r="R17" t="s">
        <v>131</v>
      </c>
      <c r="S17" t="s">
        <v>132</v>
      </c>
      <c r="T17" t="s">
        <v>133</v>
      </c>
      <c r="U17" t="s">
        <v>134</v>
      </c>
      <c r="V17" t="s">
        <v>135</v>
      </c>
      <c r="W17" t="s">
        <v>136</v>
      </c>
      <c r="X17" t="s">
        <v>137</v>
      </c>
      <c r="Y17" t="s">
        <v>138</v>
      </c>
      <c r="Z17" t="s">
        <v>139</v>
      </c>
      <c r="AA17" t="s">
        <v>140</v>
      </c>
      <c r="AB17" t="s">
        <v>141</v>
      </c>
      <c r="AC17" t="s">
        <v>142</v>
      </c>
      <c r="AD17" t="s">
        <v>143</v>
      </c>
      <c r="AE17" t="s">
        <v>100</v>
      </c>
      <c r="AF17" t="s">
        <v>144</v>
      </c>
      <c r="AG17" t="s">
        <v>145</v>
      </c>
      <c r="AH17" t="s">
        <v>146</v>
      </c>
      <c r="AI17" t="s">
        <v>147</v>
      </c>
      <c r="AJ17" t="s">
        <v>148</v>
      </c>
      <c r="AK17" t="s">
        <v>149</v>
      </c>
      <c r="AL17" t="s">
        <v>150</v>
      </c>
      <c r="AM17" t="s">
        <v>151</v>
      </c>
      <c r="AN17" t="s">
        <v>152</v>
      </c>
      <c r="AO17" t="s">
        <v>153</v>
      </c>
      <c r="AP17" t="s">
        <v>154</v>
      </c>
      <c r="AQ17" t="s">
        <v>155</v>
      </c>
      <c r="AR17" t="s">
        <v>120</v>
      </c>
      <c r="AS17" t="s">
        <v>156</v>
      </c>
      <c r="AT17" t="s">
        <v>157</v>
      </c>
      <c r="AU17" t="s">
        <v>158</v>
      </c>
      <c r="AV17" t="s">
        <v>159</v>
      </c>
      <c r="AW17" t="s">
        <v>160</v>
      </c>
      <c r="AX17" t="s">
        <v>161</v>
      </c>
      <c r="AY17" t="s">
        <v>162</v>
      </c>
      <c r="AZ17" t="s">
        <v>163</v>
      </c>
      <c r="BA17" t="s">
        <v>164</v>
      </c>
      <c r="BB17" t="s">
        <v>165</v>
      </c>
      <c r="BC17" t="s">
        <v>166</v>
      </c>
      <c r="BD17" t="s">
        <v>167</v>
      </c>
      <c r="BE17" t="s">
        <v>168</v>
      </c>
      <c r="BF17" t="s">
        <v>169</v>
      </c>
      <c r="BG17" t="s">
        <v>170</v>
      </c>
      <c r="BH17" t="s">
        <v>171</v>
      </c>
      <c r="BI17" t="s">
        <v>172</v>
      </c>
      <c r="BJ17" t="s">
        <v>173</v>
      </c>
      <c r="BK17" t="s">
        <v>174</v>
      </c>
      <c r="BL17" t="s">
        <v>175</v>
      </c>
      <c r="BM17" t="s">
        <v>176</v>
      </c>
      <c r="BN17" t="s">
        <v>177</v>
      </c>
      <c r="BO17" t="s">
        <v>178</v>
      </c>
      <c r="BP17" t="s">
        <v>179</v>
      </c>
      <c r="BQ17" t="s">
        <v>180</v>
      </c>
      <c r="BR17" t="s">
        <v>181</v>
      </c>
      <c r="BS17" t="s">
        <v>182</v>
      </c>
      <c r="BT17" t="s">
        <v>183</v>
      </c>
      <c r="BU17" t="s">
        <v>184</v>
      </c>
      <c r="BV17" t="s">
        <v>185</v>
      </c>
      <c r="BW17" t="s">
        <v>186</v>
      </c>
      <c r="BX17" t="s">
        <v>187</v>
      </c>
      <c r="BY17" t="s">
        <v>115</v>
      </c>
      <c r="BZ17" t="s">
        <v>118</v>
      </c>
      <c r="CA17" t="s">
        <v>188</v>
      </c>
      <c r="CB17" t="s">
        <v>189</v>
      </c>
      <c r="CC17" t="s">
        <v>190</v>
      </c>
      <c r="CD17" t="s">
        <v>191</v>
      </c>
      <c r="CE17" t="s">
        <v>192</v>
      </c>
      <c r="CF17" t="s">
        <v>193</v>
      </c>
      <c r="CG17" t="s">
        <v>194</v>
      </c>
      <c r="CH17" t="s">
        <v>195</v>
      </c>
      <c r="CI17" t="s">
        <v>196</v>
      </c>
      <c r="CJ17" t="s">
        <v>197</v>
      </c>
      <c r="CK17" t="s">
        <v>198</v>
      </c>
      <c r="CL17" t="s">
        <v>199</v>
      </c>
      <c r="CM17" t="s">
        <v>200</v>
      </c>
      <c r="CN17" t="s">
        <v>201</v>
      </c>
      <c r="CO17" t="s">
        <v>202</v>
      </c>
      <c r="CP17" t="s">
        <v>203</v>
      </c>
      <c r="CQ17" t="s">
        <v>204</v>
      </c>
      <c r="CR17" t="s">
        <v>205</v>
      </c>
      <c r="CS17" t="s">
        <v>206</v>
      </c>
      <c r="CT17" t="s">
        <v>207</v>
      </c>
      <c r="CU17" t="s">
        <v>208</v>
      </c>
      <c r="CV17" t="s">
        <v>209</v>
      </c>
      <c r="CW17" t="s">
        <v>210</v>
      </c>
      <c r="CX17" t="s">
        <v>211</v>
      </c>
      <c r="CY17" t="s">
        <v>212</v>
      </c>
      <c r="CZ17" t="s">
        <v>213</v>
      </c>
      <c r="DA17" t="s">
        <v>214</v>
      </c>
      <c r="DB17" t="s">
        <v>215</v>
      </c>
      <c r="DC17" t="s">
        <v>216</v>
      </c>
      <c r="DD17" t="s">
        <v>217</v>
      </c>
      <c r="DE17" t="s">
        <v>218</v>
      </c>
      <c r="DF17" t="s">
        <v>219</v>
      </c>
      <c r="DG17" t="s">
        <v>220</v>
      </c>
      <c r="DH17" t="s">
        <v>221</v>
      </c>
      <c r="DI17" t="s">
        <v>222</v>
      </c>
      <c r="DJ17" t="s">
        <v>223</v>
      </c>
      <c r="DK17" t="s">
        <v>224</v>
      </c>
      <c r="DL17" t="s">
        <v>225</v>
      </c>
      <c r="DM17" t="s">
        <v>226</v>
      </c>
      <c r="DN17" t="s">
        <v>227</v>
      </c>
      <c r="DO17" t="s">
        <v>228</v>
      </c>
      <c r="DP17" t="s">
        <v>229</v>
      </c>
      <c r="DQ17" t="s">
        <v>230</v>
      </c>
      <c r="DR17" t="s">
        <v>231</v>
      </c>
      <c r="DS17" t="s">
        <v>232</v>
      </c>
      <c r="DT17" t="s">
        <v>233</v>
      </c>
      <c r="DU17" t="s">
        <v>234</v>
      </c>
      <c r="DV17" t="s">
        <v>235</v>
      </c>
      <c r="DW17" t="s">
        <v>236</v>
      </c>
      <c r="DX17" t="s">
        <v>237</v>
      </c>
      <c r="DY17" t="s">
        <v>238</v>
      </c>
      <c r="DZ17" t="s">
        <v>239</v>
      </c>
      <c r="EA17" t="s">
        <v>240</v>
      </c>
      <c r="EB17" t="s">
        <v>241</v>
      </c>
      <c r="EC17" t="s">
        <v>242</v>
      </c>
      <c r="ED17" t="s">
        <v>243</v>
      </c>
      <c r="EE17" t="s">
        <v>244</v>
      </c>
      <c r="EF17" t="s">
        <v>245</v>
      </c>
      <c r="EG17" t="s">
        <v>246</v>
      </c>
      <c r="EH17" t="s">
        <v>247</v>
      </c>
      <c r="EI17" t="s">
        <v>248</v>
      </c>
      <c r="EJ17" t="s">
        <v>249</v>
      </c>
      <c r="EK17" t="s">
        <v>250</v>
      </c>
      <c r="EL17" t="s">
        <v>251</v>
      </c>
      <c r="EM17" t="s">
        <v>252</v>
      </c>
      <c r="EN17" t="s">
        <v>253</v>
      </c>
      <c r="EO17" t="s">
        <v>254</v>
      </c>
      <c r="EP17" t="s">
        <v>255</v>
      </c>
      <c r="EQ17" t="s">
        <v>256</v>
      </c>
      <c r="ER17" t="s">
        <v>257</v>
      </c>
      <c r="ES17" t="s">
        <v>258</v>
      </c>
      <c r="ET17" t="s">
        <v>259</v>
      </c>
      <c r="EU17" t="s">
        <v>260</v>
      </c>
      <c r="EV17" t="s">
        <v>261</v>
      </c>
      <c r="EW17" t="s">
        <v>262</v>
      </c>
      <c r="EX17" t="s">
        <v>263</v>
      </c>
      <c r="EY17" t="s">
        <v>264</v>
      </c>
      <c r="EZ17" t="s">
        <v>265</v>
      </c>
      <c r="FA17" t="s">
        <v>266</v>
      </c>
      <c r="FB17" t="s">
        <v>267</v>
      </c>
      <c r="FC17" t="s">
        <v>268</v>
      </c>
      <c r="FD17" t="s">
        <v>269</v>
      </c>
      <c r="FE17" t="s">
        <v>270</v>
      </c>
      <c r="FF17" t="s">
        <v>271</v>
      </c>
      <c r="FG17" t="s">
        <v>272</v>
      </c>
      <c r="FH17" t="s">
        <v>273</v>
      </c>
      <c r="FI17" t="s">
        <v>274</v>
      </c>
      <c r="FJ17" t="s">
        <v>275</v>
      </c>
      <c r="FK17" t="s">
        <v>276</v>
      </c>
      <c r="FL17" t="s">
        <v>277</v>
      </c>
      <c r="FM17" t="s">
        <v>278</v>
      </c>
      <c r="FN17" t="s">
        <v>279</v>
      </c>
      <c r="FO17" t="s">
        <v>280</v>
      </c>
      <c r="FP17" t="s">
        <v>281</v>
      </c>
      <c r="FQ17" t="s">
        <v>282</v>
      </c>
      <c r="FR17" t="s">
        <v>283</v>
      </c>
      <c r="FS17" t="s">
        <v>284</v>
      </c>
      <c r="FT17" t="s">
        <v>285</v>
      </c>
      <c r="FU17" t="s">
        <v>286</v>
      </c>
      <c r="FV17" t="s">
        <v>287</v>
      </c>
      <c r="FW17" t="s">
        <v>288</v>
      </c>
      <c r="FX17" t="s">
        <v>289</v>
      </c>
      <c r="FY17" t="s">
        <v>290</v>
      </c>
      <c r="FZ17" t="s">
        <v>291</v>
      </c>
      <c r="GA17" t="s">
        <v>292</v>
      </c>
      <c r="GB17" t="s">
        <v>293</v>
      </c>
      <c r="GC17" t="s">
        <v>294</v>
      </c>
      <c r="GD17" t="s">
        <v>295</v>
      </c>
      <c r="GE17" t="s">
        <v>296</v>
      </c>
      <c r="GF17" t="s">
        <v>297</v>
      </c>
      <c r="GG17" t="s">
        <v>298</v>
      </c>
      <c r="GH17" t="s">
        <v>299</v>
      </c>
      <c r="GI17" t="s">
        <v>300</v>
      </c>
      <c r="GJ17" t="s">
        <v>301</v>
      </c>
      <c r="GK17" t="s">
        <v>302</v>
      </c>
      <c r="GL17" t="s">
        <v>303</v>
      </c>
      <c r="GM17" t="s">
        <v>304</v>
      </c>
      <c r="GN17" t="s">
        <v>305</v>
      </c>
      <c r="GO17" t="s">
        <v>306</v>
      </c>
      <c r="GP17" t="s">
        <v>307</v>
      </c>
    </row>
    <row r="18" spans="1:198">
      <c r="B18" t="s">
        <v>308</v>
      </c>
      <c r="C18" t="s">
        <v>308</v>
      </c>
      <c r="F18" t="s">
        <v>308</v>
      </c>
      <c r="G18" t="s">
        <v>308</v>
      </c>
      <c r="H18" t="s">
        <v>309</v>
      </c>
      <c r="I18" t="s">
        <v>310</v>
      </c>
      <c r="J18" t="s">
        <v>311</v>
      </c>
      <c r="K18" t="s">
        <v>312</v>
      </c>
      <c r="L18" t="s">
        <v>312</v>
      </c>
      <c r="M18" t="s">
        <v>163</v>
      </c>
      <c r="N18" t="s">
        <v>163</v>
      </c>
      <c r="O18" t="s">
        <v>309</v>
      </c>
      <c r="P18" t="s">
        <v>309</v>
      </c>
      <c r="Q18" t="s">
        <v>309</v>
      </c>
      <c r="R18" t="s">
        <v>309</v>
      </c>
      <c r="S18" t="s">
        <v>313</v>
      </c>
      <c r="T18" t="s">
        <v>314</v>
      </c>
      <c r="U18" t="s">
        <v>314</v>
      </c>
      <c r="V18" t="s">
        <v>315</v>
      </c>
      <c r="W18" t="s">
        <v>316</v>
      </c>
      <c r="X18" t="s">
        <v>315</v>
      </c>
      <c r="Y18" t="s">
        <v>315</v>
      </c>
      <c r="Z18" t="s">
        <v>315</v>
      </c>
      <c r="AA18" t="s">
        <v>313</v>
      </c>
      <c r="AB18" t="s">
        <v>313</v>
      </c>
      <c r="AC18" t="s">
        <v>313</v>
      </c>
      <c r="AD18" t="s">
        <v>313</v>
      </c>
      <c r="AE18" t="s">
        <v>317</v>
      </c>
      <c r="AF18" t="s">
        <v>316</v>
      </c>
      <c r="AH18" t="s">
        <v>316</v>
      </c>
      <c r="AI18" t="s">
        <v>317</v>
      </c>
      <c r="AJ18" t="s">
        <v>311</v>
      </c>
      <c r="AK18" t="s">
        <v>311</v>
      </c>
      <c r="AM18" t="s">
        <v>318</v>
      </c>
      <c r="AN18" t="s">
        <v>319</v>
      </c>
      <c r="AQ18" t="s">
        <v>309</v>
      </c>
      <c r="AR18" t="s">
        <v>308</v>
      </c>
      <c r="AS18" t="s">
        <v>312</v>
      </c>
      <c r="AT18" t="s">
        <v>312</v>
      </c>
      <c r="AU18" t="s">
        <v>320</v>
      </c>
      <c r="AV18" t="s">
        <v>320</v>
      </c>
      <c r="AW18" t="s">
        <v>312</v>
      </c>
      <c r="AX18" t="s">
        <v>320</v>
      </c>
      <c r="AY18" t="s">
        <v>317</v>
      </c>
      <c r="AZ18" t="s">
        <v>315</v>
      </c>
      <c r="BA18" t="s">
        <v>315</v>
      </c>
      <c r="BB18" t="s">
        <v>314</v>
      </c>
      <c r="BC18" t="s">
        <v>314</v>
      </c>
      <c r="BD18" t="s">
        <v>314</v>
      </c>
      <c r="BE18" t="s">
        <v>314</v>
      </c>
      <c r="BF18" t="s">
        <v>314</v>
      </c>
      <c r="BG18" t="s">
        <v>321</v>
      </c>
      <c r="BH18" t="s">
        <v>311</v>
      </c>
      <c r="BI18" t="s">
        <v>311</v>
      </c>
      <c r="BJ18" t="s">
        <v>312</v>
      </c>
      <c r="BK18" t="s">
        <v>312</v>
      </c>
      <c r="BL18" t="s">
        <v>312</v>
      </c>
      <c r="BM18" t="s">
        <v>320</v>
      </c>
      <c r="BN18" t="s">
        <v>312</v>
      </c>
      <c r="BO18" t="s">
        <v>320</v>
      </c>
      <c r="BP18" t="s">
        <v>315</v>
      </c>
      <c r="BQ18" t="s">
        <v>315</v>
      </c>
      <c r="BR18" t="s">
        <v>314</v>
      </c>
      <c r="BS18" t="s">
        <v>314</v>
      </c>
      <c r="BT18" t="s">
        <v>311</v>
      </c>
      <c r="BW18" t="s">
        <v>314</v>
      </c>
      <c r="BY18" t="s">
        <v>322</v>
      </c>
      <c r="CA18" t="s">
        <v>308</v>
      </c>
      <c r="CB18" t="s">
        <v>308</v>
      </c>
      <c r="CD18" t="s">
        <v>323</v>
      </c>
      <c r="CE18" t="s">
        <v>324</v>
      </c>
      <c r="CF18" t="s">
        <v>323</v>
      </c>
      <c r="CG18" t="s">
        <v>324</v>
      </c>
      <c r="CH18" t="s">
        <v>323</v>
      </c>
      <c r="CI18" t="s">
        <v>324</v>
      </c>
      <c r="CJ18" t="s">
        <v>316</v>
      </c>
      <c r="CK18" t="s">
        <v>316</v>
      </c>
      <c r="CL18" t="s">
        <v>311</v>
      </c>
      <c r="CM18" t="s">
        <v>325</v>
      </c>
      <c r="CN18" t="s">
        <v>311</v>
      </c>
      <c r="CP18" t="s">
        <v>309</v>
      </c>
      <c r="CQ18" t="s">
        <v>326</v>
      </c>
      <c r="CR18" t="s">
        <v>309</v>
      </c>
      <c r="CW18" t="s">
        <v>327</v>
      </c>
      <c r="CX18" t="s">
        <v>327</v>
      </c>
      <c r="DK18" t="s">
        <v>327</v>
      </c>
      <c r="DL18" t="s">
        <v>327</v>
      </c>
      <c r="DM18" t="s">
        <v>328</v>
      </c>
      <c r="DN18" t="s">
        <v>328</v>
      </c>
      <c r="DO18" t="s">
        <v>314</v>
      </c>
      <c r="DP18" t="s">
        <v>314</v>
      </c>
      <c r="DQ18" t="s">
        <v>316</v>
      </c>
      <c r="DR18" t="s">
        <v>314</v>
      </c>
      <c r="DS18" t="s">
        <v>320</v>
      </c>
      <c r="DT18" t="s">
        <v>316</v>
      </c>
      <c r="DU18" t="s">
        <v>316</v>
      </c>
      <c r="DW18" t="s">
        <v>327</v>
      </c>
      <c r="DX18" t="s">
        <v>327</v>
      </c>
      <c r="DY18" t="s">
        <v>327</v>
      </c>
      <c r="DZ18" t="s">
        <v>327</v>
      </c>
      <c r="EA18" t="s">
        <v>327</v>
      </c>
      <c r="EB18" t="s">
        <v>327</v>
      </c>
      <c r="EC18" t="s">
        <v>327</v>
      </c>
      <c r="ED18" t="s">
        <v>329</v>
      </c>
      <c r="EE18" t="s">
        <v>329</v>
      </c>
      <c r="EF18" t="s">
        <v>329</v>
      </c>
      <c r="EG18" t="s">
        <v>330</v>
      </c>
      <c r="EH18" t="s">
        <v>327</v>
      </c>
      <c r="EI18" t="s">
        <v>327</v>
      </c>
      <c r="EJ18" t="s">
        <v>327</v>
      </c>
      <c r="EK18" t="s">
        <v>327</v>
      </c>
      <c r="EL18" t="s">
        <v>327</v>
      </c>
      <c r="EM18" t="s">
        <v>327</v>
      </c>
      <c r="EN18" t="s">
        <v>327</v>
      </c>
      <c r="EO18" t="s">
        <v>327</v>
      </c>
      <c r="EP18" t="s">
        <v>327</v>
      </c>
      <c r="EQ18" t="s">
        <v>327</v>
      </c>
      <c r="ER18" t="s">
        <v>327</v>
      </c>
      <c r="ES18" t="s">
        <v>327</v>
      </c>
      <c r="EZ18" t="s">
        <v>327</v>
      </c>
      <c r="FA18" t="s">
        <v>316</v>
      </c>
      <c r="FB18" t="s">
        <v>316</v>
      </c>
      <c r="FC18" t="s">
        <v>323</v>
      </c>
      <c r="FD18" t="s">
        <v>324</v>
      </c>
      <c r="FE18" t="s">
        <v>324</v>
      </c>
      <c r="FI18" t="s">
        <v>324</v>
      </c>
      <c r="FM18" t="s">
        <v>312</v>
      </c>
      <c r="FN18" t="s">
        <v>312</v>
      </c>
      <c r="FO18" t="s">
        <v>320</v>
      </c>
      <c r="FP18" t="s">
        <v>320</v>
      </c>
      <c r="FQ18" t="s">
        <v>331</v>
      </c>
      <c r="FR18" t="s">
        <v>331</v>
      </c>
      <c r="FS18" t="s">
        <v>327</v>
      </c>
      <c r="FT18" t="s">
        <v>327</v>
      </c>
      <c r="FU18" t="s">
        <v>327</v>
      </c>
      <c r="FV18" t="s">
        <v>327</v>
      </c>
      <c r="FW18" t="s">
        <v>327</v>
      </c>
      <c r="FX18" t="s">
        <v>327</v>
      </c>
      <c r="FY18" t="s">
        <v>314</v>
      </c>
      <c r="FZ18" t="s">
        <v>327</v>
      </c>
      <c r="GB18" t="s">
        <v>317</v>
      </c>
      <c r="GC18" t="s">
        <v>317</v>
      </c>
      <c r="GD18" t="s">
        <v>314</v>
      </c>
      <c r="GE18" t="s">
        <v>314</v>
      </c>
      <c r="GF18" t="s">
        <v>314</v>
      </c>
      <c r="GG18" t="s">
        <v>314</v>
      </c>
      <c r="GH18" t="s">
        <v>314</v>
      </c>
      <c r="GI18" t="s">
        <v>316</v>
      </c>
      <c r="GJ18" t="s">
        <v>316</v>
      </c>
      <c r="GK18" t="s">
        <v>316</v>
      </c>
      <c r="GL18" t="s">
        <v>314</v>
      </c>
      <c r="GM18" t="s">
        <v>312</v>
      </c>
      <c r="GN18" t="s">
        <v>320</v>
      </c>
      <c r="GO18" t="s">
        <v>316</v>
      </c>
      <c r="GP18" t="s">
        <v>316</v>
      </c>
    </row>
    <row r="19" spans="1:198">
      <c r="A19">
        <v>1</v>
      </c>
      <c r="B19">
        <v>1656443399.5</v>
      </c>
      <c r="C19">
        <v>0</v>
      </c>
      <c r="D19" t="s">
        <v>332</v>
      </c>
      <c r="E19" t="s">
        <v>333</v>
      </c>
      <c r="F19">
        <v>15</v>
      </c>
      <c r="G19">
        <v>1656443391.75</v>
      </c>
      <c r="H19">
        <f>(I19)/1000</f>
        <v>0</v>
      </c>
      <c r="I19">
        <f>1000*AY19*AG19*(AU19-AV19)/(100*AN19*(1000-AG19*AU19))</f>
        <v>0</v>
      </c>
      <c r="J19">
        <f>AY19*AG19*(AT19-AS19*(1000-AG19*AV19)/(1000-AG19*AU19))/(100*AN19)</f>
        <v>0</v>
      </c>
      <c r="K19">
        <f>AS19 - IF(AG19&gt;1, J19*AN19*100.0/(AI19*BG19), 0)</f>
        <v>0</v>
      </c>
      <c r="L19">
        <f>((R19-H19/2)*K19-J19)/(R19+H19/2)</f>
        <v>0</v>
      </c>
      <c r="M19">
        <f>L19*(AZ19+BA19)/1000.0</f>
        <v>0</v>
      </c>
      <c r="N19">
        <f>(AS19 - IF(AG19&gt;1, J19*AN19*100.0/(AI19*BG19), 0))*(AZ19+BA19)/1000.0</f>
        <v>0</v>
      </c>
      <c r="O19">
        <f>2.0/((1/Q19-1/P19)+SIGN(Q19)*SQRT((1/Q19-1/P19)*(1/Q19-1/P19) + 4*AO19/((AO19+1)*(AO19+1))*(2*1/Q19*1/P19-1/P19*1/P19)))</f>
        <v>0</v>
      </c>
      <c r="P19">
        <f>IF(LEFT(AP19,1)&lt;&gt;"0",IF(LEFT(AP19,1)="1",3.0,AQ19),$D$5+$E$5*(BG19*AZ19/($K$5*1000))+$F$5*(BG19*AZ19/($K$5*1000))*MAX(MIN(AN19,$J$5),$I$5)*MAX(MIN(AN19,$J$5),$I$5)+$G$5*MAX(MIN(AN19,$J$5),$I$5)*(BG19*AZ19/($K$5*1000))+$H$5*(BG19*AZ19/($K$5*1000))*(BG19*AZ19/($K$5*1000)))</f>
        <v>0</v>
      </c>
      <c r="Q19">
        <f>H19*(1000-(1000*0.61365*exp(17.502*U19/(240.97+U19))/(AZ19+BA19)+AU19)/2)/(1000*0.61365*exp(17.502*U19/(240.97+U19))/(AZ19+BA19)-AU19)</f>
        <v>0</v>
      </c>
      <c r="R19">
        <f>1/((AO19+1)/(O19/1.6)+1/(P19/1.37)) + AO19/((AO19+1)/(O19/1.6) + AO19/(P19/1.37))</f>
        <v>0</v>
      </c>
      <c r="S19">
        <f>(AJ19*AM19)</f>
        <v>0</v>
      </c>
      <c r="T19">
        <f>(BB19+(S19+2*0.95*5.67E-8*(((BB19+$B$9)+273)^4-(BB19+273)^4)-44100*H19)/(1.84*29.3*P19+8*0.95*5.67E-8*(BB19+273)^3))</f>
        <v>0</v>
      </c>
      <c r="U19">
        <f>($C$9*BC19+$D$9*BD19+$E$9*T19)</f>
        <v>0</v>
      </c>
      <c r="V19">
        <f>0.61365*exp(17.502*U19/(240.97+U19))</f>
        <v>0</v>
      </c>
      <c r="W19">
        <f>(X19/Y19*100)</f>
        <v>0</v>
      </c>
      <c r="X19">
        <f>AU19*(AZ19+BA19)/1000</f>
        <v>0</v>
      </c>
      <c r="Y19">
        <f>0.61365*exp(17.502*BB19/(240.97+BB19))</f>
        <v>0</v>
      </c>
      <c r="Z19">
        <f>(V19-AU19*(AZ19+BA19)/1000)</f>
        <v>0</v>
      </c>
      <c r="AA19">
        <f>(-H19*44100)</f>
        <v>0</v>
      </c>
      <c r="AB19">
        <f>2*29.3*P19*0.92*(BB19-U19)</f>
        <v>0</v>
      </c>
      <c r="AC19">
        <f>2*0.95*5.67E-8*(((BB19+$B$9)+273)^4-(U19+273)^4)</f>
        <v>0</v>
      </c>
      <c r="AD19">
        <f>S19+AC19+AA19+AB19</f>
        <v>0</v>
      </c>
      <c r="AE19">
        <v>0</v>
      </c>
      <c r="AF19">
        <v>0</v>
      </c>
      <c r="AG19">
        <f>IF(AE19*$H$15&gt;=AI19,1.0,(AI19/(AI19-AE19*$H$15)))</f>
        <v>0</v>
      </c>
      <c r="AH19">
        <f>(AG19-1)*100</f>
        <v>0</v>
      </c>
      <c r="AI19">
        <f>MAX(0,($B$15+$C$15*BG19)/(1+$D$15*BG19)*AZ19/(BB19+273)*$E$15)</f>
        <v>0</v>
      </c>
      <c r="AJ19">
        <f>$B$13*BH19+$C$13*BI19+$D$13*BT19</f>
        <v>0</v>
      </c>
      <c r="AK19">
        <f>AJ19*AL19</f>
        <v>0</v>
      </c>
      <c r="AL19">
        <f>($B$13*$D$11+$C$13*$D$11+$D$13*(BU19*$E$11+BV19*$G$11))/($B$13+$C$13+$D$13)</f>
        <v>0</v>
      </c>
      <c r="AM19">
        <f>($B$13*$K$11+$C$13*$K$11+$D$13*(BU19*$L$11+BV19*$N$11))/($B$13+$C$13+$D$13)</f>
        <v>0</v>
      </c>
      <c r="AN19">
        <v>1.85</v>
      </c>
      <c r="AO19">
        <v>0.5</v>
      </c>
      <c r="AP19" t="s">
        <v>334</v>
      </c>
      <c r="AQ19">
        <v>2</v>
      </c>
      <c r="AR19">
        <v>1656443391.75</v>
      </c>
      <c r="AS19">
        <v>416.2516666666667</v>
      </c>
      <c r="AT19">
        <v>419.9221666666667</v>
      </c>
      <c r="AU19">
        <v>35.45439</v>
      </c>
      <c r="AV19">
        <v>34.66238333333333</v>
      </c>
      <c r="AW19">
        <v>412.4706666666667</v>
      </c>
      <c r="AX19">
        <v>35.01239</v>
      </c>
      <c r="AY19">
        <v>599.9752000000001</v>
      </c>
      <c r="AZ19">
        <v>85.38661999999999</v>
      </c>
      <c r="BA19">
        <v>0.09994130666666666</v>
      </c>
      <c r="BB19">
        <v>33.16057666666667</v>
      </c>
      <c r="BC19">
        <v>34.91484333333334</v>
      </c>
      <c r="BD19">
        <v>999.9000000000002</v>
      </c>
      <c r="BE19">
        <v>0</v>
      </c>
      <c r="BF19">
        <v>0</v>
      </c>
      <c r="BG19">
        <v>10005.37133333333</v>
      </c>
      <c r="BH19">
        <v>770.1672999999998</v>
      </c>
      <c r="BI19">
        <v>2058.651333333333</v>
      </c>
      <c r="BJ19">
        <v>-3.332318666666666</v>
      </c>
      <c r="BK19">
        <v>431.9198999999999</v>
      </c>
      <c r="BL19">
        <v>435.0003333333334</v>
      </c>
      <c r="BM19">
        <v>0.8305333666666667</v>
      </c>
      <c r="BN19">
        <v>419.9221666666667</v>
      </c>
      <c r="BO19">
        <v>34.66238333333333</v>
      </c>
      <c r="BP19">
        <v>3.030621</v>
      </c>
      <c r="BQ19">
        <v>2.959704666666667</v>
      </c>
      <c r="BR19">
        <v>24.19709666666667</v>
      </c>
      <c r="BS19">
        <v>23.80293</v>
      </c>
      <c r="BT19">
        <v>2399.860666666667</v>
      </c>
      <c r="BU19">
        <v>0.6430001333333334</v>
      </c>
      <c r="BV19">
        <v>0.3569998333333332</v>
      </c>
      <c r="BW19">
        <v>38.33888333333334</v>
      </c>
      <c r="BX19">
        <v>40082.20666666666</v>
      </c>
      <c r="BY19">
        <v>1656443423</v>
      </c>
      <c r="BZ19" t="s">
        <v>335</v>
      </c>
      <c r="CA19">
        <v>1656443423</v>
      </c>
      <c r="CB19">
        <v>1656443416.5</v>
      </c>
      <c r="CC19">
        <v>2</v>
      </c>
      <c r="CD19">
        <v>-0.339</v>
      </c>
      <c r="CE19">
        <v>-0.038</v>
      </c>
      <c r="CF19">
        <v>3.781</v>
      </c>
      <c r="CG19">
        <v>0.442</v>
      </c>
      <c r="CH19">
        <v>420</v>
      </c>
      <c r="CI19">
        <v>35</v>
      </c>
      <c r="CJ19">
        <v>0.51</v>
      </c>
      <c r="CK19">
        <v>0.1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3.22676</v>
      </c>
      <c r="CX19">
        <v>2.78126</v>
      </c>
      <c r="CY19">
        <v>0.0814198</v>
      </c>
      <c r="CZ19">
        <v>0.0836546</v>
      </c>
      <c r="DA19">
        <v>0.131732</v>
      </c>
      <c r="DB19">
        <v>0.132581</v>
      </c>
      <c r="DC19">
        <v>22958.8</v>
      </c>
      <c r="DD19">
        <v>22737.3</v>
      </c>
      <c r="DE19">
        <v>24049.9</v>
      </c>
      <c r="DF19">
        <v>22120.7</v>
      </c>
      <c r="DG19">
        <v>30868.2</v>
      </c>
      <c r="DH19">
        <v>24508.2</v>
      </c>
      <c r="DI19">
        <v>39319.3</v>
      </c>
      <c r="DJ19">
        <v>30660.7</v>
      </c>
      <c r="DK19">
        <v>2.1197</v>
      </c>
      <c r="DL19">
        <v>2.1966</v>
      </c>
      <c r="DM19">
        <v>0.0549518</v>
      </c>
      <c r="DN19">
        <v>0</v>
      </c>
      <c r="DO19">
        <v>34.0545</v>
      </c>
      <c r="DP19">
        <v>999.9</v>
      </c>
      <c r="DQ19">
        <v>81.7</v>
      </c>
      <c r="DR19">
        <v>28</v>
      </c>
      <c r="DS19">
        <v>36.3104</v>
      </c>
      <c r="DT19">
        <v>63.7</v>
      </c>
      <c r="DU19">
        <v>11.2861</v>
      </c>
      <c r="DV19">
        <v>2</v>
      </c>
      <c r="DW19">
        <v>0.515676</v>
      </c>
      <c r="DX19">
        <v>2.63249</v>
      </c>
      <c r="DY19">
        <v>20.3268</v>
      </c>
      <c r="DZ19">
        <v>5.22373</v>
      </c>
      <c r="EA19">
        <v>11.9475</v>
      </c>
      <c r="EB19">
        <v>4.97575</v>
      </c>
      <c r="EC19">
        <v>3.28025</v>
      </c>
      <c r="ED19">
        <v>3002.4</v>
      </c>
      <c r="EE19">
        <v>9999</v>
      </c>
      <c r="EF19">
        <v>9999</v>
      </c>
      <c r="EG19">
        <v>126.8</v>
      </c>
      <c r="EH19">
        <v>4.9717</v>
      </c>
      <c r="EI19">
        <v>1.8616</v>
      </c>
      <c r="EJ19">
        <v>1.86708</v>
      </c>
      <c r="EK19">
        <v>1.85837</v>
      </c>
      <c r="EL19">
        <v>1.86279</v>
      </c>
      <c r="EM19">
        <v>1.86332</v>
      </c>
      <c r="EN19">
        <v>1.86413</v>
      </c>
      <c r="EO19">
        <v>1.86008</v>
      </c>
      <c r="EP19">
        <v>0</v>
      </c>
      <c r="EQ19">
        <v>0</v>
      </c>
      <c r="ER19">
        <v>0</v>
      </c>
      <c r="ES19">
        <v>0</v>
      </c>
      <c r="ET19" t="s">
        <v>336</v>
      </c>
      <c r="EU19" t="s">
        <v>337</v>
      </c>
      <c r="EV19" t="s">
        <v>338</v>
      </c>
      <c r="EW19" t="s">
        <v>338</v>
      </c>
      <c r="EX19" t="s">
        <v>338</v>
      </c>
      <c r="EY19" t="s">
        <v>338</v>
      </c>
      <c r="EZ19">
        <v>0</v>
      </c>
      <c r="FA19">
        <v>100</v>
      </c>
      <c r="FB19">
        <v>100</v>
      </c>
      <c r="FC19">
        <v>3.781</v>
      </c>
      <c r="FD19">
        <v>0.442</v>
      </c>
      <c r="FE19">
        <v>3.970341298889836</v>
      </c>
      <c r="FF19">
        <v>0.0006784385813721132</v>
      </c>
      <c r="FG19">
        <v>-9.114967239483524E-07</v>
      </c>
      <c r="FH19">
        <v>3.422039933275619E-10</v>
      </c>
      <c r="FI19">
        <v>0.4805299999999946</v>
      </c>
      <c r="FJ19">
        <v>0</v>
      </c>
      <c r="FK19">
        <v>0</v>
      </c>
      <c r="FL19">
        <v>0</v>
      </c>
      <c r="FM19">
        <v>1</v>
      </c>
      <c r="FN19">
        <v>2092</v>
      </c>
      <c r="FO19">
        <v>0</v>
      </c>
      <c r="FP19">
        <v>27</v>
      </c>
      <c r="FQ19">
        <v>4.8</v>
      </c>
      <c r="FR19">
        <v>4.9</v>
      </c>
      <c r="FS19">
        <v>1.37329</v>
      </c>
      <c r="FT19">
        <v>2.38403</v>
      </c>
      <c r="FU19">
        <v>2.14966</v>
      </c>
      <c r="FV19">
        <v>2.74048</v>
      </c>
      <c r="FW19">
        <v>2.15088</v>
      </c>
      <c r="FX19">
        <v>2.37061</v>
      </c>
      <c r="FY19">
        <v>34.5092</v>
      </c>
      <c r="FZ19">
        <v>13.8168</v>
      </c>
      <c r="GA19">
        <v>19</v>
      </c>
      <c r="GB19">
        <v>615.452</v>
      </c>
      <c r="GC19">
        <v>704.497</v>
      </c>
      <c r="GD19">
        <v>30.0073</v>
      </c>
      <c r="GE19">
        <v>33.1062</v>
      </c>
      <c r="GF19">
        <v>30.0078</v>
      </c>
      <c r="GG19">
        <v>31.8762</v>
      </c>
      <c r="GH19">
        <v>31.7339</v>
      </c>
      <c r="GI19">
        <v>27.5281</v>
      </c>
      <c r="GJ19">
        <v>5.77074</v>
      </c>
      <c r="GK19">
        <v>100</v>
      </c>
      <c r="GL19">
        <v>30</v>
      </c>
      <c r="GM19">
        <v>420</v>
      </c>
      <c r="GN19">
        <v>34.9533</v>
      </c>
      <c r="GO19">
        <v>99.4258</v>
      </c>
      <c r="GP19">
        <v>100.534</v>
      </c>
    </row>
    <row r="20" spans="1:198">
      <c r="A20">
        <v>2</v>
      </c>
      <c r="B20">
        <v>1656443484</v>
      </c>
      <c r="C20">
        <v>84.5</v>
      </c>
      <c r="D20" t="s">
        <v>339</v>
      </c>
      <c r="E20" t="s">
        <v>340</v>
      </c>
      <c r="F20">
        <v>15</v>
      </c>
      <c r="G20">
        <v>1656443476</v>
      </c>
      <c r="H20">
        <f>(I20)/1000</f>
        <v>0</v>
      </c>
      <c r="I20">
        <f>1000*AY20*AG20*(AU20-AV20)/(100*AN20*(1000-AG20*AU20))</f>
        <v>0</v>
      </c>
      <c r="J20">
        <f>AY20*AG20*(AT20-AS20*(1000-AG20*AV20)/(1000-AG20*AU20))/(100*AN20)</f>
        <v>0</v>
      </c>
      <c r="K20">
        <f>AS20 - IF(AG20&gt;1, J20*AN20*100.0/(AI20*BG20), 0)</f>
        <v>0</v>
      </c>
      <c r="L20">
        <f>((R20-H20/2)*K20-J20)/(R20+H20/2)</f>
        <v>0</v>
      </c>
      <c r="M20">
        <f>L20*(AZ20+BA20)/1000.0</f>
        <v>0</v>
      </c>
      <c r="N20">
        <f>(AS20 - IF(AG20&gt;1, J20*AN20*100.0/(AI20*BG20), 0))*(AZ20+BA20)/1000.0</f>
        <v>0</v>
      </c>
      <c r="O20">
        <f>2.0/((1/Q20-1/P20)+SIGN(Q20)*SQRT((1/Q20-1/P20)*(1/Q20-1/P20) + 4*AO20/((AO20+1)*(AO20+1))*(2*1/Q20*1/P20-1/P20*1/P20)))</f>
        <v>0</v>
      </c>
      <c r="P20">
        <f>IF(LEFT(AP20,1)&lt;&gt;"0",IF(LEFT(AP20,1)="1",3.0,AQ20),$D$5+$E$5*(BG20*AZ20/($K$5*1000))+$F$5*(BG20*AZ20/($K$5*1000))*MAX(MIN(AN20,$J$5),$I$5)*MAX(MIN(AN20,$J$5),$I$5)+$G$5*MAX(MIN(AN20,$J$5),$I$5)*(BG20*AZ20/($K$5*1000))+$H$5*(BG20*AZ20/($K$5*1000))*(BG20*AZ20/($K$5*1000)))</f>
        <v>0</v>
      </c>
      <c r="Q20">
        <f>H20*(1000-(1000*0.61365*exp(17.502*U20/(240.97+U20))/(AZ20+BA20)+AU20)/2)/(1000*0.61365*exp(17.502*U20/(240.97+U20))/(AZ20+BA20)-AU20)</f>
        <v>0</v>
      </c>
      <c r="R20">
        <f>1/((AO20+1)/(O20/1.6)+1/(P20/1.37)) + AO20/((AO20+1)/(O20/1.6) + AO20/(P20/1.37))</f>
        <v>0</v>
      </c>
      <c r="S20">
        <f>(AJ20*AM20)</f>
        <v>0</v>
      </c>
      <c r="T20">
        <f>(BB20+(S20+2*0.95*5.67E-8*(((BB20+$B$9)+273)^4-(BB20+273)^4)-44100*H20)/(1.84*29.3*P20+8*0.95*5.67E-8*(BB20+273)^3))</f>
        <v>0</v>
      </c>
      <c r="U20">
        <f>($C$9*BC20+$D$9*BD20+$E$9*T20)</f>
        <v>0</v>
      </c>
      <c r="V20">
        <f>0.61365*exp(17.502*U20/(240.97+U20))</f>
        <v>0</v>
      </c>
      <c r="W20">
        <f>(X20/Y20*100)</f>
        <v>0</v>
      </c>
      <c r="X20">
        <f>AU20*(AZ20+BA20)/1000</f>
        <v>0</v>
      </c>
      <c r="Y20">
        <f>0.61365*exp(17.502*BB20/(240.97+BB20))</f>
        <v>0</v>
      </c>
      <c r="Z20">
        <f>(V20-AU20*(AZ20+BA20)/1000)</f>
        <v>0</v>
      </c>
      <c r="AA20">
        <f>(-H20*44100)</f>
        <v>0</v>
      </c>
      <c r="AB20">
        <f>2*29.3*P20*0.92*(BB20-U20)</f>
        <v>0</v>
      </c>
      <c r="AC20">
        <f>2*0.95*5.67E-8*(((BB20+$B$9)+273)^4-(U20+273)^4)</f>
        <v>0</v>
      </c>
      <c r="AD20">
        <f>S20+AC20+AA20+AB20</f>
        <v>0</v>
      </c>
      <c r="AE20">
        <v>0</v>
      </c>
      <c r="AF20">
        <v>0</v>
      </c>
      <c r="AG20">
        <f>IF(AE20*$H$15&gt;=AI20,1.0,(AI20/(AI20-AE20*$H$15)))</f>
        <v>0</v>
      </c>
      <c r="AH20">
        <f>(AG20-1)*100</f>
        <v>0</v>
      </c>
      <c r="AI20">
        <f>MAX(0,($B$15+$C$15*BG20)/(1+$D$15*BG20)*AZ20/(BB20+273)*$E$15)</f>
        <v>0</v>
      </c>
      <c r="AJ20">
        <f>$B$13*BH20+$C$13*BI20+$D$13*BT20</f>
        <v>0</v>
      </c>
      <c r="AK20">
        <f>AJ20*AL20</f>
        <v>0</v>
      </c>
      <c r="AL20">
        <f>($B$13*$D$11+$C$13*$D$11+$D$13*(BU20*$E$11+BV20*$G$11))/($B$13+$C$13+$D$13)</f>
        <v>0</v>
      </c>
      <c r="AM20">
        <f>($B$13*$K$11+$C$13*$K$11+$D$13*(BU20*$L$11+BV20*$N$11))/($B$13+$C$13+$D$13)</f>
        <v>0</v>
      </c>
      <c r="AN20">
        <v>1.85</v>
      </c>
      <c r="AO20">
        <v>0.5</v>
      </c>
      <c r="AP20" t="s">
        <v>334</v>
      </c>
      <c r="AQ20">
        <v>2</v>
      </c>
      <c r="AR20">
        <v>1656443476</v>
      </c>
      <c r="AS20">
        <v>416.4158387096774</v>
      </c>
      <c r="AT20">
        <v>420.0382580645161</v>
      </c>
      <c r="AU20">
        <v>36.09068387096774</v>
      </c>
      <c r="AV20">
        <v>35.28553225806451</v>
      </c>
      <c r="AW20">
        <v>412.7038387096774</v>
      </c>
      <c r="AX20">
        <v>35.67068387096774</v>
      </c>
      <c r="AY20">
        <v>599.973129032258</v>
      </c>
      <c r="AZ20">
        <v>85.37648064516129</v>
      </c>
      <c r="BA20">
        <v>0.1000077838709678</v>
      </c>
      <c r="BB20">
        <v>33.54521935483871</v>
      </c>
      <c r="BC20">
        <v>34.92721290322581</v>
      </c>
      <c r="BD20">
        <v>999.9000000000003</v>
      </c>
      <c r="BE20">
        <v>0</v>
      </c>
      <c r="BF20">
        <v>0</v>
      </c>
      <c r="BG20">
        <v>9996.893548387097</v>
      </c>
      <c r="BH20">
        <v>629.3609999999999</v>
      </c>
      <c r="BI20">
        <v>2053.741612903226</v>
      </c>
      <c r="BJ20">
        <v>-3.55379258064516</v>
      </c>
      <c r="BK20">
        <v>432.0884516129032</v>
      </c>
      <c r="BL20">
        <v>435.4015483870968</v>
      </c>
      <c r="BM20">
        <v>0.8276235161290322</v>
      </c>
      <c r="BN20">
        <v>420.0382580645161</v>
      </c>
      <c r="BO20">
        <v>35.28553225806451</v>
      </c>
      <c r="BP20">
        <v>3.083213870967742</v>
      </c>
      <c r="BQ20">
        <v>3.012555161290323</v>
      </c>
      <c r="BR20">
        <v>24.48427741935484</v>
      </c>
      <c r="BS20">
        <v>24.09746774193549</v>
      </c>
      <c r="BT20">
        <v>1999.93064516129</v>
      </c>
      <c r="BU20">
        <v>0.6430005161290323</v>
      </c>
      <c r="BV20">
        <v>0.3569994838709677</v>
      </c>
      <c r="BW20">
        <v>40</v>
      </c>
      <c r="BX20">
        <v>33402.63870967741</v>
      </c>
      <c r="BY20">
        <v>1656443502</v>
      </c>
      <c r="BZ20" t="s">
        <v>341</v>
      </c>
      <c r="CA20">
        <v>1656443502</v>
      </c>
      <c r="CB20">
        <v>1656443500</v>
      </c>
      <c r="CC20">
        <v>3</v>
      </c>
      <c r="CD20">
        <v>-0.06900000000000001</v>
      </c>
      <c r="CE20">
        <v>-0.023</v>
      </c>
      <c r="CF20">
        <v>3.712</v>
      </c>
      <c r="CG20">
        <v>0.42</v>
      </c>
      <c r="CH20">
        <v>420</v>
      </c>
      <c r="CI20">
        <v>35</v>
      </c>
      <c r="CJ20">
        <v>0.58</v>
      </c>
      <c r="CK20">
        <v>0.13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3.2253</v>
      </c>
      <c r="CX20">
        <v>2.78154</v>
      </c>
      <c r="CY20">
        <v>0.0811615</v>
      </c>
      <c r="CZ20">
        <v>0.0833854</v>
      </c>
      <c r="DA20">
        <v>0.132875</v>
      </c>
      <c r="DB20">
        <v>0.133694</v>
      </c>
      <c r="DC20">
        <v>22905.7</v>
      </c>
      <c r="DD20">
        <v>22693.5</v>
      </c>
      <c r="DE20">
        <v>23992.8</v>
      </c>
      <c r="DF20">
        <v>22075.9</v>
      </c>
      <c r="DG20">
        <v>30763.3</v>
      </c>
      <c r="DH20">
        <v>24428.2</v>
      </c>
      <c r="DI20">
        <v>39230.6</v>
      </c>
      <c r="DJ20">
        <v>30597.1</v>
      </c>
      <c r="DK20">
        <v>2.10192</v>
      </c>
      <c r="DL20">
        <v>2.17095</v>
      </c>
      <c r="DM20">
        <v>0.0329316</v>
      </c>
      <c r="DN20">
        <v>0</v>
      </c>
      <c r="DO20">
        <v>34.4303</v>
      </c>
      <c r="DP20">
        <v>999.9</v>
      </c>
      <c r="DQ20">
        <v>80</v>
      </c>
      <c r="DR20">
        <v>28.5</v>
      </c>
      <c r="DS20">
        <v>36.608</v>
      </c>
      <c r="DT20">
        <v>64.26000000000001</v>
      </c>
      <c r="DU20">
        <v>11.5224</v>
      </c>
      <c r="DV20">
        <v>2</v>
      </c>
      <c r="DW20">
        <v>0.6440399999999999</v>
      </c>
      <c r="DX20">
        <v>3.12736</v>
      </c>
      <c r="DY20">
        <v>20.322</v>
      </c>
      <c r="DZ20">
        <v>5.22358</v>
      </c>
      <c r="EA20">
        <v>11.9501</v>
      </c>
      <c r="EB20">
        <v>4.97555</v>
      </c>
      <c r="EC20">
        <v>3.28093</v>
      </c>
      <c r="ED20">
        <v>3004.7</v>
      </c>
      <c r="EE20">
        <v>9999</v>
      </c>
      <c r="EF20">
        <v>9999</v>
      </c>
      <c r="EG20">
        <v>126.8</v>
      </c>
      <c r="EH20">
        <v>4.9717</v>
      </c>
      <c r="EI20">
        <v>1.86164</v>
      </c>
      <c r="EJ20">
        <v>1.86711</v>
      </c>
      <c r="EK20">
        <v>1.85846</v>
      </c>
      <c r="EL20">
        <v>1.86279</v>
      </c>
      <c r="EM20">
        <v>1.86339</v>
      </c>
      <c r="EN20">
        <v>1.86416</v>
      </c>
      <c r="EO20">
        <v>1.86017</v>
      </c>
      <c r="EP20">
        <v>0</v>
      </c>
      <c r="EQ20">
        <v>0</v>
      </c>
      <c r="ER20">
        <v>0</v>
      </c>
      <c r="ES20">
        <v>0</v>
      </c>
      <c r="ET20" t="s">
        <v>336</v>
      </c>
      <c r="EU20" t="s">
        <v>337</v>
      </c>
      <c r="EV20" t="s">
        <v>338</v>
      </c>
      <c r="EW20" t="s">
        <v>338</v>
      </c>
      <c r="EX20" t="s">
        <v>338</v>
      </c>
      <c r="EY20" t="s">
        <v>338</v>
      </c>
      <c r="EZ20">
        <v>0</v>
      </c>
      <c r="FA20">
        <v>100</v>
      </c>
      <c r="FB20">
        <v>100</v>
      </c>
      <c r="FC20">
        <v>3.712</v>
      </c>
      <c r="FD20">
        <v>0.42</v>
      </c>
      <c r="FE20">
        <v>3.631768179213835</v>
      </c>
      <c r="FF20">
        <v>0.0006784385813721132</v>
      </c>
      <c r="FG20">
        <v>-9.114967239483524E-07</v>
      </c>
      <c r="FH20">
        <v>3.422039933275619E-10</v>
      </c>
      <c r="FI20">
        <v>0.4424750000000017</v>
      </c>
      <c r="FJ20">
        <v>0</v>
      </c>
      <c r="FK20">
        <v>0</v>
      </c>
      <c r="FL20">
        <v>0</v>
      </c>
      <c r="FM20">
        <v>1</v>
      </c>
      <c r="FN20">
        <v>2092</v>
      </c>
      <c r="FO20">
        <v>0</v>
      </c>
      <c r="FP20">
        <v>27</v>
      </c>
      <c r="FQ20">
        <v>1</v>
      </c>
      <c r="FR20">
        <v>1.1</v>
      </c>
      <c r="FS20">
        <v>1.37573</v>
      </c>
      <c r="FT20">
        <v>2.38281</v>
      </c>
      <c r="FU20">
        <v>2.14966</v>
      </c>
      <c r="FV20">
        <v>2.73682</v>
      </c>
      <c r="FW20">
        <v>2.15088</v>
      </c>
      <c r="FX20">
        <v>2.44263</v>
      </c>
      <c r="FY20">
        <v>35.4059</v>
      </c>
      <c r="FZ20">
        <v>13.8081</v>
      </c>
      <c r="GA20">
        <v>19</v>
      </c>
      <c r="GB20">
        <v>615.576</v>
      </c>
      <c r="GC20">
        <v>697.1849999999999</v>
      </c>
      <c r="GD20">
        <v>30.0054</v>
      </c>
      <c r="GE20">
        <v>34.5138</v>
      </c>
      <c r="GF20">
        <v>30.0064</v>
      </c>
      <c r="GG20">
        <v>33.2526</v>
      </c>
      <c r="GH20">
        <v>33.0973</v>
      </c>
      <c r="GI20">
        <v>27.565</v>
      </c>
      <c r="GJ20">
        <v>0</v>
      </c>
      <c r="GK20">
        <v>100</v>
      </c>
      <c r="GL20">
        <v>30</v>
      </c>
      <c r="GM20">
        <v>420</v>
      </c>
      <c r="GN20">
        <v>35.651</v>
      </c>
      <c r="GO20">
        <v>99.1969</v>
      </c>
      <c r="GP20">
        <v>100.327</v>
      </c>
    </row>
    <row r="21" spans="1:198">
      <c r="A21">
        <v>3</v>
      </c>
      <c r="B21">
        <v>1656443563</v>
      </c>
      <c r="C21">
        <v>163.5</v>
      </c>
      <c r="D21" t="s">
        <v>342</v>
      </c>
      <c r="E21" t="s">
        <v>343</v>
      </c>
      <c r="F21">
        <v>15</v>
      </c>
      <c r="G21">
        <v>1656443555</v>
      </c>
      <c r="H21">
        <f>(I21)/1000</f>
        <v>0</v>
      </c>
      <c r="I21">
        <f>1000*AY21*AG21*(AU21-AV21)/(100*AN21*(1000-AG21*AU21))</f>
        <v>0</v>
      </c>
      <c r="J21">
        <f>AY21*AG21*(AT21-AS21*(1000-AG21*AV21)/(1000-AG21*AU21))/(100*AN21)</f>
        <v>0</v>
      </c>
      <c r="K21">
        <f>AS21 - IF(AG21&gt;1, J21*AN21*100.0/(AI21*BG21), 0)</f>
        <v>0</v>
      </c>
      <c r="L21">
        <f>((R21-H21/2)*K21-J21)/(R21+H21/2)</f>
        <v>0</v>
      </c>
      <c r="M21">
        <f>L21*(AZ21+BA21)/1000.0</f>
        <v>0</v>
      </c>
      <c r="N21">
        <f>(AS21 - IF(AG21&gt;1, J21*AN21*100.0/(AI21*BG21), 0))*(AZ21+BA21)/1000.0</f>
        <v>0</v>
      </c>
      <c r="O21">
        <f>2.0/((1/Q21-1/P21)+SIGN(Q21)*SQRT((1/Q21-1/P21)*(1/Q21-1/P21) + 4*AO21/((AO21+1)*(AO21+1))*(2*1/Q21*1/P21-1/P21*1/P21)))</f>
        <v>0</v>
      </c>
      <c r="P21">
        <f>IF(LEFT(AP21,1)&lt;&gt;"0",IF(LEFT(AP21,1)="1",3.0,AQ21),$D$5+$E$5*(BG21*AZ21/($K$5*1000))+$F$5*(BG21*AZ21/($K$5*1000))*MAX(MIN(AN21,$J$5),$I$5)*MAX(MIN(AN21,$J$5),$I$5)+$G$5*MAX(MIN(AN21,$J$5),$I$5)*(BG21*AZ21/($K$5*1000))+$H$5*(BG21*AZ21/($K$5*1000))*(BG21*AZ21/($K$5*1000)))</f>
        <v>0</v>
      </c>
      <c r="Q21">
        <f>H21*(1000-(1000*0.61365*exp(17.502*U21/(240.97+U21))/(AZ21+BA21)+AU21)/2)/(1000*0.61365*exp(17.502*U21/(240.97+U21))/(AZ21+BA21)-AU21)</f>
        <v>0</v>
      </c>
      <c r="R21">
        <f>1/((AO21+1)/(O21/1.6)+1/(P21/1.37)) + AO21/((AO21+1)/(O21/1.6) + AO21/(P21/1.37))</f>
        <v>0</v>
      </c>
      <c r="S21">
        <f>(AJ21*AM21)</f>
        <v>0</v>
      </c>
      <c r="T21">
        <f>(BB21+(S21+2*0.95*5.67E-8*(((BB21+$B$9)+273)^4-(BB21+273)^4)-44100*H21)/(1.84*29.3*P21+8*0.95*5.67E-8*(BB21+273)^3))</f>
        <v>0</v>
      </c>
      <c r="U21">
        <f>($C$9*BC21+$D$9*BD21+$E$9*T21)</f>
        <v>0</v>
      </c>
      <c r="V21">
        <f>0.61365*exp(17.502*U21/(240.97+U21))</f>
        <v>0</v>
      </c>
      <c r="W21">
        <f>(X21/Y21*100)</f>
        <v>0</v>
      </c>
      <c r="X21">
        <f>AU21*(AZ21+BA21)/1000</f>
        <v>0</v>
      </c>
      <c r="Y21">
        <f>0.61365*exp(17.502*BB21/(240.97+BB21))</f>
        <v>0</v>
      </c>
      <c r="Z21">
        <f>(V21-AU21*(AZ21+BA21)/1000)</f>
        <v>0</v>
      </c>
      <c r="AA21">
        <f>(-H21*44100)</f>
        <v>0</v>
      </c>
      <c r="AB21">
        <f>2*29.3*P21*0.92*(BB21-U21)</f>
        <v>0</v>
      </c>
      <c r="AC21">
        <f>2*0.95*5.67E-8*(((BB21+$B$9)+273)^4-(U21+273)^4)</f>
        <v>0</v>
      </c>
      <c r="AD21">
        <f>S21+AC21+AA21+AB21</f>
        <v>0</v>
      </c>
      <c r="AE21">
        <v>0</v>
      </c>
      <c r="AF21">
        <v>0</v>
      </c>
      <c r="AG21">
        <f>IF(AE21*$H$15&gt;=AI21,1.0,(AI21/(AI21-AE21*$H$15)))</f>
        <v>0</v>
      </c>
      <c r="AH21">
        <f>(AG21-1)*100</f>
        <v>0</v>
      </c>
      <c r="AI21">
        <f>MAX(0,($B$15+$C$15*BG21)/(1+$D$15*BG21)*AZ21/(BB21+273)*$E$15)</f>
        <v>0</v>
      </c>
      <c r="AJ21">
        <f>$B$13*BH21+$C$13*BI21+$D$13*BT21</f>
        <v>0</v>
      </c>
      <c r="AK21">
        <f>AJ21*AL21</f>
        <v>0</v>
      </c>
      <c r="AL21">
        <f>($B$13*$D$11+$C$13*$D$11+$D$13*(BU21*$E$11+BV21*$G$11))/($B$13+$C$13+$D$13)</f>
        <v>0</v>
      </c>
      <c r="AM21">
        <f>($B$13*$K$11+$C$13*$K$11+$D$13*(BU21*$L$11+BV21*$N$11))/($B$13+$C$13+$D$13)</f>
        <v>0</v>
      </c>
      <c r="AN21">
        <v>1.85</v>
      </c>
      <c r="AO21">
        <v>0.5</v>
      </c>
      <c r="AP21" t="s">
        <v>334</v>
      </c>
      <c r="AQ21">
        <v>2</v>
      </c>
      <c r="AR21">
        <v>1656443555</v>
      </c>
      <c r="AS21">
        <v>416.3800967741935</v>
      </c>
      <c r="AT21">
        <v>419.9965806451613</v>
      </c>
      <c r="AU21">
        <v>36.30265161290322</v>
      </c>
      <c r="AV21">
        <v>35.54878709677419</v>
      </c>
      <c r="AW21">
        <v>412.7660967741936</v>
      </c>
      <c r="AX21">
        <v>35.90265161290322</v>
      </c>
      <c r="AY21">
        <v>599.9795483870968</v>
      </c>
      <c r="AZ21">
        <v>85.38238387096776</v>
      </c>
      <c r="BA21">
        <v>0.1000110903225806</v>
      </c>
      <c r="BB21">
        <v>33.8415935483871</v>
      </c>
      <c r="BC21">
        <v>34.7854064516129</v>
      </c>
      <c r="BD21">
        <v>999.9000000000003</v>
      </c>
      <c r="BE21">
        <v>0</v>
      </c>
      <c r="BF21">
        <v>0</v>
      </c>
      <c r="BG21">
        <v>9999.439354838709</v>
      </c>
      <c r="BH21">
        <v>461.777</v>
      </c>
      <c r="BI21">
        <v>2048.743548387097</v>
      </c>
      <c r="BJ21">
        <v>-3.519135483870969</v>
      </c>
      <c r="BK21">
        <v>432.175</v>
      </c>
      <c r="BL21">
        <v>435.4772903225807</v>
      </c>
      <c r="BM21">
        <v>0.7734613548387097</v>
      </c>
      <c r="BN21">
        <v>419.9965806451613</v>
      </c>
      <c r="BO21">
        <v>35.54878709677419</v>
      </c>
      <c r="BP21">
        <v>3.101280322580645</v>
      </c>
      <c r="BQ21">
        <v>3.03524064516129</v>
      </c>
      <c r="BR21">
        <v>24.58192258064516</v>
      </c>
      <c r="BS21">
        <v>24.2225064516129</v>
      </c>
      <c r="BT21">
        <v>1499.971935483871</v>
      </c>
      <c r="BU21">
        <v>0.6430004516129033</v>
      </c>
      <c r="BV21">
        <v>0.3569995483870967</v>
      </c>
      <c r="BW21">
        <v>41</v>
      </c>
      <c r="BX21">
        <v>25052.36774193549</v>
      </c>
      <c r="BY21">
        <v>1656443587</v>
      </c>
      <c r="BZ21" t="s">
        <v>344</v>
      </c>
      <c r="CA21">
        <v>1656443587</v>
      </c>
      <c r="CB21">
        <v>1656443580</v>
      </c>
      <c r="CC21">
        <v>4</v>
      </c>
      <c r="CD21">
        <v>-0.098</v>
      </c>
      <c r="CE21">
        <v>-0.02</v>
      </c>
      <c r="CF21">
        <v>3.614</v>
      </c>
      <c r="CG21">
        <v>0.4</v>
      </c>
      <c r="CH21">
        <v>420</v>
      </c>
      <c r="CI21">
        <v>36</v>
      </c>
      <c r="CJ21">
        <v>0.42</v>
      </c>
      <c r="CK21">
        <v>0.16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3.22399</v>
      </c>
      <c r="CX21">
        <v>2.78165</v>
      </c>
      <c r="CY21">
        <v>0.0809327</v>
      </c>
      <c r="CZ21">
        <v>0.0831267</v>
      </c>
      <c r="DA21">
        <v>0.13312</v>
      </c>
      <c r="DB21">
        <v>0.134028</v>
      </c>
      <c r="DC21">
        <v>22858.1</v>
      </c>
      <c r="DD21">
        <v>22652.4</v>
      </c>
      <c r="DE21">
        <v>23941.6</v>
      </c>
      <c r="DF21">
        <v>22033.4</v>
      </c>
      <c r="DG21">
        <v>30697.3</v>
      </c>
      <c r="DH21">
        <v>24373.7</v>
      </c>
      <c r="DI21">
        <v>39151.5</v>
      </c>
      <c r="DJ21">
        <v>30538.1</v>
      </c>
      <c r="DK21">
        <v>2.0851</v>
      </c>
      <c r="DL21">
        <v>2.1478</v>
      </c>
      <c r="DM21">
        <v>0.008240340000000001</v>
      </c>
      <c r="DN21">
        <v>0</v>
      </c>
      <c r="DO21">
        <v>34.6803</v>
      </c>
      <c r="DP21">
        <v>999.9</v>
      </c>
      <c r="DQ21">
        <v>78.5</v>
      </c>
      <c r="DR21">
        <v>29</v>
      </c>
      <c r="DS21">
        <v>36.9782</v>
      </c>
      <c r="DT21">
        <v>64.04000000000001</v>
      </c>
      <c r="DU21">
        <v>11.8429</v>
      </c>
      <c r="DV21">
        <v>2</v>
      </c>
      <c r="DW21">
        <v>0.749169</v>
      </c>
      <c r="DX21">
        <v>3.63047</v>
      </c>
      <c r="DY21">
        <v>20.3149</v>
      </c>
      <c r="DZ21">
        <v>5.22747</v>
      </c>
      <c r="EA21">
        <v>11.9501</v>
      </c>
      <c r="EB21">
        <v>4.97525</v>
      </c>
      <c r="EC21">
        <v>3.28073</v>
      </c>
      <c r="ED21">
        <v>3006.6</v>
      </c>
      <c r="EE21">
        <v>9999</v>
      </c>
      <c r="EF21">
        <v>9999</v>
      </c>
      <c r="EG21">
        <v>126.8</v>
      </c>
      <c r="EH21">
        <v>4.97172</v>
      </c>
      <c r="EI21">
        <v>1.86172</v>
      </c>
      <c r="EJ21">
        <v>1.86721</v>
      </c>
      <c r="EK21">
        <v>1.85852</v>
      </c>
      <c r="EL21">
        <v>1.86281</v>
      </c>
      <c r="EM21">
        <v>1.8634</v>
      </c>
      <c r="EN21">
        <v>1.86417</v>
      </c>
      <c r="EO21">
        <v>1.8602</v>
      </c>
      <c r="EP21">
        <v>0</v>
      </c>
      <c r="EQ21">
        <v>0</v>
      </c>
      <c r="ER21">
        <v>0</v>
      </c>
      <c r="ES21">
        <v>0</v>
      </c>
      <c r="ET21" t="s">
        <v>336</v>
      </c>
      <c r="EU21" t="s">
        <v>337</v>
      </c>
      <c r="EV21" t="s">
        <v>338</v>
      </c>
      <c r="EW21" t="s">
        <v>338</v>
      </c>
      <c r="EX21" t="s">
        <v>338</v>
      </c>
      <c r="EY21" t="s">
        <v>338</v>
      </c>
      <c r="EZ21">
        <v>0</v>
      </c>
      <c r="FA21">
        <v>100</v>
      </c>
      <c r="FB21">
        <v>100</v>
      </c>
      <c r="FC21">
        <v>3.614</v>
      </c>
      <c r="FD21">
        <v>0.4</v>
      </c>
      <c r="FE21">
        <v>3.562550311808784</v>
      </c>
      <c r="FF21">
        <v>0.0006784385813721132</v>
      </c>
      <c r="FG21">
        <v>-9.114967239483524E-07</v>
      </c>
      <c r="FH21">
        <v>3.422039933275619E-10</v>
      </c>
      <c r="FI21">
        <v>0.4196100000000058</v>
      </c>
      <c r="FJ21">
        <v>0</v>
      </c>
      <c r="FK21">
        <v>0</v>
      </c>
      <c r="FL21">
        <v>0</v>
      </c>
      <c r="FM21">
        <v>1</v>
      </c>
      <c r="FN21">
        <v>2092</v>
      </c>
      <c r="FO21">
        <v>0</v>
      </c>
      <c r="FP21">
        <v>27</v>
      </c>
      <c r="FQ21">
        <v>1</v>
      </c>
      <c r="FR21">
        <v>1.1</v>
      </c>
      <c r="FS21">
        <v>1.37573</v>
      </c>
      <c r="FT21">
        <v>2.38892</v>
      </c>
      <c r="FU21">
        <v>2.14966</v>
      </c>
      <c r="FV21">
        <v>2.73438</v>
      </c>
      <c r="FW21">
        <v>2.15088</v>
      </c>
      <c r="FX21">
        <v>2.42432</v>
      </c>
      <c r="FY21">
        <v>36.2459</v>
      </c>
      <c r="FZ21">
        <v>13.7818</v>
      </c>
      <c r="GA21">
        <v>19</v>
      </c>
      <c r="GB21">
        <v>614.878</v>
      </c>
      <c r="GC21">
        <v>690.471</v>
      </c>
      <c r="GD21">
        <v>30.0069</v>
      </c>
      <c r="GE21">
        <v>35.7679</v>
      </c>
      <c r="GF21">
        <v>30.0063</v>
      </c>
      <c r="GG21">
        <v>34.509</v>
      </c>
      <c r="GH21">
        <v>34.3525</v>
      </c>
      <c r="GI21">
        <v>27.5607</v>
      </c>
      <c r="GJ21">
        <v>0</v>
      </c>
      <c r="GK21">
        <v>100</v>
      </c>
      <c r="GL21">
        <v>30</v>
      </c>
      <c r="GM21">
        <v>420</v>
      </c>
      <c r="GN21">
        <v>35.651</v>
      </c>
      <c r="GO21">
        <v>98.9926</v>
      </c>
      <c r="GP21">
        <v>100.134</v>
      </c>
    </row>
    <row r="22" spans="1:198">
      <c r="A22">
        <v>4</v>
      </c>
      <c r="B22">
        <v>1656443648</v>
      </c>
      <c r="C22">
        <v>248.5</v>
      </c>
      <c r="D22" t="s">
        <v>345</v>
      </c>
      <c r="E22" t="s">
        <v>346</v>
      </c>
      <c r="F22">
        <v>15</v>
      </c>
      <c r="G22">
        <v>1656443640</v>
      </c>
      <c r="H22">
        <f>(I22)/1000</f>
        <v>0</v>
      </c>
      <c r="I22">
        <f>1000*AY22*AG22*(AU22-AV22)/(100*AN22*(1000-AG22*AU22))</f>
        <v>0</v>
      </c>
      <c r="J22">
        <f>AY22*AG22*(AT22-AS22*(1000-AG22*AV22)/(1000-AG22*AU22))/(100*AN22)</f>
        <v>0</v>
      </c>
      <c r="K22">
        <f>AS22 - IF(AG22&gt;1, J22*AN22*100.0/(AI22*BG22), 0)</f>
        <v>0</v>
      </c>
      <c r="L22">
        <f>((R22-H22/2)*K22-J22)/(R22+H22/2)</f>
        <v>0</v>
      </c>
      <c r="M22">
        <f>L22*(AZ22+BA22)/1000.0</f>
        <v>0</v>
      </c>
      <c r="N22">
        <f>(AS22 - IF(AG22&gt;1, J22*AN22*100.0/(AI22*BG22), 0))*(AZ22+BA22)/1000.0</f>
        <v>0</v>
      </c>
      <c r="O22">
        <f>2.0/((1/Q22-1/P22)+SIGN(Q22)*SQRT((1/Q22-1/P22)*(1/Q22-1/P22) + 4*AO22/((AO22+1)*(AO22+1))*(2*1/Q22*1/P22-1/P22*1/P22)))</f>
        <v>0</v>
      </c>
      <c r="P22">
        <f>IF(LEFT(AP22,1)&lt;&gt;"0",IF(LEFT(AP22,1)="1",3.0,AQ22),$D$5+$E$5*(BG22*AZ22/($K$5*1000))+$F$5*(BG22*AZ22/($K$5*1000))*MAX(MIN(AN22,$J$5),$I$5)*MAX(MIN(AN22,$J$5),$I$5)+$G$5*MAX(MIN(AN22,$J$5),$I$5)*(BG22*AZ22/($K$5*1000))+$H$5*(BG22*AZ22/($K$5*1000))*(BG22*AZ22/($K$5*1000)))</f>
        <v>0</v>
      </c>
      <c r="Q22">
        <f>H22*(1000-(1000*0.61365*exp(17.502*U22/(240.97+U22))/(AZ22+BA22)+AU22)/2)/(1000*0.61365*exp(17.502*U22/(240.97+U22))/(AZ22+BA22)-AU22)</f>
        <v>0</v>
      </c>
      <c r="R22">
        <f>1/((AO22+1)/(O22/1.6)+1/(P22/1.37)) + AO22/((AO22+1)/(O22/1.6) + AO22/(P22/1.37))</f>
        <v>0</v>
      </c>
      <c r="S22">
        <f>(AJ22*AM22)</f>
        <v>0</v>
      </c>
      <c r="T22">
        <f>(BB22+(S22+2*0.95*5.67E-8*(((BB22+$B$9)+273)^4-(BB22+273)^4)-44100*H22)/(1.84*29.3*P22+8*0.95*5.67E-8*(BB22+273)^3))</f>
        <v>0</v>
      </c>
      <c r="U22">
        <f>($C$9*BC22+$D$9*BD22+$E$9*T22)</f>
        <v>0</v>
      </c>
      <c r="V22">
        <f>0.61365*exp(17.502*U22/(240.97+U22))</f>
        <v>0</v>
      </c>
      <c r="W22">
        <f>(X22/Y22*100)</f>
        <v>0</v>
      </c>
      <c r="X22">
        <f>AU22*(AZ22+BA22)/1000</f>
        <v>0</v>
      </c>
      <c r="Y22">
        <f>0.61365*exp(17.502*BB22/(240.97+BB22))</f>
        <v>0</v>
      </c>
      <c r="Z22">
        <f>(V22-AU22*(AZ22+BA22)/1000)</f>
        <v>0</v>
      </c>
      <c r="AA22">
        <f>(-H22*44100)</f>
        <v>0</v>
      </c>
      <c r="AB22">
        <f>2*29.3*P22*0.92*(BB22-U22)</f>
        <v>0</v>
      </c>
      <c r="AC22">
        <f>2*0.95*5.67E-8*(((BB22+$B$9)+273)^4-(U22+273)^4)</f>
        <v>0</v>
      </c>
      <c r="AD22">
        <f>S22+AC22+AA22+AB22</f>
        <v>0</v>
      </c>
      <c r="AE22">
        <v>0</v>
      </c>
      <c r="AF22">
        <v>0</v>
      </c>
      <c r="AG22">
        <f>IF(AE22*$H$15&gt;=AI22,1.0,(AI22/(AI22-AE22*$H$15)))</f>
        <v>0</v>
      </c>
      <c r="AH22">
        <f>(AG22-1)*100</f>
        <v>0</v>
      </c>
      <c r="AI22">
        <f>MAX(0,($B$15+$C$15*BG22)/(1+$D$15*BG22)*AZ22/(BB22+273)*$E$15)</f>
        <v>0</v>
      </c>
      <c r="AJ22">
        <f>$B$13*BH22+$C$13*BI22+$D$13*BT22</f>
        <v>0</v>
      </c>
      <c r="AK22">
        <f>AJ22*AL22</f>
        <v>0</v>
      </c>
      <c r="AL22">
        <f>($B$13*$D$11+$C$13*$D$11+$D$13*(BU22*$E$11+BV22*$G$11))/($B$13+$C$13+$D$13)</f>
        <v>0</v>
      </c>
      <c r="AM22">
        <f>($B$13*$K$11+$C$13*$K$11+$D$13*(BU22*$L$11+BV22*$N$11))/($B$13+$C$13+$D$13)</f>
        <v>0</v>
      </c>
      <c r="AN22">
        <v>1.85</v>
      </c>
      <c r="AO22">
        <v>0.5</v>
      </c>
      <c r="AP22" t="s">
        <v>334</v>
      </c>
      <c r="AQ22">
        <v>2</v>
      </c>
      <c r="AR22">
        <v>1656443640</v>
      </c>
      <c r="AS22">
        <v>416.6405161290322</v>
      </c>
      <c r="AT22">
        <v>420.0148387096775</v>
      </c>
      <c r="AU22">
        <v>36.61915161290324</v>
      </c>
      <c r="AV22">
        <v>35.91563870967742</v>
      </c>
      <c r="AW22">
        <v>413.0505161290322</v>
      </c>
      <c r="AX22">
        <v>36.24515161290324</v>
      </c>
      <c r="AY22">
        <v>599.9794838709677</v>
      </c>
      <c r="AZ22">
        <v>85.38721612903225</v>
      </c>
      <c r="BA22">
        <v>0.09998818709677419</v>
      </c>
      <c r="BB22">
        <v>34.1629870967742</v>
      </c>
      <c r="BC22">
        <v>34.86114193548388</v>
      </c>
      <c r="BD22">
        <v>999.9000000000003</v>
      </c>
      <c r="BE22">
        <v>0</v>
      </c>
      <c r="BF22">
        <v>0</v>
      </c>
      <c r="BG22">
        <v>10002.69741935484</v>
      </c>
      <c r="BH22">
        <v>367.5954838709678</v>
      </c>
      <c r="BI22">
        <v>2046.287741935484</v>
      </c>
      <c r="BJ22">
        <v>-3.351055806451613</v>
      </c>
      <c r="BK22">
        <v>432.5132580645162</v>
      </c>
      <c r="BL22">
        <v>435.6620645161291</v>
      </c>
      <c r="BM22">
        <v>0.7292478709677419</v>
      </c>
      <c r="BN22">
        <v>420.0148387096775</v>
      </c>
      <c r="BO22">
        <v>35.91563870967742</v>
      </c>
      <c r="BP22">
        <v>3.129004838709677</v>
      </c>
      <c r="BQ22">
        <v>3.066737096774194</v>
      </c>
      <c r="BR22">
        <v>24.73080322580645</v>
      </c>
      <c r="BS22">
        <v>24.39476129032258</v>
      </c>
      <c r="BT22">
        <v>1199.985483870968</v>
      </c>
      <c r="BU22">
        <v>0.6429985806451612</v>
      </c>
      <c r="BV22">
        <v>0.3570014193548388</v>
      </c>
      <c r="BW22">
        <v>42</v>
      </c>
      <c r="BX22">
        <v>20042.02258064516</v>
      </c>
      <c r="BY22">
        <v>1656443665</v>
      </c>
      <c r="BZ22" t="s">
        <v>347</v>
      </c>
      <c r="CA22">
        <v>1656443664</v>
      </c>
      <c r="CB22">
        <v>1656443665</v>
      </c>
      <c r="CC22">
        <v>5</v>
      </c>
      <c r="CD22">
        <v>-0.024</v>
      </c>
      <c r="CE22">
        <v>-0.026</v>
      </c>
      <c r="CF22">
        <v>3.59</v>
      </c>
      <c r="CG22">
        <v>0.374</v>
      </c>
      <c r="CH22">
        <v>420</v>
      </c>
      <c r="CI22">
        <v>36</v>
      </c>
      <c r="CJ22">
        <v>0.44</v>
      </c>
      <c r="CK22">
        <v>0.1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3.22224</v>
      </c>
      <c r="CX22">
        <v>2.78108</v>
      </c>
      <c r="CY22">
        <v>0.0807128</v>
      </c>
      <c r="CZ22">
        <v>0.08286789999999999</v>
      </c>
      <c r="DA22">
        <v>0.133606</v>
      </c>
      <c r="DB22">
        <v>0.134643</v>
      </c>
      <c r="DC22">
        <v>22808.8</v>
      </c>
      <c r="DD22">
        <v>22610</v>
      </c>
      <c r="DE22">
        <v>23889</v>
      </c>
      <c r="DF22">
        <v>21989.9</v>
      </c>
      <c r="DG22">
        <v>30621</v>
      </c>
      <c r="DH22">
        <v>24310.4</v>
      </c>
      <c r="DI22">
        <v>39069.7</v>
      </c>
      <c r="DJ22">
        <v>30477.8</v>
      </c>
      <c r="DK22">
        <v>2.0667</v>
      </c>
      <c r="DL22">
        <v>2.12485</v>
      </c>
      <c r="DM22">
        <v>-0.00734255</v>
      </c>
      <c r="DN22">
        <v>0</v>
      </c>
      <c r="DO22">
        <v>34.9962</v>
      </c>
      <c r="DP22">
        <v>999.9</v>
      </c>
      <c r="DQ22">
        <v>76.90000000000001</v>
      </c>
      <c r="DR22">
        <v>29.6</v>
      </c>
      <c r="DS22">
        <v>37.4951</v>
      </c>
      <c r="DT22">
        <v>64.0301</v>
      </c>
      <c r="DU22">
        <v>12.1715</v>
      </c>
      <c r="DV22">
        <v>2</v>
      </c>
      <c r="DW22">
        <v>0.860996</v>
      </c>
      <c r="DX22">
        <v>4.12979</v>
      </c>
      <c r="DY22">
        <v>20.3032</v>
      </c>
      <c r="DZ22">
        <v>5.22358</v>
      </c>
      <c r="EA22">
        <v>11.9501</v>
      </c>
      <c r="EB22">
        <v>4.97445</v>
      </c>
      <c r="EC22">
        <v>3.27965</v>
      </c>
      <c r="ED22">
        <v>3008.7</v>
      </c>
      <c r="EE22">
        <v>9999</v>
      </c>
      <c r="EF22">
        <v>9999</v>
      </c>
      <c r="EG22">
        <v>126.8</v>
      </c>
      <c r="EH22">
        <v>4.97172</v>
      </c>
      <c r="EI22">
        <v>1.86172</v>
      </c>
      <c r="EJ22">
        <v>1.86722</v>
      </c>
      <c r="EK22">
        <v>1.85861</v>
      </c>
      <c r="EL22">
        <v>1.86288</v>
      </c>
      <c r="EM22">
        <v>1.8634</v>
      </c>
      <c r="EN22">
        <v>1.8642</v>
      </c>
      <c r="EO22">
        <v>1.86023</v>
      </c>
      <c r="EP22">
        <v>0</v>
      </c>
      <c r="EQ22">
        <v>0</v>
      </c>
      <c r="ER22">
        <v>0</v>
      </c>
      <c r="ES22">
        <v>0</v>
      </c>
      <c r="ET22" t="s">
        <v>336</v>
      </c>
      <c r="EU22" t="s">
        <v>337</v>
      </c>
      <c r="EV22" t="s">
        <v>338</v>
      </c>
      <c r="EW22" t="s">
        <v>338</v>
      </c>
      <c r="EX22" t="s">
        <v>338</v>
      </c>
      <c r="EY22" t="s">
        <v>338</v>
      </c>
      <c r="EZ22">
        <v>0</v>
      </c>
      <c r="FA22">
        <v>100</v>
      </c>
      <c r="FB22">
        <v>100</v>
      </c>
      <c r="FC22">
        <v>3.59</v>
      </c>
      <c r="FD22">
        <v>0.374</v>
      </c>
      <c r="FE22">
        <v>3.464542227396583</v>
      </c>
      <c r="FF22">
        <v>0.0006784385813721132</v>
      </c>
      <c r="FG22">
        <v>-9.114967239483524E-07</v>
      </c>
      <c r="FH22">
        <v>3.422039933275619E-10</v>
      </c>
      <c r="FI22">
        <v>0.3997400000000084</v>
      </c>
      <c r="FJ22">
        <v>0</v>
      </c>
      <c r="FK22">
        <v>0</v>
      </c>
      <c r="FL22">
        <v>0</v>
      </c>
      <c r="FM22">
        <v>1</v>
      </c>
      <c r="FN22">
        <v>2092</v>
      </c>
      <c r="FO22">
        <v>0</v>
      </c>
      <c r="FP22">
        <v>27</v>
      </c>
      <c r="FQ22">
        <v>1</v>
      </c>
      <c r="FR22">
        <v>1.1</v>
      </c>
      <c r="FS22">
        <v>1.37573</v>
      </c>
      <c r="FT22">
        <v>2.39746</v>
      </c>
      <c r="FU22">
        <v>2.14966</v>
      </c>
      <c r="FV22">
        <v>2.73315</v>
      </c>
      <c r="FW22">
        <v>2.15088</v>
      </c>
      <c r="FX22">
        <v>2.43164</v>
      </c>
      <c r="FY22">
        <v>37.0747</v>
      </c>
      <c r="FZ22">
        <v>13.7643</v>
      </c>
      <c r="GA22">
        <v>19</v>
      </c>
      <c r="GB22">
        <v>613.05</v>
      </c>
      <c r="GC22">
        <v>684.016</v>
      </c>
      <c r="GD22">
        <v>30.0062</v>
      </c>
      <c r="GE22">
        <v>37.0488</v>
      </c>
      <c r="GF22">
        <v>30.0062</v>
      </c>
      <c r="GG22">
        <v>35.81</v>
      </c>
      <c r="GH22">
        <v>35.6484</v>
      </c>
      <c r="GI22">
        <v>27.5569</v>
      </c>
      <c r="GJ22">
        <v>0</v>
      </c>
      <c r="GK22">
        <v>100</v>
      </c>
      <c r="GL22">
        <v>30</v>
      </c>
      <c r="GM22">
        <v>420</v>
      </c>
      <c r="GN22">
        <v>37.1671</v>
      </c>
      <c r="GO22">
        <v>98.7816</v>
      </c>
      <c r="GP22">
        <v>99.9361</v>
      </c>
    </row>
    <row r="23" spans="1:198">
      <c r="A23">
        <v>5</v>
      </c>
      <c r="B23">
        <v>1656443726</v>
      </c>
      <c r="C23">
        <v>326.5</v>
      </c>
      <c r="D23" t="s">
        <v>348</v>
      </c>
      <c r="E23" t="s">
        <v>349</v>
      </c>
      <c r="F23">
        <v>15</v>
      </c>
      <c r="G23">
        <v>1656443718</v>
      </c>
      <c r="H23">
        <f>(I23)/1000</f>
        <v>0</v>
      </c>
      <c r="I23">
        <f>1000*AY23*AG23*(AU23-AV23)/(100*AN23*(1000-AG23*AU23))</f>
        <v>0</v>
      </c>
      <c r="J23">
        <f>AY23*AG23*(AT23-AS23*(1000-AG23*AV23)/(1000-AG23*AU23))/(100*AN23)</f>
        <v>0</v>
      </c>
      <c r="K23">
        <f>AS23 - IF(AG23&gt;1, J23*AN23*100.0/(AI23*BG23), 0)</f>
        <v>0</v>
      </c>
      <c r="L23">
        <f>((R23-H23/2)*K23-J23)/(R23+H23/2)</f>
        <v>0</v>
      </c>
      <c r="M23">
        <f>L23*(AZ23+BA23)/1000.0</f>
        <v>0</v>
      </c>
      <c r="N23">
        <f>(AS23 - IF(AG23&gt;1, J23*AN23*100.0/(AI23*BG23), 0))*(AZ23+BA23)/1000.0</f>
        <v>0</v>
      </c>
      <c r="O23">
        <f>2.0/((1/Q23-1/P23)+SIGN(Q23)*SQRT((1/Q23-1/P23)*(1/Q23-1/P23) + 4*AO23/((AO23+1)*(AO23+1))*(2*1/Q23*1/P23-1/P23*1/P23)))</f>
        <v>0</v>
      </c>
      <c r="P23">
        <f>IF(LEFT(AP23,1)&lt;&gt;"0",IF(LEFT(AP23,1)="1",3.0,AQ23),$D$5+$E$5*(BG23*AZ23/($K$5*1000))+$F$5*(BG23*AZ23/($K$5*1000))*MAX(MIN(AN23,$J$5),$I$5)*MAX(MIN(AN23,$J$5),$I$5)+$G$5*MAX(MIN(AN23,$J$5),$I$5)*(BG23*AZ23/($K$5*1000))+$H$5*(BG23*AZ23/($K$5*1000))*(BG23*AZ23/($K$5*1000)))</f>
        <v>0</v>
      </c>
      <c r="Q23">
        <f>H23*(1000-(1000*0.61365*exp(17.502*U23/(240.97+U23))/(AZ23+BA23)+AU23)/2)/(1000*0.61365*exp(17.502*U23/(240.97+U23))/(AZ23+BA23)-AU23)</f>
        <v>0</v>
      </c>
      <c r="R23">
        <f>1/((AO23+1)/(O23/1.6)+1/(P23/1.37)) + AO23/((AO23+1)/(O23/1.6) + AO23/(P23/1.37))</f>
        <v>0</v>
      </c>
      <c r="S23">
        <f>(AJ23*AM23)</f>
        <v>0</v>
      </c>
      <c r="T23">
        <f>(BB23+(S23+2*0.95*5.67E-8*(((BB23+$B$9)+273)^4-(BB23+273)^4)-44100*H23)/(1.84*29.3*P23+8*0.95*5.67E-8*(BB23+273)^3))</f>
        <v>0</v>
      </c>
      <c r="U23">
        <f>($C$9*BC23+$D$9*BD23+$E$9*T23)</f>
        <v>0</v>
      </c>
      <c r="V23">
        <f>0.61365*exp(17.502*U23/(240.97+U23))</f>
        <v>0</v>
      </c>
      <c r="W23">
        <f>(X23/Y23*100)</f>
        <v>0</v>
      </c>
      <c r="X23">
        <f>AU23*(AZ23+BA23)/1000</f>
        <v>0</v>
      </c>
      <c r="Y23">
        <f>0.61365*exp(17.502*BB23/(240.97+BB23))</f>
        <v>0</v>
      </c>
      <c r="Z23">
        <f>(V23-AU23*(AZ23+BA23)/1000)</f>
        <v>0</v>
      </c>
      <c r="AA23">
        <f>(-H23*44100)</f>
        <v>0</v>
      </c>
      <c r="AB23">
        <f>2*29.3*P23*0.92*(BB23-U23)</f>
        <v>0</v>
      </c>
      <c r="AC23">
        <f>2*0.95*5.67E-8*(((BB23+$B$9)+273)^4-(U23+273)^4)</f>
        <v>0</v>
      </c>
      <c r="AD23">
        <f>S23+AC23+AA23+AB23</f>
        <v>0</v>
      </c>
      <c r="AE23">
        <v>0</v>
      </c>
      <c r="AF23">
        <v>0</v>
      </c>
      <c r="AG23">
        <f>IF(AE23*$H$15&gt;=AI23,1.0,(AI23/(AI23-AE23*$H$15)))</f>
        <v>0</v>
      </c>
      <c r="AH23">
        <f>(AG23-1)*100</f>
        <v>0</v>
      </c>
      <c r="AI23">
        <f>MAX(0,($B$15+$C$15*BG23)/(1+$D$15*BG23)*AZ23/(BB23+273)*$E$15)</f>
        <v>0</v>
      </c>
      <c r="AJ23">
        <f>$B$13*BH23+$C$13*BI23+$D$13*BT23</f>
        <v>0</v>
      </c>
      <c r="AK23">
        <f>AJ23*AL23</f>
        <v>0</v>
      </c>
      <c r="AL23">
        <f>($B$13*$D$11+$C$13*$D$11+$D$13*(BU23*$E$11+BV23*$G$11))/($B$13+$C$13+$D$13)</f>
        <v>0</v>
      </c>
      <c r="AM23">
        <f>($B$13*$K$11+$C$13*$K$11+$D$13*(BU23*$L$11+BV23*$N$11))/($B$13+$C$13+$D$13)</f>
        <v>0</v>
      </c>
      <c r="AN23">
        <v>1.85</v>
      </c>
      <c r="AO23">
        <v>0.5</v>
      </c>
      <c r="AP23" t="s">
        <v>334</v>
      </c>
      <c r="AQ23">
        <v>2</v>
      </c>
      <c r="AR23">
        <v>1656443718</v>
      </c>
      <c r="AS23">
        <v>416.8702903225807</v>
      </c>
      <c r="AT23">
        <v>419.9834838709678</v>
      </c>
      <c r="AU23">
        <v>36.96767419354839</v>
      </c>
      <c r="AV23">
        <v>36.36302258064516</v>
      </c>
      <c r="AW23">
        <v>413.3932903225807</v>
      </c>
      <c r="AX23">
        <v>36.61367419354839</v>
      </c>
      <c r="AY23">
        <v>600.0155161290322</v>
      </c>
      <c r="AZ23">
        <v>85.39581935483872</v>
      </c>
      <c r="BA23">
        <v>0.1001452935483871</v>
      </c>
      <c r="BB23">
        <v>34.3885064516129</v>
      </c>
      <c r="BC23">
        <v>34.87154516129034</v>
      </c>
      <c r="BD23">
        <v>999.9000000000003</v>
      </c>
      <c r="BE23">
        <v>0</v>
      </c>
      <c r="BF23">
        <v>0</v>
      </c>
      <c r="BG23">
        <v>9999.998709677418</v>
      </c>
      <c r="BH23">
        <v>276.4228709677419</v>
      </c>
      <c r="BI23">
        <v>2038.170322580645</v>
      </c>
      <c r="BJ23">
        <v>-3.000427419354839</v>
      </c>
      <c r="BK23">
        <v>432.9987096774193</v>
      </c>
      <c r="BL23">
        <v>435.8317096774193</v>
      </c>
      <c r="BM23">
        <v>0.6245594838709677</v>
      </c>
      <c r="BN23">
        <v>419.9834838709678</v>
      </c>
      <c r="BO23">
        <v>36.36302258064516</v>
      </c>
      <c r="BP23">
        <v>3.158584838709678</v>
      </c>
      <c r="BQ23">
        <v>3.10525064516129</v>
      </c>
      <c r="BR23">
        <v>24.88840967741935</v>
      </c>
      <c r="BS23">
        <v>24.60330322580645</v>
      </c>
      <c r="BT23">
        <v>899.9922580645162</v>
      </c>
      <c r="BU23">
        <v>0.643001129032258</v>
      </c>
      <c r="BV23">
        <v>0.3569988709677419</v>
      </c>
      <c r="BW23">
        <v>43</v>
      </c>
      <c r="BX23">
        <v>15031.59032258065</v>
      </c>
      <c r="BY23">
        <v>1656443746</v>
      </c>
      <c r="BZ23" t="s">
        <v>350</v>
      </c>
      <c r="CA23">
        <v>1656443746</v>
      </c>
      <c r="CB23">
        <v>1656443743</v>
      </c>
      <c r="CC23">
        <v>6</v>
      </c>
      <c r="CD23">
        <v>-0.113</v>
      </c>
      <c r="CE23">
        <v>-0.02</v>
      </c>
      <c r="CF23">
        <v>3.477</v>
      </c>
      <c r="CG23">
        <v>0.354</v>
      </c>
      <c r="CH23">
        <v>420</v>
      </c>
      <c r="CI23">
        <v>36</v>
      </c>
      <c r="CJ23">
        <v>0.47</v>
      </c>
      <c r="CK23">
        <v>0.18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3.22097</v>
      </c>
      <c r="CX23">
        <v>2.78125</v>
      </c>
      <c r="CY23">
        <v>0.080553</v>
      </c>
      <c r="CZ23">
        <v>0.0826457</v>
      </c>
      <c r="DA23">
        <v>0.134206</v>
      </c>
      <c r="DB23">
        <v>0.135293</v>
      </c>
      <c r="DC23">
        <v>22764.8</v>
      </c>
      <c r="DD23">
        <v>22572.8</v>
      </c>
      <c r="DE23">
        <v>23842.9</v>
      </c>
      <c r="DF23">
        <v>21951.7</v>
      </c>
      <c r="DG23">
        <v>30548.7</v>
      </c>
      <c r="DH23">
        <v>24251.9</v>
      </c>
      <c r="DI23">
        <v>38998.9</v>
      </c>
      <c r="DJ23">
        <v>30425.1</v>
      </c>
      <c r="DK23">
        <v>2.05253</v>
      </c>
      <c r="DL23">
        <v>2.10473</v>
      </c>
      <c r="DM23">
        <v>-0.022158</v>
      </c>
      <c r="DN23">
        <v>0</v>
      </c>
      <c r="DO23">
        <v>35.2597</v>
      </c>
      <c r="DP23">
        <v>999.9</v>
      </c>
      <c r="DQ23">
        <v>75.5</v>
      </c>
      <c r="DR23">
        <v>30.2</v>
      </c>
      <c r="DS23">
        <v>38.1051</v>
      </c>
      <c r="DT23">
        <v>63.8801</v>
      </c>
      <c r="DU23">
        <v>12.3478</v>
      </c>
      <c r="DV23">
        <v>2</v>
      </c>
      <c r="DW23">
        <v>0.960221</v>
      </c>
      <c r="DX23">
        <v>4.57645</v>
      </c>
      <c r="DY23">
        <v>20.2936</v>
      </c>
      <c r="DZ23">
        <v>5.22448</v>
      </c>
      <c r="EA23">
        <v>11.9501</v>
      </c>
      <c r="EB23">
        <v>4.97495</v>
      </c>
      <c r="EC23">
        <v>3.28</v>
      </c>
      <c r="ED23">
        <v>3011</v>
      </c>
      <c r="EE23">
        <v>9999</v>
      </c>
      <c r="EF23">
        <v>9999</v>
      </c>
      <c r="EG23">
        <v>126.8</v>
      </c>
      <c r="EH23">
        <v>4.97171</v>
      </c>
      <c r="EI23">
        <v>1.86179</v>
      </c>
      <c r="EJ23">
        <v>1.86726</v>
      </c>
      <c r="EK23">
        <v>1.85867</v>
      </c>
      <c r="EL23">
        <v>1.86295</v>
      </c>
      <c r="EM23">
        <v>1.86347</v>
      </c>
      <c r="EN23">
        <v>1.86425</v>
      </c>
      <c r="EO23">
        <v>1.86032</v>
      </c>
      <c r="EP23">
        <v>0</v>
      </c>
      <c r="EQ23">
        <v>0</v>
      </c>
      <c r="ER23">
        <v>0</v>
      </c>
      <c r="ES23">
        <v>0</v>
      </c>
      <c r="ET23" t="s">
        <v>336</v>
      </c>
      <c r="EU23" t="s">
        <v>337</v>
      </c>
      <c r="EV23" t="s">
        <v>338</v>
      </c>
      <c r="EW23" t="s">
        <v>338</v>
      </c>
      <c r="EX23" t="s">
        <v>338</v>
      </c>
      <c r="EY23" t="s">
        <v>338</v>
      </c>
      <c r="EZ23">
        <v>0</v>
      </c>
      <c r="FA23">
        <v>100</v>
      </c>
      <c r="FB23">
        <v>100</v>
      </c>
      <c r="FC23">
        <v>3.477</v>
      </c>
      <c r="FD23">
        <v>0.354</v>
      </c>
      <c r="FE23">
        <v>3.440893099354219</v>
      </c>
      <c r="FF23">
        <v>0.0006784385813721132</v>
      </c>
      <c r="FG23">
        <v>-9.114967239483524E-07</v>
      </c>
      <c r="FH23">
        <v>3.422039933275619E-10</v>
      </c>
      <c r="FI23">
        <v>0.3739149999999967</v>
      </c>
      <c r="FJ23">
        <v>0</v>
      </c>
      <c r="FK23">
        <v>0</v>
      </c>
      <c r="FL23">
        <v>0</v>
      </c>
      <c r="FM23">
        <v>1</v>
      </c>
      <c r="FN23">
        <v>2092</v>
      </c>
      <c r="FO23">
        <v>0</v>
      </c>
      <c r="FP23">
        <v>27</v>
      </c>
      <c r="FQ23">
        <v>1</v>
      </c>
      <c r="FR23">
        <v>1</v>
      </c>
      <c r="FS23">
        <v>1.37573</v>
      </c>
      <c r="FT23">
        <v>2.39868</v>
      </c>
      <c r="FU23">
        <v>2.14966</v>
      </c>
      <c r="FV23">
        <v>2.73193</v>
      </c>
      <c r="FW23">
        <v>2.15088</v>
      </c>
      <c r="FX23">
        <v>2.41089</v>
      </c>
      <c r="FY23">
        <v>37.8679</v>
      </c>
      <c r="FZ23">
        <v>13.738</v>
      </c>
      <c r="GA23">
        <v>19</v>
      </c>
      <c r="GB23">
        <v>612.706</v>
      </c>
      <c r="GC23">
        <v>678.165</v>
      </c>
      <c r="GD23">
        <v>30.0061</v>
      </c>
      <c r="GE23">
        <v>38.1606</v>
      </c>
      <c r="GF23">
        <v>30.0061</v>
      </c>
      <c r="GG23">
        <v>36.9535</v>
      </c>
      <c r="GH23">
        <v>36.7968</v>
      </c>
      <c r="GI23">
        <v>27.5655</v>
      </c>
      <c r="GJ23">
        <v>0</v>
      </c>
      <c r="GK23">
        <v>100</v>
      </c>
      <c r="GL23">
        <v>30</v>
      </c>
      <c r="GM23">
        <v>420</v>
      </c>
      <c r="GN23">
        <v>37.1671</v>
      </c>
      <c r="GO23">
        <v>98.59829999999999</v>
      </c>
      <c r="GP23">
        <v>99.76300000000001</v>
      </c>
    </row>
    <row r="24" spans="1:198">
      <c r="A24">
        <v>6</v>
      </c>
      <c r="B24">
        <v>1656443807</v>
      </c>
      <c r="C24">
        <v>407.5</v>
      </c>
      <c r="D24" t="s">
        <v>351</v>
      </c>
      <c r="E24" t="s">
        <v>352</v>
      </c>
      <c r="F24">
        <v>15</v>
      </c>
      <c r="G24">
        <v>1656443799</v>
      </c>
      <c r="H24">
        <f>(I24)/1000</f>
        <v>0</v>
      </c>
      <c r="I24">
        <f>1000*AY24*AG24*(AU24-AV24)/(100*AN24*(1000-AG24*AU24))</f>
        <v>0</v>
      </c>
      <c r="J24">
        <f>AY24*AG24*(AT24-AS24*(1000-AG24*AV24)/(1000-AG24*AU24))/(100*AN24)</f>
        <v>0</v>
      </c>
      <c r="K24">
        <f>AS24 - IF(AG24&gt;1, J24*AN24*100.0/(AI24*BG24), 0)</f>
        <v>0</v>
      </c>
      <c r="L24">
        <f>((R24-H24/2)*K24-J24)/(R24+H24/2)</f>
        <v>0</v>
      </c>
      <c r="M24">
        <f>L24*(AZ24+BA24)/1000.0</f>
        <v>0</v>
      </c>
      <c r="N24">
        <f>(AS24 - IF(AG24&gt;1, J24*AN24*100.0/(AI24*BG24), 0))*(AZ24+BA24)/1000.0</f>
        <v>0</v>
      </c>
      <c r="O24">
        <f>2.0/((1/Q24-1/P24)+SIGN(Q24)*SQRT((1/Q24-1/P24)*(1/Q24-1/P24) + 4*AO24/((AO24+1)*(AO24+1))*(2*1/Q24*1/P24-1/P24*1/P24)))</f>
        <v>0</v>
      </c>
      <c r="P24">
        <f>IF(LEFT(AP24,1)&lt;&gt;"0",IF(LEFT(AP24,1)="1",3.0,AQ24),$D$5+$E$5*(BG24*AZ24/($K$5*1000))+$F$5*(BG24*AZ24/($K$5*1000))*MAX(MIN(AN24,$J$5),$I$5)*MAX(MIN(AN24,$J$5),$I$5)+$G$5*MAX(MIN(AN24,$J$5),$I$5)*(BG24*AZ24/($K$5*1000))+$H$5*(BG24*AZ24/($K$5*1000))*(BG24*AZ24/($K$5*1000)))</f>
        <v>0</v>
      </c>
      <c r="Q24">
        <f>H24*(1000-(1000*0.61365*exp(17.502*U24/(240.97+U24))/(AZ24+BA24)+AU24)/2)/(1000*0.61365*exp(17.502*U24/(240.97+U24))/(AZ24+BA24)-AU24)</f>
        <v>0</v>
      </c>
      <c r="R24">
        <f>1/((AO24+1)/(O24/1.6)+1/(P24/1.37)) + AO24/((AO24+1)/(O24/1.6) + AO24/(P24/1.37))</f>
        <v>0</v>
      </c>
      <c r="S24">
        <f>(AJ24*AM24)</f>
        <v>0</v>
      </c>
      <c r="T24">
        <f>(BB24+(S24+2*0.95*5.67E-8*(((BB24+$B$9)+273)^4-(BB24+273)^4)-44100*H24)/(1.84*29.3*P24+8*0.95*5.67E-8*(BB24+273)^3))</f>
        <v>0</v>
      </c>
      <c r="U24">
        <f>($C$9*BC24+$D$9*BD24+$E$9*T24)</f>
        <v>0</v>
      </c>
      <c r="V24">
        <f>0.61365*exp(17.502*U24/(240.97+U24))</f>
        <v>0</v>
      </c>
      <c r="W24">
        <f>(X24/Y24*100)</f>
        <v>0</v>
      </c>
      <c r="X24">
        <f>AU24*(AZ24+BA24)/1000</f>
        <v>0</v>
      </c>
      <c r="Y24">
        <f>0.61365*exp(17.502*BB24/(240.97+BB24))</f>
        <v>0</v>
      </c>
      <c r="Z24">
        <f>(V24-AU24*(AZ24+BA24)/1000)</f>
        <v>0</v>
      </c>
      <c r="AA24">
        <f>(-H24*44100)</f>
        <v>0</v>
      </c>
      <c r="AB24">
        <f>2*29.3*P24*0.92*(BB24-U24)</f>
        <v>0</v>
      </c>
      <c r="AC24">
        <f>2*0.95*5.67E-8*(((BB24+$B$9)+273)^4-(U24+273)^4)</f>
        <v>0</v>
      </c>
      <c r="AD24">
        <f>S24+AC24+AA24+AB24</f>
        <v>0</v>
      </c>
      <c r="AE24">
        <v>0</v>
      </c>
      <c r="AF24">
        <v>0</v>
      </c>
      <c r="AG24">
        <f>IF(AE24*$H$15&gt;=AI24,1.0,(AI24/(AI24-AE24*$H$15)))</f>
        <v>0</v>
      </c>
      <c r="AH24">
        <f>(AG24-1)*100</f>
        <v>0</v>
      </c>
      <c r="AI24">
        <f>MAX(0,($B$15+$C$15*BG24)/(1+$D$15*BG24)*AZ24/(BB24+273)*$E$15)</f>
        <v>0</v>
      </c>
      <c r="AJ24">
        <f>$B$13*BH24+$C$13*BI24+$D$13*BT24</f>
        <v>0</v>
      </c>
      <c r="AK24">
        <f>AJ24*AL24</f>
        <v>0</v>
      </c>
      <c r="AL24">
        <f>($B$13*$D$11+$C$13*$D$11+$D$13*(BU24*$E$11+BV24*$G$11))/($B$13+$C$13+$D$13)</f>
        <v>0</v>
      </c>
      <c r="AM24">
        <f>($B$13*$K$11+$C$13*$K$11+$D$13*(BU24*$L$11+BV24*$N$11))/($B$13+$C$13+$D$13)</f>
        <v>0</v>
      </c>
      <c r="AN24">
        <v>1.85</v>
      </c>
      <c r="AO24">
        <v>0.5</v>
      </c>
      <c r="AP24" t="s">
        <v>334</v>
      </c>
      <c r="AQ24">
        <v>2</v>
      </c>
      <c r="AR24">
        <v>1656443799</v>
      </c>
      <c r="AS24">
        <v>417.3746129032259</v>
      </c>
      <c r="AT24">
        <v>419.9866129032259</v>
      </c>
      <c r="AU24">
        <v>37.28386129032259</v>
      </c>
      <c r="AV24">
        <v>36.78119677419355</v>
      </c>
      <c r="AW24">
        <v>413.9386129032259</v>
      </c>
      <c r="AX24">
        <v>36.95586129032259</v>
      </c>
      <c r="AY24">
        <v>599.983870967742</v>
      </c>
      <c r="AZ24">
        <v>85.37474193548387</v>
      </c>
      <c r="BA24">
        <v>0.1000224741935484</v>
      </c>
      <c r="BB24">
        <v>34.54687741935484</v>
      </c>
      <c r="BC24">
        <v>34.81878387096774</v>
      </c>
      <c r="BD24">
        <v>999.9000000000003</v>
      </c>
      <c r="BE24">
        <v>0</v>
      </c>
      <c r="BF24">
        <v>0</v>
      </c>
      <c r="BG24">
        <v>9997.793870967742</v>
      </c>
      <c r="BH24">
        <v>185.5210322580645</v>
      </c>
      <c r="BI24">
        <v>2037.275161290323</v>
      </c>
      <c r="BJ24">
        <v>-2.570893225806452</v>
      </c>
      <c r="BK24">
        <v>433.5930645161291</v>
      </c>
      <c r="BL24">
        <v>436.0241612903225</v>
      </c>
      <c r="BM24">
        <v>0.5289411290322581</v>
      </c>
      <c r="BN24">
        <v>419.9866129032259</v>
      </c>
      <c r="BO24">
        <v>36.78119677419355</v>
      </c>
      <c r="BP24">
        <v>3.185342580645161</v>
      </c>
      <c r="BQ24">
        <v>3.140185483870968</v>
      </c>
      <c r="BR24">
        <v>25.02986451612903</v>
      </c>
      <c r="BS24">
        <v>24.79054193548387</v>
      </c>
      <c r="BT24">
        <v>599.9966774193549</v>
      </c>
      <c r="BU24">
        <v>0.6430004516129032</v>
      </c>
      <c r="BV24">
        <v>0.3569995483870969</v>
      </c>
      <c r="BW24">
        <v>43</v>
      </c>
      <c r="BX24">
        <v>10021.08387096774</v>
      </c>
      <c r="BY24">
        <v>1656443827.5</v>
      </c>
      <c r="BZ24" t="s">
        <v>353</v>
      </c>
      <c r="CA24">
        <v>1656443827.5</v>
      </c>
      <c r="CB24">
        <v>1656443823</v>
      </c>
      <c r="CC24">
        <v>7</v>
      </c>
      <c r="CD24">
        <v>-0.042</v>
      </c>
      <c r="CE24">
        <v>-0.026</v>
      </c>
      <c r="CF24">
        <v>3.436</v>
      </c>
      <c r="CG24">
        <v>0.328</v>
      </c>
      <c r="CH24">
        <v>420</v>
      </c>
      <c r="CI24">
        <v>37</v>
      </c>
      <c r="CJ24">
        <v>0.57</v>
      </c>
      <c r="CK24">
        <v>0.15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3.21981</v>
      </c>
      <c r="CX24">
        <v>2.78121</v>
      </c>
      <c r="CY24">
        <v>0.0804006</v>
      </c>
      <c r="CZ24">
        <v>0.0823945</v>
      </c>
      <c r="DA24">
        <v>0.13465</v>
      </c>
      <c r="DB24">
        <v>0.136024</v>
      </c>
      <c r="DC24">
        <v>22720.9</v>
      </c>
      <c r="DD24">
        <v>22536.9</v>
      </c>
      <c r="DE24">
        <v>23797</v>
      </c>
      <c r="DF24">
        <v>21914</v>
      </c>
      <c r="DG24">
        <v>30481.6</v>
      </c>
      <c r="DH24">
        <v>24191.7</v>
      </c>
      <c r="DI24">
        <v>38927.7</v>
      </c>
      <c r="DJ24">
        <v>30372.9</v>
      </c>
      <c r="DK24">
        <v>2.03935</v>
      </c>
      <c r="DL24">
        <v>2.08332</v>
      </c>
      <c r="DM24">
        <v>-0.0358596</v>
      </c>
      <c r="DN24">
        <v>0</v>
      </c>
      <c r="DO24">
        <v>35.4108</v>
      </c>
      <c r="DP24">
        <v>999.9</v>
      </c>
      <c r="DQ24">
        <v>73.90000000000001</v>
      </c>
      <c r="DR24">
        <v>30.8</v>
      </c>
      <c r="DS24">
        <v>38.6107</v>
      </c>
      <c r="DT24">
        <v>64.42010000000001</v>
      </c>
      <c r="DU24">
        <v>12.7724</v>
      </c>
      <c r="DV24">
        <v>2</v>
      </c>
      <c r="DW24">
        <v>1.05741</v>
      </c>
      <c r="DX24">
        <v>4.93741</v>
      </c>
      <c r="DY24">
        <v>20.2834</v>
      </c>
      <c r="DZ24">
        <v>5.22043</v>
      </c>
      <c r="EA24">
        <v>11.9502</v>
      </c>
      <c r="EB24">
        <v>4.97235</v>
      </c>
      <c r="EC24">
        <v>3.2793</v>
      </c>
      <c r="ED24">
        <v>3013.2</v>
      </c>
      <c r="EE24">
        <v>9999</v>
      </c>
      <c r="EF24">
        <v>9999</v>
      </c>
      <c r="EG24">
        <v>126.9</v>
      </c>
      <c r="EH24">
        <v>4.97173</v>
      </c>
      <c r="EI24">
        <v>1.86185</v>
      </c>
      <c r="EJ24">
        <v>1.86728</v>
      </c>
      <c r="EK24">
        <v>1.85867</v>
      </c>
      <c r="EL24">
        <v>1.86295</v>
      </c>
      <c r="EM24">
        <v>1.86354</v>
      </c>
      <c r="EN24">
        <v>1.86426</v>
      </c>
      <c r="EO24">
        <v>1.86033</v>
      </c>
      <c r="EP24">
        <v>0</v>
      </c>
      <c r="EQ24">
        <v>0</v>
      </c>
      <c r="ER24">
        <v>0</v>
      </c>
      <c r="ES24">
        <v>0</v>
      </c>
      <c r="ET24" t="s">
        <v>336</v>
      </c>
      <c r="EU24" t="s">
        <v>337</v>
      </c>
      <c r="EV24" t="s">
        <v>338</v>
      </c>
      <c r="EW24" t="s">
        <v>338</v>
      </c>
      <c r="EX24" t="s">
        <v>338</v>
      </c>
      <c r="EY24" t="s">
        <v>338</v>
      </c>
      <c r="EZ24">
        <v>0</v>
      </c>
      <c r="FA24">
        <v>100</v>
      </c>
      <c r="FB24">
        <v>100</v>
      </c>
      <c r="FC24">
        <v>3.436</v>
      </c>
      <c r="FD24">
        <v>0.328</v>
      </c>
      <c r="FE24">
        <v>3.328177824538286</v>
      </c>
      <c r="FF24">
        <v>0.0006784385813721132</v>
      </c>
      <c r="FG24">
        <v>-9.114967239483524E-07</v>
      </c>
      <c r="FH24">
        <v>3.422039933275619E-10</v>
      </c>
      <c r="FI24">
        <v>0.3542799999999957</v>
      </c>
      <c r="FJ24">
        <v>0</v>
      </c>
      <c r="FK24">
        <v>0</v>
      </c>
      <c r="FL24">
        <v>0</v>
      </c>
      <c r="FM24">
        <v>1</v>
      </c>
      <c r="FN24">
        <v>2092</v>
      </c>
      <c r="FO24">
        <v>0</v>
      </c>
      <c r="FP24">
        <v>27</v>
      </c>
      <c r="FQ24">
        <v>1</v>
      </c>
      <c r="FR24">
        <v>1.1</v>
      </c>
      <c r="FS24">
        <v>1.37573</v>
      </c>
      <c r="FT24">
        <v>2.40112</v>
      </c>
      <c r="FU24">
        <v>2.14966</v>
      </c>
      <c r="FV24">
        <v>2.73071</v>
      </c>
      <c r="FW24">
        <v>2.15088</v>
      </c>
      <c r="FX24">
        <v>2.44507</v>
      </c>
      <c r="FY24">
        <v>38.6241</v>
      </c>
      <c r="FZ24">
        <v>13.7118</v>
      </c>
      <c r="GA24">
        <v>19</v>
      </c>
      <c r="GB24">
        <v>612.732</v>
      </c>
      <c r="GC24">
        <v>670.611</v>
      </c>
      <c r="GD24">
        <v>30.0045</v>
      </c>
      <c r="GE24">
        <v>39.2544</v>
      </c>
      <c r="GF24">
        <v>30.0054</v>
      </c>
      <c r="GG24">
        <v>38.0791</v>
      </c>
      <c r="GH24">
        <v>37.9213</v>
      </c>
      <c r="GI24">
        <v>27.5676</v>
      </c>
      <c r="GJ24">
        <v>0</v>
      </c>
      <c r="GK24">
        <v>100</v>
      </c>
      <c r="GL24">
        <v>30</v>
      </c>
      <c r="GM24">
        <v>420</v>
      </c>
      <c r="GN24">
        <v>37.1671</v>
      </c>
      <c r="GO24">
        <v>98.41459999999999</v>
      </c>
      <c r="GP24">
        <v>99.5919</v>
      </c>
    </row>
    <row r="25" spans="1:198">
      <c r="A25">
        <v>7</v>
      </c>
      <c r="B25">
        <v>1656443888.5</v>
      </c>
      <c r="C25">
        <v>489</v>
      </c>
      <c r="D25" t="s">
        <v>354</v>
      </c>
      <c r="E25" t="s">
        <v>355</v>
      </c>
      <c r="F25">
        <v>15</v>
      </c>
      <c r="G25">
        <v>1656443880.5</v>
      </c>
      <c r="H25">
        <f>(I25)/1000</f>
        <v>0</v>
      </c>
      <c r="I25">
        <f>1000*AY25*AG25*(AU25-AV25)/(100*AN25*(1000-AG25*AU25))</f>
        <v>0</v>
      </c>
      <c r="J25">
        <f>AY25*AG25*(AT25-AS25*(1000-AG25*AV25)/(1000-AG25*AU25))/(100*AN25)</f>
        <v>0</v>
      </c>
      <c r="K25">
        <f>AS25 - IF(AG25&gt;1, J25*AN25*100.0/(AI25*BG25), 0)</f>
        <v>0</v>
      </c>
      <c r="L25">
        <f>((R25-H25/2)*K25-J25)/(R25+H25/2)</f>
        <v>0</v>
      </c>
      <c r="M25">
        <f>L25*(AZ25+BA25)/1000.0</f>
        <v>0</v>
      </c>
      <c r="N25">
        <f>(AS25 - IF(AG25&gt;1, J25*AN25*100.0/(AI25*BG25), 0))*(AZ25+BA25)/1000.0</f>
        <v>0</v>
      </c>
      <c r="O25">
        <f>2.0/((1/Q25-1/P25)+SIGN(Q25)*SQRT((1/Q25-1/P25)*(1/Q25-1/P25) + 4*AO25/((AO25+1)*(AO25+1))*(2*1/Q25*1/P25-1/P25*1/P25)))</f>
        <v>0</v>
      </c>
      <c r="P25">
        <f>IF(LEFT(AP25,1)&lt;&gt;"0",IF(LEFT(AP25,1)="1",3.0,AQ25),$D$5+$E$5*(BG25*AZ25/($K$5*1000))+$F$5*(BG25*AZ25/($K$5*1000))*MAX(MIN(AN25,$J$5),$I$5)*MAX(MIN(AN25,$J$5),$I$5)+$G$5*MAX(MIN(AN25,$J$5),$I$5)*(BG25*AZ25/($K$5*1000))+$H$5*(BG25*AZ25/($K$5*1000))*(BG25*AZ25/($K$5*1000)))</f>
        <v>0</v>
      </c>
      <c r="Q25">
        <f>H25*(1000-(1000*0.61365*exp(17.502*U25/(240.97+U25))/(AZ25+BA25)+AU25)/2)/(1000*0.61365*exp(17.502*U25/(240.97+U25))/(AZ25+BA25)-AU25)</f>
        <v>0</v>
      </c>
      <c r="R25">
        <f>1/((AO25+1)/(O25/1.6)+1/(P25/1.37)) + AO25/((AO25+1)/(O25/1.6) + AO25/(P25/1.37))</f>
        <v>0</v>
      </c>
      <c r="S25">
        <f>(AJ25*AM25)</f>
        <v>0</v>
      </c>
      <c r="T25">
        <f>(BB25+(S25+2*0.95*5.67E-8*(((BB25+$B$9)+273)^4-(BB25+273)^4)-44100*H25)/(1.84*29.3*P25+8*0.95*5.67E-8*(BB25+273)^3))</f>
        <v>0</v>
      </c>
      <c r="U25">
        <f>($C$9*BC25+$D$9*BD25+$E$9*T25)</f>
        <v>0</v>
      </c>
      <c r="V25">
        <f>0.61365*exp(17.502*U25/(240.97+U25))</f>
        <v>0</v>
      </c>
      <c r="W25">
        <f>(X25/Y25*100)</f>
        <v>0</v>
      </c>
      <c r="X25">
        <f>AU25*(AZ25+BA25)/1000</f>
        <v>0</v>
      </c>
      <c r="Y25">
        <f>0.61365*exp(17.502*BB25/(240.97+BB25))</f>
        <v>0</v>
      </c>
      <c r="Z25">
        <f>(V25-AU25*(AZ25+BA25)/1000)</f>
        <v>0</v>
      </c>
      <c r="AA25">
        <f>(-H25*44100)</f>
        <v>0</v>
      </c>
      <c r="AB25">
        <f>2*29.3*P25*0.92*(BB25-U25)</f>
        <v>0</v>
      </c>
      <c r="AC25">
        <f>2*0.95*5.67E-8*(((BB25+$B$9)+273)^4-(U25+273)^4)</f>
        <v>0</v>
      </c>
      <c r="AD25">
        <f>S25+AC25+AA25+AB25</f>
        <v>0</v>
      </c>
      <c r="AE25">
        <v>0</v>
      </c>
      <c r="AF25">
        <v>0</v>
      </c>
      <c r="AG25">
        <f>IF(AE25*$H$15&gt;=AI25,1.0,(AI25/(AI25-AE25*$H$15)))</f>
        <v>0</v>
      </c>
      <c r="AH25">
        <f>(AG25-1)*100</f>
        <v>0</v>
      </c>
      <c r="AI25">
        <f>MAX(0,($B$15+$C$15*BG25)/(1+$D$15*BG25)*AZ25/(BB25+273)*$E$15)</f>
        <v>0</v>
      </c>
      <c r="AJ25">
        <f>$B$13*BH25+$C$13*BI25+$D$13*BT25</f>
        <v>0</v>
      </c>
      <c r="AK25">
        <f>AJ25*AL25</f>
        <v>0</v>
      </c>
      <c r="AL25">
        <f>($B$13*$D$11+$C$13*$D$11+$D$13*(BU25*$E$11+BV25*$G$11))/($B$13+$C$13+$D$13)</f>
        <v>0</v>
      </c>
      <c r="AM25">
        <f>($B$13*$K$11+$C$13*$K$11+$D$13*(BU25*$L$11+BV25*$N$11))/($B$13+$C$13+$D$13)</f>
        <v>0</v>
      </c>
      <c r="AN25">
        <v>1.85</v>
      </c>
      <c r="AO25">
        <v>0.5</v>
      </c>
      <c r="AP25" t="s">
        <v>334</v>
      </c>
      <c r="AQ25">
        <v>2</v>
      </c>
      <c r="AR25">
        <v>1656443880.5</v>
      </c>
      <c r="AS25">
        <v>417.9677419354839</v>
      </c>
      <c r="AT25">
        <v>419.9511612903226</v>
      </c>
      <c r="AU25">
        <v>37.57821612903226</v>
      </c>
      <c r="AV25">
        <v>37.21024516129033</v>
      </c>
      <c r="AW25">
        <v>414.5527419354839</v>
      </c>
      <c r="AX25">
        <v>37.27121612903225</v>
      </c>
      <c r="AY25">
        <v>599.995129032258</v>
      </c>
      <c r="AZ25">
        <v>85.38239032258068</v>
      </c>
      <c r="BA25">
        <v>0.1000759516129032</v>
      </c>
      <c r="BB25">
        <v>34.67584516129032</v>
      </c>
      <c r="BC25">
        <v>34.81982903225806</v>
      </c>
      <c r="BD25">
        <v>999.9000000000003</v>
      </c>
      <c r="BE25">
        <v>0</v>
      </c>
      <c r="BF25">
        <v>0</v>
      </c>
      <c r="BG25">
        <v>10001.24838709677</v>
      </c>
      <c r="BH25">
        <v>124.3456774193549</v>
      </c>
      <c r="BI25">
        <v>2035.486129032258</v>
      </c>
      <c r="BJ25">
        <v>-1.962792580645161</v>
      </c>
      <c r="BK25">
        <v>434.3185806451613</v>
      </c>
      <c r="BL25">
        <v>436.1816451612904</v>
      </c>
      <c r="BM25">
        <v>0.3894236774193548</v>
      </c>
      <c r="BN25">
        <v>419.9511612903226</v>
      </c>
      <c r="BO25">
        <v>37.21024516129033</v>
      </c>
      <c r="BP25">
        <v>3.21035</v>
      </c>
      <c r="BQ25">
        <v>3.177099354838709</v>
      </c>
      <c r="BR25">
        <v>25.16110967741936</v>
      </c>
      <c r="BS25">
        <v>24.9863935483871</v>
      </c>
      <c r="BT25">
        <v>399.9977096774194</v>
      </c>
      <c r="BU25">
        <v>0.643004548387097</v>
      </c>
      <c r="BV25">
        <v>0.3569954193548387</v>
      </c>
      <c r="BW25">
        <v>43.99327419354839</v>
      </c>
      <c r="BX25">
        <v>6680.736129032257</v>
      </c>
      <c r="BY25">
        <v>1656443911.5</v>
      </c>
      <c r="BZ25" t="s">
        <v>356</v>
      </c>
      <c r="CA25">
        <v>1656443911.5</v>
      </c>
      <c r="CB25">
        <v>1656443904.5</v>
      </c>
      <c r="CC25">
        <v>8</v>
      </c>
      <c r="CD25">
        <v>-0.021</v>
      </c>
      <c r="CE25">
        <v>-0.021</v>
      </c>
      <c r="CF25">
        <v>3.415</v>
      </c>
      <c r="CG25">
        <v>0.307</v>
      </c>
      <c r="CH25">
        <v>420</v>
      </c>
      <c r="CI25">
        <v>37</v>
      </c>
      <c r="CJ25">
        <v>0.67</v>
      </c>
      <c r="CK25">
        <v>0.24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3.21875</v>
      </c>
      <c r="CX25">
        <v>2.78135</v>
      </c>
      <c r="CY25">
        <v>0.0802962</v>
      </c>
      <c r="CZ25">
        <v>0.0821957</v>
      </c>
      <c r="DA25">
        <v>0.135152</v>
      </c>
      <c r="DB25">
        <v>0.136856</v>
      </c>
      <c r="DC25">
        <v>22682.1</v>
      </c>
      <c r="DD25">
        <v>22504.4</v>
      </c>
      <c r="DE25">
        <v>23757.3</v>
      </c>
      <c r="DF25">
        <v>21880.7</v>
      </c>
      <c r="DG25">
        <v>30420.1</v>
      </c>
      <c r="DH25">
        <v>24133.3</v>
      </c>
      <c r="DI25">
        <v>38866.6</v>
      </c>
      <c r="DJ25">
        <v>30326.7</v>
      </c>
      <c r="DK25">
        <v>2.0271</v>
      </c>
      <c r="DL25">
        <v>2.06572</v>
      </c>
      <c r="DM25">
        <v>-0.041917</v>
      </c>
      <c r="DN25">
        <v>0</v>
      </c>
      <c r="DO25">
        <v>35.5109</v>
      </c>
      <c r="DP25">
        <v>999.9</v>
      </c>
      <c r="DQ25">
        <v>72.5</v>
      </c>
      <c r="DR25">
        <v>31.4</v>
      </c>
      <c r="DS25">
        <v>39.1905</v>
      </c>
      <c r="DT25">
        <v>64.3601</v>
      </c>
      <c r="DU25">
        <v>12.9046</v>
      </c>
      <c r="DV25">
        <v>2</v>
      </c>
      <c r="DW25">
        <v>1.14584</v>
      </c>
      <c r="DX25">
        <v>5.26233</v>
      </c>
      <c r="DY25">
        <v>20.2744</v>
      </c>
      <c r="DZ25">
        <v>5.22343</v>
      </c>
      <c r="EA25">
        <v>11.9529</v>
      </c>
      <c r="EB25">
        <v>4.9737</v>
      </c>
      <c r="EC25">
        <v>3.28</v>
      </c>
      <c r="ED25">
        <v>3015.1</v>
      </c>
      <c r="EE25">
        <v>9999</v>
      </c>
      <c r="EF25">
        <v>9999</v>
      </c>
      <c r="EG25">
        <v>126.9</v>
      </c>
      <c r="EH25">
        <v>4.97172</v>
      </c>
      <c r="EI25">
        <v>1.86188</v>
      </c>
      <c r="EJ25">
        <v>1.86736</v>
      </c>
      <c r="EK25">
        <v>1.85871</v>
      </c>
      <c r="EL25">
        <v>1.86295</v>
      </c>
      <c r="EM25">
        <v>1.86356</v>
      </c>
      <c r="EN25">
        <v>1.86431</v>
      </c>
      <c r="EO25">
        <v>1.86035</v>
      </c>
      <c r="EP25">
        <v>0</v>
      </c>
      <c r="EQ25">
        <v>0</v>
      </c>
      <c r="ER25">
        <v>0</v>
      </c>
      <c r="ES25">
        <v>0</v>
      </c>
      <c r="ET25" t="s">
        <v>336</v>
      </c>
      <c r="EU25" t="s">
        <v>337</v>
      </c>
      <c r="EV25" t="s">
        <v>338</v>
      </c>
      <c r="EW25" t="s">
        <v>338</v>
      </c>
      <c r="EX25" t="s">
        <v>338</v>
      </c>
      <c r="EY25" t="s">
        <v>338</v>
      </c>
      <c r="EZ25">
        <v>0</v>
      </c>
      <c r="FA25">
        <v>100</v>
      </c>
      <c r="FB25">
        <v>100</v>
      </c>
      <c r="FC25">
        <v>3.415</v>
      </c>
      <c r="FD25">
        <v>0.307</v>
      </c>
      <c r="FE25">
        <v>3.286734081394332</v>
      </c>
      <c r="FF25">
        <v>0.0006784385813721132</v>
      </c>
      <c r="FG25">
        <v>-9.114967239483524E-07</v>
      </c>
      <c r="FH25">
        <v>3.422039933275619E-10</v>
      </c>
      <c r="FI25">
        <v>0.3284400000000005</v>
      </c>
      <c r="FJ25">
        <v>0</v>
      </c>
      <c r="FK25">
        <v>0</v>
      </c>
      <c r="FL25">
        <v>0</v>
      </c>
      <c r="FM25">
        <v>1</v>
      </c>
      <c r="FN25">
        <v>2092</v>
      </c>
      <c r="FO25">
        <v>0</v>
      </c>
      <c r="FP25">
        <v>27</v>
      </c>
      <c r="FQ25">
        <v>1</v>
      </c>
      <c r="FR25">
        <v>1.1</v>
      </c>
      <c r="FS25">
        <v>1.37695</v>
      </c>
      <c r="FT25">
        <v>2.40479</v>
      </c>
      <c r="FU25">
        <v>2.14966</v>
      </c>
      <c r="FV25">
        <v>2.72949</v>
      </c>
      <c r="FW25">
        <v>2.15088</v>
      </c>
      <c r="FX25">
        <v>2.44141</v>
      </c>
      <c r="FY25">
        <v>39.3169</v>
      </c>
      <c r="FZ25">
        <v>13.6855</v>
      </c>
      <c r="GA25">
        <v>19</v>
      </c>
      <c r="GB25">
        <v>612.427</v>
      </c>
      <c r="GC25">
        <v>665.2910000000001</v>
      </c>
      <c r="GD25">
        <v>30.0035</v>
      </c>
      <c r="GE25">
        <v>40.2427</v>
      </c>
      <c r="GF25">
        <v>30.0049</v>
      </c>
      <c r="GG25">
        <v>39.1122</v>
      </c>
      <c r="GH25">
        <v>38.9526</v>
      </c>
      <c r="GI25">
        <v>27.589</v>
      </c>
      <c r="GJ25">
        <v>0</v>
      </c>
      <c r="GK25">
        <v>100</v>
      </c>
      <c r="GL25">
        <v>30</v>
      </c>
      <c r="GM25">
        <v>420</v>
      </c>
      <c r="GN25">
        <v>37.1671</v>
      </c>
      <c r="GO25">
        <v>98.2564</v>
      </c>
      <c r="GP25">
        <v>99.4405</v>
      </c>
    </row>
    <row r="26" spans="1:198">
      <c r="A26">
        <v>8</v>
      </c>
      <c r="B26">
        <v>1656443972.5</v>
      </c>
      <c r="C26">
        <v>573</v>
      </c>
      <c r="D26" t="s">
        <v>357</v>
      </c>
      <c r="E26" t="s">
        <v>358</v>
      </c>
      <c r="F26">
        <v>15</v>
      </c>
      <c r="G26">
        <v>1656443964.5</v>
      </c>
      <c r="H26">
        <f>(I26)/1000</f>
        <v>0</v>
      </c>
      <c r="I26">
        <f>1000*AY26*AG26*(AU26-AV26)/(100*AN26*(1000-AG26*AU26))</f>
        <v>0</v>
      </c>
      <c r="J26">
        <f>AY26*AG26*(AT26-AS26*(1000-AG26*AV26)/(1000-AG26*AU26))/(100*AN26)</f>
        <v>0</v>
      </c>
      <c r="K26">
        <f>AS26 - IF(AG26&gt;1, J26*AN26*100.0/(AI26*BG26), 0)</f>
        <v>0</v>
      </c>
      <c r="L26">
        <f>((R26-H26/2)*K26-J26)/(R26+H26/2)</f>
        <v>0</v>
      </c>
      <c r="M26">
        <f>L26*(AZ26+BA26)/1000.0</f>
        <v>0</v>
      </c>
      <c r="N26">
        <f>(AS26 - IF(AG26&gt;1, J26*AN26*100.0/(AI26*BG26), 0))*(AZ26+BA26)/1000.0</f>
        <v>0</v>
      </c>
      <c r="O26">
        <f>2.0/((1/Q26-1/P26)+SIGN(Q26)*SQRT((1/Q26-1/P26)*(1/Q26-1/P26) + 4*AO26/((AO26+1)*(AO26+1))*(2*1/Q26*1/P26-1/P26*1/P26)))</f>
        <v>0</v>
      </c>
      <c r="P26">
        <f>IF(LEFT(AP26,1)&lt;&gt;"0",IF(LEFT(AP26,1)="1",3.0,AQ26),$D$5+$E$5*(BG26*AZ26/($K$5*1000))+$F$5*(BG26*AZ26/($K$5*1000))*MAX(MIN(AN26,$J$5),$I$5)*MAX(MIN(AN26,$J$5),$I$5)+$G$5*MAX(MIN(AN26,$J$5),$I$5)*(BG26*AZ26/($K$5*1000))+$H$5*(BG26*AZ26/($K$5*1000))*(BG26*AZ26/($K$5*1000)))</f>
        <v>0</v>
      </c>
      <c r="Q26">
        <f>H26*(1000-(1000*0.61365*exp(17.502*U26/(240.97+U26))/(AZ26+BA26)+AU26)/2)/(1000*0.61365*exp(17.502*U26/(240.97+U26))/(AZ26+BA26)-AU26)</f>
        <v>0</v>
      </c>
      <c r="R26">
        <f>1/((AO26+1)/(O26/1.6)+1/(P26/1.37)) + AO26/((AO26+1)/(O26/1.6) + AO26/(P26/1.37))</f>
        <v>0</v>
      </c>
      <c r="S26">
        <f>(AJ26*AM26)</f>
        <v>0</v>
      </c>
      <c r="T26">
        <f>(BB26+(S26+2*0.95*5.67E-8*(((BB26+$B$9)+273)^4-(BB26+273)^4)-44100*H26)/(1.84*29.3*P26+8*0.95*5.67E-8*(BB26+273)^3))</f>
        <v>0</v>
      </c>
      <c r="U26">
        <f>($C$9*BC26+$D$9*BD26+$E$9*T26)</f>
        <v>0</v>
      </c>
      <c r="V26">
        <f>0.61365*exp(17.502*U26/(240.97+U26))</f>
        <v>0</v>
      </c>
      <c r="W26">
        <f>(X26/Y26*100)</f>
        <v>0</v>
      </c>
      <c r="X26">
        <f>AU26*(AZ26+BA26)/1000</f>
        <v>0</v>
      </c>
      <c r="Y26">
        <f>0.61365*exp(17.502*BB26/(240.97+BB26))</f>
        <v>0</v>
      </c>
      <c r="Z26">
        <f>(V26-AU26*(AZ26+BA26)/1000)</f>
        <v>0</v>
      </c>
      <c r="AA26">
        <f>(-H26*44100)</f>
        <v>0</v>
      </c>
      <c r="AB26">
        <f>2*29.3*P26*0.92*(BB26-U26)</f>
        <v>0</v>
      </c>
      <c r="AC26">
        <f>2*0.95*5.67E-8*(((BB26+$B$9)+273)^4-(U26+273)^4)</f>
        <v>0</v>
      </c>
      <c r="AD26">
        <f>S26+AC26+AA26+AB26</f>
        <v>0</v>
      </c>
      <c r="AE26">
        <v>0</v>
      </c>
      <c r="AF26">
        <v>0</v>
      </c>
      <c r="AG26">
        <f>IF(AE26*$H$15&gt;=AI26,1.0,(AI26/(AI26-AE26*$H$15)))</f>
        <v>0</v>
      </c>
      <c r="AH26">
        <f>(AG26-1)*100</f>
        <v>0</v>
      </c>
      <c r="AI26">
        <f>MAX(0,($B$15+$C$15*BG26)/(1+$D$15*BG26)*AZ26/(BB26+273)*$E$15)</f>
        <v>0</v>
      </c>
      <c r="AJ26">
        <f>$B$13*BH26+$C$13*BI26+$D$13*BT26</f>
        <v>0</v>
      </c>
      <c r="AK26">
        <f>AJ26*AL26</f>
        <v>0</v>
      </c>
      <c r="AL26">
        <f>($B$13*$D$11+$C$13*$D$11+$D$13*(BU26*$E$11+BV26*$G$11))/($B$13+$C$13+$D$13)</f>
        <v>0</v>
      </c>
      <c r="AM26">
        <f>($B$13*$K$11+$C$13*$K$11+$D$13*(BU26*$L$11+BV26*$N$11))/($B$13+$C$13+$D$13)</f>
        <v>0</v>
      </c>
      <c r="AN26">
        <v>1.85</v>
      </c>
      <c r="AO26">
        <v>0.5</v>
      </c>
      <c r="AP26" t="s">
        <v>334</v>
      </c>
      <c r="AQ26">
        <v>2</v>
      </c>
      <c r="AR26">
        <v>1656443964.5</v>
      </c>
      <c r="AS26">
        <v>418.7885483870968</v>
      </c>
      <c r="AT26">
        <v>419.9748387096774</v>
      </c>
      <c r="AU26">
        <v>37.92200322580646</v>
      </c>
      <c r="AV26">
        <v>37.69944838709677</v>
      </c>
      <c r="AW26">
        <v>415.4115483870968</v>
      </c>
      <c r="AX26">
        <v>37.63600322580645</v>
      </c>
      <c r="AY26">
        <v>599.9904838709675</v>
      </c>
      <c r="AZ26">
        <v>85.37895161290324</v>
      </c>
      <c r="BA26">
        <v>0.1000323870967742</v>
      </c>
      <c r="BB26">
        <v>34.72238709677419</v>
      </c>
      <c r="BC26">
        <v>34.74663548387097</v>
      </c>
      <c r="BD26">
        <v>999.9000000000003</v>
      </c>
      <c r="BE26">
        <v>0</v>
      </c>
      <c r="BF26">
        <v>0</v>
      </c>
      <c r="BG26">
        <v>10000.12806451613</v>
      </c>
      <c r="BH26">
        <v>62.47666129032259</v>
      </c>
      <c r="BI26">
        <v>2028.628387096774</v>
      </c>
      <c r="BJ26">
        <v>-1.148619032258064</v>
      </c>
      <c r="BK26">
        <v>435.3447419354839</v>
      </c>
      <c r="BL26">
        <v>436.427935483871</v>
      </c>
      <c r="BM26">
        <v>0.2439674838709678</v>
      </c>
      <c r="BN26">
        <v>419.9748387096774</v>
      </c>
      <c r="BO26">
        <v>37.69944838709677</v>
      </c>
      <c r="BP26">
        <v>3.23957</v>
      </c>
      <c r="BQ26">
        <v>3.218739354838709</v>
      </c>
      <c r="BR26">
        <v>25.31336451612903</v>
      </c>
      <c r="BS26">
        <v>25.20495483870967</v>
      </c>
      <c r="BT26">
        <v>199.9984193548388</v>
      </c>
      <c r="BU26">
        <v>0.6429912258064515</v>
      </c>
      <c r="BV26">
        <v>0.3570087741935484</v>
      </c>
      <c r="BW26">
        <v>44</v>
      </c>
      <c r="BX26">
        <v>3340.338064516129</v>
      </c>
      <c r="BY26">
        <v>1656443996</v>
      </c>
      <c r="BZ26" t="s">
        <v>359</v>
      </c>
      <c r="CA26">
        <v>1656443996</v>
      </c>
      <c r="CB26">
        <v>1656443989</v>
      </c>
      <c r="CC26">
        <v>9</v>
      </c>
      <c r="CD26">
        <v>-0.038</v>
      </c>
      <c r="CE26">
        <v>-0.021</v>
      </c>
      <c r="CF26">
        <v>3.377</v>
      </c>
      <c r="CG26">
        <v>0.286</v>
      </c>
      <c r="CH26">
        <v>420</v>
      </c>
      <c r="CI26">
        <v>38</v>
      </c>
      <c r="CJ26">
        <v>0.36</v>
      </c>
      <c r="CK26">
        <v>0.36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3.21776</v>
      </c>
      <c r="CX26">
        <v>2.78129</v>
      </c>
      <c r="CY26">
        <v>0.080236</v>
      </c>
      <c r="CZ26">
        <v>0.0820062</v>
      </c>
      <c r="DA26">
        <v>0.13575</v>
      </c>
      <c r="DB26">
        <v>0.137754</v>
      </c>
      <c r="DC26">
        <v>22647.1</v>
      </c>
      <c r="DD26">
        <v>22476.9</v>
      </c>
      <c r="DE26">
        <v>23722.3</v>
      </c>
      <c r="DF26">
        <v>21852</v>
      </c>
      <c r="DG26">
        <v>30361.1</v>
      </c>
      <c r="DH26">
        <v>24078.3</v>
      </c>
      <c r="DI26">
        <v>38813.4</v>
      </c>
      <c r="DJ26">
        <v>30287.4</v>
      </c>
      <c r="DK26">
        <v>2.0174</v>
      </c>
      <c r="DL26">
        <v>2.05012</v>
      </c>
      <c r="DM26">
        <v>-0.0482872</v>
      </c>
      <c r="DN26">
        <v>0</v>
      </c>
      <c r="DO26">
        <v>35.5439</v>
      </c>
      <c r="DP26">
        <v>999.9</v>
      </c>
      <c r="DQ26">
        <v>71</v>
      </c>
      <c r="DR26">
        <v>32</v>
      </c>
      <c r="DS26">
        <v>39.7088</v>
      </c>
      <c r="DT26">
        <v>64.20999999999999</v>
      </c>
      <c r="DU26">
        <v>13.2131</v>
      </c>
      <c r="DV26">
        <v>2</v>
      </c>
      <c r="DW26">
        <v>1.22476</v>
      </c>
      <c r="DX26">
        <v>5.35974</v>
      </c>
      <c r="DY26">
        <v>20.2715</v>
      </c>
      <c r="DZ26">
        <v>5.22193</v>
      </c>
      <c r="EA26">
        <v>11.9559</v>
      </c>
      <c r="EB26">
        <v>4.973</v>
      </c>
      <c r="EC26">
        <v>3.28</v>
      </c>
      <c r="ED26">
        <v>3017.2</v>
      </c>
      <c r="EE26">
        <v>9999</v>
      </c>
      <c r="EF26">
        <v>9999</v>
      </c>
      <c r="EG26">
        <v>126.9</v>
      </c>
      <c r="EH26">
        <v>4.97173</v>
      </c>
      <c r="EI26">
        <v>1.86188</v>
      </c>
      <c r="EJ26">
        <v>1.86737</v>
      </c>
      <c r="EK26">
        <v>1.85881</v>
      </c>
      <c r="EL26">
        <v>1.86295</v>
      </c>
      <c r="EM26">
        <v>1.86356</v>
      </c>
      <c r="EN26">
        <v>1.86431</v>
      </c>
      <c r="EO26">
        <v>1.86037</v>
      </c>
      <c r="EP26">
        <v>0</v>
      </c>
      <c r="EQ26">
        <v>0</v>
      </c>
      <c r="ER26">
        <v>0</v>
      </c>
      <c r="ES26">
        <v>0</v>
      </c>
      <c r="ET26" t="s">
        <v>336</v>
      </c>
      <c r="EU26" t="s">
        <v>337</v>
      </c>
      <c r="EV26" t="s">
        <v>338</v>
      </c>
      <c r="EW26" t="s">
        <v>338</v>
      </c>
      <c r="EX26" t="s">
        <v>338</v>
      </c>
      <c r="EY26" t="s">
        <v>338</v>
      </c>
      <c r="EZ26">
        <v>0</v>
      </c>
      <c r="FA26">
        <v>100</v>
      </c>
      <c r="FB26">
        <v>100</v>
      </c>
      <c r="FC26">
        <v>3.377</v>
      </c>
      <c r="FD26">
        <v>0.286</v>
      </c>
      <c r="FE26">
        <v>3.265618266797656</v>
      </c>
      <c r="FF26">
        <v>0.0006784385813721132</v>
      </c>
      <c r="FG26">
        <v>-9.114967239483524E-07</v>
      </c>
      <c r="FH26">
        <v>3.422039933275619E-10</v>
      </c>
      <c r="FI26">
        <v>0.3074149999999918</v>
      </c>
      <c r="FJ26">
        <v>0</v>
      </c>
      <c r="FK26">
        <v>0</v>
      </c>
      <c r="FL26">
        <v>0</v>
      </c>
      <c r="FM26">
        <v>1</v>
      </c>
      <c r="FN26">
        <v>2092</v>
      </c>
      <c r="FO26">
        <v>0</v>
      </c>
      <c r="FP26">
        <v>27</v>
      </c>
      <c r="FQ26">
        <v>1</v>
      </c>
      <c r="FR26">
        <v>1.1</v>
      </c>
      <c r="FS26">
        <v>1.37817</v>
      </c>
      <c r="FT26">
        <v>2.41089</v>
      </c>
      <c r="FU26">
        <v>2.14966</v>
      </c>
      <c r="FV26">
        <v>2.72705</v>
      </c>
      <c r="FW26">
        <v>2.15088</v>
      </c>
      <c r="FX26">
        <v>2.4231</v>
      </c>
      <c r="FY26">
        <v>39.9942</v>
      </c>
      <c r="FZ26">
        <v>13.6592</v>
      </c>
      <c r="GA26">
        <v>19</v>
      </c>
      <c r="GB26">
        <v>613.135</v>
      </c>
      <c r="GC26">
        <v>660.705</v>
      </c>
      <c r="GD26">
        <v>30.0026</v>
      </c>
      <c r="GE26">
        <v>41.1129</v>
      </c>
      <c r="GF26">
        <v>30.0043</v>
      </c>
      <c r="GG26">
        <v>40.0538</v>
      </c>
      <c r="GH26">
        <v>39.8982</v>
      </c>
      <c r="GI26">
        <v>27.6031</v>
      </c>
      <c r="GJ26">
        <v>0</v>
      </c>
      <c r="GK26">
        <v>100</v>
      </c>
      <c r="GL26">
        <v>30</v>
      </c>
      <c r="GM26">
        <v>420</v>
      </c>
      <c r="GN26">
        <v>38.7129</v>
      </c>
      <c r="GO26">
        <v>98.11799999999999</v>
      </c>
      <c r="GP26">
        <v>99.3108</v>
      </c>
    </row>
    <row r="27" spans="1:198">
      <c r="A27">
        <v>9</v>
      </c>
      <c r="B27">
        <v>1656444057</v>
      </c>
      <c r="C27">
        <v>657.5</v>
      </c>
      <c r="D27" t="s">
        <v>360</v>
      </c>
      <c r="E27" t="s">
        <v>361</v>
      </c>
      <c r="F27">
        <v>15</v>
      </c>
      <c r="G27">
        <v>1656444049</v>
      </c>
      <c r="H27">
        <f>(I27)/1000</f>
        <v>0</v>
      </c>
      <c r="I27">
        <f>1000*AY27*AG27*(AU27-AV27)/(100*AN27*(1000-AG27*AU27))</f>
        <v>0</v>
      </c>
      <c r="J27">
        <f>AY27*AG27*(AT27-AS27*(1000-AG27*AV27)/(1000-AG27*AU27))/(100*AN27)</f>
        <v>0</v>
      </c>
      <c r="K27">
        <f>AS27 - IF(AG27&gt;1, J27*AN27*100.0/(AI27*BG27), 0)</f>
        <v>0</v>
      </c>
      <c r="L27">
        <f>((R27-H27/2)*K27-J27)/(R27+H27/2)</f>
        <v>0</v>
      </c>
      <c r="M27">
        <f>L27*(AZ27+BA27)/1000.0</f>
        <v>0</v>
      </c>
      <c r="N27">
        <f>(AS27 - IF(AG27&gt;1, J27*AN27*100.0/(AI27*BG27), 0))*(AZ27+BA27)/1000.0</f>
        <v>0</v>
      </c>
      <c r="O27">
        <f>2.0/((1/Q27-1/P27)+SIGN(Q27)*SQRT((1/Q27-1/P27)*(1/Q27-1/P27) + 4*AO27/((AO27+1)*(AO27+1))*(2*1/Q27*1/P27-1/P27*1/P27)))</f>
        <v>0</v>
      </c>
      <c r="P27">
        <f>IF(LEFT(AP27,1)&lt;&gt;"0",IF(LEFT(AP27,1)="1",3.0,AQ27),$D$5+$E$5*(BG27*AZ27/($K$5*1000))+$F$5*(BG27*AZ27/($K$5*1000))*MAX(MIN(AN27,$J$5),$I$5)*MAX(MIN(AN27,$J$5),$I$5)+$G$5*MAX(MIN(AN27,$J$5),$I$5)*(BG27*AZ27/($K$5*1000))+$H$5*(BG27*AZ27/($K$5*1000))*(BG27*AZ27/($K$5*1000)))</f>
        <v>0</v>
      </c>
      <c r="Q27">
        <f>H27*(1000-(1000*0.61365*exp(17.502*U27/(240.97+U27))/(AZ27+BA27)+AU27)/2)/(1000*0.61365*exp(17.502*U27/(240.97+U27))/(AZ27+BA27)-AU27)</f>
        <v>0</v>
      </c>
      <c r="R27">
        <f>1/((AO27+1)/(O27/1.6)+1/(P27/1.37)) + AO27/((AO27+1)/(O27/1.6) + AO27/(P27/1.37))</f>
        <v>0</v>
      </c>
      <c r="S27">
        <f>(AJ27*AM27)</f>
        <v>0</v>
      </c>
      <c r="T27">
        <f>(BB27+(S27+2*0.95*5.67E-8*(((BB27+$B$9)+273)^4-(BB27+273)^4)-44100*H27)/(1.84*29.3*P27+8*0.95*5.67E-8*(BB27+273)^3))</f>
        <v>0</v>
      </c>
      <c r="U27">
        <f>($C$9*BC27+$D$9*BD27+$E$9*T27)</f>
        <v>0</v>
      </c>
      <c r="V27">
        <f>0.61365*exp(17.502*U27/(240.97+U27))</f>
        <v>0</v>
      </c>
      <c r="W27">
        <f>(X27/Y27*100)</f>
        <v>0</v>
      </c>
      <c r="X27">
        <f>AU27*(AZ27+BA27)/1000</f>
        <v>0</v>
      </c>
      <c r="Y27">
        <f>0.61365*exp(17.502*BB27/(240.97+BB27))</f>
        <v>0</v>
      </c>
      <c r="Z27">
        <f>(V27-AU27*(AZ27+BA27)/1000)</f>
        <v>0</v>
      </c>
      <c r="AA27">
        <f>(-H27*44100)</f>
        <v>0</v>
      </c>
      <c r="AB27">
        <f>2*29.3*P27*0.92*(BB27-U27)</f>
        <v>0</v>
      </c>
      <c r="AC27">
        <f>2*0.95*5.67E-8*(((BB27+$B$9)+273)^4-(U27+273)^4)</f>
        <v>0</v>
      </c>
      <c r="AD27">
        <f>S27+AC27+AA27+AB27</f>
        <v>0</v>
      </c>
      <c r="AE27">
        <v>0</v>
      </c>
      <c r="AF27">
        <v>0</v>
      </c>
      <c r="AG27">
        <f>IF(AE27*$H$15&gt;=AI27,1.0,(AI27/(AI27-AE27*$H$15)))</f>
        <v>0</v>
      </c>
      <c r="AH27">
        <f>(AG27-1)*100</f>
        <v>0</v>
      </c>
      <c r="AI27">
        <f>MAX(0,($B$15+$C$15*BG27)/(1+$D$15*BG27)*AZ27/(BB27+273)*$E$15)</f>
        <v>0</v>
      </c>
      <c r="AJ27">
        <f>$B$13*BH27+$C$13*BI27+$D$13*BT27</f>
        <v>0</v>
      </c>
      <c r="AK27">
        <f>AJ27*AL27</f>
        <v>0</v>
      </c>
      <c r="AL27">
        <f>($B$13*$D$11+$C$13*$D$11+$D$13*(BU27*$E$11+BV27*$G$11))/($B$13+$C$13+$D$13)</f>
        <v>0</v>
      </c>
      <c r="AM27">
        <f>($B$13*$K$11+$C$13*$K$11+$D$13*(BU27*$L$11+BV27*$N$11))/($B$13+$C$13+$D$13)</f>
        <v>0</v>
      </c>
      <c r="AN27">
        <v>1.85</v>
      </c>
      <c r="AO27">
        <v>0.5</v>
      </c>
      <c r="AP27" t="s">
        <v>334</v>
      </c>
      <c r="AQ27">
        <v>2</v>
      </c>
      <c r="AR27">
        <v>1656444049</v>
      </c>
      <c r="AS27">
        <v>419.4629032258065</v>
      </c>
      <c r="AT27">
        <v>419.9587096774194</v>
      </c>
      <c r="AU27">
        <v>38.21384838709677</v>
      </c>
      <c r="AV27">
        <v>38.12105806451612</v>
      </c>
      <c r="AW27">
        <v>416.2089032258065</v>
      </c>
      <c r="AX27">
        <v>37.94784838709678</v>
      </c>
      <c r="AY27">
        <v>599.9956451612903</v>
      </c>
      <c r="AZ27">
        <v>85.38335161290324</v>
      </c>
      <c r="BA27">
        <v>0.1000337064516129</v>
      </c>
      <c r="BB27">
        <v>34.70240967741935</v>
      </c>
      <c r="BC27">
        <v>34.69038387096774</v>
      </c>
      <c r="BD27">
        <v>999.9000000000003</v>
      </c>
      <c r="BE27">
        <v>0</v>
      </c>
      <c r="BF27">
        <v>0</v>
      </c>
      <c r="BG27">
        <v>10001.69419354839</v>
      </c>
      <c r="BH27">
        <v>31.15536774193548</v>
      </c>
      <c r="BI27">
        <v>2019.663548387097</v>
      </c>
      <c r="BJ27">
        <v>-0.3727140967741935</v>
      </c>
      <c r="BK27">
        <v>436.2661612903226</v>
      </c>
      <c r="BL27">
        <v>436.6023548387097</v>
      </c>
      <c r="BM27">
        <v>0.1128444516129032</v>
      </c>
      <c r="BN27">
        <v>419.9587096774194</v>
      </c>
      <c r="BO27">
        <v>38.12105806451612</v>
      </c>
      <c r="BP27">
        <v>3.264538387096774</v>
      </c>
      <c r="BQ27">
        <v>3.254903548387096</v>
      </c>
      <c r="BR27">
        <v>25.44250967741935</v>
      </c>
      <c r="BS27">
        <v>25.3927870967742</v>
      </c>
      <c r="BT27">
        <v>100.0006774193549</v>
      </c>
      <c r="BU27">
        <v>0.6429831935483873</v>
      </c>
      <c r="BV27">
        <v>0.3570166774193549</v>
      </c>
      <c r="BW27">
        <v>44</v>
      </c>
      <c r="BX27">
        <v>1670.185806451613</v>
      </c>
      <c r="BY27">
        <v>1656444073.5</v>
      </c>
      <c r="BZ27" t="s">
        <v>362</v>
      </c>
      <c r="CA27">
        <v>1656444073.5</v>
      </c>
      <c r="CB27">
        <v>1656444072.5</v>
      </c>
      <c r="CC27">
        <v>10</v>
      </c>
      <c r="CD27">
        <v>-0.123</v>
      </c>
      <c r="CE27">
        <v>-0.02</v>
      </c>
      <c r="CF27">
        <v>3.254</v>
      </c>
      <c r="CG27">
        <v>0.266</v>
      </c>
      <c r="CH27">
        <v>420</v>
      </c>
      <c r="CI27">
        <v>38</v>
      </c>
      <c r="CJ27">
        <v>0.49</v>
      </c>
      <c r="CK27">
        <v>0.18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3.21695</v>
      </c>
      <c r="CX27">
        <v>2.78124</v>
      </c>
      <c r="CY27">
        <v>0.0802017</v>
      </c>
      <c r="CZ27">
        <v>0.08185199999999999</v>
      </c>
      <c r="DA27">
        <v>0.136281</v>
      </c>
      <c r="DB27">
        <v>0.138541</v>
      </c>
      <c r="DC27">
        <v>22620.3</v>
      </c>
      <c r="DD27">
        <v>22455</v>
      </c>
      <c r="DE27">
        <v>23695.9</v>
      </c>
      <c r="DF27">
        <v>21829.1</v>
      </c>
      <c r="DG27">
        <v>30313.7</v>
      </c>
      <c r="DH27">
        <v>24032.8</v>
      </c>
      <c r="DI27">
        <v>38772.8</v>
      </c>
      <c r="DJ27">
        <v>30256.3</v>
      </c>
      <c r="DK27">
        <v>2.00895</v>
      </c>
      <c r="DL27">
        <v>2.03752</v>
      </c>
      <c r="DM27">
        <v>-0.0481457</v>
      </c>
      <c r="DN27">
        <v>0</v>
      </c>
      <c r="DO27">
        <v>35.4688</v>
      </c>
      <c r="DP27">
        <v>999.9</v>
      </c>
      <c r="DQ27">
        <v>69.40000000000001</v>
      </c>
      <c r="DR27">
        <v>32.6</v>
      </c>
      <c r="DS27">
        <v>40.1501</v>
      </c>
      <c r="DT27">
        <v>64.34999999999999</v>
      </c>
      <c r="DU27">
        <v>13.4175</v>
      </c>
      <c r="DV27">
        <v>2</v>
      </c>
      <c r="DW27">
        <v>1.28174</v>
      </c>
      <c r="DX27">
        <v>5.28186</v>
      </c>
      <c r="DY27">
        <v>20.2746</v>
      </c>
      <c r="DZ27">
        <v>5.22118</v>
      </c>
      <c r="EA27">
        <v>11.956</v>
      </c>
      <c r="EB27">
        <v>4.9724</v>
      </c>
      <c r="EC27">
        <v>3.28</v>
      </c>
      <c r="ED27">
        <v>3019.3</v>
      </c>
      <c r="EE27">
        <v>9999</v>
      </c>
      <c r="EF27">
        <v>9999</v>
      </c>
      <c r="EG27">
        <v>126.9</v>
      </c>
      <c r="EH27">
        <v>4.97176</v>
      </c>
      <c r="EI27">
        <v>1.8619</v>
      </c>
      <c r="EJ27">
        <v>1.86738</v>
      </c>
      <c r="EK27">
        <v>1.85883</v>
      </c>
      <c r="EL27">
        <v>1.86297</v>
      </c>
      <c r="EM27">
        <v>1.86357</v>
      </c>
      <c r="EN27">
        <v>1.86432</v>
      </c>
      <c r="EO27">
        <v>1.86046</v>
      </c>
      <c r="EP27">
        <v>0</v>
      </c>
      <c r="EQ27">
        <v>0</v>
      </c>
      <c r="ER27">
        <v>0</v>
      </c>
      <c r="ES27">
        <v>0</v>
      </c>
      <c r="ET27" t="s">
        <v>336</v>
      </c>
      <c r="EU27" t="s">
        <v>337</v>
      </c>
      <c r="EV27" t="s">
        <v>338</v>
      </c>
      <c r="EW27" t="s">
        <v>338</v>
      </c>
      <c r="EX27" t="s">
        <v>338</v>
      </c>
      <c r="EY27" t="s">
        <v>338</v>
      </c>
      <c r="EZ27">
        <v>0</v>
      </c>
      <c r="FA27">
        <v>100</v>
      </c>
      <c r="FB27">
        <v>100</v>
      </c>
      <c r="FC27">
        <v>3.254</v>
      </c>
      <c r="FD27">
        <v>0.266</v>
      </c>
      <c r="FE27">
        <v>3.228009816685272</v>
      </c>
      <c r="FF27">
        <v>0.0006784385813721132</v>
      </c>
      <c r="FG27">
        <v>-9.114967239483524E-07</v>
      </c>
      <c r="FH27">
        <v>3.422039933275619E-10</v>
      </c>
      <c r="FI27">
        <v>0.2860666666666702</v>
      </c>
      <c r="FJ27">
        <v>0</v>
      </c>
      <c r="FK27">
        <v>0</v>
      </c>
      <c r="FL27">
        <v>0</v>
      </c>
      <c r="FM27">
        <v>1</v>
      </c>
      <c r="FN27">
        <v>2092</v>
      </c>
      <c r="FO27">
        <v>0</v>
      </c>
      <c r="FP27">
        <v>27</v>
      </c>
      <c r="FQ27">
        <v>1</v>
      </c>
      <c r="FR27">
        <v>1.1</v>
      </c>
      <c r="FS27">
        <v>1.37939</v>
      </c>
      <c r="FT27">
        <v>2.41089</v>
      </c>
      <c r="FU27">
        <v>2.14966</v>
      </c>
      <c r="FV27">
        <v>2.72583</v>
      </c>
      <c r="FW27">
        <v>2.15088</v>
      </c>
      <c r="FX27">
        <v>2.41211</v>
      </c>
      <c r="FY27">
        <v>40.6042</v>
      </c>
      <c r="FZ27">
        <v>13.6417</v>
      </c>
      <c r="GA27">
        <v>19</v>
      </c>
      <c r="GB27">
        <v>613.337</v>
      </c>
      <c r="GC27">
        <v>657.085</v>
      </c>
      <c r="GD27">
        <v>30.0013</v>
      </c>
      <c r="GE27">
        <v>41.8082</v>
      </c>
      <c r="GF27">
        <v>30.0028</v>
      </c>
      <c r="GG27">
        <v>40.8401</v>
      </c>
      <c r="GH27">
        <v>40.684</v>
      </c>
      <c r="GI27">
        <v>27.6284</v>
      </c>
      <c r="GJ27">
        <v>0</v>
      </c>
      <c r="GK27">
        <v>100</v>
      </c>
      <c r="GL27">
        <v>30</v>
      </c>
      <c r="GM27">
        <v>420</v>
      </c>
      <c r="GN27">
        <v>38.7129</v>
      </c>
      <c r="GO27">
        <v>98.0128</v>
      </c>
      <c r="GP27">
        <v>99.208</v>
      </c>
    </row>
    <row r="28" spans="1:198">
      <c r="A28">
        <v>10</v>
      </c>
      <c r="B28">
        <v>1656444134.5</v>
      </c>
      <c r="C28">
        <v>735</v>
      </c>
      <c r="D28" t="s">
        <v>363</v>
      </c>
      <c r="E28" t="s">
        <v>364</v>
      </c>
      <c r="F28">
        <v>15</v>
      </c>
      <c r="G28">
        <v>1656444126.5</v>
      </c>
      <c r="H28">
        <f>(I28)/1000</f>
        <v>0</v>
      </c>
      <c r="I28">
        <f>1000*AY28*AG28*(AU28-AV28)/(100*AN28*(1000-AG28*AU28))</f>
        <v>0</v>
      </c>
      <c r="J28">
        <f>AY28*AG28*(AT28-AS28*(1000-AG28*AV28)/(1000-AG28*AU28))/(100*AN28)</f>
        <v>0</v>
      </c>
      <c r="K28">
        <f>AS28 - IF(AG28&gt;1, J28*AN28*100.0/(AI28*BG28), 0)</f>
        <v>0</v>
      </c>
      <c r="L28">
        <f>((R28-H28/2)*K28-J28)/(R28+H28/2)</f>
        <v>0</v>
      </c>
      <c r="M28">
        <f>L28*(AZ28+BA28)/1000.0</f>
        <v>0</v>
      </c>
      <c r="N28">
        <f>(AS28 - IF(AG28&gt;1, J28*AN28*100.0/(AI28*BG28), 0))*(AZ28+BA28)/1000.0</f>
        <v>0</v>
      </c>
      <c r="O28">
        <f>2.0/((1/Q28-1/P28)+SIGN(Q28)*SQRT((1/Q28-1/P28)*(1/Q28-1/P28) + 4*AO28/((AO28+1)*(AO28+1))*(2*1/Q28*1/P28-1/P28*1/P28)))</f>
        <v>0</v>
      </c>
      <c r="P28">
        <f>IF(LEFT(AP28,1)&lt;&gt;"0",IF(LEFT(AP28,1)="1",3.0,AQ28),$D$5+$E$5*(BG28*AZ28/($K$5*1000))+$F$5*(BG28*AZ28/($K$5*1000))*MAX(MIN(AN28,$J$5),$I$5)*MAX(MIN(AN28,$J$5),$I$5)+$G$5*MAX(MIN(AN28,$J$5),$I$5)*(BG28*AZ28/($K$5*1000))+$H$5*(BG28*AZ28/($K$5*1000))*(BG28*AZ28/($K$5*1000)))</f>
        <v>0</v>
      </c>
      <c r="Q28">
        <f>H28*(1000-(1000*0.61365*exp(17.502*U28/(240.97+U28))/(AZ28+BA28)+AU28)/2)/(1000*0.61365*exp(17.502*U28/(240.97+U28))/(AZ28+BA28)-AU28)</f>
        <v>0</v>
      </c>
      <c r="R28">
        <f>1/((AO28+1)/(O28/1.6)+1/(P28/1.37)) + AO28/((AO28+1)/(O28/1.6) + AO28/(P28/1.37))</f>
        <v>0</v>
      </c>
      <c r="S28">
        <f>(AJ28*AM28)</f>
        <v>0</v>
      </c>
      <c r="T28">
        <f>(BB28+(S28+2*0.95*5.67E-8*(((BB28+$B$9)+273)^4-(BB28+273)^4)-44100*H28)/(1.84*29.3*P28+8*0.95*5.67E-8*(BB28+273)^3))</f>
        <v>0</v>
      </c>
      <c r="U28">
        <f>($C$9*BC28+$D$9*BD28+$E$9*T28)</f>
        <v>0</v>
      </c>
      <c r="V28">
        <f>0.61365*exp(17.502*U28/(240.97+U28))</f>
        <v>0</v>
      </c>
      <c r="W28">
        <f>(X28/Y28*100)</f>
        <v>0</v>
      </c>
      <c r="X28">
        <f>AU28*(AZ28+BA28)/1000</f>
        <v>0</v>
      </c>
      <c r="Y28">
        <f>0.61365*exp(17.502*BB28/(240.97+BB28))</f>
        <v>0</v>
      </c>
      <c r="Z28">
        <f>(V28-AU28*(AZ28+BA28)/1000)</f>
        <v>0</v>
      </c>
      <c r="AA28">
        <f>(-H28*44100)</f>
        <v>0</v>
      </c>
      <c r="AB28">
        <f>2*29.3*P28*0.92*(BB28-U28)</f>
        <v>0</v>
      </c>
      <c r="AC28">
        <f>2*0.95*5.67E-8*(((BB28+$B$9)+273)^4-(U28+273)^4)</f>
        <v>0</v>
      </c>
      <c r="AD28">
        <f>S28+AC28+AA28+AB28</f>
        <v>0</v>
      </c>
      <c r="AE28">
        <v>0</v>
      </c>
      <c r="AF28">
        <v>0</v>
      </c>
      <c r="AG28">
        <f>IF(AE28*$H$15&gt;=AI28,1.0,(AI28/(AI28-AE28*$H$15)))</f>
        <v>0</v>
      </c>
      <c r="AH28">
        <f>(AG28-1)*100</f>
        <v>0</v>
      </c>
      <c r="AI28">
        <f>MAX(0,($B$15+$C$15*BG28)/(1+$D$15*BG28)*AZ28/(BB28+273)*$E$15)</f>
        <v>0</v>
      </c>
      <c r="AJ28">
        <f>$B$13*BH28+$C$13*BI28+$D$13*BT28</f>
        <v>0</v>
      </c>
      <c r="AK28">
        <f>AJ28*AL28</f>
        <v>0</v>
      </c>
      <c r="AL28">
        <f>($B$13*$D$11+$C$13*$D$11+$D$13*(BU28*$E$11+BV28*$G$11))/($B$13+$C$13+$D$13)</f>
        <v>0</v>
      </c>
      <c r="AM28">
        <f>($B$13*$K$11+$C$13*$K$11+$D$13*(BU28*$L$11+BV28*$N$11))/($B$13+$C$13+$D$13)</f>
        <v>0</v>
      </c>
      <c r="AN28">
        <v>1.85</v>
      </c>
      <c r="AO28">
        <v>0.5</v>
      </c>
      <c r="AP28" t="s">
        <v>334</v>
      </c>
      <c r="AQ28">
        <v>2</v>
      </c>
      <c r="AR28">
        <v>1656444126.5</v>
      </c>
      <c r="AS28">
        <v>419.875806451613</v>
      </c>
      <c r="AT28">
        <v>419.9784838709677</v>
      </c>
      <c r="AU28">
        <v>38.56090322580644</v>
      </c>
      <c r="AV28">
        <v>38.53720645161291</v>
      </c>
      <c r="AW28">
        <v>416.6458064516129</v>
      </c>
      <c r="AX28">
        <v>38.30990322580644</v>
      </c>
      <c r="AY28">
        <v>599.9772258064517</v>
      </c>
      <c r="AZ28">
        <v>85.36162580645161</v>
      </c>
      <c r="BA28">
        <v>0.09998244838709677</v>
      </c>
      <c r="BB28">
        <v>34.71452258064516</v>
      </c>
      <c r="BC28">
        <v>34.68277741935484</v>
      </c>
      <c r="BD28">
        <v>999.9000000000003</v>
      </c>
      <c r="BE28">
        <v>0</v>
      </c>
      <c r="BF28">
        <v>0</v>
      </c>
      <c r="BG28">
        <v>9999.131612903226</v>
      </c>
      <c r="BH28">
        <v>15.28466451612904</v>
      </c>
      <c r="BI28">
        <v>2009.146774193549</v>
      </c>
      <c r="BJ28">
        <v>-0.07880721935483871</v>
      </c>
      <c r="BK28">
        <v>436.7477419354838</v>
      </c>
      <c r="BL28">
        <v>436.8121612903226</v>
      </c>
      <c r="BM28">
        <v>0.03870994516129032</v>
      </c>
      <c r="BN28">
        <v>419.9784838709677</v>
      </c>
      <c r="BO28">
        <v>38.53720645161291</v>
      </c>
      <c r="BP28">
        <v>3.292903225806452</v>
      </c>
      <c r="BQ28">
        <v>3.289598387096774</v>
      </c>
      <c r="BR28">
        <v>25.58818387096774</v>
      </c>
      <c r="BS28">
        <v>25.57126774193548</v>
      </c>
      <c r="BT28">
        <v>49.99966129032258</v>
      </c>
      <c r="BU28">
        <v>0.6430173548387098</v>
      </c>
      <c r="BV28">
        <v>0.3569826451612904</v>
      </c>
      <c r="BW28">
        <v>44</v>
      </c>
      <c r="BX28">
        <v>835.0966774193547</v>
      </c>
      <c r="BY28">
        <v>1656444151.5</v>
      </c>
      <c r="BZ28" t="s">
        <v>365</v>
      </c>
      <c r="CA28">
        <v>1656444149</v>
      </c>
      <c r="CB28">
        <v>1656444151.5</v>
      </c>
      <c r="CC28">
        <v>11</v>
      </c>
      <c r="CD28">
        <v>-0.024</v>
      </c>
      <c r="CE28">
        <v>-0.015</v>
      </c>
      <c r="CF28">
        <v>3.23</v>
      </c>
      <c r="CG28">
        <v>0.251</v>
      </c>
      <c r="CH28">
        <v>420</v>
      </c>
      <c r="CI28">
        <v>39</v>
      </c>
      <c r="CJ28">
        <v>0.31</v>
      </c>
      <c r="CK28">
        <v>0.15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3.21641</v>
      </c>
      <c r="CX28">
        <v>2.7814</v>
      </c>
      <c r="CY28">
        <v>0.0801323</v>
      </c>
      <c r="CZ28">
        <v>0.0817182</v>
      </c>
      <c r="DA28">
        <v>0.136967</v>
      </c>
      <c r="DB28">
        <v>0.139342</v>
      </c>
      <c r="DC28">
        <v>22601.6</v>
      </c>
      <c r="DD28">
        <v>22439.1</v>
      </c>
      <c r="DE28">
        <v>23676.4</v>
      </c>
      <c r="DF28">
        <v>21812</v>
      </c>
      <c r="DG28">
        <v>30268.8</v>
      </c>
      <c r="DH28">
        <v>23992.7</v>
      </c>
      <c r="DI28">
        <v>38743</v>
      </c>
      <c r="DJ28">
        <v>30232.8</v>
      </c>
      <c r="DK28">
        <v>2.00293</v>
      </c>
      <c r="DL28">
        <v>2.02725</v>
      </c>
      <c r="DM28">
        <v>-0.0441819</v>
      </c>
      <c r="DN28">
        <v>0</v>
      </c>
      <c r="DO28">
        <v>35.3994</v>
      </c>
      <c r="DP28">
        <v>999.9</v>
      </c>
      <c r="DQ28">
        <v>68</v>
      </c>
      <c r="DR28">
        <v>33.2</v>
      </c>
      <c r="DS28">
        <v>40.6999</v>
      </c>
      <c r="DT28">
        <v>64.18000000000001</v>
      </c>
      <c r="DU28">
        <v>13.6498</v>
      </c>
      <c r="DV28">
        <v>2</v>
      </c>
      <c r="DW28">
        <v>1.32498</v>
      </c>
      <c r="DX28">
        <v>5.49959</v>
      </c>
      <c r="DY28">
        <v>20.2672</v>
      </c>
      <c r="DZ28">
        <v>5.22133</v>
      </c>
      <c r="EA28">
        <v>11.956</v>
      </c>
      <c r="EB28">
        <v>4.97275</v>
      </c>
      <c r="EC28">
        <v>3.28</v>
      </c>
      <c r="ED28">
        <v>3021.5</v>
      </c>
      <c r="EE28">
        <v>9999</v>
      </c>
      <c r="EF28">
        <v>9999</v>
      </c>
      <c r="EG28">
        <v>127</v>
      </c>
      <c r="EH28">
        <v>4.97172</v>
      </c>
      <c r="EI28">
        <v>1.86196</v>
      </c>
      <c r="EJ28">
        <v>1.86738</v>
      </c>
      <c r="EK28">
        <v>1.85883</v>
      </c>
      <c r="EL28">
        <v>1.86295</v>
      </c>
      <c r="EM28">
        <v>1.86356</v>
      </c>
      <c r="EN28">
        <v>1.86432</v>
      </c>
      <c r="EO28">
        <v>1.86045</v>
      </c>
      <c r="EP28">
        <v>0</v>
      </c>
      <c r="EQ28">
        <v>0</v>
      </c>
      <c r="ER28">
        <v>0</v>
      </c>
      <c r="ES28">
        <v>0</v>
      </c>
      <c r="ET28" t="s">
        <v>336</v>
      </c>
      <c r="EU28" t="s">
        <v>337</v>
      </c>
      <c r="EV28" t="s">
        <v>338</v>
      </c>
      <c r="EW28" t="s">
        <v>338</v>
      </c>
      <c r="EX28" t="s">
        <v>338</v>
      </c>
      <c r="EY28" t="s">
        <v>338</v>
      </c>
      <c r="EZ28">
        <v>0</v>
      </c>
      <c r="FA28">
        <v>100</v>
      </c>
      <c r="FB28">
        <v>100</v>
      </c>
      <c r="FC28">
        <v>3.23</v>
      </c>
      <c r="FD28">
        <v>0.251</v>
      </c>
      <c r="FE28">
        <v>3.104761156225732</v>
      </c>
      <c r="FF28">
        <v>0.0006784385813721132</v>
      </c>
      <c r="FG28">
        <v>-9.114967239483524E-07</v>
      </c>
      <c r="FH28">
        <v>3.422039933275619E-10</v>
      </c>
      <c r="FI28">
        <v>0.2660047619047532</v>
      </c>
      <c r="FJ28">
        <v>0</v>
      </c>
      <c r="FK28">
        <v>0</v>
      </c>
      <c r="FL28">
        <v>0</v>
      </c>
      <c r="FM28">
        <v>1</v>
      </c>
      <c r="FN28">
        <v>2092</v>
      </c>
      <c r="FO28">
        <v>0</v>
      </c>
      <c r="FP28">
        <v>27</v>
      </c>
      <c r="FQ28">
        <v>1</v>
      </c>
      <c r="FR28">
        <v>1</v>
      </c>
      <c r="FS28">
        <v>1.37939</v>
      </c>
      <c r="FT28">
        <v>2.41699</v>
      </c>
      <c r="FU28">
        <v>2.14966</v>
      </c>
      <c r="FV28">
        <v>2.72583</v>
      </c>
      <c r="FW28">
        <v>2.15088</v>
      </c>
      <c r="FX28">
        <v>2.43774</v>
      </c>
      <c r="FY28">
        <v>41.1705</v>
      </c>
      <c r="FZ28">
        <v>13.6242</v>
      </c>
      <c r="GA28">
        <v>19</v>
      </c>
      <c r="GB28">
        <v>613.801</v>
      </c>
      <c r="GC28">
        <v>653.812</v>
      </c>
      <c r="GD28">
        <v>30.0018</v>
      </c>
      <c r="GE28">
        <v>42.3219</v>
      </c>
      <c r="GF28">
        <v>30.0026</v>
      </c>
      <c r="GG28">
        <v>41.4454</v>
      </c>
      <c r="GH28">
        <v>41.3011</v>
      </c>
      <c r="GI28">
        <v>27.6395</v>
      </c>
      <c r="GJ28">
        <v>0</v>
      </c>
      <c r="GK28">
        <v>100</v>
      </c>
      <c r="GL28">
        <v>30</v>
      </c>
      <c r="GM28">
        <v>420</v>
      </c>
      <c r="GN28">
        <v>38.7129</v>
      </c>
      <c r="GO28">
        <v>97.9355</v>
      </c>
      <c r="GP28">
        <v>99.1307</v>
      </c>
    </row>
    <row r="29" spans="1:198">
      <c r="A29">
        <v>11</v>
      </c>
      <c r="B29">
        <v>1656444212.5</v>
      </c>
      <c r="C29">
        <v>813</v>
      </c>
      <c r="D29" t="s">
        <v>366</v>
      </c>
      <c r="E29" t="s">
        <v>367</v>
      </c>
      <c r="F29">
        <v>15</v>
      </c>
      <c r="G29">
        <v>1656444204.5</v>
      </c>
      <c r="H29">
        <f>(I29)/1000</f>
        <v>0</v>
      </c>
      <c r="I29">
        <f>1000*AY29*AG29*(AU29-AV29)/(100*AN29*(1000-AG29*AU29))</f>
        <v>0</v>
      </c>
      <c r="J29">
        <f>AY29*AG29*(AT29-AS29*(1000-AG29*AV29)/(1000-AG29*AU29))/(100*AN29)</f>
        <v>0</v>
      </c>
      <c r="K29">
        <f>AS29 - IF(AG29&gt;1, J29*AN29*100.0/(AI29*BG29), 0)</f>
        <v>0</v>
      </c>
      <c r="L29">
        <f>((R29-H29/2)*K29-J29)/(R29+H29/2)</f>
        <v>0</v>
      </c>
      <c r="M29">
        <f>L29*(AZ29+BA29)/1000.0</f>
        <v>0</v>
      </c>
      <c r="N29">
        <f>(AS29 - IF(AG29&gt;1, J29*AN29*100.0/(AI29*BG29), 0))*(AZ29+BA29)/1000.0</f>
        <v>0</v>
      </c>
      <c r="O29">
        <f>2.0/((1/Q29-1/P29)+SIGN(Q29)*SQRT((1/Q29-1/P29)*(1/Q29-1/P29) + 4*AO29/((AO29+1)*(AO29+1))*(2*1/Q29*1/P29-1/P29*1/P29)))</f>
        <v>0</v>
      </c>
      <c r="P29">
        <f>IF(LEFT(AP29,1)&lt;&gt;"0",IF(LEFT(AP29,1)="1",3.0,AQ29),$D$5+$E$5*(BG29*AZ29/($K$5*1000))+$F$5*(BG29*AZ29/($K$5*1000))*MAX(MIN(AN29,$J$5),$I$5)*MAX(MIN(AN29,$J$5),$I$5)+$G$5*MAX(MIN(AN29,$J$5),$I$5)*(BG29*AZ29/($K$5*1000))+$H$5*(BG29*AZ29/($K$5*1000))*(BG29*AZ29/($K$5*1000)))</f>
        <v>0</v>
      </c>
      <c r="Q29">
        <f>H29*(1000-(1000*0.61365*exp(17.502*U29/(240.97+U29))/(AZ29+BA29)+AU29)/2)/(1000*0.61365*exp(17.502*U29/(240.97+U29))/(AZ29+BA29)-AU29)</f>
        <v>0</v>
      </c>
      <c r="R29">
        <f>1/((AO29+1)/(O29/1.6)+1/(P29/1.37)) + AO29/((AO29+1)/(O29/1.6) + AO29/(P29/1.37))</f>
        <v>0</v>
      </c>
      <c r="S29">
        <f>(AJ29*AM29)</f>
        <v>0</v>
      </c>
      <c r="T29">
        <f>(BB29+(S29+2*0.95*5.67E-8*(((BB29+$B$9)+273)^4-(BB29+273)^4)-44100*H29)/(1.84*29.3*P29+8*0.95*5.67E-8*(BB29+273)^3))</f>
        <v>0</v>
      </c>
      <c r="U29">
        <f>($C$9*BC29+$D$9*BD29+$E$9*T29)</f>
        <v>0</v>
      </c>
      <c r="V29">
        <f>0.61365*exp(17.502*U29/(240.97+U29))</f>
        <v>0</v>
      </c>
      <c r="W29">
        <f>(X29/Y29*100)</f>
        <v>0</v>
      </c>
      <c r="X29">
        <f>AU29*(AZ29+BA29)/1000</f>
        <v>0</v>
      </c>
      <c r="Y29">
        <f>0.61365*exp(17.502*BB29/(240.97+BB29))</f>
        <v>0</v>
      </c>
      <c r="Z29">
        <f>(V29-AU29*(AZ29+BA29)/1000)</f>
        <v>0</v>
      </c>
      <c r="AA29">
        <f>(-H29*44100)</f>
        <v>0</v>
      </c>
      <c r="AB29">
        <f>2*29.3*P29*0.92*(BB29-U29)</f>
        <v>0</v>
      </c>
      <c r="AC29">
        <f>2*0.95*5.67E-8*(((BB29+$B$9)+273)^4-(U29+273)^4)</f>
        <v>0</v>
      </c>
      <c r="AD29">
        <f>S29+AC29+AA29+AB29</f>
        <v>0</v>
      </c>
      <c r="AE29">
        <v>0</v>
      </c>
      <c r="AF29">
        <v>0</v>
      </c>
      <c r="AG29">
        <f>IF(AE29*$H$15&gt;=AI29,1.0,(AI29/(AI29-AE29*$H$15)))</f>
        <v>0</v>
      </c>
      <c r="AH29">
        <f>(AG29-1)*100</f>
        <v>0</v>
      </c>
      <c r="AI29">
        <f>MAX(0,($B$15+$C$15*BG29)/(1+$D$15*BG29)*AZ29/(BB29+273)*$E$15)</f>
        <v>0</v>
      </c>
      <c r="AJ29">
        <f>$B$13*BH29+$C$13*BI29+$D$13*BT29</f>
        <v>0</v>
      </c>
      <c r="AK29">
        <f>AJ29*AL29</f>
        <v>0</v>
      </c>
      <c r="AL29">
        <f>($B$13*$D$11+$C$13*$D$11+$D$13*(BU29*$E$11+BV29*$G$11))/($B$13+$C$13+$D$13)</f>
        <v>0</v>
      </c>
      <c r="AM29">
        <f>($B$13*$K$11+$C$13*$K$11+$D$13*(BU29*$L$11+BV29*$N$11))/($B$13+$C$13+$D$13)</f>
        <v>0</v>
      </c>
      <c r="AN29">
        <v>1.85</v>
      </c>
      <c r="AO29">
        <v>0.5</v>
      </c>
      <c r="AP29" t="s">
        <v>334</v>
      </c>
      <c r="AQ29">
        <v>2</v>
      </c>
      <c r="AR29">
        <v>1656444204.5</v>
      </c>
      <c r="AS29">
        <v>420.5125806451612</v>
      </c>
      <c r="AT29">
        <v>419.9514193548387</v>
      </c>
      <c r="AU29">
        <v>38.85712903225808</v>
      </c>
      <c r="AV29">
        <v>38.84639677419355</v>
      </c>
      <c r="AW29">
        <v>417.2955806451612</v>
      </c>
      <c r="AX29">
        <v>38.62012903225808</v>
      </c>
      <c r="AY29">
        <v>599.9893225806451</v>
      </c>
      <c r="AZ29">
        <v>85.36498709677417</v>
      </c>
      <c r="BA29">
        <v>0.1000243548387097</v>
      </c>
      <c r="BB29">
        <v>34.75270967741935</v>
      </c>
      <c r="BC29">
        <v>34.69399677419355</v>
      </c>
      <c r="BD29">
        <v>999.9000000000003</v>
      </c>
      <c r="BE29">
        <v>0</v>
      </c>
      <c r="BF29">
        <v>0</v>
      </c>
      <c r="BG29">
        <v>10000.51935483871</v>
      </c>
      <c r="BH29">
        <v>-0.3995211612903226</v>
      </c>
      <c r="BI29">
        <v>1999.820322580645</v>
      </c>
      <c r="BJ29">
        <v>0.5744047741935485</v>
      </c>
      <c r="BK29">
        <v>437.5333870967742</v>
      </c>
      <c r="BL29">
        <v>436.9242903225806</v>
      </c>
      <c r="BM29">
        <v>0.02507893225806453</v>
      </c>
      <c r="BN29">
        <v>419.9514193548387</v>
      </c>
      <c r="BO29">
        <v>38.84639677419355</v>
      </c>
      <c r="BP29">
        <v>3.318262580645162</v>
      </c>
      <c r="BQ29">
        <v>3.316121290322581</v>
      </c>
      <c r="BR29">
        <v>25.7175</v>
      </c>
      <c r="BS29">
        <v>25.70660967741936</v>
      </c>
      <c r="BT29">
        <v>0</v>
      </c>
      <c r="BU29">
        <v>0</v>
      </c>
      <c r="BV29">
        <v>0</v>
      </c>
      <c r="BW29">
        <v>44</v>
      </c>
      <c r="BX29">
        <v>16</v>
      </c>
      <c r="BY29">
        <v>1656444235.5</v>
      </c>
      <c r="BZ29" t="s">
        <v>368</v>
      </c>
      <c r="CA29">
        <v>1656444234</v>
      </c>
      <c r="CB29">
        <v>1656444235.5</v>
      </c>
      <c r="CC29">
        <v>12</v>
      </c>
      <c r="CD29">
        <v>-0.013</v>
      </c>
      <c r="CE29">
        <v>-0.014</v>
      </c>
      <c r="CF29">
        <v>3.217</v>
      </c>
      <c r="CG29">
        <v>0.237</v>
      </c>
      <c r="CH29">
        <v>420</v>
      </c>
      <c r="CI29">
        <v>39</v>
      </c>
      <c r="CJ29">
        <v>0.5600000000000001</v>
      </c>
      <c r="CK29">
        <v>0.13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3.21587</v>
      </c>
      <c r="CX29">
        <v>2.78133</v>
      </c>
      <c r="CY29">
        <v>0.0801207</v>
      </c>
      <c r="CZ29">
        <v>0.0816128</v>
      </c>
      <c r="DA29">
        <v>0.137522</v>
      </c>
      <c r="DB29">
        <v>0.139895</v>
      </c>
      <c r="DC29">
        <v>22581.5</v>
      </c>
      <c r="DD29">
        <v>22422.2</v>
      </c>
      <c r="DE29">
        <v>23656.8</v>
      </c>
      <c r="DF29">
        <v>21794.6</v>
      </c>
      <c r="DG29">
        <v>30228.5</v>
      </c>
      <c r="DH29">
        <v>23958.9</v>
      </c>
      <c r="DI29">
        <v>38713.6</v>
      </c>
      <c r="DJ29">
        <v>30208.6</v>
      </c>
      <c r="DK29">
        <v>1.99755</v>
      </c>
      <c r="DL29">
        <v>2.0171</v>
      </c>
      <c r="DM29">
        <v>-0.0425428</v>
      </c>
      <c r="DN29">
        <v>0</v>
      </c>
      <c r="DO29">
        <v>35.3852</v>
      </c>
      <c r="DP29">
        <v>999.9</v>
      </c>
      <c r="DQ29">
        <v>66.7</v>
      </c>
      <c r="DR29">
        <v>33.7</v>
      </c>
      <c r="DS29">
        <v>41.0518</v>
      </c>
      <c r="DT29">
        <v>64.27</v>
      </c>
      <c r="DU29">
        <v>13.8462</v>
      </c>
      <c r="DV29">
        <v>2</v>
      </c>
      <c r="DW29">
        <v>1.36601</v>
      </c>
      <c r="DX29">
        <v>5.65617</v>
      </c>
      <c r="DY29">
        <v>20.2624</v>
      </c>
      <c r="DZ29">
        <v>5.22298</v>
      </c>
      <c r="EA29">
        <v>11.956</v>
      </c>
      <c r="EB29">
        <v>4.97155</v>
      </c>
      <c r="EC29">
        <v>3.28</v>
      </c>
      <c r="ED29">
        <v>3023.4</v>
      </c>
      <c r="EE29">
        <v>9999</v>
      </c>
      <c r="EF29">
        <v>9999</v>
      </c>
      <c r="EG29">
        <v>127</v>
      </c>
      <c r="EH29">
        <v>4.97174</v>
      </c>
      <c r="EI29">
        <v>1.86193</v>
      </c>
      <c r="EJ29">
        <v>1.8674</v>
      </c>
      <c r="EK29">
        <v>1.85887</v>
      </c>
      <c r="EL29">
        <v>1.86295</v>
      </c>
      <c r="EM29">
        <v>1.86357</v>
      </c>
      <c r="EN29">
        <v>1.86432</v>
      </c>
      <c r="EO29">
        <v>1.8605</v>
      </c>
      <c r="EP29">
        <v>0</v>
      </c>
      <c r="EQ29">
        <v>0</v>
      </c>
      <c r="ER29">
        <v>0</v>
      </c>
      <c r="ES29">
        <v>0</v>
      </c>
      <c r="ET29" t="s">
        <v>336</v>
      </c>
      <c r="EU29" t="s">
        <v>337</v>
      </c>
      <c r="EV29" t="s">
        <v>338</v>
      </c>
      <c r="EW29" t="s">
        <v>338</v>
      </c>
      <c r="EX29" t="s">
        <v>338</v>
      </c>
      <c r="EY29" t="s">
        <v>338</v>
      </c>
      <c r="EZ29">
        <v>0</v>
      </c>
      <c r="FA29">
        <v>100</v>
      </c>
      <c r="FB29">
        <v>100</v>
      </c>
      <c r="FC29">
        <v>3.217</v>
      </c>
      <c r="FD29">
        <v>0.237</v>
      </c>
      <c r="FE29">
        <v>3.080955377966919</v>
      </c>
      <c r="FF29">
        <v>0.0006784385813721132</v>
      </c>
      <c r="FG29">
        <v>-9.114967239483524E-07</v>
      </c>
      <c r="FH29">
        <v>3.422039933275619E-10</v>
      </c>
      <c r="FI29">
        <v>0.2513349999999974</v>
      </c>
      <c r="FJ29">
        <v>0</v>
      </c>
      <c r="FK29">
        <v>0</v>
      </c>
      <c r="FL29">
        <v>0</v>
      </c>
      <c r="FM29">
        <v>1</v>
      </c>
      <c r="FN29">
        <v>2092</v>
      </c>
      <c r="FO29">
        <v>0</v>
      </c>
      <c r="FP29">
        <v>27</v>
      </c>
      <c r="FQ29">
        <v>1.1</v>
      </c>
      <c r="FR29">
        <v>1</v>
      </c>
      <c r="FS29">
        <v>1.38062</v>
      </c>
      <c r="FT29">
        <v>2.41699</v>
      </c>
      <c r="FU29">
        <v>2.14966</v>
      </c>
      <c r="FV29">
        <v>2.72339</v>
      </c>
      <c r="FW29">
        <v>2.15088</v>
      </c>
      <c r="FX29">
        <v>2.44385</v>
      </c>
      <c r="FY29">
        <v>41.5344</v>
      </c>
      <c r="FZ29">
        <v>13.5979</v>
      </c>
      <c r="GA29">
        <v>19</v>
      </c>
      <c r="GB29">
        <v>614.259</v>
      </c>
      <c r="GC29">
        <v>650.083</v>
      </c>
      <c r="GD29">
        <v>30.0022</v>
      </c>
      <c r="GE29">
        <v>42.7959</v>
      </c>
      <c r="GF29">
        <v>30.0026</v>
      </c>
      <c r="GG29">
        <v>41.9963</v>
      </c>
      <c r="GH29">
        <v>41.8663</v>
      </c>
      <c r="GI29">
        <v>27.6654</v>
      </c>
      <c r="GJ29">
        <v>0</v>
      </c>
      <c r="GK29">
        <v>100</v>
      </c>
      <c r="GL29">
        <v>30</v>
      </c>
      <c r="GM29">
        <v>420</v>
      </c>
      <c r="GN29">
        <v>39.0005</v>
      </c>
      <c r="GO29">
        <v>97.8586</v>
      </c>
      <c r="GP29">
        <v>99.0515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2022-06-28T19:23:19Z</dcterms:created>
  <dcterms:modified xsi:type="dcterms:W3CDTF">2022-06-28T19:23:19Z</dcterms:modified>
</cp:coreProperties>
</file>