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thabisimunyariri/Desktop/Projects/"/>
    </mc:Choice>
  </mc:AlternateContent>
  <xr:revisionPtr revIDLastSave="0" documentId="8_{B25EAFA3-2985-B14C-A925-6E40445BD72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shboard" sheetId="10" r:id="rId1"/>
    <sheet name="Financial Statements" sheetId="9" r:id="rId2"/>
  </sheets>
  <definedNames>
    <definedName name="inventory">Dashboard!$F$5</definedName>
    <definedName name="years">Dashboard!$F$3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3" i="9" l="1"/>
  <c r="P93" i="9" s="1"/>
  <c r="O93" i="9" s="1"/>
  <c r="N93" i="9" s="1"/>
  <c r="M93" i="9" s="1"/>
  <c r="L94" i="9"/>
  <c r="P68" i="9"/>
  <c r="O68" i="9" s="1"/>
  <c r="N68" i="9" s="1"/>
  <c r="M68" i="9" s="1"/>
  <c r="Q36" i="9"/>
  <c r="P36" i="9" s="1"/>
  <c r="O36" i="9" s="1"/>
  <c r="N36" i="9" s="1"/>
  <c r="M36" i="9" s="1"/>
  <c r="I4" i="9"/>
  <c r="H4" i="9" s="1"/>
  <c r="G4" i="9" s="1"/>
  <c r="F4" i="9" s="1"/>
  <c r="E4" i="9" s="1"/>
  <c r="D4" i="9" s="1"/>
  <c r="C4" i="9" s="1"/>
  <c r="B4" i="9" s="1"/>
  <c r="M37" i="9" l="1"/>
  <c r="Q44" i="9"/>
  <c r="Q64" i="9" s="1"/>
  <c r="O37" i="9"/>
  <c r="N37" i="9"/>
  <c r="P37" i="9"/>
  <c r="Q37" i="9"/>
  <c r="O38" i="9"/>
  <c r="P38" i="9"/>
  <c r="N38" i="9"/>
  <c r="M38" i="9"/>
  <c r="Q38" i="9"/>
  <c r="M39" i="9"/>
  <c r="P39" i="9"/>
  <c r="O39" i="9"/>
  <c r="N39" i="9"/>
  <c r="Q39" i="9"/>
  <c r="M15" i="9"/>
  <c r="M14" i="9"/>
  <c r="M12" i="9"/>
  <c r="M13" i="9"/>
  <c r="Q62" i="9" l="1"/>
  <c r="Q63" i="9"/>
  <c r="Q60" i="9"/>
  <c r="Q61" i="9"/>
  <c r="Q58" i="9"/>
  <c r="Q59" i="9"/>
  <c r="Q57" i="9"/>
  <c r="Q55" i="9"/>
  <c r="Q56" i="9"/>
  <c r="Q53" i="9"/>
  <c r="Q54" i="9"/>
  <c r="Q51" i="9"/>
  <c r="Q52" i="9"/>
  <c r="Q45" i="9"/>
  <c r="Q49" i="9"/>
  <c r="Q46" i="9"/>
  <c r="Q50" i="9"/>
  <c r="Q47" i="9"/>
  <c r="Q48" i="9"/>
  <c r="P44" i="9"/>
  <c r="P64" i="9" s="1"/>
  <c r="P62" i="9" l="1"/>
  <c r="P63" i="9"/>
  <c r="P60" i="9"/>
  <c r="P61" i="9"/>
  <c r="P58" i="9"/>
  <c r="P59" i="9"/>
  <c r="P57" i="9"/>
  <c r="P55" i="9"/>
  <c r="P56" i="9"/>
  <c r="P53" i="9"/>
  <c r="P54" i="9"/>
  <c r="P51" i="9"/>
  <c r="P52" i="9"/>
  <c r="Q74" i="9"/>
  <c r="Q81" i="9"/>
  <c r="Q72" i="9"/>
  <c r="Q79" i="9"/>
  <c r="Q73" i="9"/>
  <c r="Q80" i="9"/>
  <c r="Q71" i="9"/>
  <c r="Q70" i="9"/>
  <c r="Q69" i="9"/>
  <c r="Q78" i="9"/>
  <c r="Q82" i="9"/>
  <c r="Q86" i="9"/>
  <c r="Q77" i="9"/>
  <c r="Q85" i="9"/>
  <c r="Q75" i="9"/>
  <c r="Q83" i="9"/>
  <c r="Q87" i="9"/>
  <c r="Q76" i="9"/>
  <c r="Q84" i="9"/>
  <c r="Q88" i="9"/>
  <c r="P46" i="9"/>
  <c r="P50" i="9"/>
  <c r="P47" i="9"/>
  <c r="P45" i="9"/>
  <c r="P49" i="9"/>
  <c r="P48" i="9"/>
  <c r="O44" i="9"/>
  <c r="O64" i="9" s="1"/>
  <c r="O62" i="9" l="1"/>
  <c r="O63" i="9"/>
  <c r="O60" i="9"/>
  <c r="O61" i="9"/>
  <c r="O58" i="9"/>
  <c r="O59" i="9"/>
  <c r="O57" i="9"/>
  <c r="O55" i="9"/>
  <c r="O56" i="9"/>
  <c r="O53" i="9"/>
  <c r="O54" i="9"/>
  <c r="O51" i="9"/>
  <c r="O52" i="9"/>
  <c r="P73" i="9"/>
  <c r="P70" i="9"/>
  <c r="P71" i="9"/>
  <c r="P72" i="9"/>
  <c r="P74" i="9"/>
  <c r="P69" i="9"/>
  <c r="P75" i="9"/>
  <c r="P79" i="9"/>
  <c r="P83" i="9"/>
  <c r="P87" i="9"/>
  <c r="P78" i="9"/>
  <c r="P82" i="9"/>
  <c r="P86" i="9"/>
  <c r="P76" i="9"/>
  <c r="P80" i="9"/>
  <c r="P84" i="9"/>
  <c r="P88" i="9"/>
  <c r="P77" i="9"/>
  <c r="P81" i="9"/>
  <c r="P85" i="9"/>
  <c r="O47" i="9"/>
  <c r="O48" i="9"/>
  <c r="O45" i="9"/>
  <c r="O49" i="9"/>
  <c r="O46" i="9"/>
  <c r="O50" i="9"/>
  <c r="N44" i="9"/>
  <c r="N64" i="9" s="1"/>
  <c r="N62" i="9" l="1"/>
  <c r="N63" i="9"/>
  <c r="N60" i="9"/>
  <c r="N61" i="9"/>
  <c r="N58" i="9"/>
  <c r="N59" i="9"/>
  <c r="N57" i="9"/>
  <c r="N55" i="9"/>
  <c r="N56" i="9"/>
  <c r="N53" i="9"/>
  <c r="N54" i="9"/>
  <c r="N51" i="9"/>
  <c r="N52" i="9"/>
  <c r="O73" i="9"/>
  <c r="O80" i="9"/>
  <c r="O72" i="9"/>
  <c r="O74" i="9"/>
  <c r="O70" i="9"/>
  <c r="O71" i="9"/>
  <c r="O69" i="9"/>
  <c r="O76" i="9"/>
  <c r="O84" i="9"/>
  <c r="O88" i="9"/>
  <c r="O75" i="9"/>
  <c r="O79" i="9"/>
  <c r="O83" i="9"/>
  <c r="O87" i="9"/>
  <c r="O77" i="9"/>
  <c r="O81" i="9"/>
  <c r="O85" i="9"/>
  <c r="O78" i="9"/>
  <c r="Q94" i="9" s="1"/>
  <c r="O82" i="9"/>
  <c r="O86" i="9"/>
  <c r="N48" i="9"/>
  <c r="N45" i="9"/>
  <c r="N49" i="9"/>
  <c r="N47" i="9"/>
  <c r="N46" i="9"/>
  <c r="N50" i="9"/>
  <c r="M44" i="9"/>
  <c r="M64" i="9" s="1"/>
  <c r="M62" i="9" l="1"/>
  <c r="M63" i="9"/>
  <c r="M60" i="9"/>
  <c r="M61" i="9"/>
  <c r="M58" i="9"/>
  <c r="M59" i="9"/>
  <c r="M57" i="9"/>
  <c r="M55" i="9"/>
  <c r="M56" i="9"/>
  <c r="M53" i="9"/>
  <c r="M54" i="9"/>
  <c r="M51" i="9"/>
  <c r="M52" i="9"/>
  <c r="N74" i="9"/>
  <c r="N70" i="9"/>
  <c r="P94" i="9" s="1"/>
  <c r="N71" i="9"/>
  <c r="N69" i="9"/>
  <c r="N77" i="9"/>
  <c r="N81" i="9"/>
  <c r="N85" i="9"/>
  <c r="N76" i="9"/>
  <c r="N80" i="9"/>
  <c r="N84" i="9"/>
  <c r="N88" i="9"/>
  <c r="N78" i="9"/>
  <c r="N82" i="9"/>
  <c r="N86" i="9"/>
  <c r="N75" i="9"/>
  <c r="N79" i="9"/>
  <c r="N83" i="9"/>
  <c r="N87" i="9"/>
  <c r="N72" i="9"/>
  <c r="N73" i="9"/>
  <c r="M45" i="9"/>
  <c r="M49" i="9"/>
  <c r="M46" i="9"/>
  <c r="M50" i="9"/>
  <c r="M48" i="9"/>
  <c r="M47" i="9"/>
  <c r="M71" i="9" l="1"/>
  <c r="M73" i="9"/>
  <c r="M74" i="9"/>
  <c r="M69" i="9"/>
  <c r="M78" i="9"/>
  <c r="M82" i="9"/>
  <c r="M86" i="9"/>
  <c r="M77" i="9"/>
  <c r="M81" i="9"/>
  <c r="M85" i="9"/>
  <c r="M75" i="9"/>
  <c r="M79" i="9"/>
  <c r="M83" i="9"/>
  <c r="M87" i="9"/>
  <c r="M76" i="9"/>
  <c r="M80" i="9"/>
  <c r="M84" i="9"/>
  <c r="M88" i="9"/>
  <c r="M72" i="9"/>
  <c r="M94" i="9" s="1"/>
  <c r="M70" i="9"/>
  <c r="O94" i="9" l="1"/>
  <c r="N94" i="9"/>
</calcChain>
</file>

<file path=xl/sharedStrings.xml><?xml version="1.0" encoding="utf-8"?>
<sst xmlns="http://schemas.openxmlformats.org/spreadsheetml/2006/main" count="108" uniqueCount="60">
  <si>
    <t>Cash</t>
  </si>
  <si>
    <t>Accounts Receivable</t>
  </si>
  <si>
    <t>Inventory</t>
  </si>
  <si>
    <t>Total Current Assets</t>
  </si>
  <si>
    <t>Plant &amp; Equipment</t>
  </si>
  <si>
    <t>Accumulated Depreciation</t>
  </si>
  <si>
    <t>Total Fixed Assets</t>
  </si>
  <si>
    <t>Total Assets</t>
  </si>
  <si>
    <t>Accounts Payable</t>
  </si>
  <si>
    <t>Current Debt</t>
  </si>
  <si>
    <t>Total Liabilities</t>
  </si>
  <si>
    <t>Common Stock</t>
  </si>
  <si>
    <t>Retained Earnings</t>
  </si>
  <si>
    <t>Total Equity</t>
  </si>
  <si>
    <t>Depreciation</t>
  </si>
  <si>
    <t>Plant Improvements</t>
  </si>
  <si>
    <t>Sales</t>
  </si>
  <si>
    <t>Direct Labor</t>
  </si>
  <si>
    <t>Direct Material</t>
  </si>
  <si>
    <t>Inventory Carry</t>
  </si>
  <si>
    <t>Contribution Margin</t>
  </si>
  <si>
    <t>Net Margin</t>
  </si>
  <si>
    <t>Other</t>
  </si>
  <si>
    <t>EBIT</t>
  </si>
  <si>
    <t>Taxes</t>
  </si>
  <si>
    <t>Profit Sharing</t>
  </si>
  <si>
    <t>Net Profit</t>
  </si>
  <si>
    <t>Financial Historical Summary for Baldwin</t>
  </si>
  <si>
    <t>Cash Flow Statement (in thousands)   (Baldwin)</t>
  </si>
  <si>
    <t>Net Income</t>
  </si>
  <si>
    <t>Gain Loss Write offs</t>
  </si>
  <si>
    <t>Cash Flow From Operations</t>
  </si>
  <si>
    <t>Dividends</t>
  </si>
  <si>
    <t>Stock Issue</t>
  </si>
  <si>
    <t>Stock Retire</t>
  </si>
  <si>
    <t>Long Term Debt Issue</t>
  </si>
  <si>
    <t>Long Term Debt Retire</t>
  </si>
  <si>
    <t>Change In Current Debt</t>
  </si>
  <si>
    <t>Cash From Financing</t>
  </si>
  <si>
    <t>Change In Cash</t>
  </si>
  <si>
    <t>Closing Cash</t>
  </si>
  <si>
    <t>Balance Sheet (in thousands)   (Baldwin)</t>
  </si>
  <si>
    <t>Long Debt</t>
  </si>
  <si>
    <t>Total Liab &amp; Equity</t>
  </si>
  <si>
    <t>Income Statement (in thousands)   (Baldwin)</t>
  </si>
  <si>
    <t>Total Variable Cost</t>
  </si>
  <si>
    <t>ISDepreciation</t>
  </si>
  <si>
    <t>R &amp; D</t>
  </si>
  <si>
    <t>Promo</t>
  </si>
  <si>
    <t>Sales Budget</t>
  </si>
  <si>
    <t>Admin</t>
  </si>
  <si>
    <t>Total Period Costs</t>
  </si>
  <si>
    <t>Interest Short Term Debt</t>
  </si>
  <si>
    <t>Interest Long Term Debt</t>
  </si>
  <si>
    <t>Year</t>
  </si>
  <si>
    <t>Income Statement Line Item</t>
  </si>
  <si>
    <t xml:space="preserve">Cash </t>
  </si>
  <si>
    <t xml:space="preserve">AR </t>
  </si>
  <si>
    <t xml:space="preserve">Inventory </t>
  </si>
  <si>
    <t xml:space="preserve">Fixed Assets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</si>
</sst>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8">
    <xf numFmtId="0" fontId="0" fillId="0" borderId="0" xfId="0"/>
    <xf numFmtId="3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44" fontId="0" fillId="0" borderId="0" xfId="2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2" borderId="0" xfId="4" applyBorder="1" applyAlignment="1">
      <alignment horizontal="center"/>
    </xf>
    <xf numFmtId="0" fontId="5" fillId="2" borderId="0" xfId="4" applyBorder="1"/>
    <xf numFmtId="0" fontId="4" fillId="3" borderId="1" xfId="3" applyFill="1"/>
  </cellXfs>
  <cellStyles count="5">
    <cellStyle name="Currency" xfId="2" builtinId="4"/>
    <cellStyle name="Heading 1" xfId="3" builtinId="16"/>
    <cellStyle name="Input" xfId="4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category of Assets </a:t>
            </a:r>
            <a:endParaRPr lang="en-US"/>
          </a:p>
        </c:rich>
      </c:tx>
      <c:layout>
        <c:manualLayout>
          <c:xMode val="edge"/>
          <c:yMode val="edge"/>
          <c:x val="0.233006780402449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'Financial Statements'!$L$12:$L$15</c:f>
              <c:strCache>
                <c:ptCount val="4"/>
                <c:pt idx="0">
                  <c:v>Cash </c:v>
                </c:pt>
                <c:pt idx="1">
                  <c:v>AR </c:v>
                </c:pt>
                <c:pt idx="2">
                  <c:v>Inventory </c:v>
                </c:pt>
                <c:pt idx="3">
                  <c:v>Fixed Assets </c:v>
                </c:pt>
              </c:strCache>
            </c:strRef>
          </c:cat>
          <c:val>
            <c:numRef>
              <c:f>'Financial Statements'!$M$12:$M$15</c:f>
              <c:numCache>
                <c:formatCode>"$"#,##0</c:formatCode>
                <c:ptCount val="4"/>
                <c:pt idx="0">
                  <c:v>25782</c:v>
                </c:pt>
                <c:pt idx="1">
                  <c:v>9454</c:v>
                </c:pt>
                <c:pt idx="2">
                  <c:v>1235</c:v>
                </c:pt>
                <c:pt idx="3">
                  <c:v>67826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D-CB4C-A3FB-CD0EF478A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1058815"/>
        <c:axId val="2111095999"/>
      </c:barChart>
      <c:catAx>
        <c:axId val="21110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95999"/>
        <c:crosses val="autoZero"/>
        <c:auto val="1"/>
        <c:lblAlgn val="ctr"/>
        <c:lblOffset val="100"/>
        <c:noMultiLvlLbl val="0"/>
      </c:catAx>
      <c:valAx>
        <c:axId val="21110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Statements'!$L$37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Statements'!$M$36:$Q$36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'Financial Statements'!$M$37:$Q$37</c:f>
              <c:numCache>
                <c:formatCode>_("$"* #,##0.00_);_("$"* \(#,##0.00\);_("$"* "-"??_);_(@_)</c:formatCode>
                <c:ptCount val="5"/>
                <c:pt idx="0">
                  <c:v>70178</c:v>
                </c:pt>
                <c:pt idx="1">
                  <c:v>85334</c:v>
                </c:pt>
                <c:pt idx="2">
                  <c:v>93074</c:v>
                </c:pt>
                <c:pt idx="3">
                  <c:v>94698</c:v>
                </c:pt>
                <c:pt idx="4">
                  <c:v>115026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7-6943-906E-15292D325752}"/>
            </c:ext>
          </c:extLst>
        </c:ser>
        <c:ser>
          <c:idx val="1"/>
          <c:order val="1"/>
          <c:tx>
            <c:strRef>
              <c:f>'Financial Statements'!$L$38</c:f>
              <c:strCache>
                <c:ptCount val="1"/>
                <c:pt idx="0">
                  <c:v>Contribution Margin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Statements'!$M$36:$Q$36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'Financial Statements'!$M$38:$Q$38</c:f>
              <c:numCache>
                <c:formatCode>_("$"* #,##0.00_);_("$"* \(#,##0.00\);_("$"* "-"??_);_(@_)</c:formatCode>
                <c:ptCount val="5"/>
                <c:pt idx="0">
                  <c:v>21804</c:v>
                </c:pt>
                <c:pt idx="1">
                  <c:v>26489</c:v>
                </c:pt>
                <c:pt idx="2">
                  <c:v>37792</c:v>
                </c:pt>
                <c:pt idx="3">
                  <c:v>42695</c:v>
                </c:pt>
                <c:pt idx="4">
                  <c:v>51100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7-6943-906E-15292D325752}"/>
            </c:ext>
          </c:extLst>
        </c:ser>
        <c:ser>
          <c:idx val="2"/>
          <c:order val="2"/>
          <c:tx>
            <c:strRef>
              <c:f>'Financial Statements'!$L$39</c:f>
              <c:strCache>
                <c:ptCount val="1"/>
                <c:pt idx="0">
                  <c:v>Net 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Statements'!$M$36:$Q$36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'Financial Statements'!$M$39:$Q$39</c:f>
              <c:numCache>
                <c:formatCode>_("$"* #,##0.00_);_("$"* \(#,##0.00\);_("$"* "-"??_);_(@_)</c:formatCode>
                <c:ptCount val="5"/>
                <c:pt idx="0">
                  <c:v>1695</c:v>
                </c:pt>
                <c:pt idx="1">
                  <c:v>-7107</c:v>
                </c:pt>
                <c:pt idx="2">
                  <c:v>2603</c:v>
                </c:pt>
                <c:pt idx="3">
                  <c:v>6634</c:v>
                </c:pt>
                <c:pt idx="4">
                  <c:v>16484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7-6943-906E-15292D32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75840"/>
        <c:axId val="3994560"/>
      </c:barChart>
      <c:catAx>
        <c:axId val="40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60"/>
        <c:crosses val="autoZero"/>
        <c:auto val="1"/>
        <c:lblAlgn val="ctr"/>
        <c:lblOffset val="100"/>
        <c:noMultiLvlLbl val="0"/>
      </c:catAx>
      <c:valAx>
        <c:axId val="3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11111111111115E-2"/>
          <c:y val="0.17374999999999999"/>
          <c:w val="0.88500000000000001"/>
          <c:h val="0.70962962962962961"/>
        </c:manualLayout>
      </c:layout>
      <c:lineChart>
        <c:grouping val="standard"/>
        <c:varyColors val="0"/>
        <c:ser>
          <c:idx val="0"/>
          <c:order val="0"/>
          <c:tx>
            <c:strRef>
              <c:f>'Financial Statements'!$L$94</c:f>
              <c:strCache>
                <c:ptCount val="1"/>
                <c:pt idx="0">
                  <c:v>Contribution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'Financial Statements'!$M$93:$Q$93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'Financial Statements'!$M$94:$Q$94</c:f>
              <c:numCache>
                <c:formatCode>0%</c:formatCode>
                <c:ptCount val="5"/>
                <c:pt idx="0">
                  <c:v>#N/A</c:v>
                </c:pt>
                <c:pt idx="1">
                  <c:v>0.4060425038141694</c:v>
                </c:pt>
                <c:pt idx="2">
                  <c:v>0.45085429470527361</c:v>
                </c:pt>
                <c:pt idx="3">
                  <c:v>0.44424738754716325</c:v>
                </c:pt>
                <c:pt idx="4">
                  <c:v>0.42604617002453721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7-B44B-B8BC-752C4658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632"/>
        <c:axId val="21292816"/>
      </c:lineChart>
      <c:catAx>
        <c:axId val="36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816"/>
        <c:crosses val="autoZero"/>
        <c:auto val="1"/>
        <c:lblAlgn val="ctr"/>
        <c:lblOffset val="100"/>
        <c:noMultiLvlLbl val="0"/>
      </c:catAx>
      <c:valAx>
        <c:axId val="21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638735</xdr:colOff>
      <xdr:row>10</xdr:row>
      <xdr:rowOff>10459</xdr:rowOff>
    </xdr:from>
    <xdr:to>
      <xdr:col>7</xdr:col>
      <xdr:colOff>537135</xdr:colOff>
      <xdr:row>24</xdr:row>
      <xdr:rowOff>86659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5351F-EF04-CF64-C531-9F489809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778434</xdr:colOff>
      <xdr:row>10</xdr:row>
      <xdr:rowOff>16435</xdr:rowOff>
    </xdr:from>
    <xdr:to>
      <xdr:col>15</xdr:col>
      <xdr:colOff>736599</xdr:colOff>
      <xdr:row>24</xdr:row>
      <xdr:rowOff>92635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8EC97-5F14-8C90-0720-50FC4AC6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516218</xdr:colOff>
      <xdr:row>30</xdr:row>
      <xdr:rowOff>127000</xdr:rowOff>
    </xdr:from>
    <xdr:to>
      <xdr:col>12</xdr:col>
      <xdr:colOff>440018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0D5B87-41D7-8B48-E5ED-9B5A212A6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795-ACE8-2D4E-A927-99A7F0644AA9}">
  <dimension ref="C1:R48"/>
  <sheetViews>
    <sheetView showGridLines="0" topLeftCell="C11" workbookViewId="0">
      <selection activeCell="C1" sqref="A1:XFD1048576"/>
    </sheetView>
  </sheetViews>
  <sheetFormatPr baseColWidth="10" defaultColWidth="0" defaultRowHeight="15" zeroHeight="1" x14ac:dyDescent="0.2"/>
  <cols>
    <col min="1" max="2" width="10.83203125" hidden="1" customWidth="1"/>
    <col min="3" max="3" width="4.83203125" customWidth="1"/>
    <col min="4" max="4" width="11.33203125" customWidth="1"/>
    <col min="5" max="5" width="31.1640625" customWidth="1"/>
    <col min="6" max="6" width="22.6640625" style="10" customWidth="1"/>
    <col min="7" max="12" width="10.83203125" customWidth="1"/>
    <col min="13" max="13" width="10.83203125" style="11" customWidth="1"/>
    <col min="14" max="17" width="10.83203125" customWidth="1"/>
    <col min="18" max="18" width="4.83203125" customWidth="1"/>
    <col min="19" max="16384" width="10.83203125" hidden="1"/>
  </cols>
  <sheetData>
    <row r="1" spans="4:17" ht="16" thickBot="1" x14ac:dyDescent="0.25">
      <c r="F1"/>
      <c r="M1"/>
    </row>
    <row r="2" spans="4:17" x14ac:dyDescent="0.2">
      <c r="D2" s="7"/>
      <c r="E2" s="8"/>
      <c r="F2" s="8"/>
      <c r="G2" s="9"/>
      <c r="M2"/>
    </row>
    <row r="3" spans="4:17" ht="21" thickBot="1" x14ac:dyDescent="0.3">
      <c r="D3" s="10"/>
      <c r="E3" s="17" t="s">
        <v>54</v>
      </c>
      <c r="F3" s="15">
        <v>2020</v>
      </c>
      <c r="G3" s="11"/>
      <c r="M3"/>
    </row>
    <row r="4" spans="4:17" ht="16" thickTop="1" x14ac:dyDescent="0.2">
      <c r="D4" s="10"/>
      <c r="F4"/>
      <c r="G4" s="11"/>
      <c r="M4"/>
    </row>
    <row r="5" spans="4:17" ht="21" thickBot="1" x14ac:dyDescent="0.3">
      <c r="D5" s="10"/>
      <c r="E5" s="17" t="s">
        <v>55</v>
      </c>
      <c r="F5" s="16" t="s">
        <v>20</v>
      </c>
      <c r="G5" s="11"/>
      <c r="M5"/>
    </row>
    <row r="6" spans="4:17" ht="17" thickTop="1" thickBot="1" x14ac:dyDescent="0.25">
      <c r="D6" s="12"/>
      <c r="E6" s="13"/>
      <c r="F6" s="13"/>
      <c r="G6" s="14"/>
      <c r="M6"/>
    </row>
    <row r="7" spans="4:17" x14ac:dyDescent="0.2">
      <c r="F7"/>
      <c r="M7"/>
    </row>
    <row r="8" spans="4:17" ht="16" thickBot="1" x14ac:dyDescent="0.25">
      <c r="F8"/>
      <c r="M8"/>
    </row>
    <row r="9" spans="4:17" x14ac:dyDescent="0.2"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4:17" x14ac:dyDescent="0.2">
      <c r="D10" s="10"/>
      <c r="F10"/>
      <c r="M10"/>
      <c r="Q10" s="11"/>
    </row>
    <row r="11" spans="4:17" x14ac:dyDescent="0.2">
      <c r="D11" s="10"/>
      <c r="F11"/>
      <c r="M11"/>
      <c r="Q11" s="11"/>
    </row>
    <row r="12" spans="4:17" x14ac:dyDescent="0.2">
      <c r="D12" s="10"/>
      <c r="F12"/>
      <c r="M12"/>
      <c r="Q12" s="11"/>
    </row>
    <row r="13" spans="4:17" x14ac:dyDescent="0.2">
      <c r="D13" s="10"/>
      <c r="F13"/>
      <c r="M13"/>
      <c r="Q13" s="11"/>
    </row>
    <row r="14" spans="4:17" x14ac:dyDescent="0.2">
      <c r="D14" s="10"/>
      <c r="F14"/>
      <c r="M14"/>
      <c r="Q14" s="11"/>
    </row>
    <row r="15" spans="4:17" x14ac:dyDescent="0.2">
      <c r="D15" s="10"/>
      <c r="F15"/>
      <c r="M15"/>
      <c r="Q15" s="11"/>
    </row>
    <row r="16" spans="4:17" x14ac:dyDescent="0.2">
      <c r="D16" s="10"/>
      <c r="F16"/>
      <c r="M16"/>
      <c r="Q16" s="11"/>
    </row>
    <row r="17" spans="4:17" x14ac:dyDescent="0.2">
      <c r="D17" s="10"/>
      <c r="F17"/>
      <c r="M17"/>
      <c r="Q17" s="11"/>
    </row>
    <row r="18" spans="4:17" x14ac:dyDescent="0.2">
      <c r="D18" s="10"/>
      <c r="F18"/>
      <c r="M18"/>
      <c r="Q18" s="11"/>
    </row>
    <row r="19" spans="4:17" x14ac:dyDescent="0.2">
      <c r="D19" s="10"/>
      <c r="F19"/>
      <c r="M19"/>
      <c r="Q19" s="11"/>
    </row>
    <row r="20" spans="4:17" x14ac:dyDescent="0.2">
      <c r="D20" s="10"/>
      <c r="F20"/>
      <c r="M20"/>
      <c r="Q20" s="11"/>
    </row>
    <row r="21" spans="4:17" x14ac:dyDescent="0.2">
      <c r="D21" s="10"/>
      <c r="F21"/>
      <c r="M21"/>
      <c r="Q21" s="11"/>
    </row>
    <row r="22" spans="4:17" x14ac:dyDescent="0.2">
      <c r="D22" s="10"/>
      <c r="F22"/>
      <c r="M22"/>
      <c r="Q22" s="11"/>
    </row>
    <row r="23" spans="4:17" x14ac:dyDescent="0.2">
      <c r="D23" s="10"/>
      <c r="F23"/>
      <c r="M23"/>
      <c r="Q23" s="11"/>
    </row>
    <row r="24" spans="4:17" x14ac:dyDescent="0.2">
      <c r="D24" s="10"/>
      <c r="F24"/>
      <c r="M24"/>
      <c r="Q24" s="11"/>
    </row>
    <row r="25" spans="4:17" x14ac:dyDescent="0.2">
      <c r="D25" s="10"/>
      <c r="F25"/>
      <c r="M25"/>
      <c r="Q25" s="11"/>
    </row>
    <row r="26" spans="4:17" ht="16" thickBot="1" x14ac:dyDescent="0.25"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4:17" x14ac:dyDescent="0.2">
      <c r="F27"/>
      <c r="M27"/>
    </row>
    <row r="28" spans="4:17" x14ac:dyDescent="0.2">
      <c r="F28"/>
      <c r="M28"/>
    </row>
    <row r="29" spans="4:17" ht="16" thickBot="1" x14ac:dyDescent="0.25">
      <c r="F29"/>
      <c r="M29"/>
    </row>
    <row r="30" spans="4:17" x14ac:dyDescent="0.2">
      <c r="F30" s="7"/>
      <c r="G30" s="8"/>
      <c r="H30" s="8"/>
      <c r="I30" s="8"/>
      <c r="J30" s="8"/>
      <c r="K30" s="8"/>
      <c r="L30" s="8"/>
      <c r="M30" s="9"/>
    </row>
    <row r="31" spans="4:17" x14ac:dyDescent="0.2"/>
    <row r="32" spans="4:17" x14ac:dyDescent="0.2"/>
    <row r="33" spans="6:13" x14ac:dyDescent="0.2"/>
    <row r="34" spans="6:13" x14ac:dyDescent="0.2"/>
    <row r="35" spans="6:13" x14ac:dyDescent="0.2"/>
    <row r="36" spans="6:13" x14ac:dyDescent="0.2"/>
    <row r="37" spans="6:13" x14ac:dyDescent="0.2"/>
    <row r="38" spans="6:13" x14ac:dyDescent="0.2"/>
    <row r="39" spans="6:13" x14ac:dyDescent="0.2"/>
    <row r="40" spans="6:13" x14ac:dyDescent="0.2"/>
    <row r="41" spans="6:13" x14ac:dyDescent="0.2"/>
    <row r="42" spans="6:13" x14ac:dyDescent="0.2"/>
    <row r="43" spans="6:13" x14ac:dyDescent="0.2"/>
    <row r="44" spans="6:13" x14ac:dyDescent="0.2"/>
    <row r="45" spans="6:13" x14ac:dyDescent="0.2"/>
    <row r="46" spans="6:13" x14ac:dyDescent="0.2"/>
    <row r="47" spans="6:13" x14ac:dyDescent="0.2"/>
    <row r="48" spans="6:13" ht="16" thickBot="1" x14ac:dyDescent="0.25">
      <c r="F48" s="12"/>
      <c r="G48" s="13"/>
      <c r="H48" s="13"/>
      <c r="I48" s="13"/>
      <c r="J48" s="13"/>
      <c r="K48" s="13"/>
      <c r="L48" s="13"/>
      <c r="M48" s="14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81E2790-ECC6-2548-807A-6265D3825149}">
          <x14:formula1>
            <xm:f>'Financial Statements'!$G$4:$I$4</xm:f>
          </x14:formula1>
          <xm:sqref>F3</xm:sqref>
        </x14:dataValidation>
        <x14:dataValidation type="list" allowBlank="1" showInputMessage="1" showErrorMessage="1" xr:uid="{DA5431D7-39D6-B748-8034-155BBD300366}">
          <x14:formula1>
            <xm:f>'Financial Statements'!$A$45:$A$64</xm:f>
          </x14:formula1>
          <xm:sqref>E6 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zoomScale="85" zoomScaleNormal="85" workbookViewId="0">
      <pane ySplit="4" topLeftCell="A5" activePane="bottomLeft" state="frozen"/>
      <selection pane="bottomLeft" activeCell="I2" sqref="I2"/>
    </sheetView>
  </sheetViews>
  <sheetFormatPr baseColWidth="10" defaultColWidth="8.83203125" defaultRowHeight="15" x14ac:dyDescent="0.2"/>
  <cols>
    <col min="1" max="1" width="27.6640625" customWidth="1"/>
    <col min="2" max="9" width="8.1640625" customWidth="1"/>
    <col min="12" max="12" width="17" bestFit="1" customWidth="1"/>
    <col min="13" max="13" width="12.6640625" bestFit="1" customWidth="1"/>
    <col min="14" max="14" width="14.83203125" customWidth="1"/>
    <col min="15" max="17" width="12.6640625" bestFit="1" customWidth="1"/>
  </cols>
  <sheetData>
    <row r="1" spans="1:13" x14ac:dyDescent="0.2">
      <c r="A1" s="4"/>
      <c r="B1" s="4"/>
      <c r="C1" s="4"/>
      <c r="D1" s="4"/>
      <c r="E1" s="4"/>
      <c r="F1" s="3"/>
      <c r="G1" s="3"/>
      <c r="H1" s="3"/>
      <c r="I1" s="3"/>
    </row>
    <row r="2" spans="1:13" x14ac:dyDescent="0.2">
      <c r="A2" s="4"/>
      <c r="B2" s="4"/>
      <c r="C2" s="4"/>
      <c r="D2" s="4"/>
      <c r="E2" s="4"/>
      <c r="F2" s="4"/>
      <c r="G2" s="4"/>
      <c r="H2" s="4"/>
      <c r="I2" s="4"/>
    </row>
    <row r="3" spans="1:13" x14ac:dyDescent="0.2">
      <c r="A3" t="s">
        <v>27</v>
      </c>
    </row>
    <row r="4" spans="1:13" x14ac:dyDescent="0.2">
      <c r="B4">
        <f t="shared" ref="B4:G4" ca="1" si="0">C4-1</f>
        <v>2015</v>
      </c>
      <c r="C4">
        <f t="shared" ca="1" si="0"/>
        <v>2016</v>
      </c>
      <c r="D4">
        <f t="shared" ca="1" si="0"/>
        <v>2017</v>
      </c>
      <c r="E4">
        <f t="shared" ca="1" si="0"/>
        <v>2018</v>
      </c>
      <c r="F4">
        <f t="shared" ca="1" si="0"/>
        <v>2019</v>
      </c>
      <c r="G4">
        <f t="shared" ca="1" si="0"/>
        <v>2020</v>
      </c>
      <c r="H4">
        <f ca="1">I4-1</f>
        <v>2021</v>
      </c>
      <c r="I4">
        <f ca="1">YEAR(TODAY())-1</f>
        <v>2022</v>
      </c>
    </row>
    <row r="5" spans="1:13" x14ac:dyDescent="0.2">
      <c r="A5" t="s">
        <v>28</v>
      </c>
    </row>
    <row r="6" spans="1:13" x14ac:dyDescent="0.2">
      <c r="A6" t="s">
        <v>29</v>
      </c>
      <c r="B6" s="1">
        <v>2323</v>
      </c>
      <c r="C6" s="1">
        <v>1695</v>
      </c>
      <c r="D6" s="1">
        <v>-7107</v>
      </c>
      <c r="E6" s="1">
        <v>2603</v>
      </c>
      <c r="F6" s="1">
        <v>6634</v>
      </c>
      <c r="G6" s="1">
        <v>16484</v>
      </c>
      <c r="H6" s="1">
        <v>15390</v>
      </c>
      <c r="I6" s="1">
        <v>23885</v>
      </c>
    </row>
    <row r="7" spans="1:13" x14ac:dyDescent="0.2">
      <c r="A7" t="s">
        <v>14</v>
      </c>
      <c r="B7">
        <v>960</v>
      </c>
      <c r="C7" s="1">
        <v>1560</v>
      </c>
      <c r="D7" s="1">
        <v>2933</v>
      </c>
      <c r="E7" s="1">
        <v>2530</v>
      </c>
      <c r="F7" s="1">
        <v>2471</v>
      </c>
      <c r="G7" s="1">
        <v>3119</v>
      </c>
      <c r="H7" s="1">
        <v>3927</v>
      </c>
      <c r="I7" s="1">
        <v>5310</v>
      </c>
    </row>
    <row r="8" spans="1:13" x14ac:dyDescent="0.2">
      <c r="A8" t="s">
        <v>30</v>
      </c>
      <c r="B8">
        <v>0</v>
      </c>
      <c r="C8">
        <v>0</v>
      </c>
      <c r="D8">
        <v>0</v>
      </c>
      <c r="E8" s="1">
        <v>1865</v>
      </c>
      <c r="F8">
        <v>-236</v>
      </c>
      <c r="G8">
        <v>-19</v>
      </c>
      <c r="H8">
        <v>-4</v>
      </c>
      <c r="I8">
        <v>0</v>
      </c>
    </row>
    <row r="9" spans="1:13" x14ac:dyDescent="0.2">
      <c r="A9" t="s">
        <v>8</v>
      </c>
      <c r="B9">
        <v>26</v>
      </c>
      <c r="C9" s="1">
        <v>1354</v>
      </c>
      <c r="D9" s="1">
        <v>2181</v>
      </c>
      <c r="E9" s="1">
        <v>-3690</v>
      </c>
      <c r="F9" s="1">
        <v>1708</v>
      </c>
      <c r="G9">
        <v>334</v>
      </c>
      <c r="H9" s="1">
        <v>1772</v>
      </c>
      <c r="I9" s="1">
        <v>-1502</v>
      </c>
    </row>
    <row r="10" spans="1:13" x14ac:dyDescent="0.2">
      <c r="A10" t="s">
        <v>2</v>
      </c>
      <c r="B10" s="1">
        <v>2352</v>
      </c>
      <c r="C10" s="1">
        <v>-3558</v>
      </c>
      <c r="D10" s="1">
        <v>-22304</v>
      </c>
      <c r="E10" s="1">
        <v>21622</v>
      </c>
      <c r="F10" s="1">
        <v>-2776</v>
      </c>
      <c r="G10" s="1">
        <v>5781</v>
      </c>
      <c r="H10" s="1">
        <v>-12422</v>
      </c>
      <c r="I10" s="1">
        <v>9636</v>
      </c>
    </row>
    <row r="11" spans="1:13" x14ac:dyDescent="0.2">
      <c r="A11" t="s">
        <v>1</v>
      </c>
      <c r="B11">
        <v>-885</v>
      </c>
      <c r="C11" s="1">
        <v>-1529</v>
      </c>
      <c r="D11" s="1">
        <v>-1246</v>
      </c>
      <c r="E11">
        <v>-636</v>
      </c>
      <c r="F11">
        <v>-133</v>
      </c>
      <c r="G11" s="1">
        <v>-1671</v>
      </c>
      <c r="H11">
        <v>-394</v>
      </c>
      <c r="I11" s="1">
        <v>-1441</v>
      </c>
    </row>
    <row r="12" spans="1:13" x14ac:dyDescent="0.2">
      <c r="A12" t="s">
        <v>31</v>
      </c>
      <c r="B12" s="1">
        <v>4776</v>
      </c>
      <c r="C12">
        <v>-479</v>
      </c>
      <c r="D12" s="1">
        <v>-25542</v>
      </c>
      <c r="E12" s="1">
        <v>24293</v>
      </c>
      <c r="F12" s="1">
        <v>7668</v>
      </c>
      <c r="G12" s="1">
        <v>24028</v>
      </c>
      <c r="H12" s="1">
        <v>8269</v>
      </c>
      <c r="I12" s="1">
        <v>35888</v>
      </c>
      <c r="L12" t="s">
        <v>56</v>
      </c>
      <c r="M12" s="5">
        <f ca="1">_xlfn.XLOOKUP(Dashboard!F3,'Financial Statements'!G4:I4,'Financial Statements'!G26:I26)</f>
        <v>25782</v>
      </c>
    </row>
    <row r="13" spans="1:13" x14ac:dyDescent="0.2">
      <c r="A13" t="s">
        <v>15</v>
      </c>
      <c r="B13" s="1">
        <v>-6300</v>
      </c>
      <c r="C13" s="1">
        <v>-10700</v>
      </c>
      <c r="D13" s="1">
        <v>-12600</v>
      </c>
      <c r="E13" s="1">
        <v>2253</v>
      </c>
      <c r="F13" s="1">
        <v>-2390</v>
      </c>
      <c r="G13" s="1">
        <v>-7220</v>
      </c>
      <c r="H13" s="1">
        <v>-12120</v>
      </c>
      <c r="I13" s="1">
        <v>-20740</v>
      </c>
      <c r="L13" t="s">
        <v>57</v>
      </c>
      <c r="M13" s="5">
        <f ca="1">_xlfn.XLOOKUP(Dashboard!F3,'Financial Statements'!G4:I4,'Financial Statements'!G27:I27)</f>
        <v>9454</v>
      </c>
    </row>
    <row r="14" spans="1:13" x14ac:dyDescent="0.2">
      <c r="A14" t="s">
        <v>32</v>
      </c>
      <c r="B14">
        <v>0</v>
      </c>
      <c r="C14">
        <v>0</v>
      </c>
      <c r="D14">
        <v>0</v>
      </c>
      <c r="E14">
        <v>0</v>
      </c>
      <c r="F14" s="1">
        <v>-2378</v>
      </c>
      <c r="G14" s="1">
        <v>-2378</v>
      </c>
      <c r="H14" s="1">
        <v>-6930</v>
      </c>
      <c r="I14" s="1">
        <v>-4514</v>
      </c>
      <c r="L14" t="s">
        <v>58</v>
      </c>
      <c r="M14" s="5">
        <f ca="1">_xlfn.XLOOKUP(Dashboard!F3,'Financial Statements'!G4:I4,'Financial Statements'!G28:I28)</f>
        <v>1235</v>
      </c>
    </row>
    <row r="15" spans="1:13" x14ac:dyDescent="0.2">
      <c r="A15" t="s">
        <v>33</v>
      </c>
      <c r="B15">
        <v>0</v>
      </c>
      <c r="C15" s="1">
        <v>4000</v>
      </c>
      <c r="D15" s="1">
        <v>3000</v>
      </c>
      <c r="E15">
        <v>0</v>
      </c>
      <c r="F15">
        <v>0</v>
      </c>
      <c r="G15">
        <v>0</v>
      </c>
      <c r="H15">
        <v>0</v>
      </c>
      <c r="I15">
        <v>0</v>
      </c>
      <c r="L15" t="s">
        <v>59</v>
      </c>
      <c r="M15" s="5">
        <f ca="1">_xlfn.XLOOKUP(Dashboard!F3,'Financial Statements'!G4:I4,'Financial Statements'!G33:I33)</f>
        <v>67826</v>
      </c>
    </row>
    <row r="16" spans="1:13" x14ac:dyDescent="0.2">
      <c r="A16" t="s">
        <v>34</v>
      </c>
      <c r="B16">
        <v>0</v>
      </c>
      <c r="C16">
        <v>0</v>
      </c>
      <c r="D16">
        <v>0</v>
      </c>
      <c r="E16">
        <v>0</v>
      </c>
      <c r="F16">
        <v>-648</v>
      </c>
      <c r="G16">
        <v>0</v>
      </c>
      <c r="H16" s="1">
        <v>-3000</v>
      </c>
      <c r="I16" s="1">
        <v>-3000</v>
      </c>
    </row>
    <row r="17" spans="1:9" x14ac:dyDescent="0.2">
      <c r="A17" t="s">
        <v>35</v>
      </c>
      <c r="B17" s="1">
        <v>2480</v>
      </c>
      <c r="C17" s="1">
        <v>5138</v>
      </c>
      <c r="D17" s="1">
        <v>7313</v>
      </c>
      <c r="E17" s="1">
        <v>9466</v>
      </c>
      <c r="F17">
        <v>0</v>
      </c>
      <c r="G17">
        <v>0</v>
      </c>
      <c r="H17">
        <v>0</v>
      </c>
      <c r="I17" s="1">
        <v>10500</v>
      </c>
    </row>
    <row r="18" spans="1:9" x14ac:dyDescent="0.2">
      <c r="A18" t="s">
        <v>36</v>
      </c>
      <c r="B18">
        <v>0</v>
      </c>
      <c r="C18">
        <v>-867</v>
      </c>
      <c r="D18">
        <v>0</v>
      </c>
      <c r="E18" s="1">
        <v>-1733</v>
      </c>
      <c r="F18">
        <v>0</v>
      </c>
      <c r="G18" s="1">
        <v>-3000</v>
      </c>
      <c r="H18" s="1">
        <v>-4000</v>
      </c>
      <c r="I18">
        <v>0</v>
      </c>
    </row>
    <row r="19" spans="1:9" x14ac:dyDescent="0.2">
      <c r="A19" t="s">
        <v>37</v>
      </c>
      <c r="B19" s="1">
        <v>5000</v>
      </c>
      <c r="C19" s="1">
        <v>2867</v>
      </c>
      <c r="D19" s="1">
        <v>16310</v>
      </c>
      <c r="E19" s="1">
        <v>-6098</v>
      </c>
      <c r="F19" s="1">
        <v>-15579</v>
      </c>
      <c r="G19">
        <v>-500</v>
      </c>
      <c r="H19" s="1">
        <v>7000</v>
      </c>
      <c r="I19" s="1">
        <v>-1000</v>
      </c>
    </row>
    <row r="20" spans="1:9" x14ac:dyDescent="0.2">
      <c r="A20" t="s">
        <v>38</v>
      </c>
      <c r="B20" s="1">
        <v>7480</v>
      </c>
      <c r="C20" s="1">
        <v>11138</v>
      </c>
      <c r="D20" s="1">
        <v>26623</v>
      </c>
      <c r="E20" s="1">
        <v>1635</v>
      </c>
      <c r="F20" s="1">
        <v>-18606</v>
      </c>
      <c r="G20" s="1">
        <v>-5878</v>
      </c>
      <c r="H20" s="1">
        <v>-6930</v>
      </c>
      <c r="I20" s="1">
        <v>1986</v>
      </c>
    </row>
    <row r="21" spans="1:9" x14ac:dyDescent="0.2">
      <c r="A21" t="s">
        <v>39</v>
      </c>
      <c r="B21" s="1">
        <v>5956</v>
      </c>
      <c r="C21">
        <v>-40</v>
      </c>
      <c r="D21" s="1">
        <v>-11518</v>
      </c>
      <c r="E21" s="1">
        <v>28180</v>
      </c>
      <c r="F21" s="1">
        <v>-13328</v>
      </c>
      <c r="G21" s="1">
        <v>10929</v>
      </c>
      <c r="H21" s="1">
        <v>-10781</v>
      </c>
      <c r="I21" s="1">
        <v>17134</v>
      </c>
    </row>
    <row r="22" spans="1:9" x14ac:dyDescent="0.2">
      <c r="A22" t="s">
        <v>40</v>
      </c>
      <c r="B22" s="1">
        <v>11558</v>
      </c>
      <c r="C22" s="1">
        <v>11518</v>
      </c>
      <c r="D22">
        <v>0</v>
      </c>
      <c r="E22" s="1">
        <v>28180</v>
      </c>
      <c r="F22" s="1">
        <v>14853</v>
      </c>
      <c r="G22" s="1">
        <v>25782</v>
      </c>
      <c r="H22" s="1">
        <v>15000</v>
      </c>
      <c r="I22" s="1">
        <v>32134</v>
      </c>
    </row>
    <row r="23" spans="1:9" x14ac:dyDescent="0.2">
      <c r="B23" s="1"/>
      <c r="C23" s="1"/>
      <c r="E23" s="1"/>
      <c r="F23" s="1"/>
      <c r="G23" s="1"/>
      <c r="H23" s="1"/>
      <c r="I23" s="1"/>
    </row>
    <row r="24" spans="1:9" x14ac:dyDescent="0.2">
      <c r="A24" t="s">
        <v>41</v>
      </c>
      <c r="B24" s="2"/>
      <c r="C24" s="2"/>
      <c r="D24" s="2"/>
      <c r="E24" s="2"/>
      <c r="F24" s="2"/>
      <c r="G24" s="2"/>
      <c r="H24" s="2"/>
      <c r="I24" s="2"/>
    </row>
    <row r="26" spans="1:9" x14ac:dyDescent="0.2">
      <c r="A26" t="s">
        <v>0</v>
      </c>
      <c r="B26" s="1">
        <v>11558</v>
      </c>
      <c r="C26" s="1">
        <v>11518</v>
      </c>
      <c r="D26">
        <v>0</v>
      </c>
      <c r="E26" s="1">
        <v>28180</v>
      </c>
      <c r="F26" s="1">
        <v>14853</v>
      </c>
      <c r="G26" s="1">
        <v>25782</v>
      </c>
      <c r="H26" s="1">
        <v>15000</v>
      </c>
      <c r="I26" s="1">
        <v>32134</v>
      </c>
    </row>
    <row r="27" spans="1:9" x14ac:dyDescent="0.2">
      <c r="A27" t="s">
        <v>1</v>
      </c>
      <c r="B27" s="1">
        <v>4239</v>
      </c>
      <c r="C27" s="1">
        <v>5768</v>
      </c>
      <c r="D27" s="1">
        <v>7014</v>
      </c>
      <c r="E27" s="1">
        <v>7650</v>
      </c>
      <c r="F27" s="1">
        <v>7783</v>
      </c>
      <c r="G27" s="1">
        <v>9454</v>
      </c>
      <c r="H27" s="1">
        <v>9848</v>
      </c>
      <c r="I27" s="1">
        <v>11289</v>
      </c>
    </row>
    <row r="28" spans="1:9" x14ac:dyDescent="0.2">
      <c r="A28" t="s">
        <v>2</v>
      </c>
      <c r="B28">
        <v>0</v>
      </c>
      <c r="C28" s="1">
        <v>3558</v>
      </c>
      <c r="D28" s="1">
        <v>25862</v>
      </c>
      <c r="E28" s="1">
        <v>4240</v>
      </c>
      <c r="F28" s="1">
        <v>7016</v>
      </c>
      <c r="G28" s="1">
        <v>1235</v>
      </c>
      <c r="H28" s="1">
        <v>13657</v>
      </c>
      <c r="I28" s="1">
        <v>4021</v>
      </c>
    </row>
    <row r="29" spans="1:9" x14ac:dyDescent="0.2">
      <c r="A29" t="s">
        <v>3</v>
      </c>
      <c r="B29" s="1">
        <v>15797</v>
      </c>
      <c r="C29" s="1">
        <v>20844</v>
      </c>
      <c r="D29" s="1">
        <v>32876</v>
      </c>
      <c r="E29" s="1">
        <v>40070</v>
      </c>
      <c r="F29" s="1">
        <v>29652</v>
      </c>
      <c r="G29" s="1">
        <v>36471</v>
      </c>
      <c r="H29" s="1">
        <v>38506</v>
      </c>
      <c r="I29" s="1">
        <v>47444</v>
      </c>
    </row>
    <row r="30" spans="1:9" x14ac:dyDescent="0.2">
      <c r="A30" t="s">
        <v>4</v>
      </c>
      <c r="B30" s="1">
        <v>20700</v>
      </c>
      <c r="C30" s="1">
        <v>31400</v>
      </c>
      <c r="D30" s="1">
        <v>44000</v>
      </c>
      <c r="E30" s="1">
        <v>37950</v>
      </c>
      <c r="F30" s="1">
        <v>39570</v>
      </c>
      <c r="G30" s="1">
        <v>46790</v>
      </c>
      <c r="H30" s="1">
        <v>58910</v>
      </c>
      <c r="I30" s="1">
        <v>79650</v>
      </c>
    </row>
    <row r="31" spans="1:9" x14ac:dyDescent="0.2">
      <c r="A31" t="s">
        <v>5</v>
      </c>
      <c r="B31" s="1">
        <v>-5760</v>
      </c>
      <c r="C31" s="1">
        <v>-7320</v>
      </c>
      <c r="D31" s="1">
        <v>-10253</v>
      </c>
      <c r="E31" s="1">
        <v>-10851</v>
      </c>
      <c r="F31" s="1">
        <v>-12316</v>
      </c>
      <c r="G31" s="1">
        <v>-15435</v>
      </c>
      <c r="H31" s="1">
        <v>-19362</v>
      </c>
      <c r="I31" s="1">
        <v>-24672</v>
      </c>
    </row>
    <row r="32" spans="1:9" x14ac:dyDescent="0.2">
      <c r="A32" t="s">
        <v>6</v>
      </c>
      <c r="B32" s="1">
        <v>14940</v>
      </c>
      <c r="C32" s="1">
        <v>24080</v>
      </c>
      <c r="D32" s="1">
        <v>33747</v>
      </c>
      <c r="E32" s="1">
        <v>27099</v>
      </c>
      <c r="F32" s="1">
        <v>27254</v>
      </c>
      <c r="G32" s="1">
        <v>31355</v>
      </c>
      <c r="H32" s="1">
        <v>39548</v>
      </c>
      <c r="I32" s="1">
        <v>54978</v>
      </c>
    </row>
    <row r="33" spans="1:17" x14ac:dyDescent="0.2">
      <c r="A33" t="s">
        <v>7</v>
      </c>
      <c r="B33" s="1">
        <v>30737</v>
      </c>
      <c r="C33" s="1">
        <v>44924</v>
      </c>
      <c r="D33" s="1">
        <v>66622</v>
      </c>
      <c r="E33" s="1">
        <v>67170</v>
      </c>
      <c r="F33" s="1">
        <v>56906</v>
      </c>
      <c r="G33" s="1">
        <v>67826</v>
      </c>
      <c r="H33" s="1">
        <v>78053</v>
      </c>
      <c r="I33" s="1">
        <v>102422</v>
      </c>
    </row>
    <row r="34" spans="1:17" x14ac:dyDescent="0.2">
      <c r="A34" t="s">
        <v>8</v>
      </c>
      <c r="B34" s="1">
        <v>2879</v>
      </c>
      <c r="C34" s="1">
        <v>4233</v>
      </c>
      <c r="D34" s="1">
        <v>6415</v>
      </c>
      <c r="E34" s="1">
        <v>2725</v>
      </c>
      <c r="F34" s="1">
        <v>4433</v>
      </c>
      <c r="G34" s="1">
        <v>4767</v>
      </c>
      <c r="H34" s="1">
        <v>6539</v>
      </c>
      <c r="I34" s="1">
        <v>5037</v>
      </c>
    </row>
    <row r="35" spans="1:17" x14ac:dyDescent="0.2">
      <c r="A35" t="s">
        <v>9</v>
      </c>
      <c r="B35" s="1">
        <v>5000</v>
      </c>
      <c r="C35" s="1">
        <v>7867</v>
      </c>
      <c r="D35" s="1">
        <v>24177</v>
      </c>
      <c r="E35" s="1">
        <v>18079</v>
      </c>
      <c r="F35" s="1">
        <v>2500</v>
      </c>
      <c r="G35" s="1">
        <v>2000</v>
      </c>
      <c r="H35" s="1">
        <v>9000</v>
      </c>
      <c r="I35" s="1">
        <v>8000</v>
      </c>
    </row>
    <row r="36" spans="1:17" x14ac:dyDescent="0.2">
      <c r="A36" t="s">
        <v>42</v>
      </c>
      <c r="B36" s="1">
        <v>7680</v>
      </c>
      <c r="C36" s="1">
        <v>11951</v>
      </c>
      <c r="D36" s="1">
        <v>19264</v>
      </c>
      <c r="E36" s="1">
        <v>26997</v>
      </c>
      <c r="F36" s="1">
        <v>26997</v>
      </c>
      <c r="G36" s="1">
        <v>23978</v>
      </c>
      <c r="H36" s="1">
        <v>19974</v>
      </c>
      <c r="I36" s="1">
        <v>30474</v>
      </c>
      <c r="M36">
        <f t="shared" ref="M36:O36" si="1">N36-1</f>
        <v>2016</v>
      </c>
      <c r="N36">
        <f t="shared" si="1"/>
        <v>2017</v>
      </c>
      <c r="O36">
        <f t="shared" si="1"/>
        <v>2018</v>
      </c>
      <c r="P36">
        <f>Q36-1</f>
        <v>2019</v>
      </c>
      <c r="Q36">
        <f>Dashboard!F3</f>
        <v>2020</v>
      </c>
    </row>
    <row r="37" spans="1:17" x14ac:dyDescent="0.2">
      <c r="A37" t="s">
        <v>10</v>
      </c>
      <c r="B37" s="1">
        <v>15559</v>
      </c>
      <c r="C37" s="1">
        <v>24051</v>
      </c>
      <c r="D37" s="1">
        <v>49856</v>
      </c>
      <c r="E37" s="1">
        <v>47801</v>
      </c>
      <c r="F37" s="1">
        <v>33930</v>
      </c>
      <c r="G37" s="1">
        <v>30745</v>
      </c>
      <c r="H37" s="1">
        <v>35512</v>
      </c>
      <c r="I37" s="1">
        <v>43510</v>
      </c>
      <c r="L37" t="s">
        <v>16</v>
      </c>
      <c r="M37" s="6">
        <f t="shared" ref="M37:P37" ca="1" si="2">_xlfn.XLOOKUP(M36,$B$4:$I$4,$B$45:$I$45)</f>
        <v>70178</v>
      </c>
      <c r="N37" s="6">
        <f t="shared" ca="1" si="2"/>
        <v>85334</v>
      </c>
      <c r="O37" s="6">
        <f t="shared" ca="1" si="2"/>
        <v>93074</v>
      </c>
      <c r="P37" s="6">
        <f t="shared" ca="1" si="2"/>
        <v>94698</v>
      </c>
      <c r="Q37" s="6">
        <f ca="1">_xlfn.XLOOKUP(Q36,$B$4:$I$4,$B$45:$I$45)</f>
        <v>115026</v>
      </c>
    </row>
    <row r="38" spans="1:17" x14ac:dyDescent="0.2">
      <c r="A38" t="s">
        <v>11</v>
      </c>
      <c r="B38" s="1">
        <v>2323</v>
      </c>
      <c r="C38" s="1">
        <v>6323</v>
      </c>
      <c r="D38" s="1">
        <v>9323</v>
      </c>
      <c r="E38" s="1">
        <v>9323</v>
      </c>
      <c r="F38" s="1">
        <v>9011</v>
      </c>
      <c r="G38" s="1">
        <v>9011</v>
      </c>
      <c r="H38" s="1">
        <v>8282</v>
      </c>
      <c r="I38" s="1">
        <v>7698</v>
      </c>
      <c r="L38" t="s">
        <v>20</v>
      </c>
      <c r="M38" s="6">
        <f t="shared" ref="M38:P38" ca="1" si="3">_xlfn.XLOOKUP(M36,$B$4:$I$4,$B$50:$I$50)</f>
        <v>21804</v>
      </c>
      <c r="N38" s="6">
        <f t="shared" ca="1" si="3"/>
        <v>26489</v>
      </c>
      <c r="O38" s="6">
        <f t="shared" ca="1" si="3"/>
        <v>37792</v>
      </c>
      <c r="P38" s="6">
        <f t="shared" ca="1" si="3"/>
        <v>42695</v>
      </c>
      <c r="Q38" s="6">
        <f ca="1">_xlfn.XLOOKUP(Q36,$B$4:$I$4,$B$50:$I$50)</f>
        <v>51100</v>
      </c>
    </row>
    <row r="39" spans="1:17" x14ac:dyDescent="0.2">
      <c r="A39" t="s">
        <v>12</v>
      </c>
      <c r="B39" s="1">
        <v>12854</v>
      </c>
      <c r="C39" s="1">
        <v>14549</v>
      </c>
      <c r="D39" s="1">
        <v>7442</v>
      </c>
      <c r="E39" s="1">
        <v>10045</v>
      </c>
      <c r="F39" s="1">
        <v>13964</v>
      </c>
      <c r="G39" s="1">
        <v>28069</v>
      </c>
      <c r="H39" s="1">
        <v>34258</v>
      </c>
      <c r="I39" s="1">
        <v>51213</v>
      </c>
      <c r="L39" t="s">
        <v>26</v>
      </c>
      <c r="M39" s="6">
        <f t="shared" ref="M39:P39" ca="1" si="4">_xlfn.XLOOKUP(M36,$B$4:$I$4,$B$64:$I$64)</f>
        <v>1695</v>
      </c>
      <c r="N39" s="6">
        <f t="shared" ca="1" si="4"/>
        <v>-7107</v>
      </c>
      <c r="O39" s="6">
        <f t="shared" ca="1" si="4"/>
        <v>2603</v>
      </c>
      <c r="P39" s="6">
        <f t="shared" ca="1" si="4"/>
        <v>6634</v>
      </c>
      <c r="Q39" s="6">
        <f ca="1">_xlfn.XLOOKUP(Q36,$B$4:$I$4,$B$64:$I$64)</f>
        <v>16484</v>
      </c>
    </row>
    <row r="40" spans="1:17" x14ac:dyDescent="0.2">
      <c r="A40" t="s">
        <v>13</v>
      </c>
      <c r="B40" s="1">
        <v>15177</v>
      </c>
      <c r="C40" s="1">
        <v>20872</v>
      </c>
      <c r="D40" s="1">
        <v>16765</v>
      </c>
      <c r="E40" s="1">
        <v>19368</v>
      </c>
      <c r="F40" s="1">
        <v>22975</v>
      </c>
      <c r="G40" s="1">
        <v>37081</v>
      </c>
      <c r="H40" s="1">
        <v>42540</v>
      </c>
      <c r="I40" s="1">
        <v>58911</v>
      </c>
    </row>
    <row r="41" spans="1:17" x14ac:dyDescent="0.2">
      <c r="A41" t="s">
        <v>43</v>
      </c>
      <c r="B41" s="1">
        <v>30737</v>
      </c>
      <c r="C41" s="1">
        <v>44924</v>
      </c>
      <c r="D41" s="1">
        <v>66622</v>
      </c>
      <c r="E41" s="1">
        <v>67170</v>
      </c>
      <c r="F41" s="1">
        <v>56906</v>
      </c>
      <c r="G41" s="1">
        <v>67826</v>
      </c>
      <c r="H41" s="1">
        <v>78053</v>
      </c>
      <c r="I41" s="1">
        <v>102422</v>
      </c>
    </row>
    <row r="42" spans="1:17" x14ac:dyDescent="0.2">
      <c r="B42" s="1"/>
      <c r="C42" s="1"/>
      <c r="D42" s="1"/>
      <c r="E42" s="1"/>
      <c r="F42" s="1"/>
      <c r="G42" s="1"/>
      <c r="H42" s="1"/>
      <c r="I42" s="1"/>
    </row>
    <row r="43" spans="1:17" x14ac:dyDescent="0.2">
      <c r="A43" t="s">
        <v>44</v>
      </c>
    </row>
    <row r="44" spans="1:17" x14ac:dyDescent="0.2">
      <c r="M44">
        <f t="shared" ref="M44:O44" ca="1" si="5">N44-1</f>
        <v>2018</v>
      </c>
      <c r="N44">
        <f t="shared" ca="1" si="5"/>
        <v>2019</v>
      </c>
      <c r="O44">
        <f t="shared" ca="1" si="5"/>
        <v>2020</v>
      </c>
      <c r="P44">
        <f ca="1">Q44-1</f>
        <v>2021</v>
      </c>
      <c r="Q44">
        <f ca="1">I4</f>
        <v>2022</v>
      </c>
    </row>
    <row r="45" spans="1:17" x14ac:dyDescent="0.2">
      <c r="A45" t="s">
        <v>16</v>
      </c>
      <c r="B45" s="1">
        <v>51570</v>
      </c>
      <c r="C45" s="1">
        <v>70178</v>
      </c>
      <c r="D45" s="1">
        <v>85334</v>
      </c>
      <c r="E45" s="1">
        <v>93074</v>
      </c>
      <c r="F45" s="1">
        <v>94698</v>
      </c>
      <c r="G45" s="1">
        <v>115026</v>
      </c>
      <c r="H45" s="1">
        <v>119818</v>
      </c>
      <c r="I45" s="1">
        <v>137350</v>
      </c>
      <c r="L45" t="s">
        <v>16</v>
      </c>
      <c r="M45">
        <f t="shared" ref="M45:P45" ca="1" si="6">_xlfn.XLOOKUP(M44,$B$4:$I$4,$B$45:$I$45)</f>
        <v>93074</v>
      </c>
      <c r="N45">
        <f t="shared" ca="1" si="6"/>
        <v>94698</v>
      </c>
      <c r="O45">
        <f t="shared" ca="1" si="6"/>
        <v>115026</v>
      </c>
      <c r="P45">
        <f t="shared" ca="1" si="6"/>
        <v>119818</v>
      </c>
      <c r="Q45">
        <f ca="1">_xlfn.XLOOKUP(Q44,$B$4:$I$4,$B$45:$I$45)</f>
        <v>137350</v>
      </c>
    </row>
    <row r="46" spans="1:17" x14ac:dyDescent="0.2">
      <c r="A46" t="s">
        <v>17</v>
      </c>
      <c r="B46" s="1">
        <v>15835</v>
      </c>
      <c r="C46" s="1">
        <v>22093</v>
      </c>
      <c r="D46" s="1">
        <v>25862</v>
      </c>
      <c r="E46" s="1">
        <v>23507</v>
      </c>
      <c r="F46" s="1">
        <v>21492</v>
      </c>
      <c r="G46" s="1">
        <v>27604</v>
      </c>
      <c r="H46" s="1">
        <v>30055</v>
      </c>
      <c r="I46" s="1">
        <v>29993</v>
      </c>
      <c r="L46" t="s">
        <v>17</v>
      </c>
      <c r="M46">
        <f t="shared" ref="M46:P46" ca="1" si="7">_xlfn.XLOOKUP(M44,$B$4:$I$4,$B$46:$I$46)</f>
        <v>23507</v>
      </c>
      <c r="N46">
        <f t="shared" ca="1" si="7"/>
        <v>21492</v>
      </c>
      <c r="O46">
        <f t="shared" ca="1" si="7"/>
        <v>27604</v>
      </c>
      <c r="P46">
        <f t="shared" ca="1" si="7"/>
        <v>30055</v>
      </c>
      <c r="Q46">
        <f ca="1">_xlfn.XLOOKUP(Q44,$B$4:$I$4,$B$46:$I$46)</f>
        <v>29993</v>
      </c>
    </row>
    <row r="47" spans="1:17" x14ac:dyDescent="0.2">
      <c r="A47" t="s">
        <v>18</v>
      </c>
      <c r="B47" s="1">
        <v>21551</v>
      </c>
      <c r="C47" s="1">
        <v>25854</v>
      </c>
      <c r="D47" s="1">
        <v>29879</v>
      </c>
      <c r="E47" s="1">
        <v>31266</v>
      </c>
      <c r="F47" s="1">
        <v>29668</v>
      </c>
      <c r="G47" s="1">
        <v>36174</v>
      </c>
      <c r="H47" s="1">
        <v>37076</v>
      </c>
      <c r="I47" s="1">
        <v>40920</v>
      </c>
      <c r="L47" t="s">
        <v>18</v>
      </c>
      <c r="M47">
        <f ca="1">_xlfn.XLOOKUP(M44,$B$4:$I$4,$B$47:$I$47)</f>
        <v>31266</v>
      </c>
      <c r="N47">
        <f t="shared" ref="N47:P47" ca="1" si="8">_xlfn.XLOOKUP(N44,$B$4:$I$4,$B$47:$I$47)</f>
        <v>29668</v>
      </c>
      <c r="O47">
        <f t="shared" ca="1" si="8"/>
        <v>36174</v>
      </c>
      <c r="P47">
        <f t="shared" ca="1" si="8"/>
        <v>37076</v>
      </c>
      <c r="Q47">
        <f ca="1">_xlfn.XLOOKUP(Q44,$B$4:$I$4,$B$47:$I$47)</f>
        <v>40920</v>
      </c>
    </row>
    <row r="48" spans="1:17" x14ac:dyDescent="0.2">
      <c r="A48" t="s">
        <v>19</v>
      </c>
      <c r="B48">
        <v>0</v>
      </c>
      <c r="C48">
        <v>427</v>
      </c>
      <c r="D48" s="1">
        <v>3103</v>
      </c>
      <c r="E48">
        <v>509</v>
      </c>
      <c r="F48">
        <v>842</v>
      </c>
      <c r="G48">
        <v>148</v>
      </c>
      <c r="H48" s="1">
        <v>1639</v>
      </c>
      <c r="I48">
        <v>483</v>
      </c>
      <c r="L48" t="s">
        <v>19</v>
      </c>
      <c r="M48">
        <f t="shared" ref="M48:P48" ca="1" si="9">_xlfn.XLOOKUP(M44,$B$4:$I$4,$B$48:$I$48)</f>
        <v>509</v>
      </c>
      <c r="N48">
        <f t="shared" ca="1" si="9"/>
        <v>842</v>
      </c>
      <c r="O48">
        <f t="shared" ca="1" si="9"/>
        <v>148</v>
      </c>
      <c r="P48">
        <f t="shared" ca="1" si="9"/>
        <v>1639</v>
      </c>
      <c r="Q48">
        <f ca="1">_xlfn.XLOOKUP(Q44,$B$4:$I$4,$B$48:$I$48)</f>
        <v>483</v>
      </c>
    </row>
    <row r="49" spans="1:17" x14ac:dyDescent="0.2">
      <c r="A49" t="s">
        <v>45</v>
      </c>
      <c r="B49" s="1">
        <v>37385</v>
      </c>
      <c r="C49" s="1">
        <v>48374</v>
      </c>
      <c r="D49" s="1">
        <v>58845</v>
      </c>
      <c r="E49" s="1">
        <v>55282</v>
      </c>
      <c r="F49" s="1">
        <v>52003</v>
      </c>
      <c r="G49" s="1">
        <v>63926</v>
      </c>
      <c r="H49" s="1">
        <v>68770</v>
      </c>
      <c r="I49" s="1">
        <v>71396</v>
      </c>
      <c r="L49" t="s">
        <v>45</v>
      </c>
      <c r="M49">
        <f t="shared" ref="M49:P49" ca="1" si="10">_xlfn.XLOOKUP(M44,$B$4:$I$4,$B$49:$I$49)</f>
        <v>55282</v>
      </c>
      <c r="N49">
        <f t="shared" ca="1" si="10"/>
        <v>52003</v>
      </c>
      <c r="O49">
        <f t="shared" ca="1" si="10"/>
        <v>63926</v>
      </c>
      <c r="P49">
        <f t="shared" ca="1" si="10"/>
        <v>68770</v>
      </c>
      <c r="Q49">
        <f ca="1">_xlfn.XLOOKUP(Q44,$B$4:$I$4,$B$49:$I$49)</f>
        <v>71396</v>
      </c>
    </row>
    <row r="50" spans="1:17" x14ac:dyDescent="0.2">
      <c r="A50" t="s">
        <v>20</v>
      </c>
      <c r="B50" s="1">
        <v>14185</v>
      </c>
      <c r="C50" s="1">
        <v>21804</v>
      </c>
      <c r="D50" s="1">
        <v>26489</v>
      </c>
      <c r="E50" s="1">
        <v>37792</v>
      </c>
      <c r="F50" s="1">
        <v>42695</v>
      </c>
      <c r="G50" s="1">
        <v>51100</v>
      </c>
      <c r="H50" s="1">
        <v>51048</v>
      </c>
      <c r="I50" s="1">
        <v>65954</v>
      </c>
      <c r="L50" t="s">
        <v>20</v>
      </c>
      <c r="M50">
        <f t="shared" ref="M50:P50" ca="1" si="11">_xlfn.XLOOKUP(M44,$B$4:$I$4,$B$50:$I$50)</f>
        <v>37792</v>
      </c>
      <c r="N50">
        <f t="shared" ca="1" si="11"/>
        <v>42695</v>
      </c>
      <c r="O50">
        <f t="shared" ca="1" si="11"/>
        <v>51100</v>
      </c>
      <c r="P50">
        <f t="shared" ca="1" si="11"/>
        <v>51048</v>
      </c>
      <c r="Q50">
        <f ca="1">_xlfn.XLOOKUP(Q44,$B$4:$I$4,$B$50:$I$50)</f>
        <v>65954</v>
      </c>
    </row>
    <row r="51" spans="1:17" x14ac:dyDescent="0.2">
      <c r="A51" t="s">
        <v>46</v>
      </c>
      <c r="B51">
        <v>960</v>
      </c>
      <c r="C51" s="1">
        <v>1560</v>
      </c>
      <c r="D51" s="1">
        <v>2933</v>
      </c>
      <c r="E51" s="1">
        <v>2530</v>
      </c>
      <c r="F51" s="1">
        <v>2471</v>
      </c>
      <c r="G51" s="1">
        <v>3119</v>
      </c>
      <c r="H51" s="1">
        <v>3927</v>
      </c>
      <c r="I51" s="1">
        <v>5310</v>
      </c>
      <c r="L51" t="s">
        <v>46</v>
      </c>
      <c r="M51">
        <f t="shared" ref="M51:P51" ca="1" si="12">_xlfn.XLOOKUP(M44,$B$4:$I$4,$B$51:$I$51)</f>
        <v>2530</v>
      </c>
      <c r="N51">
        <f t="shared" ca="1" si="12"/>
        <v>2471</v>
      </c>
      <c r="O51">
        <f t="shared" ca="1" si="12"/>
        <v>3119</v>
      </c>
      <c r="P51">
        <f t="shared" ca="1" si="12"/>
        <v>3927</v>
      </c>
      <c r="Q51">
        <f ca="1">_xlfn.XLOOKUP(Q44,$B$4:$I$4,$B$51:$I$51)</f>
        <v>5310</v>
      </c>
    </row>
    <row r="52" spans="1:17" x14ac:dyDescent="0.2">
      <c r="A52" t="s">
        <v>47</v>
      </c>
      <c r="B52" s="1">
        <v>1313</v>
      </c>
      <c r="C52" s="1">
        <v>2346</v>
      </c>
      <c r="D52" s="1">
        <v>1298</v>
      </c>
      <c r="E52">
        <v>380</v>
      </c>
      <c r="F52" s="1">
        <v>2742</v>
      </c>
      <c r="G52">
        <v>766</v>
      </c>
      <c r="H52" s="1">
        <v>1583</v>
      </c>
      <c r="I52">
        <v>452</v>
      </c>
      <c r="L52" t="s">
        <v>47</v>
      </c>
      <c r="M52">
        <f t="shared" ref="M52:P52" ca="1" si="13">_xlfn.XLOOKUP(M44,$B$4:$I$4,$B$52:$I$52)</f>
        <v>380</v>
      </c>
      <c r="N52">
        <f t="shared" ca="1" si="13"/>
        <v>2742</v>
      </c>
      <c r="O52">
        <f t="shared" ca="1" si="13"/>
        <v>766</v>
      </c>
      <c r="P52">
        <f t="shared" ca="1" si="13"/>
        <v>1583</v>
      </c>
      <c r="Q52">
        <f ca="1">_xlfn.XLOOKUP(Q44,$B$4:$I$4,$B$52:$I$52)</f>
        <v>452</v>
      </c>
    </row>
    <row r="53" spans="1:17" x14ac:dyDescent="0.2">
      <c r="A53" t="s">
        <v>48</v>
      </c>
      <c r="B53" s="1">
        <v>3000</v>
      </c>
      <c r="C53" s="1">
        <v>3900</v>
      </c>
      <c r="D53" s="1">
        <v>7400</v>
      </c>
      <c r="E53" s="1">
        <v>7200</v>
      </c>
      <c r="F53" s="1">
        <v>6400</v>
      </c>
      <c r="G53" s="1">
        <v>8600</v>
      </c>
      <c r="H53" s="1">
        <v>8600</v>
      </c>
      <c r="I53" s="1">
        <v>8600</v>
      </c>
      <c r="L53" t="s">
        <v>48</v>
      </c>
      <c r="M53">
        <f t="shared" ref="M53:P53" ca="1" si="14">_xlfn.XLOOKUP(M44,$B$4:$I$4,$B$53:$I$53)</f>
        <v>7200</v>
      </c>
      <c r="N53">
        <f t="shared" ca="1" si="14"/>
        <v>6400</v>
      </c>
      <c r="O53">
        <f t="shared" ca="1" si="14"/>
        <v>8600</v>
      </c>
      <c r="P53">
        <f t="shared" ca="1" si="14"/>
        <v>8600</v>
      </c>
      <c r="Q53">
        <f ca="1">_xlfn.XLOOKUP(Q44,$B$4:$I$4,$B$53:$I$53)</f>
        <v>8600</v>
      </c>
    </row>
    <row r="54" spans="1:17" x14ac:dyDescent="0.2">
      <c r="A54" t="s">
        <v>49</v>
      </c>
      <c r="B54" s="1">
        <v>3000</v>
      </c>
      <c r="C54" s="1">
        <v>6000</v>
      </c>
      <c r="D54" s="1">
        <v>9000</v>
      </c>
      <c r="E54" s="1">
        <v>8000</v>
      </c>
      <c r="F54" s="1">
        <v>8000</v>
      </c>
      <c r="G54" s="1">
        <v>8000</v>
      </c>
      <c r="H54" s="1">
        <v>7000</v>
      </c>
      <c r="I54" s="1">
        <v>7000</v>
      </c>
      <c r="L54" t="s">
        <v>49</v>
      </c>
      <c r="M54">
        <f t="shared" ref="M54:P54" ca="1" si="15">_xlfn.XLOOKUP(M44,$B$4:$I$4,$B$54:$I$54)</f>
        <v>8000</v>
      </c>
      <c r="N54">
        <f t="shared" ca="1" si="15"/>
        <v>8000</v>
      </c>
      <c r="O54">
        <f t="shared" ca="1" si="15"/>
        <v>8000</v>
      </c>
      <c r="P54">
        <f t="shared" ca="1" si="15"/>
        <v>7000</v>
      </c>
      <c r="Q54">
        <f ca="1">_xlfn.XLOOKUP(Q44,$B$4:$I$4,$B$54:$I$54)</f>
        <v>7000</v>
      </c>
    </row>
    <row r="55" spans="1:17" x14ac:dyDescent="0.2">
      <c r="A55" t="s">
        <v>50</v>
      </c>
      <c r="B55">
        <v>821</v>
      </c>
      <c r="C55" s="1">
        <v>2727</v>
      </c>
      <c r="D55" s="1">
        <v>3226</v>
      </c>
      <c r="E55" s="1">
        <v>2888</v>
      </c>
      <c r="F55" s="1">
        <v>1852</v>
      </c>
      <c r="G55" s="1">
        <v>1620</v>
      </c>
      <c r="H55" s="1">
        <v>2390</v>
      </c>
      <c r="I55" s="1">
        <v>2191</v>
      </c>
      <c r="L55" t="s">
        <v>50</v>
      </c>
      <c r="M55">
        <f t="shared" ref="M55:P55" ca="1" si="16">_xlfn.XLOOKUP(M44,$B$4:$I$4,$B$55:$I$55)</f>
        <v>2888</v>
      </c>
      <c r="N55">
        <f t="shared" ca="1" si="16"/>
        <v>1852</v>
      </c>
      <c r="O55">
        <f t="shared" ca="1" si="16"/>
        <v>1620</v>
      </c>
      <c r="P55">
        <f t="shared" ca="1" si="16"/>
        <v>2390</v>
      </c>
      <c r="Q55">
        <f ca="1">_xlfn.XLOOKUP(Q44,$B$4:$I$4,$B$55:$I$55)</f>
        <v>2191</v>
      </c>
    </row>
    <row r="56" spans="1:17" x14ac:dyDescent="0.2">
      <c r="A56" t="s">
        <v>51</v>
      </c>
      <c r="B56" s="1">
        <v>9094</v>
      </c>
      <c r="C56" s="1">
        <v>16533</v>
      </c>
      <c r="D56" s="1">
        <v>23857</v>
      </c>
      <c r="E56" s="1">
        <v>20998</v>
      </c>
      <c r="F56" s="1">
        <v>21465</v>
      </c>
      <c r="G56" s="1">
        <v>22106</v>
      </c>
      <c r="H56" s="1">
        <v>23501</v>
      </c>
      <c r="I56" s="1">
        <v>23553</v>
      </c>
      <c r="L56" t="s">
        <v>51</v>
      </c>
      <c r="M56">
        <f t="shared" ref="M56:P56" ca="1" si="17">_xlfn.XLOOKUP(M44,$B$4:$I$4,$B$56:$I$56)</f>
        <v>20998</v>
      </c>
      <c r="N56">
        <f t="shared" ca="1" si="17"/>
        <v>21465</v>
      </c>
      <c r="O56">
        <f t="shared" ca="1" si="17"/>
        <v>22106</v>
      </c>
      <c r="P56">
        <f t="shared" ca="1" si="17"/>
        <v>23501</v>
      </c>
      <c r="Q56">
        <f ca="1">_xlfn.XLOOKUP(Q44,$B$4:$I$4,$B$56:$I$56)</f>
        <v>23553</v>
      </c>
    </row>
    <row r="57" spans="1:17" x14ac:dyDescent="0.2">
      <c r="A57" t="s">
        <v>21</v>
      </c>
      <c r="B57" s="1">
        <v>5091</v>
      </c>
      <c r="C57" s="1">
        <v>5271</v>
      </c>
      <c r="D57" s="1">
        <v>2632</v>
      </c>
      <c r="E57" s="1">
        <v>16794</v>
      </c>
      <c r="F57" s="1">
        <v>21230</v>
      </c>
      <c r="G57" s="1">
        <v>28994</v>
      </c>
      <c r="H57" s="1">
        <v>27547</v>
      </c>
      <c r="I57" s="1">
        <v>42401</v>
      </c>
      <c r="L57" t="s">
        <v>21</v>
      </c>
      <c r="M57">
        <f t="shared" ref="M57:P57" ca="1" si="18">_xlfn.XLOOKUP(M44,$B$4:$I$4,$B$57:$I$57)</f>
        <v>16794</v>
      </c>
      <c r="N57">
        <f t="shared" ca="1" si="18"/>
        <v>21230</v>
      </c>
      <c r="O57">
        <f t="shared" ca="1" si="18"/>
        <v>28994</v>
      </c>
      <c r="P57">
        <f t="shared" ca="1" si="18"/>
        <v>27547</v>
      </c>
      <c r="Q57">
        <f ca="1">_xlfn.XLOOKUP(Q44,$B$4:$I$4,$B$57:$I$57)</f>
        <v>42401</v>
      </c>
    </row>
    <row r="58" spans="1:17" x14ac:dyDescent="0.2">
      <c r="A58" t="s">
        <v>22</v>
      </c>
      <c r="B58">
        <v>124</v>
      </c>
      <c r="C58">
        <v>457</v>
      </c>
      <c r="D58" s="1">
        <v>8016</v>
      </c>
      <c r="E58" s="1">
        <v>7338</v>
      </c>
      <c r="F58" s="1">
        <v>7273</v>
      </c>
      <c r="G58">
        <v>26</v>
      </c>
      <c r="H58">
        <v>101</v>
      </c>
      <c r="I58">
        <v>570</v>
      </c>
      <c r="L58" t="s">
        <v>22</v>
      </c>
      <c r="M58">
        <f t="shared" ref="M58:P58" ca="1" si="19">_xlfn.XLOOKUP(M44,$B$4:$I$4,$B$58:$I$58)</f>
        <v>7338</v>
      </c>
      <c r="N58">
        <f t="shared" ca="1" si="19"/>
        <v>7273</v>
      </c>
      <c r="O58">
        <f t="shared" ca="1" si="19"/>
        <v>26</v>
      </c>
      <c r="P58">
        <f t="shared" ca="1" si="19"/>
        <v>101</v>
      </c>
      <c r="Q58">
        <f ca="1">_xlfn.XLOOKUP(Q44,$B$4:$I$4,$B$58:$I$58)</f>
        <v>570</v>
      </c>
    </row>
    <row r="59" spans="1:17" x14ac:dyDescent="0.2">
      <c r="A59" t="s">
        <v>23</v>
      </c>
      <c r="B59" s="1">
        <v>4967</v>
      </c>
      <c r="C59" s="1">
        <v>4814</v>
      </c>
      <c r="D59" s="1">
        <v>-5383</v>
      </c>
      <c r="E59" s="1">
        <v>9456</v>
      </c>
      <c r="F59" s="1">
        <v>13956</v>
      </c>
      <c r="G59" s="1">
        <v>28968</v>
      </c>
      <c r="H59" s="1">
        <v>27446</v>
      </c>
      <c r="I59" s="1">
        <v>41831</v>
      </c>
      <c r="L59" t="s">
        <v>23</v>
      </c>
      <c r="M59">
        <f t="shared" ref="M59:P59" ca="1" si="20">_xlfn.XLOOKUP(M44,$B$4:$I$4,$B$59:$I$59)</f>
        <v>9456</v>
      </c>
      <c r="N59">
        <f t="shared" ca="1" si="20"/>
        <v>13956</v>
      </c>
      <c r="O59">
        <f t="shared" ca="1" si="20"/>
        <v>28968</v>
      </c>
      <c r="P59">
        <f t="shared" ca="1" si="20"/>
        <v>27446</v>
      </c>
      <c r="Q59">
        <f ca="1">_xlfn.XLOOKUP(Q44,$B$4:$I$4,$B$59:$I$59)</f>
        <v>41831</v>
      </c>
    </row>
    <row r="60" spans="1:17" x14ac:dyDescent="0.2">
      <c r="A60" t="s">
        <v>52</v>
      </c>
      <c r="B60">
        <v>430</v>
      </c>
      <c r="C60">
        <v>779</v>
      </c>
      <c r="D60" s="1">
        <v>3327</v>
      </c>
      <c r="E60" s="1">
        <v>2115</v>
      </c>
      <c r="F60">
        <v>288</v>
      </c>
      <c r="G60">
        <v>216</v>
      </c>
      <c r="H60">
        <v>837</v>
      </c>
      <c r="I60">
        <v>752</v>
      </c>
      <c r="L60" t="s">
        <v>52</v>
      </c>
      <c r="M60">
        <f t="shared" ref="M60:P60" ca="1" si="21">_xlfn.XLOOKUP(M44,$B$4:$I$4,$B$60:$I$60)</f>
        <v>2115</v>
      </c>
      <c r="N60">
        <f t="shared" ca="1" si="21"/>
        <v>288</v>
      </c>
      <c r="O60">
        <f t="shared" ca="1" si="21"/>
        <v>216</v>
      </c>
      <c r="P60">
        <f t="shared" ca="1" si="21"/>
        <v>837</v>
      </c>
      <c r="Q60">
        <f ca="1">_xlfn.XLOOKUP(Q44,$B$4:$I$4,$B$60:$I$60)</f>
        <v>752</v>
      </c>
    </row>
    <row r="61" spans="1:17" x14ac:dyDescent="0.2">
      <c r="A61" t="s">
        <v>53</v>
      </c>
      <c r="B61">
        <v>889</v>
      </c>
      <c r="C61" s="1">
        <v>1375</v>
      </c>
      <c r="D61" s="1">
        <v>2223</v>
      </c>
      <c r="E61" s="1">
        <v>3255</v>
      </c>
      <c r="F61" s="1">
        <v>3255</v>
      </c>
      <c r="G61" s="1">
        <v>2875</v>
      </c>
      <c r="H61" s="1">
        <v>2449</v>
      </c>
      <c r="I61" s="1">
        <v>3583</v>
      </c>
      <c r="L61" t="s">
        <v>53</v>
      </c>
      <c r="M61">
        <f t="shared" ref="M61:P61" ca="1" si="22">_xlfn.XLOOKUP(M44,$B$4:$I$4,$B$61:$I$61)</f>
        <v>3255</v>
      </c>
      <c r="N61">
        <f t="shared" ca="1" si="22"/>
        <v>3255</v>
      </c>
      <c r="O61">
        <f t="shared" ca="1" si="22"/>
        <v>2875</v>
      </c>
      <c r="P61">
        <f t="shared" ca="1" si="22"/>
        <v>2449</v>
      </c>
      <c r="Q61">
        <f ca="1">_xlfn.XLOOKUP(Q44,$B$4:$I$4,$B$61:$I$61)</f>
        <v>3583</v>
      </c>
    </row>
    <row r="62" spans="1:17" x14ac:dyDescent="0.2">
      <c r="A62" t="s">
        <v>24</v>
      </c>
      <c r="B62" s="1">
        <v>1277</v>
      </c>
      <c r="C62">
        <v>931</v>
      </c>
      <c r="D62" s="1">
        <v>-3827</v>
      </c>
      <c r="E62" s="1">
        <v>1430</v>
      </c>
      <c r="F62" s="1">
        <v>3645</v>
      </c>
      <c r="G62" s="1">
        <v>9057</v>
      </c>
      <c r="H62" s="1">
        <v>8456</v>
      </c>
      <c r="I62" s="1">
        <v>13123</v>
      </c>
      <c r="L62" t="s">
        <v>24</v>
      </c>
      <c r="M62">
        <f t="shared" ref="M62:P62" ca="1" si="23">_xlfn.XLOOKUP(M44,$B$4:$I$4,$B$62:$I$62)</f>
        <v>1430</v>
      </c>
      <c r="N62">
        <f t="shared" ca="1" si="23"/>
        <v>3645</v>
      </c>
      <c r="O62">
        <f t="shared" ca="1" si="23"/>
        <v>9057</v>
      </c>
      <c r="P62">
        <f t="shared" ca="1" si="23"/>
        <v>8456</v>
      </c>
      <c r="Q62">
        <f ca="1">_xlfn.XLOOKUP(Q44,$B$4:$I$4,$B$62:$I$62)</f>
        <v>13123</v>
      </c>
    </row>
    <row r="63" spans="1:17" x14ac:dyDescent="0.2">
      <c r="A63" t="s">
        <v>25</v>
      </c>
      <c r="B63">
        <v>47</v>
      </c>
      <c r="C63">
        <v>35</v>
      </c>
      <c r="D63">
        <v>0</v>
      </c>
      <c r="E63">
        <v>53</v>
      </c>
      <c r="F63">
        <v>135</v>
      </c>
      <c r="G63">
        <v>336</v>
      </c>
      <c r="H63">
        <v>314</v>
      </c>
      <c r="I63">
        <v>487</v>
      </c>
      <c r="L63" t="s">
        <v>25</v>
      </c>
      <c r="M63">
        <f t="shared" ref="M63:P63" ca="1" si="24">_xlfn.XLOOKUP(M44,$B$4:$I$4,$B$63:$I$63)</f>
        <v>53</v>
      </c>
      <c r="N63">
        <f t="shared" ca="1" si="24"/>
        <v>135</v>
      </c>
      <c r="O63">
        <f t="shared" ca="1" si="24"/>
        <v>336</v>
      </c>
      <c r="P63">
        <f t="shared" ca="1" si="24"/>
        <v>314</v>
      </c>
      <c r="Q63">
        <f ca="1">_xlfn.XLOOKUP(Q44,$B$4:$I$4,$B$63:$I$63)</f>
        <v>487</v>
      </c>
    </row>
    <row r="64" spans="1:17" x14ac:dyDescent="0.2">
      <c r="A64" t="s">
        <v>26</v>
      </c>
      <c r="B64" s="1">
        <v>2323</v>
      </c>
      <c r="C64" s="1">
        <v>1695</v>
      </c>
      <c r="D64" s="1">
        <v>-7107</v>
      </c>
      <c r="E64" s="1">
        <v>2603</v>
      </c>
      <c r="F64" s="1">
        <v>6634</v>
      </c>
      <c r="G64" s="1">
        <v>16484</v>
      </c>
      <c r="H64" s="1">
        <v>15390</v>
      </c>
      <c r="I64" s="1">
        <v>23885</v>
      </c>
      <c r="L64" t="s">
        <v>26</v>
      </c>
      <c r="M64">
        <f t="shared" ref="M64:P64" ca="1" si="25">_xlfn.XLOOKUP(M44,$B$4:$I$4,$B$64:$I$64)</f>
        <v>2603</v>
      </c>
      <c r="N64">
        <f t="shared" ca="1" si="25"/>
        <v>6634</v>
      </c>
      <c r="O64">
        <f t="shared" ca="1" si="25"/>
        <v>16484</v>
      </c>
      <c r="P64">
        <f t="shared" ca="1" si="25"/>
        <v>15390</v>
      </c>
      <c r="Q64">
        <f ca="1">_xlfn.XLOOKUP(Q44,$B$4:$I$4,$B$64:$I$64)</f>
        <v>23885</v>
      </c>
    </row>
    <row r="68" spans="12:17" x14ac:dyDescent="0.2">
      <c r="M68">
        <f t="shared" ref="M68:O68" si="26">N68-1</f>
        <v>2017</v>
      </c>
      <c r="N68">
        <f t="shared" si="26"/>
        <v>2018</v>
      </c>
      <c r="O68">
        <f t="shared" si="26"/>
        <v>2019</v>
      </c>
      <c r="P68">
        <f>Q68-1</f>
        <v>2020</v>
      </c>
      <c r="Q68">
        <v>2021</v>
      </c>
    </row>
    <row r="69" spans="12:17" x14ac:dyDescent="0.2">
      <c r="L69" t="s">
        <v>16</v>
      </c>
      <c r="M69" s="2">
        <f ca="1">M45/M$45</f>
        <v>1</v>
      </c>
      <c r="N69" s="2">
        <f t="shared" ref="N69:Q69" ca="1" si="27">N45/N$45</f>
        <v>1</v>
      </c>
      <c r="O69" s="2">
        <f t="shared" ca="1" si="27"/>
        <v>1</v>
      </c>
      <c r="P69" s="2">
        <f t="shared" ca="1" si="27"/>
        <v>1</v>
      </c>
      <c r="Q69" s="2">
        <f t="shared" ca="1" si="27"/>
        <v>1</v>
      </c>
    </row>
    <row r="70" spans="12:17" x14ac:dyDescent="0.2">
      <c r="L70" t="s">
        <v>17</v>
      </c>
      <c r="M70" s="2">
        <f t="shared" ref="M70:Q70" ca="1" si="28">M46/M$45</f>
        <v>0.25256247716870445</v>
      </c>
      <c r="N70" s="2">
        <f t="shared" ca="1" si="28"/>
        <v>0.22695305075080782</v>
      </c>
      <c r="O70" s="2">
        <f t="shared" ca="1" si="28"/>
        <v>0.23998052614191573</v>
      </c>
      <c r="P70" s="2">
        <f t="shared" ca="1" si="28"/>
        <v>0.25083877213774225</v>
      </c>
      <c r="Q70" s="2">
        <f t="shared" ca="1" si="28"/>
        <v>0.2183691299599563</v>
      </c>
    </row>
    <row r="71" spans="12:17" x14ac:dyDescent="0.2">
      <c r="L71" t="s">
        <v>18</v>
      </c>
      <c r="M71" s="2">
        <f t="shared" ref="M71:Q71" ca="1" si="29">M47/M$45</f>
        <v>0.33592625222940886</v>
      </c>
      <c r="N71" s="2">
        <f t="shared" ca="1" si="29"/>
        <v>0.31329067139749517</v>
      </c>
      <c r="O71" s="2">
        <f t="shared" ca="1" si="29"/>
        <v>0.31448542068749674</v>
      </c>
      <c r="P71" s="2">
        <f t="shared" ca="1" si="29"/>
        <v>0.3094359778998147</v>
      </c>
      <c r="Q71" s="2">
        <f t="shared" ca="1" si="29"/>
        <v>0.2979250091008373</v>
      </c>
    </row>
    <row r="72" spans="12:17" x14ac:dyDescent="0.2">
      <c r="L72" t="s">
        <v>19</v>
      </c>
      <c r="M72" s="2">
        <f t="shared" ref="M72:Q72" ca="1" si="30">M48/M$45</f>
        <v>5.4687667877173001E-3</v>
      </c>
      <c r="N72" s="2">
        <f t="shared" ca="1" si="30"/>
        <v>8.8914232613149166E-3</v>
      </c>
      <c r="O72" s="2">
        <f t="shared" ca="1" si="30"/>
        <v>1.2866656234242692E-3</v>
      </c>
      <c r="P72" s="2">
        <f t="shared" ca="1" si="30"/>
        <v>1.3679079937905824E-2</v>
      </c>
      <c r="Q72" s="2">
        <f t="shared" ca="1" si="30"/>
        <v>3.5165635238441936E-3</v>
      </c>
    </row>
    <row r="73" spans="12:17" x14ac:dyDescent="0.2">
      <c r="L73" t="s">
        <v>45</v>
      </c>
      <c r="M73" s="2">
        <f t="shared" ref="M73:Q73" ca="1" si="31">M49/M$45</f>
        <v>0.5939574961858306</v>
      </c>
      <c r="N73" s="2">
        <f t="shared" ca="1" si="31"/>
        <v>0.54914570529472639</v>
      </c>
      <c r="O73" s="2">
        <f t="shared" ca="1" si="31"/>
        <v>0.5557526124528368</v>
      </c>
      <c r="P73" s="2">
        <f t="shared" ca="1" si="31"/>
        <v>0.57395382997546274</v>
      </c>
      <c r="Q73" s="2">
        <f t="shared" ca="1" si="31"/>
        <v>0.5198107025846378</v>
      </c>
    </row>
    <row r="74" spans="12:17" x14ac:dyDescent="0.2">
      <c r="L74" t="s">
        <v>20</v>
      </c>
      <c r="M74" s="2">
        <f t="shared" ref="M74:Q74" ca="1" si="32">M50/M$45</f>
        <v>0.4060425038141694</v>
      </c>
      <c r="N74" s="2">
        <f t="shared" ca="1" si="32"/>
        <v>0.45085429470527361</v>
      </c>
      <c r="O74" s="2">
        <f t="shared" ca="1" si="32"/>
        <v>0.44424738754716325</v>
      </c>
      <c r="P74" s="2">
        <f t="shared" ca="1" si="32"/>
        <v>0.42604617002453721</v>
      </c>
      <c r="Q74" s="2">
        <f t="shared" ca="1" si="32"/>
        <v>0.4801892974153622</v>
      </c>
    </row>
    <row r="75" spans="12:17" x14ac:dyDescent="0.2">
      <c r="L75" t="s">
        <v>46</v>
      </c>
      <c r="M75" s="2">
        <f t="shared" ref="M75:Q75" ca="1" si="33">M51/M$45</f>
        <v>2.7182671852504458E-2</v>
      </c>
      <c r="N75" s="2">
        <f t="shared" ca="1" si="33"/>
        <v>2.609347610298E-2</v>
      </c>
      <c r="O75" s="2">
        <f t="shared" ca="1" si="33"/>
        <v>2.7115608645001999E-2</v>
      </c>
      <c r="P75" s="2">
        <f t="shared" ca="1" si="33"/>
        <v>3.2774708307599862E-2</v>
      </c>
      <c r="Q75" s="2">
        <f t="shared" ca="1" si="33"/>
        <v>3.8660356752821257E-2</v>
      </c>
    </row>
    <row r="76" spans="12:17" x14ac:dyDescent="0.2">
      <c r="L76" t="s">
        <v>47</v>
      </c>
      <c r="M76" s="2">
        <f t="shared" ref="M76:Q76" ca="1" si="34">M52/M$45</f>
        <v>4.0827728474117373E-3</v>
      </c>
      <c r="N76" s="2">
        <f t="shared" ca="1" si="34"/>
        <v>2.8955204967369957E-2</v>
      </c>
      <c r="O76" s="2">
        <f t="shared" ca="1" si="34"/>
        <v>6.6593639698850696E-3</v>
      </c>
      <c r="P76" s="2">
        <f t="shared" ca="1" si="34"/>
        <v>1.3211704418367857E-2</v>
      </c>
      <c r="Q76" s="2">
        <f t="shared" ca="1" si="34"/>
        <v>3.2908627593738623E-3</v>
      </c>
    </row>
    <row r="77" spans="12:17" x14ac:dyDescent="0.2">
      <c r="L77" t="s">
        <v>48</v>
      </c>
      <c r="M77" s="2">
        <f t="shared" ref="M77:Q77" ca="1" si="35">M53/M$45</f>
        <v>7.7357801319380276E-2</v>
      </c>
      <c r="N77" s="2">
        <f t="shared" ca="1" si="35"/>
        <v>6.7583264694080131E-2</v>
      </c>
      <c r="O77" s="2">
        <f t="shared" ca="1" si="35"/>
        <v>7.4765705144923755E-2</v>
      </c>
      <c r="P77" s="2">
        <f t="shared" ca="1" si="35"/>
        <v>7.177552621475905E-2</v>
      </c>
      <c r="Q77" s="2">
        <f t="shared" ca="1" si="35"/>
        <v>6.261376046596287E-2</v>
      </c>
    </row>
    <row r="78" spans="12:17" x14ac:dyDescent="0.2">
      <c r="L78" t="s">
        <v>49</v>
      </c>
      <c r="M78" s="2">
        <f t="shared" ref="M78:Q78" ca="1" si="36">M54/M$45</f>
        <v>8.5953112577089194E-2</v>
      </c>
      <c r="N78" s="2">
        <f t="shared" ca="1" si="36"/>
        <v>8.4479080867600156E-2</v>
      </c>
      <c r="O78" s="2">
        <f t="shared" ca="1" si="36"/>
        <v>6.9549493158068604E-2</v>
      </c>
      <c r="P78" s="2">
        <f t="shared" ca="1" si="36"/>
        <v>5.8421939942245739E-2</v>
      </c>
      <c r="Q78" s="2">
        <f t="shared" ca="1" si="36"/>
        <v>5.0964688751365124E-2</v>
      </c>
    </row>
    <row r="79" spans="12:17" x14ac:dyDescent="0.2">
      <c r="L79" t="s">
        <v>50</v>
      </c>
      <c r="M79" s="2">
        <f t="shared" ref="M79:Q79" ca="1" si="37">M55/M$45</f>
        <v>3.10290736403292E-2</v>
      </c>
      <c r="N79" s="2">
        <f t="shared" ca="1" si="37"/>
        <v>1.9556907220849438E-2</v>
      </c>
      <c r="O79" s="2">
        <f t="shared" ca="1" si="37"/>
        <v>1.4083772364508893E-2</v>
      </c>
      <c r="P79" s="2">
        <f t="shared" ca="1" si="37"/>
        <v>1.994691949456676E-2</v>
      </c>
      <c r="Q79" s="2">
        <f t="shared" ca="1" si="37"/>
        <v>1.5951947579177284E-2</v>
      </c>
    </row>
    <row r="80" spans="12:17" x14ac:dyDescent="0.2">
      <c r="L80" t="s">
        <v>51</v>
      </c>
      <c r="M80" s="2">
        <f t="shared" ref="M80:Q80" ca="1" si="38">M56/M$45</f>
        <v>0.22560543223671486</v>
      </c>
      <c r="N80" s="2">
        <f t="shared" ca="1" si="38"/>
        <v>0.22666793385287967</v>
      </c>
      <c r="O80" s="2">
        <f t="shared" ca="1" si="38"/>
        <v>0.19218263696903309</v>
      </c>
      <c r="P80" s="2">
        <f t="shared" ca="1" si="38"/>
        <v>0.1961391443689596</v>
      </c>
      <c r="Q80" s="2">
        <f t="shared" ca="1" si="38"/>
        <v>0.1714816163087004</v>
      </c>
    </row>
    <row r="81" spans="12:17" x14ac:dyDescent="0.2">
      <c r="L81" t="s">
        <v>21</v>
      </c>
      <c r="M81" s="2">
        <f t="shared" ref="M81:Q81" ca="1" si="39">M57/M$45</f>
        <v>0.18043707157745451</v>
      </c>
      <c r="N81" s="2">
        <f t="shared" ca="1" si="39"/>
        <v>0.22418636085239393</v>
      </c>
      <c r="O81" s="2">
        <f t="shared" ca="1" si="39"/>
        <v>0.25206475057813016</v>
      </c>
      <c r="P81" s="2">
        <f t="shared" ca="1" si="39"/>
        <v>0.22990702565557763</v>
      </c>
      <c r="Q81" s="2">
        <f t="shared" ca="1" si="39"/>
        <v>0.3087076811066618</v>
      </c>
    </row>
    <row r="82" spans="12:17" x14ac:dyDescent="0.2">
      <c r="L82" t="s">
        <v>22</v>
      </c>
      <c r="M82" s="2">
        <f t="shared" ref="M82:Q82" ca="1" si="40">M58/M$45</f>
        <v>7.884049251133507E-2</v>
      </c>
      <c r="N82" s="2">
        <f t="shared" ca="1" si="40"/>
        <v>7.6802044393756999E-2</v>
      </c>
      <c r="O82" s="2">
        <f t="shared" ca="1" si="40"/>
        <v>2.2603585276372297E-4</v>
      </c>
      <c r="P82" s="2">
        <f t="shared" ca="1" si="40"/>
        <v>8.4294513345240278E-4</v>
      </c>
      <c r="Q82" s="2">
        <f t="shared" ca="1" si="40"/>
        <v>4.1499817983254462E-3</v>
      </c>
    </row>
    <row r="83" spans="12:17" x14ac:dyDescent="0.2">
      <c r="L83" t="s">
        <v>23</v>
      </c>
      <c r="M83" s="2">
        <f t="shared" ref="M83:Q83" ca="1" si="41">M59/M$45</f>
        <v>0.10159657906611944</v>
      </c>
      <c r="N83" s="2">
        <f t="shared" ca="1" si="41"/>
        <v>0.14737375657352847</v>
      </c>
      <c r="O83" s="2">
        <f t="shared" ca="1" si="41"/>
        <v>0.25183871472536645</v>
      </c>
      <c r="P83" s="2">
        <f t="shared" ca="1" si="41"/>
        <v>0.22906408052212524</v>
      </c>
      <c r="Q83" s="2">
        <f t="shared" ca="1" si="41"/>
        <v>0.30455769930833637</v>
      </c>
    </row>
    <row r="84" spans="12:17" x14ac:dyDescent="0.2">
      <c r="L84" t="s">
        <v>52</v>
      </c>
      <c r="M84" s="2">
        <f t="shared" ref="M84:Q84" ca="1" si="42">M60/M$45</f>
        <v>2.2723854137567955E-2</v>
      </c>
      <c r="N84" s="2">
        <f t="shared" ca="1" si="42"/>
        <v>3.041246911233606E-3</v>
      </c>
      <c r="O84" s="2">
        <f t="shared" ca="1" si="42"/>
        <v>1.8778363152678525E-3</v>
      </c>
      <c r="P84" s="2">
        <f t="shared" ca="1" si="42"/>
        <v>6.9855948188085265E-3</v>
      </c>
      <c r="Q84" s="2">
        <f t="shared" ca="1" si="42"/>
        <v>5.4750637058609388E-3</v>
      </c>
    </row>
    <row r="85" spans="12:17" x14ac:dyDescent="0.2">
      <c r="L85" t="s">
        <v>53</v>
      </c>
      <c r="M85" s="2">
        <f t="shared" ref="M85:Q85" ca="1" si="43">M61/M$45</f>
        <v>3.4972172679803168E-2</v>
      </c>
      <c r="N85" s="2">
        <f t="shared" ca="1" si="43"/>
        <v>3.4372426028004818E-2</v>
      </c>
      <c r="O85" s="2">
        <f t="shared" ca="1" si="43"/>
        <v>2.4994349103680907E-2</v>
      </c>
      <c r="P85" s="2">
        <f t="shared" ca="1" si="43"/>
        <v>2.0439332988365689E-2</v>
      </c>
      <c r="Q85" s="2">
        <f t="shared" ca="1" si="43"/>
        <v>2.6086639970877321E-2</v>
      </c>
    </row>
    <row r="86" spans="12:17" x14ac:dyDescent="0.2">
      <c r="L86" t="s">
        <v>24</v>
      </c>
      <c r="M86" s="2">
        <f t="shared" ref="M86:Q86" ca="1" si="44">M62/M$45</f>
        <v>1.5364118873154694E-2</v>
      </c>
      <c r="N86" s="2">
        <f t="shared" ca="1" si="44"/>
        <v>3.8490781220300321E-2</v>
      </c>
      <c r="O86" s="2">
        <f t="shared" ca="1" si="44"/>
        <v>7.8738719941578425E-2</v>
      </c>
      <c r="P86" s="2">
        <f t="shared" ca="1" si="44"/>
        <v>7.0573703450232853E-2</v>
      </c>
      <c r="Q86" s="2">
        <f t="shared" ca="1" si="44"/>
        <v>9.5544230069166361E-2</v>
      </c>
    </row>
    <row r="87" spans="12:17" x14ac:dyDescent="0.2">
      <c r="L87" t="s">
        <v>25</v>
      </c>
      <c r="M87" s="2">
        <f t="shared" ref="M87:Q87" ca="1" si="45">M63/M$45</f>
        <v>5.6943937082321592E-4</v>
      </c>
      <c r="N87" s="2">
        <f t="shared" ca="1" si="45"/>
        <v>1.4255844896407528E-3</v>
      </c>
      <c r="O87" s="2">
        <f t="shared" ca="1" si="45"/>
        <v>2.9210787126388816E-3</v>
      </c>
      <c r="P87" s="2">
        <f t="shared" ca="1" si="45"/>
        <v>2.6206413059807377E-3</v>
      </c>
      <c r="Q87" s="2">
        <f t="shared" ca="1" si="45"/>
        <v>3.5456862031306882E-3</v>
      </c>
    </row>
    <row r="88" spans="12:17" x14ac:dyDescent="0.2">
      <c r="L88" t="s">
        <v>26</v>
      </c>
      <c r="M88" s="2">
        <f t="shared" ref="M88:P88" ca="1" si="46">M64/M$45</f>
        <v>2.7966994004770398E-2</v>
      </c>
      <c r="N88" s="2">
        <f t="shared" ca="1" si="46"/>
        <v>7.005427780945743E-2</v>
      </c>
      <c r="O88" s="2">
        <f t="shared" ca="1" si="46"/>
        <v>0.14330673065220037</v>
      </c>
      <c r="P88" s="2">
        <f t="shared" ca="1" si="46"/>
        <v>0.12844480795873742</v>
      </c>
      <c r="Q88" s="2">
        <f ca="1">Q64/Q$45</f>
        <v>0.17389879868947944</v>
      </c>
    </row>
    <row r="93" spans="12:17" x14ac:dyDescent="0.2">
      <c r="L93" t="s">
        <v>54</v>
      </c>
      <c r="M93">
        <f t="shared" ref="M93:O93" si="47">N93-1</f>
        <v>2016</v>
      </c>
      <c r="N93">
        <f t="shared" si="47"/>
        <v>2017</v>
      </c>
      <c r="O93">
        <f t="shared" si="47"/>
        <v>2018</v>
      </c>
      <c r="P93">
        <f>Q93-1</f>
        <v>2019</v>
      </c>
      <c r="Q93">
        <f>years</f>
        <v>2020</v>
      </c>
    </row>
    <row r="94" spans="12:17" x14ac:dyDescent="0.2">
      <c r="L94" t="str">
        <f>inventory</f>
        <v>Contribution Margin</v>
      </c>
      <c r="M94" s="2" t="e">
        <f>VLOOKUP('Financial Statements'!$L$94,'Financial Statements'!$L$68:$Q$88,MATCH('Financial Statements'!M$93,'Financial Statements'!$L$68:$Q$68,0),0)</f>
        <v>#N/A</v>
      </c>
      <c r="N94" s="2">
        <f ca="1">VLOOKUP('Financial Statements'!$L$94,'Financial Statements'!$L$68:$Q$88,MATCH('Financial Statements'!N$93,'Financial Statements'!$L$68:$Q$68,0),0)</f>
        <v>0.4060425038141694</v>
      </c>
      <c r="O94" s="2">
        <f ca="1">VLOOKUP('Financial Statements'!$L$94,'Financial Statements'!$L$68:$Q$88,MATCH('Financial Statements'!O$93,'Financial Statements'!$L$68:$Q$68,0),0)</f>
        <v>0.45085429470527361</v>
      </c>
      <c r="P94" s="2">
        <f ca="1">VLOOKUP('Financial Statements'!$L$94,'Financial Statements'!$L$68:$Q$88,MATCH('Financial Statements'!P$93,'Financial Statements'!$L$68:$Q$68,0),0)</f>
        <v>0.44424738754716325</v>
      </c>
      <c r="Q94" s="2">
        <f ca="1">VLOOKUP('Financial Statements'!$L$94,'Financial Statements'!$L$68:$Q$88,MATCH('Financial Statements'!Q$93,'Financial Statements'!$L$68:$Q$68,0),0)</f>
        <v>0.42604617002453721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Dashboard</vt:lpstr>
      <vt:lpstr>Financial Statements</vt:lpstr>
      <vt:lpstr>inventory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780</dc:creator>
  <cp:lastModifiedBy>Mthabisi Munyariri</cp:lastModifiedBy>
  <cp:lastPrinted>2015-09-20T03:47:23Z</cp:lastPrinted>
  <dcterms:created xsi:type="dcterms:W3CDTF">2015-09-20T03:38:04Z</dcterms:created>
  <dcterms:modified xsi:type="dcterms:W3CDTF">2023-08-30T14:44:18Z</dcterms:modified>
</cp:coreProperties>
</file>