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thabisimunyariri/Desktop/Projects/"/>
    </mc:Choice>
  </mc:AlternateContent>
  <xr:revisionPtr revIDLastSave="0" documentId="8_{A5EBEB43-6341-BA4F-BE3E-C819DFBBB6E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shboard " sheetId="1" r:id="rId1"/>
    <sheet name="Data Pag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G4" i="1" s="1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F4" i="1" l="1"/>
  <c r="E4" i="1"/>
  <c r="D4" i="1" s="1"/>
  <c r="C35" i="1"/>
  <c r="G35" i="1" s="1"/>
  <c r="C21" i="1"/>
  <c r="G21" i="1" s="1"/>
  <c r="C17" i="1"/>
  <c r="G17" i="1" s="1"/>
  <c r="C12" i="1"/>
  <c r="G12" i="1" s="1"/>
  <c r="C41" i="1"/>
  <c r="G41" i="1" s="1"/>
  <c r="C46" i="1"/>
  <c r="G46" i="1" s="1"/>
  <c r="C30" i="1"/>
  <c r="G30" i="1" s="1"/>
  <c r="C9" i="1"/>
  <c r="G9" i="1" s="1"/>
  <c r="C22" i="1"/>
  <c r="G22" i="1" s="1"/>
  <c r="C49" i="1"/>
  <c r="G49" i="1" s="1"/>
  <c r="C36" i="1"/>
  <c r="G36" i="1" s="1"/>
  <c r="C23" i="1"/>
  <c r="G23" i="1" s="1"/>
  <c r="C18" i="1"/>
  <c r="G18" i="1" s="1"/>
  <c r="C13" i="1"/>
  <c r="G13" i="1" s="1"/>
  <c r="C42" i="1"/>
  <c r="G42" i="1" s="1"/>
  <c r="C47" i="1"/>
  <c r="G47" i="1" s="1"/>
  <c r="C31" i="1"/>
  <c r="G31" i="1" s="1"/>
  <c r="C10" i="1"/>
  <c r="G10" i="1" s="1"/>
  <c r="C24" i="1"/>
  <c r="G24" i="1" s="1"/>
  <c r="C50" i="1"/>
  <c r="G50" i="1" s="1"/>
  <c r="I4" i="1" l="1"/>
  <c r="H4" i="1"/>
  <c r="F9" i="1"/>
  <c r="F12" i="1"/>
  <c r="F50" i="1"/>
  <c r="F47" i="1"/>
  <c r="F23" i="1"/>
  <c r="F42" i="1"/>
  <c r="F36" i="1"/>
  <c r="F30" i="1"/>
  <c r="F17" i="1"/>
  <c r="F24" i="1"/>
  <c r="F10" i="1"/>
  <c r="F13" i="1"/>
  <c r="F49" i="1"/>
  <c r="F46" i="1"/>
  <c r="F21" i="1"/>
  <c r="F31" i="1"/>
  <c r="F18" i="1"/>
  <c r="F22" i="1"/>
  <c r="F41" i="1"/>
  <c r="F35" i="1"/>
  <c r="E12" i="1"/>
  <c r="D12" i="1" s="1"/>
  <c r="E30" i="1"/>
  <c r="D30" i="1" s="1"/>
  <c r="E17" i="1"/>
  <c r="D17" i="1" s="1"/>
  <c r="E42" i="1"/>
  <c r="D42" i="1" s="1"/>
  <c r="E36" i="1"/>
  <c r="D36" i="1" s="1"/>
  <c r="E10" i="1"/>
  <c r="D10" i="1" s="1"/>
  <c r="E13" i="1"/>
  <c r="D13" i="1" s="1"/>
  <c r="E49" i="1"/>
  <c r="D49" i="1" s="1"/>
  <c r="E46" i="1"/>
  <c r="D46" i="1" s="1"/>
  <c r="E21" i="1"/>
  <c r="D21" i="1" s="1"/>
  <c r="E50" i="1"/>
  <c r="D50" i="1" s="1"/>
  <c r="E47" i="1"/>
  <c r="D47" i="1" s="1"/>
  <c r="E23" i="1"/>
  <c r="D23" i="1" s="1"/>
  <c r="E9" i="1"/>
  <c r="D9" i="1" s="1"/>
  <c r="E24" i="1"/>
  <c r="D24" i="1" s="1"/>
  <c r="E31" i="1"/>
  <c r="D31" i="1" s="1"/>
  <c r="E18" i="1"/>
  <c r="D18" i="1" s="1"/>
  <c r="E22" i="1"/>
  <c r="D22" i="1" s="1"/>
  <c r="E41" i="1"/>
  <c r="D41" i="1" s="1"/>
  <c r="E35" i="1"/>
  <c r="D35" i="1" s="1"/>
  <c r="C48" i="1"/>
  <c r="G48" i="1" s="1"/>
  <c r="C20" i="1"/>
  <c r="G20" i="1" s="1"/>
  <c r="C8" i="1"/>
  <c r="G8" i="1" s="1"/>
  <c r="C29" i="1"/>
  <c r="G29" i="1" s="1"/>
  <c r="C45" i="1"/>
  <c r="G45" i="1" s="1"/>
  <c r="C40" i="1"/>
  <c r="G40" i="1" s="1"/>
  <c r="C11" i="1"/>
  <c r="G11" i="1" s="1"/>
  <c r="C16" i="1"/>
  <c r="G16" i="1" s="1"/>
  <c r="C19" i="1"/>
  <c r="G19" i="1" s="1"/>
  <c r="C34" i="1"/>
  <c r="G34" i="1" s="1"/>
  <c r="C33" i="1"/>
  <c r="G33" i="1" s="1"/>
  <c r="C27" i="1"/>
  <c r="G27" i="1" s="1"/>
  <c r="C39" i="1"/>
  <c r="G39" i="1" s="1"/>
  <c r="C32" i="1"/>
  <c r="G32" i="1" s="1"/>
  <c r="C26" i="1"/>
  <c r="G26" i="1" s="1"/>
  <c r="C28" i="1"/>
  <c r="G28" i="1" s="1"/>
  <c r="C5" i="1"/>
  <c r="G5" i="1" s="1"/>
  <c r="C44" i="1"/>
  <c r="G44" i="1" s="1"/>
  <c r="C38" i="1"/>
  <c r="G38" i="1" s="1"/>
  <c r="C15" i="1"/>
  <c r="G15" i="1" s="1"/>
  <c r="C37" i="1"/>
  <c r="G37" i="1" s="1"/>
  <c r="C14" i="1"/>
  <c r="G14" i="1" s="1"/>
  <c r="C6" i="1"/>
  <c r="G6" i="1" s="1"/>
  <c r="C7" i="1"/>
  <c r="G7" i="1" s="1"/>
  <c r="C43" i="1"/>
  <c r="G43" i="1" s="1"/>
  <c r="C25" i="1"/>
  <c r="G25" i="1" s="1"/>
  <c r="I35" i="1" l="1"/>
  <c r="I21" i="1"/>
  <c r="I10" i="1"/>
  <c r="I30" i="1"/>
  <c r="I9" i="1"/>
  <c r="I41" i="1"/>
  <c r="I46" i="1"/>
  <c r="I42" i="1"/>
  <c r="I36" i="1"/>
  <c r="I23" i="1"/>
  <c r="I22" i="1"/>
  <c r="I49" i="1"/>
  <c r="I50" i="1"/>
  <c r="I24" i="1"/>
  <c r="I47" i="1"/>
  <c r="I18" i="1"/>
  <c r="I13" i="1"/>
  <c r="I17" i="1"/>
  <c r="I12" i="1"/>
  <c r="I31" i="1"/>
  <c r="H35" i="1"/>
  <c r="H31" i="1"/>
  <c r="H13" i="1"/>
  <c r="H30" i="1"/>
  <c r="H47" i="1"/>
  <c r="H41" i="1"/>
  <c r="H21" i="1"/>
  <c r="H10" i="1"/>
  <c r="H36" i="1"/>
  <c r="H50" i="1"/>
  <c r="H22" i="1"/>
  <c r="H46" i="1"/>
  <c r="H24" i="1"/>
  <c r="H42" i="1"/>
  <c r="H12" i="1"/>
  <c r="H18" i="1"/>
  <c r="H49" i="1"/>
  <c r="H17" i="1"/>
  <c r="H23" i="1"/>
  <c r="H9" i="1"/>
  <c r="F38" i="1"/>
  <c r="F27" i="1"/>
  <c r="F25" i="1"/>
  <c r="F14" i="1"/>
  <c r="F44" i="1"/>
  <c r="F26" i="1"/>
  <c r="F33" i="1"/>
  <c r="F11" i="1"/>
  <c r="F8" i="1"/>
  <c r="F20" i="1"/>
  <c r="F43" i="1"/>
  <c r="F37" i="1"/>
  <c r="F32" i="1"/>
  <c r="F34" i="1"/>
  <c r="F40" i="1"/>
  <c r="F7" i="1"/>
  <c r="F15" i="1"/>
  <c r="F5" i="1"/>
  <c r="F39" i="1"/>
  <c r="F19" i="1"/>
  <c r="F45" i="1"/>
  <c r="F48" i="1"/>
  <c r="F6" i="1"/>
  <c r="F28" i="1"/>
  <c r="F16" i="1"/>
  <c r="F29" i="1"/>
  <c r="E25" i="1"/>
  <c r="D25" i="1" s="1"/>
  <c r="E14" i="1"/>
  <c r="D14" i="1" s="1"/>
  <c r="E44" i="1"/>
  <c r="D44" i="1" s="1"/>
  <c r="E26" i="1"/>
  <c r="D26" i="1" s="1"/>
  <c r="E33" i="1"/>
  <c r="D33" i="1" s="1"/>
  <c r="E11" i="1"/>
  <c r="D11" i="1" s="1"/>
  <c r="E8" i="1"/>
  <c r="D8" i="1" s="1"/>
  <c r="E32" i="1"/>
  <c r="D32" i="1" s="1"/>
  <c r="E34" i="1"/>
  <c r="D34" i="1" s="1"/>
  <c r="E40" i="1"/>
  <c r="D40" i="1" s="1"/>
  <c r="E20" i="1"/>
  <c r="D20" i="1" s="1"/>
  <c r="E43" i="1"/>
  <c r="D43" i="1" s="1"/>
  <c r="E37" i="1"/>
  <c r="D37" i="1" s="1"/>
  <c r="E7" i="1"/>
  <c r="D7" i="1" s="1"/>
  <c r="E15" i="1"/>
  <c r="D15" i="1" s="1"/>
  <c r="E5" i="1"/>
  <c r="D5" i="1" s="1"/>
  <c r="E39" i="1"/>
  <c r="D39" i="1" s="1"/>
  <c r="E19" i="1"/>
  <c r="D19" i="1" s="1"/>
  <c r="E45" i="1"/>
  <c r="D45" i="1" s="1"/>
  <c r="E48" i="1"/>
  <c r="D48" i="1" s="1"/>
  <c r="E6" i="1"/>
  <c r="D6" i="1" s="1"/>
  <c r="E38" i="1"/>
  <c r="D38" i="1" s="1"/>
  <c r="E28" i="1"/>
  <c r="D28" i="1" s="1"/>
  <c r="E27" i="1"/>
  <c r="D27" i="1" s="1"/>
  <c r="E16" i="1"/>
  <c r="D16" i="1" s="1"/>
  <c r="E29" i="1"/>
  <c r="D29" i="1" s="1"/>
  <c r="I45" i="1" l="1"/>
  <c r="I15" i="1"/>
  <c r="I40" i="1"/>
  <c r="I43" i="1"/>
  <c r="I8" i="1"/>
  <c r="I14" i="1"/>
  <c r="I27" i="1"/>
  <c r="I19" i="1"/>
  <c r="I7" i="1"/>
  <c r="I34" i="1"/>
  <c r="I44" i="1"/>
  <c r="I11" i="1"/>
  <c r="I28" i="1"/>
  <c r="I39" i="1"/>
  <c r="I32" i="1"/>
  <c r="I25" i="1"/>
  <c r="I33" i="1"/>
  <c r="I29" i="1"/>
  <c r="I38" i="1"/>
  <c r="I48" i="1"/>
  <c r="I5" i="1"/>
  <c r="I20" i="1"/>
  <c r="I37" i="1"/>
  <c r="I26" i="1"/>
  <c r="I16" i="1"/>
  <c r="I6" i="1"/>
  <c r="H6" i="1"/>
  <c r="H39" i="1"/>
  <c r="H40" i="1"/>
  <c r="H43" i="1"/>
  <c r="H33" i="1"/>
  <c r="H25" i="1"/>
  <c r="H29" i="1"/>
  <c r="H48" i="1"/>
  <c r="H5" i="1"/>
  <c r="H34" i="1"/>
  <c r="H20" i="1"/>
  <c r="H26" i="1"/>
  <c r="H27" i="1"/>
  <c r="H16" i="1"/>
  <c r="H45" i="1"/>
  <c r="H15" i="1"/>
  <c r="H32" i="1"/>
  <c r="H8" i="1"/>
  <c r="H44" i="1"/>
  <c r="H38" i="1"/>
  <c r="H28" i="1"/>
  <c r="H19" i="1"/>
  <c r="H7" i="1"/>
  <c r="H37" i="1"/>
  <c r="H11" i="1"/>
  <c r="H14" i="1"/>
</calcChain>
</file>

<file path=xl/sharedStrings.xml><?xml version="1.0" encoding="utf-8"?>
<sst xmlns="http://schemas.openxmlformats.org/spreadsheetml/2006/main" count="133" uniqueCount="74">
  <si>
    <t>Plan</t>
  </si>
  <si>
    <t>Pikes Peak</t>
  </si>
  <si>
    <t>Tetons</t>
  </si>
  <si>
    <t>Mount Herman</t>
  </si>
  <si>
    <t>Mount Huron</t>
  </si>
  <si>
    <t>House Plan</t>
  </si>
  <si>
    <t>Mount Everest</t>
  </si>
  <si>
    <t>Cheyenne Mountain</t>
  </si>
  <si>
    <t>House Address</t>
  </si>
  <si>
    <t>2450 Picadily Lane</t>
  </si>
  <si>
    <t>1985 Coyote Run</t>
  </si>
  <si>
    <t>2455 Snowtop Road</t>
  </si>
  <si>
    <t>2455 Picadily Lane</t>
  </si>
  <si>
    <t>2460 Picadily Lane</t>
  </si>
  <si>
    <t>1975 Coyote Run</t>
  </si>
  <si>
    <t>2222 Heavenly Road</t>
  </si>
  <si>
    <t>2445 Snowtop Road</t>
  </si>
  <si>
    <t>1965 Coyote Run</t>
  </si>
  <si>
    <t>2455 Wolfpack Terrace</t>
  </si>
  <si>
    <t>2005 Coyote Run</t>
  </si>
  <si>
    <t>2475 Wolfpack Terrace</t>
  </si>
  <si>
    <t>4545 Viking Place</t>
  </si>
  <si>
    <t>2495 Wolfpack Terrace</t>
  </si>
  <si>
    <t>2795 Picadily Lane</t>
  </si>
  <si>
    <t>7777 Heavenly Road</t>
  </si>
  <si>
    <t>7747 Heavenly Road</t>
  </si>
  <si>
    <t>3005 Wolfpack Terrace</t>
  </si>
  <si>
    <t>2595 Snowtop Road</t>
  </si>
  <si>
    <t>1945 Coyote Run</t>
  </si>
  <si>
    <t>7787 Heavenly Road</t>
  </si>
  <si>
    <t>2395 Snowtop Road</t>
  </si>
  <si>
    <t>2385 Snowtop Road</t>
  </si>
  <si>
    <t>2234 Heavenly Road</t>
  </si>
  <si>
    <t>1825 Coyote Run</t>
  </si>
  <si>
    <t>4575 Viking Place</t>
  </si>
  <si>
    <t>2405 Wolfpack Terrace</t>
  </si>
  <si>
    <t>Contract Date</t>
  </si>
  <si>
    <t>Build Time (Days)</t>
  </si>
  <si>
    <t>Holidays</t>
  </si>
  <si>
    <t>Christmas</t>
  </si>
  <si>
    <t>Thanksgiving</t>
  </si>
  <si>
    <t>New Years Day</t>
  </si>
  <si>
    <t>Memorial Day</t>
  </si>
  <si>
    <t>Independence Day</t>
  </si>
  <si>
    <t>Labor Day</t>
  </si>
  <si>
    <t>Date</t>
  </si>
  <si>
    <t>1946 Coyote Run</t>
  </si>
  <si>
    <t>7788 Heavenly Road</t>
  </si>
  <si>
    <t>2396 Snowtop Road</t>
  </si>
  <si>
    <t>3006 Wolfpack Terrace</t>
  </si>
  <si>
    <t>2386 Snowtop Road</t>
  </si>
  <si>
    <t>2235 Heavenly Road</t>
  </si>
  <si>
    <t>1826 Coyote Run</t>
  </si>
  <si>
    <t>7748 Heavenly Road</t>
  </si>
  <si>
    <t>4576 Viking Place</t>
  </si>
  <si>
    <t>2406 Wolfpack Terrace</t>
  </si>
  <si>
    <t>7749 Heavenly Road</t>
  </si>
  <si>
    <t>1947 Coyote Run</t>
  </si>
  <si>
    <t>7789 Heavenly Road</t>
  </si>
  <si>
    <t>2397 Snowtop Road</t>
  </si>
  <si>
    <t>3007 Wolfpack Terrace</t>
  </si>
  <si>
    <t>2387 Snowtop Road</t>
  </si>
  <si>
    <t>2236 Heavenly Road</t>
  </si>
  <si>
    <t>1827 Coyote Run</t>
  </si>
  <si>
    <t>4577 Viking Place</t>
  </si>
  <si>
    <t>2407 Wolfpack Terrace</t>
  </si>
  <si>
    <t>BEFORE you do anything with this file, CLICK HERE and carefully read</t>
  </si>
  <si>
    <t>HONESTY WARNING (do not edit, hide, or move this)</t>
  </si>
  <si>
    <t xml:space="preserve">Date for Normal Days </t>
  </si>
  <si>
    <t xml:space="preserve">Build Days </t>
  </si>
  <si>
    <t>Date with Saturday</t>
  </si>
  <si>
    <t>Date (Sat + Holidays)</t>
  </si>
  <si>
    <t>How Much Sooner With Sat</t>
  </si>
  <si>
    <t xml:space="preserve">How Much Sooner with Sat &amp; Holidays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</si>
</sst>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</cellXfs>
  <cellStyles count="2">
    <cellStyle name="Comma" xfId="1" builtinId="3"/>
    <cellStyle name="Normal" xfId="0" builtinId="0"/>
  </cellStyles>
  <dxfs count="13">
    <dxf>
      <numFmt numFmtId="0" formatCode="General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m/d/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m/d/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m/d/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0" formatCode="General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numFmt numFmtId="19" formatCode="m/d/yy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bottom style="thin">
          <color theme="0" tint="-0.499984740745262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D0C441-31E7-D340-ACAD-93AA32786F60}" name="Table3" displayName="Table3" ref="A3:I50" totalsRowShown="0" headerRowDxfId="12" headerRowBorderDxfId="11" tableBorderDxfId="10" totalsRowBorderDxfId="9">
  <autoFilter ref="A3:I50" xr:uid="{A1D0C441-31E7-D340-ACAD-93AA32786F60}"/>
  <tableColumns count="9">
    <tableColumn id="1" xr3:uid="{EE2089FB-2724-5743-9F50-1463A016A5E8}" name="House Address" dataDxfId="8"/>
    <tableColumn id="2" xr3:uid="{9CB2803D-B98D-714C-A3FD-6D5261D8C8FB}" name="House Plan" dataDxfId="7"/>
    <tableColumn id="3" xr3:uid="{23A7B7FD-8DB4-0748-8D5B-198723596C80}" name="Contract Date" dataDxfId="6"/>
    <tableColumn id="4" xr3:uid="{223EF39B-D8A2-6B47-AF4F-C5A8ED6EBEE6}" name="Build Days " dataDxfId="5">
      <calculatedColumnFormula>E4-C4</calculatedColumnFormula>
    </tableColumn>
    <tableColumn id="5" xr3:uid="{552A7A59-4D1E-3B42-8F84-A1DB77A6B587}" name="Date for Normal Days " dataDxfId="4">
      <calculatedColumnFormula>WORKDAY.INTL(C4,_xlfn.XLOOKUP(B4,'Data Page'!$B$4:$B$9,'Data Page'!C$4:$C$9),1,'Data Page'!C12:C29)</calculatedColumnFormula>
    </tableColumn>
    <tableColumn id="6" xr3:uid="{AB9F6ACF-0A49-D34C-9C2D-58201171FCA9}" name="Date with Saturday" dataDxfId="3">
      <calculatedColumnFormula>WORKDAY.INTL(C4,_xlfn.XLOOKUP(B4,'Data Page'!$B$4:$B$9,'Data Page'!$C$4:$C$9),11,'Data Page'!$C$12:$C$29)</calculatedColumnFormula>
    </tableColumn>
    <tableColumn id="7" xr3:uid="{9406B7F6-6515-8D49-9DFF-87130965386C}" name="Date (Sat + Holidays)" dataDxfId="2">
      <calculatedColumnFormula>WORKDAY.INTL(C4,_xlfn.XLOOKUP(B4,'Data Page'!$B$4:$B$9,'Data Page'!$C$4:$C$9),11)</calculatedColumnFormula>
    </tableColumn>
    <tableColumn id="8" xr3:uid="{EBF96DD7-2D89-C142-BB52-7758900601C6}" name="How Much Sooner With Sat" dataDxfId="1">
      <calculatedColumnFormula>F4-E4</calculatedColumnFormula>
    </tableColumn>
    <tableColumn id="9" xr3:uid="{9EAD73CD-1579-3442-8E77-8C1BD4C7D751}" name="How Much Sooner with Sat &amp; Holidays " dataDxfId="0">
      <calculatedColumnFormula>G4-E4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workbookViewId="0"/>
  </sheetViews>
  <sheetFormatPr baseColWidth="10" defaultColWidth="8.83203125" defaultRowHeight="15" x14ac:dyDescent="0.2"/>
  <cols>
    <col min="1" max="1" width="23.83203125" customWidth="1"/>
    <col min="2" max="2" width="20.1640625" customWidth="1"/>
    <col min="3" max="4" width="17.1640625" customWidth="1"/>
    <col min="5" max="5" width="35.1640625" bestFit="1" customWidth="1"/>
    <col min="6" max="6" width="17.83203125" customWidth="1"/>
    <col min="7" max="7" width="21" bestFit="1" customWidth="1"/>
    <col min="8" max="8" width="25" bestFit="1" customWidth="1"/>
    <col min="9" max="9" width="32.6640625" customWidth="1"/>
  </cols>
  <sheetData>
    <row r="1" spans="1:9" x14ac:dyDescent="0.2">
      <c r="A1" s="3"/>
      <c r="B1" s="3"/>
      <c r="C1" s="3"/>
      <c r="D1" s="3"/>
      <c r="E1" s="3"/>
      <c r="F1" s="3"/>
      <c r="G1" s="3"/>
      <c r="H1" s="3"/>
    </row>
    <row r="2" spans="1:9" x14ac:dyDescent="0.2">
      <c r="A2" s="3"/>
      <c r="B2" s="3"/>
      <c r="C2" s="3"/>
      <c r="D2" s="3"/>
      <c r="E2" s="4"/>
      <c r="F2" s="4"/>
      <c r="G2" s="4"/>
      <c r="H2" s="4"/>
    </row>
    <row r="3" spans="1:9" x14ac:dyDescent="0.2">
      <c r="A3" s="5" t="s">
        <v>8</v>
      </c>
      <c r="B3" s="6" t="s">
        <v>5</v>
      </c>
      <c r="C3" s="6" t="s">
        <v>36</v>
      </c>
      <c r="D3" s="6" t="s">
        <v>69</v>
      </c>
      <c r="E3" s="6" t="s">
        <v>68</v>
      </c>
      <c r="F3" s="6" t="s">
        <v>70</v>
      </c>
      <c r="G3" s="6" t="s">
        <v>71</v>
      </c>
      <c r="H3" s="6" t="s">
        <v>72</v>
      </c>
      <c r="I3" s="7" t="s">
        <v>73</v>
      </c>
    </row>
    <row r="4" spans="1:9" x14ac:dyDescent="0.2">
      <c r="A4" s="8" t="s">
        <v>16</v>
      </c>
      <c r="B4" s="9" t="s">
        <v>3</v>
      </c>
      <c r="C4" s="10">
        <f ca="1">TODAY()-60</f>
        <v>45108</v>
      </c>
      <c r="D4" s="9">
        <f ca="1">E4-C4</f>
        <v>101</v>
      </c>
      <c r="E4" s="10">
        <f ca="1">WORKDAY.INTL(C4,_xlfn.XLOOKUP(B4,'Data Page'!$B$4:$B$9,'Data Page'!C$4:$C$9),1,'Data Page'!C12:C29)</f>
        <v>45209</v>
      </c>
      <c r="F4" s="10">
        <f ca="1">WORKDAY.INTL(C4,_xlfn.XLOOKUP(B4,'Data Page'!$B$4:$B$9,'Data Page'!$C$4:$C$9),11,'Data Page'!$C$12:$C$29)</f>
        <v>45192</v>
      </c>
      <c r="G4" s="10">
        <f ca="1">WORKDAY.INTL(C4,_xlfn.XLOOKUP(B4,'Data Page'!$B$4:$B$9,'Data Page'!$C$4:$C$9),11)</f>
        <v>45190</v>
      </c>
      <c r="H4" s="9">
        <f ca="1">F4-E4</f>
        <v>-17</v>
      </c>
      <c r="I4" s="11">
        <f ca="1">G4-E4</f>
        <v>-19</v>
      </c>
    </row>
    <row r="5" spans="1:9" x14ac:dyDescent="0.2">
      <c r="A5" s="8" t="s">
        <v>15</v>
      </c>
      <c r="B5" s="9" t="s">
        <v>4</v>
      </c>
      <c r="C5" s="10">
        <f ca="1">TODAY()-56</f>
        <v>45112</v>
      </c>
      <c r="D5" s="9">
        <f t="shared" ref="D5:D50" ca="1" si="0">E5-C5</f>
        <v>92</v>
      </c>
      <c r="E5" s="10">
        <f ca="1">WORKDAY.INTL(C5,_xlfn.XLOOKUP(B5,'Data Page'!$B$4:$B$9,'Data Page'!C$4:$C$9),1,'Data Page'!C13:C30)</f>
        <v>45204</v>
      </c>
      <c r="F5" s="10">
        <f ca="1">WORKDAY.INTL(C5,_xlfn.XLOOKUP(B5,'Data Page'!$B$4:$B$9,'Data Page'!$C$4:$C$9),11,'Data Page'!$C$12:$C$29)</f>
        <v>45189</v>
      </c>
      <c r="G5" s="10">
        <f ca="1">WORKDAY.INTL(C5,_xlfn.XLOOKUP(B5,'Data Page'!$B$4:$B$9,'Data Page'!$C$4:$C$9),11)</f>
        <v>45188</v>
      </c>
      <c r="H5" s="9">
        <f t="shared" ref="H5:H50" ca="1" si="1">F5-E5</f>
        <v>-15</v>
      </c>
      <c r="I5" s="11">
        <f t="shared" ref="I5:I50" ca="1" si="2">G5-E5</f>
        <v>-16</v>
      </c>
    </row>
    <row r="6" spans="1:9" x14ac:dyDescent="0.2">
      <c r="A6" s="8" t="s">
        <v>12</v>
      </c>
      <c r="B6" s="9" t="s">
        <v>7</v>
      </c>
      <c r="C6" s="10">
        <f ca="1">TODAY()-50</f>
        <v>45118</v>
      </c>
      <c r="D6" s="9">
        <f t="shared" ca="1" si="0"/>
        <v>106</v>
      </c>
      <c r="E6" s="10">
        <f ca="1">WORKDAY.INTL(C6,_xlfn.XLOOKUP(B6,'Data Page'!$B$4:$B$9,'Data Page'!C$4:$C$9),1,'Data Page'!C14:C31)</f>
        <v>45224</v>
      </c>
      <c r="F6" s="10">
        <f ca="1">WORKDAY.INTL(C6,_xlfn.XLOOKUP(B6,'Data Page'!$B$4:$B$9,'Data Page'!$C$4:$C$9),11,'Data Page'!$C$12:$C$29)</f>
        <v>45206</v>
      </c>
      <c r="G6" s="10">
        <f ca="1">WORKDAY.INTL(C6,_xlfn.XLOOKUP(B6,'Data Page'!$B$4:$B$9,'Data Page'!$C$4:$C$9),11)</f>
        <v>45205</v>
      </c>
      <c r="H6" s="9">
        <f t="shared" ca="1" si="1"/>
        <v>-18</v>
      </c>
      <c r="I6" s="11">
        <f t="shared" ca="1" si="2"/>
        <v>-19</v>
      </c>
    </row>
    <row r="7" spans="1:9" x14ac:dyDescent="0.2">
      <c r="A7" s="8" t="s">
        <v>11</v>
      </c>
      <c r="B7" s="9" t="s">
        <v>2</v>
      </c>
      <c r="C7" s="10">
        <f ca="1">TODAY()-47</f>
        <v>45121</v>
      </c>
      <c r="D7" s="9">
        <f t="shared" ca="1" si="0"/>
        <v>122</v>
      </c>
      <c r="E7" s="10">
        <f ca="1">WORKDAY.INTL(C7,_xlfn.XLOOKUP(B7,'Data Page'!$B$4:$B$9,'Data Page'!C$4:$C$9),1,'Data Page'!C15:C32)</f>
        <v>45243</v>
      </c>
      <c r="F7" s="10">
        <f ca="1">WORKDAY.INTL(C7,_xlfn.XLOOKUP(B7,'Data Page'!$B$4:$B$9,'Data Page'!$C$4:$C$9),11,'Data Page'!$C$12:$C$29)</f>
        <v>45222</v>
      </c>
      <c r="G7" s="10">
        <f ca="1">WORKDAY.INTL(C7,_xlfn.XLOOKUP(B7,'Data Page'!$B$4:$B$9,'Data Page'!$C$4:$C$9),11)</f>
        <v>45220</v>
      </c>
      <c r="H7" s="9">
        <f t="shared" ca="1" si="1"/>
        <v>-21</v>
      </c>
      <c r="I7" s="11">
        <f t="shared" ca="1" si="2"/>
        <v>-23</v>
      </c>
    </row>
    <row r="8" spans="1:9" x14ac:dyDescent="0.2">
      <c r="A8" s="8" t="s">
        <v>33</v>
      </c>
      <c r="B8" s="9" t="s">
        <v>1</v>
      </c>
      <c r="C8" s="10">
        <f ca="1">TODAY()-44</f>
        <v>45124</v>
      </c>
      <c r="D8" s="9">
        <f t="shared" ca="1" si="0"/>
        <v>113</v>
      </c>
      <c r="E8" s="10">
        <f ca="1">WORKDAY.INTL(C8,_xlfn.XLOOKUP(B8,'Data Page'!$B$4:$B$9,'Data Page'!C$4:$C$9),1,'Data Page'!C16:C33)</f>
        <v>45237</v>
      </c>
      <c r="F8" s="10">
        <f ca="1">WORKDAY.INTL(C8,_xlfn.XLOOKUP(B8,'Data Page'!$B$4:$B$9,'Data Page'!$C$4:$C$9),11,'Data Page'!$C$12:$C$29)</f>
        <v>45218</v>
      </c>
      <c r="G8" s="10">
        <f ca="1">WORKDAY.INTL(C8,_xlfn.XLOOKUP(B8,'Data Page'!$B$4:$B$9,'Data Page'!$C$4:$C$9),11)</f>
        <v>45217</v>
      </c>
      <c r="H8" s="9">
        <f t="shared" ca="1" si="1"/>
        <v>-19</v>
      </c>
      <c r="I8" s="11">
        <f t="shared" ca="1" si="2"/>
        <v>-20</v>
      </c>
    </row>
    <row r="9" spans="1:9" x14ac:dyDescent="0.2">
      <c r="A9" s="8" t="s">
        <v>52</v>
      </c>
      <c r="B9" s="9" t="s">
        <v>1</v>
      </c>
      <c r="C9" s="10">
        <f ca="1">TODAY()-44</f>
        <v>45124</v>
      </c>
      <c r="D9" s="9">
        <f t="shared" ca="1" si="0"/>
        <v>113</v>
      </c>
      <c r="E9" s="10">
        <f ca="1">WORKDAY.INTL(C9,_xlfn.XLOOKUP(B9,'Data Page'!$B$4:$B$9,'Data Page'!C$4:$C$9),1,'Data Page'!C17:C34)</f>
        <v>45237</v>
      </c>
      <c r="F9" s="10">
        <f ca="1">WORKDAY.INTL(C9,_xlfn.XLOOKUP(B9,'Data Page'!$B$4:$B$9,'Data Page'!$C$4:$C$9),11,'Data Page'!$C$12:$C$29)</f>
        <v>45218</v>
      </c>
      <c r="G9" s="10">
        <f ca="1">WORKDAY.INTL(C9,_xlfn.XLOOKUP(B9,'Data Page'!$B$4:$B$9,'Data Page'!$C$4:$C$9),11)</f>
        <v>45217</v>
      </c>
      <c r="H9" s="9">
        <f t="shared" ca="1" si="1"/>
        <v>-19</v>
      </c>
      <c r="I9" s="11">
        <f t="shared" ca="1" si="2"/>
        <v>-20</v>
      </c>
    </row>
    <row r="10" spans="1:9" x14ac:dyDescent="0.2">
      <c r="A10" s="8" t="s">
        <v>63</v>
      </c>
      <c r="B10" s="9" t="s">
        <v>1</v>
      </c>
      <c r="C10" s="10">
        <f ca="1">TODAY()-44</f>
        <v>45124</v>
      </c>
      <c r="D10" s="9">
        <f t="shared" ca="1" si="0"/>
        <v>113</v>
      </c>
      <c r="E10" s="10">
        <f ca="1">WORKDAY.INTL(C10,_xlfn.XLOOKUP(B10,'Data Page'!$B$4:$B$9,'Data Page'!C$4:$C$9),1,'Data Page'!C18:C35)</f>
        <v>45237</v>
      </c>
      <c r="F10" s="10">
        <f ca="1">WORKDAY.INTL(C10,_xlfn.XLOOKUP(B10,'Data Page'!$B$4:$B$9,'Data Page'!$C$4:$C$9),11,'Data Page'!$C$12:$C$29)</f>
        <v>45218</v>
      </c>
      <c r="G10" s="10">
        <f ca="1">WORKDAY.INTL(C10,_xlfn.XLOOKUP(B10,'Data Page'!$B$4:$B$9,'Data Page'!$C$4:$C$9),11)</f>
        <v>45217</v>
      </c>
      <c r="H10" s="9">
        <f t="shared" ca="1" si="1"/>
        <v>-19</v>
      </c>
      <c r="I10" s="11">
        <f t="shared" ca="1" si="2"/>
        <v>-20</v>
      </c>
    </row>
    <row r="11" spans="1:9" x14ac:dyDescent="0.2">
      <c r="A11" s="8" t="s">
        <v>30</v>
      </c>
      <c r="B11" s="9" t="s">
        <v>3</v>
      </c>
      <c r="C11" s="10">
        <f ca="1">TODAY()-43</f>
        <v>45125</v>
      </c>
      <c r="D11" s="9">
        <f t="shared" ca="1" si="0"/>
        <v>99</v>
      </c>
      <c r="E11" s="10">
        <f ca="1">WORKDAY.INTL(C11,_xlfn.XLOOKUP(B11,'Data Page'!$B$4:$B$9,'Data Page'!C$4:$C$9),1,'Data Page'!C19:C36)</f>
        <v>45224</v>
      </c>
      <c r="F11" s="10">
        <f ca="1">WORKDAY.INTL(C11,_xlfn.XLOOKUP(B11,'Data Page'!$B$4:$B$9,'Data Page'!$C$4:$C$9),11,'Data Page'!$C$12:$C$29)</f>
        <v>45208</v>
      </c>
      <c r="G11" s="10">
        <f ca="1">WORKDAY.INTL(C11,_xlfn.XLOOKUP(B11,'Data Page'!$B$4:$B$9,'Data Page'!$C$4:$C$9),11)</f>
        <v>45206</v>
      </c>
      <c r="H11" s="9">
        <f t="shared" ca="1" si="1"/>
        <v>-16</v>
      </c>
      <c r="I11" s="11">
        <f t="shared" ca="1" si="2"/>
        <v>-18</v>
      </c>
    </row>
    <row r="12" spans="1:9" x14ac:dyDescent="0.2">
      <c r="A12" s="8" t="s">
        <v>48</v>
      </c>
      <c r="B12" s="9" t="s">
        <v>3</v>
      </c>
      <c r="C12" s="10">
        <f ca="1">TODAY()-43</f>
        <v>45125</v>
      </c>
      <c r="D12" s="9">
        <f t="shared" ca="1" si="0"/>
        <v>99</v>
      </c>
      <c r="E12" s="10">
        <f ca="1">WORKDAY.INTL(C12,_xlfn.XLOOKUP(B12,'Data Page'!$B$4:$B$9,'Data Page'!C$4:$C$9),1,'Data Page'!C20:C37)</f>
        <v>45224</v>
      </c>
      <c r="F12" s="10">
        <f ca="1">WORKDAY.INTL(C12,_xlfn.XLOOKUP(B12,'Data Page'!$B$4:$B$9,'Data Page'!$C$4:$C$9),11,'Data Page'!$C$12:$C$29)</f>
        <v>45208</v>
      </c>
      <c r="G12" s="10">
        <f ca="1">WORKDAY.INTL(C12,_xlfn.XLOOKUP(B12,'Data Page'!$B$4:$B$9,'Data Page'!$C$4:$C$9),11)</f>
        <v>45206</v>
      </c>
      <c r="H12" s="9">
        <f t="shared" ca="1" si="1"/>
        <v>-16</v>
      </c>
      <c r="I12" s="11">
        <f t="shared" ca="1" si="2"/>
        <v>-18</v>
      </c>
    </row>
    <row r="13" spans="1:9" x14ac:dyDescent="0.2">
      <c r="A13" s="8" t="s">
        <v>59</v>
      </c>
      <c r="B13" s="9" t="s">
        <v>3</v>
      </c>
      <c r="C13" s="10">
        <f ca="1">TODAY()-43</f>
        <v>45125</v>
      </c>
      <c r="D13" s="9">
        <f t="shared" ca="1" si="0"/>
        <v>99</v>
      </c>
      <c r="E13" s="10">
        <f ca="1">WORKDAY.INTL(C13,_xlfn.XLOOKUP(B13,'Data Page'!$B$4:$B$9,'Data Page'!C$4:$C$9),1,'Data Page'!C21:C38)</f>
        <v>45224</v>
      </c>
      <c r="F13" s="10">
        <f ca="1">WORKDAY.INTL(C13,_xlfn.XLOOKUP(B13,'Data Page'!$B$4:$B$9,'Data Page'!$C$4:$C$9),11,'Data Page'!$C$12:$C$29)</f>
        <v>45208</v>
      </c>
      <c r="G13" s="10">
        <f ca="1">WORKDAY.INTL(C13,_xlfn.XLOOKUP(B13,'Data Page'!$B$4:$B$9,'Data Page'!$C$4:$C$9),11)</f>
        <v>45206</v>
      </c>
      <c r="H13" s="9">
        <f t="shared" ca="1" si="1"/>
        <v>-16</v>
      </c>
      <c r="I13" s="11">
        <f t="shared" ca="1" si="2"/>
        <v>-18</v>
      </c>
    </row>
    <row r="14" spans="1:9" x14ac:dyDescent="0.2">
      <c r="A14" s="8" t="s">
        <v>13</v>
      </c>
      <c r="B14" s="9" t="s">
        <v>3</v>
      </c>
      <c r="C14" s="10">
        <f ca="1">TODAY()-40</f>
        <v>45128</v>
      </c>
      <c r="D14" s="9">
        <f t="shared" ca="1" si="0"/>
        <v>98</v>
      </c>
      <c r="E14" s="10">
        <f ca="1">WORKDAY.INTL(C14,_xlfn.XLOOKUP(B14,'Data Page'!$B$4:$B$9,'Data Page'!C$4:$C$9),1,'Data Page'!C22:C39)</f>
        <v>45226</v>
      </c>
      <c r="F14" s="10">
        <f ca="1">WORKDAY.INTL(C14,_xlfn.XLOOKUP(B14,'Data Page'!$B$4:$B$9,'Data Page'!$C$4:$C$9),11,'Data Page'!$C$12:$C$29)</f>
        <v>45211</v>
      </c>
      <c r="G14" s="10">
        <f ca="1">WORKDAY.INTL(C14,_xlfn.XLOOKUP(B14,'Data Page'!$B$4:$B$9,'Data Page'!$C$4:$C$9),11)</f>
        <v>45210</v>
      </c>
      <c r="H14" s="9">
        <f t="shared" ca="1" si="1"/>
        <v>-15</v>
      </c>
      <c r="I14" s="11">
        <f t="shared" ca="1" si="2"/>
        <v>-16</v>
      </c>
    </row>
    <row r="15" spans="1:9" x14ac:dyDescent="0.2">
      <c r="A15" s="8" t="s">
        <v>18</v>
      </c>
      <c r="B15" s="9" t="s">
        <v>1</v>
      </c>
      <c r="C15" s="10">
        <f ca="1">TODAY()-37</f>
        <v>45131</v>
      </c>
      <c r="D15" s="9">
        <f t="shared" ca="1" si="0"/>
        <v>112</v>
      </c>
      <c r="E15" s="10">
        <f ca="1">WORKDAY.INTL(C15,_xlfn.XLOOKUP(B15,'Data Page'!$B$4:$B$9,'Data Page'!C$4:$C$9),1,'Data Page'!C23:C40)</f>
        <v>45243</v>
      </c>
      <c r="F15" s="10">
        <f ca="1">WORKDAY.INTL(C15,_xlfn.XLOOKUP(B15,'Data Page'!$B$4:$B$9,'Data Page'!$C$4:$C$9),11,'Data Page'!$C$12:$C$29)</f>
        <v>45225</v>
      </c>
      <c r="G15" s="10">
        <f ca="1">WORKDAY.INTL(C15,_xlfn.XLOOKUP(B15,'Data Page'!$B$4:$B$9,'Data Page'!$C$4:$C$9),11)</f>
        <v>45224</v>
      </c>
      <c r="H15" s="9">
        <f t="shared" ca="1" si="1"/>
        <v>-18</v>
      </c>
      <c r="I15" s="11">
        <f t="shared" ca="1" si="2"/>
        <v>-19</v>
      </c>
    </row>
    <row r="16" spans="1:9" x14ac:dyDescent="0.2">
      <c r="A16" s="8" t="s">
        <v>29</v>
      </c>
      <c r="B16" s="9" t="s">
        <v>4</v>
      </c>
      <c r="C16" s="10">
        <f ca="1">TODAY()-35</f>
        <v>45133</v>
      </c>
      <c r="D16" s="9">
        <f t="shared" ca="1" si="0"/>
        <v>91</v>
      </c>
      <c r="E16" s="10">
        <f ca="1">WORKDAY.INTL(C16,_xlfn.XLOOKUP(B16,'Data Page'!$B$4:$B$9,'Data Page'!C$4:$C$9),1,'Data Page'!C24:C41)</f>
        <v>45224</v>
      </c>
      <c r="F16" s="10">
        <f ca="1">WORKDAY.INTL(C16,_xlfn.XLOOKUP(B16,'Data Page'!$B$4:$B$9,'Data Page'!$C$4:$C$9),11,'Data Page'!$C$12:$C$29)</f>
        <v>45210</v>
      </c>
      <c r="G16" s="10">
        <f ca="1">WORKDAY.INTL(C16,_xlfn.XLOOKUP(B16,'Data Page'!$B$4:$B$9,'Data Page'!$C$4:$C$9),11)</f>
        <v>45209</v>
      </c>
      <c r="H16" s="9">
        <f t="shared" ca="1" si="1"/>
        <v>-14</v>
      </c>
      <c r="I16" s="11">
        <f t="shared" ca="1" si="2"/>
        <v>-15</v>
      </c>
    </row>
    <row r="17" spans="1:9" x14ac:dyDescent="0.2">
      <c r="A17" s="8" t="s">
        <v>47</v>
      </c>
      <c r="B17" s="9" t="s">
        <v>4</v>
      </c>
      <c r="C17" s="10">
        <f ca="1">TODAY()-35</f>
        <v>45133</v>
      </c>
      <c r="D17" s="9">
        <f t="shared" ca="1" si="0"/>
        <v>91</v>
      </c>
      <c r="E17" s="10">
        <f ca="1">WORKDAY.INTL(C17,_xlfn.XLOOKUP(B17,'Data Page'!$B$4:$B$9,'Data Page'!C$4:$C$9),1,'Data Page'!C25:C42)</f>
        <v>45224</v>
      </c>
      <c r="F17" s="10">
        <f ca="1">WORKDAY.INTL(C17,_xlfn.XLOOKUP(B17,'Data Page'!$B$4:$B$9,'Data Page'!$C$4:$C$9),11,'Data Page'!$C$12:$C$29)</f>
        <v>45210</v>
      </c>
      <c r="G17" s="10">
        <f ca="1">WORKDAY.INTL(C17,_xlfn.XLOOKUP(B17,'Data Page'!$B$4:$B$9,'Data Page'!$C$4:$C$9),11)</f>
        <v>45209</v>
      </c>
      <c r="H17" s="9">
        <f t="shared" ca="1" si="1"/>
        <v>-14</v>
      </c>
      <c r="I17" s="11">
        <f t="shared" ca="1" si="2"/>
        <v>-15</v>
      </c>
    </row>
    <row r="18" spans="1:9" x14ac:dyDescent="0.2">
      <c r="A18" s="8" t="s">
        <v>58</v>
      </c>
      <c r="B18" s="9" t="s">
        <v>4</v>
      </c>
      <c r="C18" s="10">
        <f ca="1">TODAY()-35</f>
        <v>45133</v>
      </c>
      <c r="D18" s="9">
        <f t="shared" ca="1" si="0"/>
        <v>91</v>
      </c>
      <c r="E18" s="10">
        <f ca="1">WORKDAY.INTL(C18,_xlfn.XLOOKUP(B18,'Data Page'!$B$4:$B$9,'Data Page'!C$4:$C$9),1,'Data Page'!C26:C43)</f>
        <v>45224</v>
      </c>
      <c r="F18" s="10">
        <f ca="1">WORKDAY.INTL(C18,_xlfn.XLOOKUP(B18,'Data Page'!$B$4:$B$9,'Data Page'!$C$4:$C$9),11,'Data Page'!$C$12:$C$29)</f>
        <v>45210</v>
      </c>
      <c r="G18" s="10">
        <f ca="1">WORKDAY.INTL(C18,_xlfn.XLOOKUP(B18,'Data Page'!$B$4:$B$9,'Data Page'!$C$4:$C$9),11)</f>
        <v>45209</v>
      </c>
      <c r="H18" s="9">
        <f t="shared" ca="1" si="1"/>
        <v>-14</v>
      </c>
      <c r="I18" s="11">
        <f t="shared" ca="1" si="2"/>
        <v>-15</v>
      </c>
    </row>
    <row r="19" spans="1:9" x14ac:dyDescent="0.2">
      <c r="A19" s="8" t="s">
        <v>28</v>
      </c>
      <c r="B19" s="9" t="s">
        <v>7</v>
      </c>
      <c r="C19" s="10">
        <f t="shared" ref="C19:C24" ca="1" si="3">TODAY()-34</f>
        <v>45134</v>
      </c>
      <c r="D19" s="9">
        <f t="shared" ca="1" si="0"/>
        <v>105</v>
      </c>
      <c r="E19" s="10">
        <f ca="1">WORKDAY.INTL(C19,_xlfn.XLOOKUP(B19,'Data Page'!$B$4:$B$9,'Data Page'!C$4:$C$9),1,'Data Page'!C27:C44)</f>
        <v>45239</v>
      </c>
      <c r="F19" s="10">
        <f ca="1">WORKDAY.INTL(C19,_xlfn.XLOOKUP(B19,'Data Page'!$B$4:$B$9,'Data Page'!$C$4:$C$9),11,'Data Page'!$C$12:$C$29)</f>
        <v>45223</v>
      </c>
      <c r="G19" s="10">
        <f ca="1">WORKDAY.INTL(C19,_xlfn.XLOOKUP(B19,'Data Page'!$B$4:$B$9,'Data Page'!$C$4:$C$9),11)</f>
        <v>45222</v>
      </c>
      <c r="H19" s="9">
        <f t="shared" ca="1" si="1"/>
        <v>-16</v>
      </c>
      <c r="I19" s="11">
        <f t="shared" ca="1" si="2"/>
        <v>-17</v>
      </c>
    </row>
    <row r="20" spans="1:9" x14ac:dyDescent="0.2">
      <c r="A20" s="8" t="s">
        <v>34</v>
      </c>
      <c r="B20" s="9" t="s">
        <v>1</v>
      </c>
      <c r="C20" s="10">
        <f t="shared" ca="1" si="3"/>
        <v>45134</v>
      </c>
      <c r="D20" s="9">
        <f t="shared" ca="1" si="0"/>
        <v>112</v>
      </c>
      <c r="E20" s="10">
        <f ca="1">WORKDAY.INTL(C20,_xlfn.XLOOKUP(B20,'Data Page'!$B$4:$B$9,'Data Page'!C$4:$C$9),1,'Data Page'!C28:C45)</f>
        <v>45246</v>
      </c>
      <c r="F20" s="10">
        <f ca="1">WORKDAY.INTL(C20,_xlfn.XLOOKUP(B20,'Data Page'!$B$4:$B$9,'Data Page'!$C$4:$C$9),11,'Data Page'!$C$12:$C$29)</f>
        <v>45229</v>
      </c>
      <c r="G20" s="10">
        <f ca="1">WORKDAY.INTL(C20,_xlfn.XLOOKUP(B20,'Data Page'!$B$4:$B$9,'Data Page'!$C$4:$C$9),11)</f>
        <v>45227</v>
      </c>
      <c r="H20" s="9">
        <f t="shared" ca="1" si="1"/>
        <v>-17</v>
      </c>
      <c r="I20" s="11">
        <f t="shared" ca="1" si="2"/>
        <v>-19</v>
      </c>
    </row>
    <row r="21" spans="1:9" x14ac:dyDescent="0.2">
      <c r="A21" s="8" t="s">
        <v>46</v>
      </c>
      <c r="B21" s="9" t="s">
        <v>7</v>
      </c>
      <c r="C21" s="10">
        <f t="shared" ca="1" si="3"/>
        <v>45134</v>
      </c>
      <c r="D21" s="9">
        <f t="shared" ca="1" si="0"/>
        <v>105</v>
      </c>
      <c r="E21" s="10">
        <f ca="1">WORKDAY.INTL(C21,_xlfn.XLOOKUP(B21,'Data Page'!$B$4:$B$9,'Data Page'!C$4:$C$9),1,'Data Page'!C29:C46)</f>
        <v>45239</v>
      </c>
      <c r="F21" s="10">
        <f ca="1">WORKDAY.INTL(C21,_xlfn.XLOOKUP(B21,'Data Page'!$B$4:$B$9,'Data Page'!$C$4:$C$9),11,'Data Page'!$C$12:$C$29)</f>
        <v>45223</v>
      </c>
      <c r="G21" s="10">
        <f ca="1">WORKDAY.INTL(C21,_xlfn.XLOOKUP(B21,'Data Page'!$B$4:$B$9,'Data Page'!$C$4:$C$9),11)</f>
        <v>45222</v>
      </c>
      <c r="H21" s="9">
        <f t="shared" ca="1" si="1"/>
        <v>-16</v>
      </c>
      <c r="I21" s="11">
        <f t="shared" ca="1" si="2"/>
        <v>-17</v>
      </c>
    </row>
    <row r="22" spans="1:9" x14ac:dyDescent="0.2">
      <c r="A22" s="8" t="s">
        <v>54</v>
      </c>
      <c r="B22" s="9" t="s">
        <v>1</v>
      </c>
      <c r="C22" s="10">
        <f t="shared" ca="1" si="3"/>
        <v>45134</v>
      </c>
      <c r="D22" s="9">
        <f t="shared" ca="1" si="0"/>
        <v>112</v>
      </c>
      <c r="E22" s="10">
        <f ca="1">WORKDAY.INTL(C22,_xlfn.XLOOKUP(B22,'Data Page'!$B$4:$B$9,'Data Page'!C$4:$C$9),1,'Data Page'!C30:C47)</f>
        <v>45246</v>
      </c>
      <c r="F22" s="10">
        <f ca="1">WORKDAY.INTL(C22,_xlfn.XLOOKUP(B22,'Data Page'!$B$4:$B$9,'Data Page'!$C$4:$C$9),11,'Data Page'!$C$12:$C$29)</f>
        <v>45229</v>
      </c>
      <c r="G22" s="10">
        <f ca="1">WORKDAY.INTL(C22,_xlfn.XLOOKUP(B22,'Data Page'!$B$4:$B$9,'Data Page'!$C$4:$C$9),11)</f>
        <v>45227</v>
      </c>
      <c r="H22" s="9">
        <f t="shared" ca="1" si="1"/>
        <v>-17</v>
      </c>
      <c r="I22" s="11">
        <f t="shared" ca="1" si="2"/>
        <v>-19</v>
      </c>
    </row>
    <row r="23" spans="1:9" x14ac:dyDescent="0.2">
      <c r="A23" s="8" t="s">
        <v>57</v>
      </c>
      <c r="B23" s="9" t="s">
        <v>7</v>
      </c>
      <c r="C23" s="10">
        <f t="shared" ca="1" si="3"/>
        <v>45134</v>
      </c>
      <c r="D23" s="9">
        <f t="shared" ca="1" si="0"/>
        <v>105</v>
      </c>
      <c r="E23" s="10">
        <f ca="1">WORKDAY.INTL(C23,_xlfn.XLOOKUP(B23,'Data Page'!$B$4:$B$9,'Data Page'!C$4:$C$9),1,'Data Page'!C31:C48)</f>
        <v>45239</v>
      </c>
      <c r="F23" s="10">
        <f ca="1">WORKDAY.INTL(C23,_xlfn.XLOOKUP(B23,'Data Page'!$B$4:$B$9,'Data Page'!$C$4:$C$9),11,'Data Page'!$C$12:$C$29)</f>
        <v>45223</v>
      </c>
      <c r="G23" s="10">
        <f ca="1">WORKDAY.INTL(C23,_xlfn.XLOOKUP(B23,'Data Page'!$B$4:$B$9,'Data Page'!$C$4:$C$9),11)</f>
        <v>45222</v>
      </c>
      <c r="H23" s="9">
        <f t="shared" ca="1" si="1"/>
        <v>-16</v>
      </c>
      <c r="I23" s="11">
        <f t="shared" ca="1" si="2"/>
        <v>-17</v>
      </c>
    </row>
    <row r="24" spans="1:9" x14ac:dyDescent="0.2">
      <c r="A24" s="8" t="s">
        <v>64</v>
      </c>
      <c r="B24" s="9" t="s">
        <v>1</v>
      </c>
      <c r="C24" s="10">
        <f t="shared" ca="1" si="3"/>
        <v>45134</v>
      </c>
      <c r="D24" s="9">
        <f t="shared" ca="1" si="0"/>
        <v>112</v>
      </c>
      <c r="E24" s="10">
        <f ca="1">WORKDAY.INTL(C24,_xlfn.XLOOKUP(B24,'Data Page'!$B$4:$B$9,'Data Page'!C$4:$C$9),1,'Data Page'!C32:C49)</f>
        <v>45246</v>
      </c>
      <c r="F24" s="10">
        <f ca="1">WORKDAY.INTL(C24,_xlfn.XLOOKUP(B24,'Data Page'!$B$4:$B$9,'Data Page'!$C$4:$C$9),11,'Data Page'!$C$12:$C$29)</f>
        <v>45229</v>
      </c>
      <c r="G24" s="10">
        <f ca="1">WORKDAY.INTL(C24,_xlfn.XLOOKUP(B24,'Data Page'!$B$4:$B$9,'Data Page'!$C$4:$C$9),11)</f>
        <v>45227</v>
      </c>
      <c r="H24" s="9">
        <f t="shared" ca="1" si="1"/>
        <v>-17</v>
      </c>
      <c r="I24" s="11">
        <f t="shared" ca="1" si="2"/>
        <v>-19</v>
      </c>
    </row>
    <row r="25" spans="1:9" x14ac:dyDescent="0.2">
      <c r="A25" s="8" t="s">
        <v>9</v>
      </c>
      <c r="B25" s="9" t="s">
        <v>6</v>
      </c>
      <c r="C25" s="10">
        <f ca="1">TODAY()-33</f>
        <v>45135</v>
      </c>
      <c r="D25" s="9">
        <f t="shared" ca="1" si="0"/>
        <v>84</v>
      </c>
      <c r="E25" s="10">
        <f ca="1">WORKDAY.INTL(C25,_xlfn.XLOOKUP(B25,'Data Page'!$B$4:$B$9,'Data Page'!C$4:$C$9),1,'Data Page'!C33:C50)</f>
        <v>45219</v>
      </c>
      <c r="F25" s="10">
        <f ca="1">WORKDAY.INTL(C25,_xlfn.XLOOKUP(B25,'Data Page'!$B$4:$B$9,'Data Page'!$C$4:$C$9),11,'Data Page'!$C$12:$C$29)</f>
        <v>45206</v>
      </c>
      <c r="G25" s="10">
        <f ca="1">WORKDAY.INTL(C25,_xlfn.XLOOKUP(B25,'Data Page'!$B$4:$B$9,'Data Page'!$C$4:$C$9),11)</f>
        <v>45205</v>
      </c>
      <c r="H25" s="9">
        <f t="shared" ca="1" si="1"/>
        <v>-13</v>
      </c>
      <c r="I25" s="11">
        <f t="shared" ca="1" si="2"/>
        <v>-14</v>
      </c>
    </row>
    <row r="26" spans="1:9" x14ac:dyDescent="0.2">
      <c r="A26" s="8" t="s">
        <v>21</v>
      </c>
      <c r="B26" s="9" t="s">
        <v>1</v>
      </c>
      <c r="C26" s="10">
        <f ca="1">TODAY()-32</f>
        <v>45136</v>
      </c>
      <c r="D26" s="9">
        <f t="shared" ca="1" si="0"/>
        <v>111</v>
      </c>
      <c r="E26" s="10">
        <f ca="1">WORKDAY.INTL(C26,_xlfn.XLOOKUP(B26,'Data Page'!$B$4:$B$9,'Data Page'!C$4:$C$9),1,'Data Page'!C34:C51)</f>
        <v>45247</v>
      </c>
      <c r="F26" s="10">
        <f ca="1">WORKDAY.INTL(C26,_xlfn.XLOOKUP(B26,'Data Page'!$B$4:$B$9,'Data Page'!$C$4:$C$9),11,'Data Page'!$C$12:$C$29)</f>
        <v>45231</v>
      </c>
      <c r="G26" s="10">
        <f ca="1">WORKDAY.INTL(C26,_xlfn.XLOOKUP(B26,'Data Page'!$B$4:$B$9,'Data Page'!$C$4:$C$9),11)</f>
        <v>45230</v>
      </c>
      <c r="H26" s="9">
        <f t="shared" ca="1" si="1"/>
        <v>-16</v>
      </c>
      <c r="I26" s="11">
        <f t="shared" ca="1" si="2"/>
        <v>-17</v>
      </c>
    </row>
    <row r="27" spans="1:9" x14ac:dyDescent="0.2">
      <c r="A27" s="8" t="s">
        <v>23</v>
      </c>
      <c r="B27" s="9" t="s">
        <v>1</v>
      </c>
      <c r="C27" s="10">
        <f ca="1">TODAY()-32</f>
        <v>45136</v>
      </c>
      <c r="D27" s="9">
        <f t="shared" ca="1" si="0"/>
        <v>111</v>
      </c>
      <c r="E27" s="10">
        <f ca="1">WORKDAY.INTL(C27,_xlfn.XLOOKUP(B27,'Data Page'!$B$4:$B$9,'Data Page'!C$4:$C$9),1,'Data Page'!C35:C52)</f>
        <v>45247</v>
      </c>
      <c r="F27" s="10">
        <f ca="1">WORKDAY.INTL(C27,_xlfn.XLOOKUP(B27,'Data Page'!$B$4:$B$9,'Data Page'!$C$4:$C$9),11,'Data Page'!$C$12:$C$29)</f>
        <v>45231</v>
      </c>
      <c r="G27" s="10">
        <f ca="1">WORKDAY.INTL(C27,_xlfn.XLOOKUP(B27,'Data Page'!$B$4:$B$9,'Data Page'!$C$4:$C$9),11)</f>
        <v>45230</v>
      </c>
      <c r="H27" s="9">
        <f t="shared" ca="1" si="1"/>
        <v>-16</v>
      </c>
      <c r="I27" s="11">
        <f t="shared" ca="1" si="2"/>
        <v>-17</v>
      </c>
    </row>
    <row r="28" spans="1:9" x14ac:dyDescent="0.2">
      <c r="A28" s="8" t="s">
        <v>17</v>
      </c>
      <c r="B28" s="9" t="s">
        <v>1</v>
      </c>
      <c r="C28" s="10">
        <f ca="1">TODAY()-29</f>
        <v>45139</v>
      </c>
      <c r="D28" s="9">
        <f t="shared" ca="1" si="0"/>
        <v>112</v>
      </c>
      <c r="E28" s="10">
        <f ca="1">WORKDAY.INTL(C28,_xlfn.XLOOKUP(B28,'Data Page'!$B$4:$B$9,'Data Page'!C$4:$C$9),1,'Data Page'!C36:C53)</f>
        <v>45251</v>
      </c>
      <c r="F28" s="10">
        <f ca="1">WORKDAY.INTL(C28,_xlfn.XLOOKUP(B28,'Data Page'!$B$4:$B$9,'Data Page'!$C$4:$C$9),11,'Data Page'!$C$12:$C$29)</f>
        <v>45233</v>
      </c>
      <c r="G28" s="10">
        <f ca="1">WORKDAY.INTL(C28,_xlfn.XLOOKUP(B28,'Data Page'!$B$4:$B$9,'Data Page'!$C$4:$C$9),11)</f>
        <v>45232</v>
      </c>
      <c r="H28" s="9">
        <f t="shared" ca="1" si="1"/>
        <v>-18</v>
      </c>
      <c r="I28" s="11">
        <f t="shared" ca="1" si="2"/>
        <v>-19</v>
      </c>
    </row>
    <row r="29" spans="1:9" x14ac:dyDescent="0.2">
      <c r="A29" s="8" t="s">
        <v>32</v>
      </c>
      <c r="B29" s="9" t="s">
        <v>4</v>
      </c>
      <c r="C29" s="10">
        <f ca="1">TODAY()-28</f>
        <v>45140</v>
      </c>
      <c r="D29" s="9">
        <f t="shared" ca="1" si="0"/>
        <v>91</v>
      </c>
      <c r="E29" s="10">
        <f ca="1">WORKDAY.INTL(C29,_xlfn.XLOOKUP(B29,'Data Page'!$B$4:$B$9,'Data Page'!C$4:$C$9),1,'Data Page'!C37:C54)</f>
        <v>45231</v>
      </c>
      <c r="F29" s="10">
        <f ca="1">WORKDAY.INTL(C29,_xlfn.XLOOKUP(B29,'Data Page'!$B$4:$B$9,'Data Page'!$C$4:$C$9),11,'Data Page'!$C$12:$C$29)</f>
        <v>45217</v>
      </c>
      <c r="G29" s="10">
        <f ca="1">WORKDAY.INTL(C29,_xlfn.XLOOKUP(B29,'Data Page'!$B$4:$B$9,'Data Page'!$C$4:$C$9),11)</f>
        <v>45216</v>
      </c>
      <c r="H29" s="9">
        <f t="shared" ca="1" si="1"/>
        <v>-14</v>
      </c>
      <c r="I29" s="11">
        <f t="shared" ca="1" si="2"/>
        <v>-15</v>
      </c>
    </row>
    <row r="30" spans="1:9" x14ac:dyDescent="0.2">
      <c r="A30" s="8" t="s">
        <v>51</v>
      </c>
      <c r="B30" s="9" t="s">
        <v>4</v>
      </c>
      <c r="C30" s="10">
        <f ca="1">TODAY()-28</f>
        <v>45140</v>
      </c>
      <c r="D30" s="9">
        <f t="shared" ca="1" si="0"/>
        <v>91</v>
      </c>
      <c r="E30" s="10">
        <f ca="1">WORKDAY.INTL(C30,_xlfn.XLOOKUP(B30,'Data Page'!$B$4:$B$9,'Data Page'!C$4:$C$9),1,'Data Page'!C38:C55)</f>
        <v>45231</v>
      </c>
      <c r="F30" s="10">
        <f ca="1">WORKDAY.INTL(C30,_xlfn.XLOOKUP(B30,'Data Page'!$B$4:$B$9,'Data Page'!$C$4:$C$9),11,'Data Page'!$C$12:$C$29)</f>
        <v>45217</v>
      </c>
      <c r="G30" s="10">
        <f ca="1">WORKDAY.INTL(C30,_xlfn.XLOOKUP(B30,'Data Page'!$B$4:$B$9,'Data Page'!$C$4:$C$9),11)</f>
        <v>45216</v>
      </c>
      <c r="H30" s="9">
        <f t="shared" ca="1" si="1"/>
        <v>-14</v>
      </c>
      <c r="I30" s="11">
        <f t="shared" ca="1" si="2"/>
        <v>-15</v>
      </c>
    </row>
    <row r="31" spans="1:9" x14ac:dyDescent="0.2">
      <c r="A31" s="8" t="s">
        <v>62</v>
      </c>
      <c r="B31" s="9" t="s">
        <v>4</v>
      </c>
      <c r="C31" s="10">
        <f ca="1">TODAY()-28</f>
        <v>45140</v>
      </c>
      <c r="D31" s="9">
        <f t="shared" ca="1" si="0"/>
        <v>91</v>
      </c>
      <c r="E31" s="10">
        <f ca="1">WORKDAY.INTL(C31,_xlfn.XLOOKUP(B31,'Data Page'!$B$4:$B$9,'Data Page'!C$4:$C$9),1,'Data Page'!C39:C56)</f>
        <v>45231</v>
      </c>
      <c r="F31" s="10">
        <f ca="1">WORKDAY.INTL(C31,_xlfn.XLOOKUP(B31,'Data Page'!$B$4:$B$9,'Data Page'!$C$4:$C$9),11,'Data Page'!$C$12:$C$29)</f>
        <v>45217</v>
      </c>
      <c r="G31" s="10">
        <f ca="1">WORKDAY.INTL(C31,_xlfn.XLOOKUP(B31,'Data Page'!$B$4:$B$9,'Data Page'!$C$4:$C$9),11)</f>
        <v>45216</v>
      </c>
      <c r="H31" s="9">
        <f t="shared" ca="1" si="1"/>
        <v>-14</v>
      </c>
      <c r="I31" s="11">
        <f t="shared" ca="1" si="2"/>
        <v>-15</v>
      </c>
    </row>
    <row r="32" spans="1:9" x14ac:dyDescent="0.2">
      <c r="A32" s="8" t="s">
        <v>22</v>
      </c>
      <c r="B32" s="9" t="s">
        <v>4</v>
      </c>
      <c r="C32" s="10">
        <f ca="1">TODAY()-21</f>
        <v>45147</v>
      </c>
      <c r="D32" s="9">
        <f t="shared" ca="1" si="0"/>
        <v>91</v>
      </c>
      <c r="E32" s="10">
        <f ca="1">WORKDAY.INTL(C32,_xlfn.XLOOKUP(B32,'Data Page'!$B$4:$B$9,'Data Page'!C$4:$C$9),1,'Data Page'!C40:C57)</f>
        <v>45238</v>
      </c>
      <c r="F32" s="10">
        <f ca="1">WORKDAY.INTL(C32,_xlfn.XLOOKUP(B32,'Data Page'!$B$4:$B$9,'Data Page'!$C$4:$C$9),11,'Data Page'!$C$12:$C$29)</f>
        <v>45224</v>
      </c>
      <c r="G32" s="10">
        <f ca="1">WORKDAY.INTL(C32,_xlfn.XLOOKUP(B32,'Data Page'!$B$4:$B$9,'Data Page'!$C$4:$C$9),11)</f>
        <v>45223</v>
      </c>
      <c r="H32" s="9">
        <f t="shared" ca="1" si="1"/>
        <v>-14</v>
      </c>
      <c r="I32" s="11">
        <f t="shared" ca="1" si="2"/>
        <v>-15</v>
      </c>
    </row>
    <row r="33" spans="1:9" x14ac:dyDescent="0.2">
      <c r="A33" s="8" t="s">
        <v>24</v>
      </c>
      <c r="B33" s="9" t="s">
        <v>6</v>
      </c>
      <c r="C33" s="10">
        <f ca="1">TODAY()-20</f>
        <v>45148</v>
      </c>
      <c r="D33" s="9">
        <f t="shared" ca="1" si="0"/>
        <v>84</v>
      </c>
      <c r="E33" s="10">
        <f ca="1">WORKDAY.INTL(C33,_xlfn.XLOOKUP(B33,'Data Page'!$B$4:$B$9,'Data Page'!C$4:$C$9),1,'Data Page'!C41:C58)</f>
        <v>45232</v>
      </c>
      <c r="F33" s="10">
        <f ca="1">WORKDAY.INTL(C33,_xlfn.XLOOKUP(B33,'Data Page'!$B$4:$B$9,'Data Page'!$C$4:$C$9),11,'Data Page'!$C$12:$C$29)</f>
        <v>45219</v>
      </c>
      <c r="G33" s="10">
        <f ca="1">WORKDAY.INTL(C33,_xlfn.XLOOKUP(B33,'Data Page'!$B$4:$B$9,'Data Page'!$C$4:$C$9),11)</f>
        <v>45218</v>
      </c>
      <c r="H33" s="9">
        <f t="shared" ca="1" si="1"/>
        <v>-13</v>
      </c>
      <c r="I33" s="11">
        <f t="shared" ca="1" si="2"/>
        <v>-14</v>
      </c>
    </row>
    <row r="34" spans="1:9" x14ac:dyDescent="0.2">
      <c r="A34" s="8" t="s">
        <v>25</v>
      </c>
      <c r="B34" s="9" t="s">
        <v>7</v>
      </c>
      <c r="C34" s="10">
        <f ca="1">TODAY()-20</f>
        <v>45148</v>
      </c>
      <c r="D34" s="9">
        <f t="shared" ca="1" si="0"/>
        <v>105</v>
      </c>
      <c r="E34" s="10">
        <f ca="1">WORKDAY.INTL(C34,_xlfn.XLOOKUP(B34,'Data Page'!$B$4:$B$9,'Data Page'!C$4:$C$9),1,'Data Page'!C42:C59)</f>
        <v>45253</v>
      </c>
      <c r="F34" s="10">
        <f ca="1">WORKDAY.INTL(C34,_xlfn.XLOOKUP(B34,'Data Page'!$B$4:$B$9,'Data Page'!$C$4:$C$9),11,'Data Page'!$C$12:$C$29)</f>
        <v>45237</v>
      </c>
      <c r="G34" s="10">
        <f ca="1">WORKDAY.INTL(C34,_xlfn.XLOOKUP(B34,'Data Page'!$B$4:$B$9,'Data Page'!$C$4:$C$9),11)</f>
        <v>45236</v>
      </c>
      <c r="H34" s="9">
        <f t="shared" ca="1" si="1"/>
        <v>-16</v>
      </c>
      <c r="I34" s="11">
        <f t="shared" ca="1" si="2"/>
        <v>-17</v>
      </c>
    </row>
    <row r="35" spans="1:9" x14ac:dyDescent="0.2">
      <c r="A35" s="8" t="s">
        <v>53</v>
      </c>
      <c r="B35" s="9" t="s">
        <v>7</v>
      </c>
      <c r="C35" s="10">
        <f ca="1">TODAY()-20</f>
        <v>45148</v>
      </c>
      <c r="D35" s="9">
        <f t="shared" ca="1" si="0"/>
        <v>105</v>
      </c>
      <c r="E35" s="10">
        <f ca="1">WORKDAY.INTL(C35,_xlfn.XLOOKUP(B35,'Data Page'!$B$4:$B$9,'Data Page'!C$4:$C$9),1,'Data Page'!C43:C60)</f>
        <v>45253</v>
      </c>
      <c r="F35" s="10">
        <f ca="1">WORKDAY.INTL(C35,_xlfn.XLOOKUP(B35,'Data Page'!$B$4:$B$9,'Data Page'!$C$4:$C$9),11,'Data Page'!$C$12:$C$29)</f>
        <v>45237</v>
      </c>
      <c r="G35" s="10">
        <f ca="1">WORKDAY.INTL(C35,_xlfn.XLOOKUP(B35,'Data Page'!$B$4:$B$9,'Data Page'!$C$4:$C$9),11)</f>
        <v>45236</v>
      </c>
      <c r="H35" s="9">
        <f t="shared" ca="1" si="1"/>
        <v>-16</v>
      </c>
      <c r="I35" s="11">
        <f t="shared" ca="1" si="2"/>
        <v>-17</v>
      </c>
    </row>
    <row r="36" spans="1:9" x14ac:dyDescent="0.2">
      <c r="A36" s="8" t="s">
        <v>56</v>
      </c>
      <c r="B36" s="9" t="s">
        <v>7</v>
      </c>
      <c r="C36" s="10">
        <f ca="1">TODAY()-20</f>
        <v>45148</v>
      </c>
      <c r="D36" s="9">
        <f t="shared" ca="1" si="0"/>
        <v>105</v>
      </c>
      <c r="E36" s="10">
        <f ca="1">WORKDAY.INTL(C36,_xlfn.XLOOKUP(B36,'Data Page'!$B$4:$B$9,'Data Page'!C$4:$C$9),1,'Data Page'!C44:C61)</f>
        <v>45253</v>
      </c>
      <c r="F36" s="10">
        <f ca="1">WORKDAY.INTL(C36,_xlfn.XLOOKUP(B36,'Data Page'!$B$4:$B$9,'Data Page'!$C$4:$C$9),11,'Data Page'!$C$12:$C$29)</f>
        <v>45237</v>
      </c>
      <c r="G36" s="10">
        <f ca="1">WORKDAY.INTL(C36,_xlfn.XLOOKUP(B36,'Data Page'!$B$4:$B$9,'Data Page'!$C$4:$C$9),11)</f>
        <v>45236</v>
      </c>
      <c r="H36" s="9">
        <f t="shared" ca="1" si="1"/>
        <v>-16</v>
      </c>
      <c r="I36" s="11">
        <f t="shared" ca="1" si="2"/>
        <v>-17</v>
      </c>
    </row>
    <row r="37" spans="1:9" x14ac:dyDescent="0.2">
      <c r="A37" s="8" t="s">
        <v>14</v>
      </c>
      <c r="B37" s="9" t="s">
        <v>4</v>
      </c>
      <c r="C37" s="10">
        <f ca="1">TODAY()-19</f>
        <v>45149</v>
      </c>
      <c r="D37" s="9">
        <f t="shared" ca="1" si="0"/>
        <v>91</v>
      </c>
      <c r="E37" s="10">
        <f ca="1">WORKDAY.INTL(C37,_xlfn.XLOOKUP(B37,'Data Page'!$B$4:$B$9,'Data Page'!C$4:$C$9),1,'Data Page'!C45:C62)</f>
        <v>45240</v>
      </c>
      <c r="F37" s="10">
        <f ca="1">WORKDAY.INTL(C37,_xlfn.XLOOKUP(B37,'Data Page'!$B$4:$B$9,'Data Page'!$C$4:$C$9),11,'Data Page'!$C$12:$C$29)</f>
        <v>45226</v>
      </c>
      <c r="G37" s="10">
        <f ca="1">WORKDAY.INTL(C37,_xlfn.XLOOKUP(B37,'Data Page'!$B$4:$B$9,'Data Page'!$C$4:$C$9),11)</f>
        <v>45225</v>
      </c>
      <c r="H37" s="9">
        <f t="shared" ca="1" si="1"/>
        <v>-14</v>
      </c>
      <c r="I37" s="11">
        <f t="shared" ca="1" si="2"/>
        <v>-15</v>
      </c>
    </row>
    <row r="38" spans="1:9" x14ac:dyDescent="0.2">
      <c r="A38" s="8" t="s">
        <v>19</v>
      </c>
      <c r="B38" s="9" t="s">
        <v>2</v>
      </c>
      <c r="C38" s="10">
        <f ca="1">TODAY()-18</f>
        <v>45150</v>
      </c>
      <c r="D38" s="9">
        <f t="shared" ca="1" si="0"/>
        <v>118</v>
      </c>
      <c r="E38" s="10">
        <f ca="1">WORKDAY.INTL(C38,_xlfn.XLOOKUP(B38,'Data Page'!$B$4:$B$9,'Data Page'!C$4:$C$9),1,'Data Page'!C46:C63)</f>
        <v>45268</v>
      </c>
      <c r="F38" s="10">
        <f ca="1">WORKDAY.INTL(C38,_xlfn.XLOOKUP(B38,'Data Page'!$B$4:$B$9,'Data Page'!$C$4:$C$9),11,'Data Page'!$C$12:$C$29)</f>
        <v>45251</v>
      </c>
      <c r="G38" s="10">
        <f ca="1">WORKDAY.INTL(C38,_xlfn.XLOOKUP(B38,'Data Page'!$B$4:$B$9,'Data Page'!$C$4:$C$9),11)</f>
        <v>45250</v>
      </c>
      <c r="H38" s="9">
        <f t="shared" ca="1" si="1"/>
        <v>-17</v>
      </c>
      <c r="I38" s="11">
        <f t="shared" ca="1" si="2"/>
        <v>-18</v>
      </c>
    </row>
    <row r="39" spans="1:9" x14ac:dyDescent="0.2">
      <c r="A39" s="8" t="s">
        <v>27</v>
      </c>
      <c r="B39" s="9" t="s">
        <v>2</v>
      </c>
      <c r="C39" s="10">
        <f ca="1">TODAY()-14</f>
        <v>45154</v>
      </c>
      <c r="D39" s="9">
        <f t="shared" ca="1" si="0"/>
        <v>119</v>
      </c>
      <c r="E39" s="10">
        <f ca="1">WORKDAY.INTL(C39,_xlfn.XLOOKUP(B39,'Data Page'!$B$4:$B$9,'Data Page'!C$4:$C$9),1,'Data Page'!C47:C64)</f>
        <v>45273</v>
      </c>
      <c r="F39" s="10">
        <f ca="1">WORKDAY.INTL(C39,_xlfn.XLOOKUP(B39,'Data Page'!$B$4:$B$9,'Data Page'!$C$4:$C$9),11,'Data Page'!$C$12:$C$29)</f>
        <v>45255</v>
      </c>
      <c r="G39" s="10">
        <f ca="1">WORKDAY.INTL(C39,_xlfn.XLOOKUP(B39,'Data Page'!$B$4:$B$9,'Data Page'!$C$4:$C$9),11)</f>
        <v>45253</v>
      </c>
      <c r="H39" s="9">
        <f t="shared" ca="1" si="1"/>
        <v>-18</v>
      </c>
      <c r="I39" s="11">
        <f t="shared" ca="1" si="2"/>
        <v>-20</v>
      </c>
    </row>
    <row r="40" spans="1:9" x14ac:dyDescent="0.2">
      <c r="A40" s="8" t="s">
        <v>26</v>
      </c>
      <c r="B40" s="9" t="s">
        <v>4</v>
      </c>
      <c r="C40" s="10">
        <f ca="1">TODAY()-10</f>
        <v>45158</v>
      </c>
      <c r="D40" s="9">
        <f t="shared" ca="1" si="0"/>
        <v>89</v>
      </c>
      <c r="E40" s="10">
        <f ca="1">WORKDAY.INTL(C40,_xlfn.XLOOKUP(B40,'Data Page'!$B$4:$B$9,'Data Page'!C$4:$C$9),1,'Data Page'!C48:C65)</f>
        <v>45247</v>
      </c>
      <c r="F40" s="10">
        <f ca="1">WORKDAY.INTL(C40,_xlfn.XLOOKUP(B40,'Data Page'!$B$4:$B$9,'Data Page'!$C$4:$C$9),11,'Data Page'!$C$12:$C$29)</f>
        <v>45234</v>
      </c>
      <c r="G40" s="10">
        <f ca="1">WORKDAY.INTL(C40,_xlfn.XLOOKUP(B40,'Data Page'!$B$4:$B$9,'Data Page'!$C$4:$C$9),11)</f>
        <v>45233</v>
      </c>
      <c r="H40" s="9">
        <f t="shared" ca="1" si="1"/>
        <v>-13</v>
      </c>
      <c r="I40" s="11">
        <f t="shared" ca="1" si="2"/>
        <v>-14</v>
      </c>
    </row>
    <row r="41" spans="1:9" x14ac:dyDescent="0.2">
      <c r="A41" s="8" t="s">
        <v>49</v>
      </c>
      <c r="B41" s="9" t="s">
        <v>4</v>
      </c>
      <c r="C41" s="10">
        <f ca="1">TODAY()-10</f>
        <v>45158</v>
      </c>
      <c r="D41" s="9">
        <f t="shared" ca="1" si="0"/>
        <v>89</v>
      </c>
      <c r="E41" s="10">
        <f ca="1">WORKDAY.INTL(C41,_xlfn.XLOOKUP(B41,'Data Page'!$B$4:$B$9,'Data Page'!C$4:$C$9),1,'Data Page'!C49:C66)</f>
        <v>45247</v>
      </c>
      <c r="F41" s="10">
        <f ca="1">WORKDAY.INTL(C41,_xlfn.XLOOKUP(B41,'Data Page'!$B$4:$B$9,'Data Page'!$C$4:$C$9),11,'Data Page'!$C$12:$C$29)</f>
        <v>45234</v>
      </c>
      <c r="G41" s="10">
        <f ca="1">WORKDAY.INTL(C41,_xlfn.XLOOKUP(B41,'Data Page'!$B$4:$B$9,'Data Page'!$C$4:$C$9),11)</f>
        <v>45233</v>
      </c>
      <c r="H41" s="9">
        <f t="shared" ca="1" si="1"/>
        <v>-13</v>
      </c>
      <c r="I41" s="11">
        <f t="shared" ca="1" si="2"/>
        <v>-14</v>
      </c>
    </row>
    <row r="42" spans="1:9" x14ac:dyDescent="0.2">
      <c r="A42" s="8" t="s">
        <v>60</v>
      </c>
      <c r="B42" s="9" t="s">
        <v>4</v>
      </c>
      <c r="C42" s="10">
        <f ca="1">TODAY()-10</f>
        <v>45158</v>
      </c>
      <c r="D42" s="9">
        <f t="shared" ca="1" si="0"/>
        <v>89</v>
      </c>
      <c r="E42" s="10">
        <f ca="1">WORKDAY.INTL(C42,_xlfn.XLOOKUP(B42,'Data Page'!$B$4:$B$9,'Data Page'!C$4:$C$9),1,'Data Page'!C50:C67)</f>
        <v>45247</v>
      </c>
      <c r="F42" s="10">
        <f ca="1">WORKDAY.INTL(C42,_xlfn.XLOOKUP(B42,'Data Page'!$B$4:$B$9,'Data Page'!$C$4:$C$9),11,'Data Page'!$C$12:$C$29)</f>
        <v>45234</v>
      </c>
      <c r="G42" s="10">
        <f ca="1">WORKDAY.INTL(C42,_xlfn.XLOOKUP(B42,'Data Page'!$B$4:$B$9,'Data Page'!$C$4:$C$9),11)</f>
        <v>45233</v>
      </c>
      <c r="H42" s="9">
        <f t="shared" ca="1" si="1"/>
        <v>-13</v>
      </c>
      <c r="I42" s="11">
        <f t="shared" ca="1" si="2"/>
        <v>-14</v>
      </c>
    </row>
    <row r="43" spans="1:9" x14ac:dyDescent="0.2">
      <c r="A43" s="8" t="s">
        <v>10</v>
      </c>
      <c r="B43" s="9" t="s">
        <v>1</v>
      </c>
      <c r="C43" s="10">
        <f ca="1">TODAY()-6</f>
        <v>45162</v>
      </c>
      <c r="D43" s="9">
        <f t="shared" ca="1" si="0"/>
        <v>112</v>
      </c>
      <c r="E43" s="10">
        <f ca="1">WORKDAY.INTL(C43,_xlfn.XLOOKUP(B43,'Data Page'!$B$4:$B$9,'Data Page'!C$4:$C$9),1,'Data Page'!C51:C68)</f>
        <v>45274</v>
      </c>
      <c r="F43" s="10">
        <f ca="1">WORKDAY.INTL(C43,_xlfn.XLOOKUP(B43,'Data Page'!$B$4:$B$9,'Data Page'!$C$4:$C$9),11,'Data Page'!$C$12:$C$29)</f>
        <v>45258</v>
      </c>
      <c r="G43" s="10">
        <f ca="1">WORKDAY.INTL(C43,_xlfn.XLOOKUP(B43,'Data Page'!$B$4:$B$9,'Data Page'!$C$4:$C$9),11)</f>
        <v>45255</v>
      </c>
      <c r="H43" s="9">
        <f t="shared" ca="1" si="1"/>
        <v>-16</v>
      </c>
      <c r="I43" s="11">
        <f t="shared" ca="1" si="2"/>
        <v>-19</v>
      </c>
    </row>
    <row r="44" spans="1:9" x14ac:dyDescent="0.2">
      <c r="A44" s="8" t="s">
        <v>20</v>
      </c>
      <c r="B44" s="9" t="s">
        <v>7</v>
      </c>
      <c r="C44" s="10">
        <f ca="1">TODAY()-6</f>
        <v>45162</v>
      </c>
      <c r="D44" s="9">
        <f t="shared" ca="1" si="0"/>
        <v>105</v>
      </c>
      <c r="E44" s="10">
        <f ca="1">WORKDAY.INTL(C44,_xlfn.XLOOKUP(B44,'Data Page'!$B$4:$B$9,'Data Page'!C$4:$C$9),1,'Data Page'!C52:C69)</f>
        <v>45267</v>
      </c>
      <c r="F44" s="10">
        <f ca="1">WORKDAY.INTL(C44,_xlfn.XLOOKUP(B44,'Data Page'!$B$4:$B$9,'Data Page'!$C$4:$C$9),11,'Data Page'!$C$12:$C$29)</f>
        <v>45251</v>
      </c>
      <c r="G44" s="10">
        <f ca="1">WORKDAY.INTL(C44,_xlfn.XLOOKUP(B44,'Data Page'!$B$4:$B$9,'Data Page'!$C$4:$C$9),11)</f>
        <v>45250</v>
      </c>
      <c r="H44" s="9">
        <f t="shared" ca="1" si="1"/>
        <v>-16</v>
      </c>
      <c r="I44" s="11">
        <f t="shared" ca="1" si="2"/>
        <v>-17</v>
      </c>
    </row>
    <row r="45" spans="1:9" x14ac:dyDescent="0.2">
      <c r="A45" s="8" t="s">
        <v>31</v>
      </c>
      <c r="B45" s="9" t="s">
        <v>6</v>
      </c>
      <c r="C45" s="10">
        <f ca="1">TODAY()-4</f>
        <v>45164</v>
      </c>
      <c r="D45" s="9">
        <f t="shared" ca="1" si="0"/>
        <v>83</v>
      </c>
      <c r="E45" s="10">
        <f ca="1">WORKDAY.INTL(C45,_xlfn.XLOOKUP(B45,'Data Page'!$B$4:$B$9,'Data Page'!C$4:$C$9),1,'Data Page'!C53:C70)</f>
        <v>45247</v>
      </c>
      <c r="F45" s="10">
        <f ca="1">WORKDAY.INTL(C45,_xlfn.XLOOKUP(B45,'Data Page'!$B$4:$B$9,'Data Page'!$C$4:$C$9),11,'Data Page'!$C$12:$C$29)</f>
        <v>45236</v>
      </c>
      <c r="G45" s="10">
        <f ca="1">WORKDAY.INTL(C45,_xlfn.XLOOKUP(B45,'Data Page'!$B$4:$B$9,'Data Page'!$C$4:$C$9),11)</f>
        <v>45234</v>
      </c>
      <c r="H45" s="9">
        <f t="shared" ca="1" si="1"/>
        <v>-11</v>
      </c>
      <c r="I45" s="11">
        <f t="shared" ca="1" si="2"/>
        <v>-13</v>
      </c>
    </row>
    <row r="46" spans="1:9" x14ac:dyDescent="0.2">
      <c r="A46" s="8" t="s">
        <v>50</v>
      </c>
      <c r="B46" s="9" t="s">
        <v>6</v>
      </c>
      <c r="C46" s="10">
        <f ca="1">TODAY()-4</f>
        <v>45164</v>
      </c>
      <c r="D46" s="9">
        <f t="shared" ca="1" si="0"/>
        <v>83</v>
      </c>
      <c r="E46" s="10">
        <f ca="1">WORKDAY.INTL(C46,_xlfn.XLOOKUP(B46,'Data Page'!$B$4:$B$9,'Data Page'!C$4:$C$9),1,'Data Page'!C54:C71)</f>
        <v>45247</v>
      </c>
      <c r="F46" s="10">
        <f ca="1">WORKDAY.INTL(C46,_xlfn.XLOOKUP(B46,'Data Page'!$B$4:$B$9,'Data Page'!$C$4:$C$9),11,'Data Page'!$C$12:$C$29)</f>
        <v>45236</v>
      </c>
      <c r="G46" s="10">
        <f ca="1">WORKDAY.INTL(C46,_xlfn.XLOOKUP(B46,'Data Page'!$B$4:$B$9,'Data Page'!$C$4:$C$9),11)</f>
        <v>45234</v>
      </c>
      <c r="H46" s="9">
        <f t="shared" ca="1" si="1"/>
        <v>-11</v>
      </c>
      <c r="I46" s="11">
        <f t="shared" ca="1" si="2"/>
        <v>-13</v>
      </c>
    </row>
    <row r="47" spans="1:9" x14ac:dyDescent="0.2">
      <c r="A47" s="8" t="s">
        <v>61</v>
      </c>
      <c r="B47" s="9" t="s">
        <v>6</v>
      </c>
      <c r="C47" s="10">
        <f ca="1">TODAY()-4</f>
        <v>45164</v>
      </c>
      <c r="D47" s="9">
        <f t="shared" ca="1" si="0"/>
        <v>83</v>
      </c>
      <c r="E47" s="10">
        <f ca="1">WORKDAY.INTL(C47,_xlfn.XLOOKUP(B47,'Data Page'!$B$4:$B$9,'Data Page'!C$4:$C$9),1,'Data Page'!C55:C72)</f>
        <v>45247</v>
      </c>
      <c r="F47" s="10">
        <f ca="1">WORKDAY.INTL(C47,_xlfn.XLOOKUP(B47,'Data Page'!$B$4:$B$9,'Data Page'!$C$4:$C$9),11,'Data Page'!$C$12:$C$29)</f>
        <v>45236</v>
      </c>
      <c r="G47" s="10">
        <f ca="1">WORKDAY.INTL(C47,_xlfn.XLOOKUP(B47,'Data Page'!$B$4:$B$9,'Data Page'!$C$4:$C$9),11)</f>
        <v>45234</v>
      </c>
      <c r="H47" s="9">
        <f t="shared" ca="1" si="1"/>
        <v>-11</v>
      </c>
      <c r="I47" s="11">
        <f t="shared" ca="1" si="2"/>
        <v>-13</v>
      </c>
    </row>
    <row r="48" spans="1:9" x14ac:dyDescent="0.2">
      <c r="A48" s="8" t="s">
        <v>35</v>
      </c>
      <c r="B48" s="9" t="s">
        <v>4</v>
      </c>
      <c r="C48" s="10">
        <f ca="1">TODAY()-1</f>
        <v>45167</v>
      </c>
      <c r="D48" s="9">
        <f t="shared" ca="1" si="0"/>
        <v>91</v>
      </c>
      <c r="E48" s="10">
        <f ca="1">WORKDAY.INTL(C48,_xlfn.XLOOKUP(B48,'Data Page'!$B$4:$B$9,'Data Page'!C$4:$C$9),1,'Data Page'!C56:C73)</f>
        <v>45258</v>
      </c>
      <c r="F48" s="10">
        <f ca="1">WORKDAY.INTL(C48,_xlfn.XLOOKUP(B48,'Data Page'!$B$4:$B$9,'Data Page'!$C$4:$C$9),11,'Data Page'!$C$12:$C$29)</f>
        <v>45244</v>
      </c>
      <c r="G48" s="10">
        <f ca="1">WORKDAY.INTL(C48,_xlfn.XLOOKUP(B48,'Data Page'!$B$4:$B$9,'Data Page'!$C$4:$C$9),11)</f>
        <v>45243</v>
      </c>
      <c r="H48" s="9">
        <f t="shared" ca="1" si="1"/>
        <v>-14</v>
      </c>
      <c r="I48" s="11">
        <f t="shared" ca="1" si="2"/>
        <v>-15</v>
      </c>
    </row>
    <row r="49" spans="1:9" x14ac:dyDescent="0.2">
      <c r="A49" s="8" t="s">
        <v>55</v>
      </c>
      <c r="B49" s="9" t="s">
        <v>4</v>
      </c>
      <c r="C49" s="10">
        <f ca="1">TODAY()-1</f>
        <v>45167</v>
      </c>
      <c r="D49" s="9">
        <f t="shared" ca="1" si="0"/>
        <v>91</v>
      </c>
      <c r="E49" s="10">
        <f ca="1">WORKDAY.INTL(C49,_xlfn.XLOOKUP(B49,'Data Page'!$B$4:$B$9,'Data Page'!C$4:$C$9),1,'Data Page'!C57:C74)</f>
        <v>45258</v>
      </c>
      <c r="F49" s="10">
        <f ca="1">WORKDAY.INTL(C49,_xlfn.XLOOKUP(B49,'Data Page'!$B$4:$B$9,'Data Page'!$C$4:$C$9),11,'Data Page'!$C$12:$C$29)</f>
        <v>45244</v>
      </c>
      <c r="G49" s="10">
        <f ca="1">WORKDAY.INTL(C49,_xlfn.XLOOKUP(B49,'Data Page'!$B$4:$B$9,'Data Page'!$C$4:$C$9),11)</f>
        <v>45243</v>
      </c>
      <c r="H49" s="9">
        <f t="shared" ca="1" si="1"/>
        <v>-14</v>
      </c>
      <c r="I49" s="11">
        <f t="shared" ca="1" si="2"/>
        <v>-15</v>
      </c>
    </row>
    <row r="50" spans="1:9" x14ac:dyDescent="0.2">
      <c r="A50" s="12" t="s">
        <v>65</v>
      </c>
      <c r="B50" s="13" t="s">
        <v>4</v>
      </c>
      <c r="C50" s="14">
        <f ca="1">TODAY()-1</f>
        <v>45167</v>
      </c>
      <c r="D50" s="13">
        <f t="shared" ca="1" si="0"/>
        <v>91</v>
      </c>
      <c r="E50" s="14">
        <f ca="1">WORKDAY.INTL(C50,_xlfn.XLOOKUP(B50,'Data Page'!$B$4:$B$9,'Data Page'!C$4:$C$9),1,'Data Page'!C58:C75)</f>
        <v>45258</v>
      </c>
      <c r="F50" s="14">
        <f ca="1">WORKDAY.INTL(C50,_xlfn.XLOOKUP(B50,'Data Page'!$B$4:$B$9,'Data Page'!$C$4:$C$9),11,'Data Page'!$C$12:$C$29)</f>
        <v>45244</v>
      </c>
      <c r="G50" s="14">
        <f ca="1">WORKDAY.INTL(C50,_xlfn.XLOOKUP(B50,'Data Page'!$B$4:$B$9,'Data Page'!$C$4:$C$9),11)</f>
        <v>45243</v>
      </c>
      <c r="H50" s="13">
        <f t="shared" ca="1" si="1"/>
        <v>-14</v>
      </c>
      <c r="I50" s="15">
        <f t="shared" ca="1" si="2"/>
        <v>-15</v>
      </c>
    </row>
  </sheetData>
  <sortState xmlns:xlrd2="http://schemas.microsoft.com/office/spreadsheetml/2017/richdata2" ref="A4:C50">
    <sortCondition ref="C4:C50"/>
  </sortState>
  <pageMargins left="0.7" right="0.7" top="0.75" bottom="0.75" header="0.3" footer="0.3"/>
  <pageSetup scale="8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0.83203125" customWidth="1"/>
    <col min="2" max="2" width="21.1640625" customWidth="1"/>
    <col min="3" max="3" width="20.83203125" customWidth="1"/>
    <col min="7" max="7" width="9.5" bestFit="1" customWidth="1"/>
  </cols>
  <sheetData>
    <row r="1" spans="1:7" x14ac:dyDescent="0.2">
      <c r="A1" s="4" t="s">
        <v>67</v>
      </c>
      <c r="B1" s="4"/>
      <c r="C1" s="4"/>
      <c r="D1" s="4"/>
      <c r="E1" s="4"/>
      <c r="F1" s="3"/>
      <c r="G1" s="3"/>
    </row>
    <row r="2" spans="1:7" x14ac:dyDescent="0.2">
      <c r="A2" s="4" t="s">
        <v>66</v>
      </c>
      <c r="B2" s="4"/>
      <c r="C2" s="4"/>
      <c r="D2" s="4"/>
      <c r="E2" s="4"/>
      <c r="F2" s="4"/>
      <c r="G2" s="4"/>
    </row>
    <row r="3" spans="1:7" x14ac:dyDescent="0.2">
      <c r="B3" t="s">
        <v>0</v>
      </c>
      <c r="C3" t="s">
        <v>37</v>
      </c>
    </row>
    <row r="4" spans="1:7" x14ac:dyDescent="0.2">
      <c r="B4" t="s">
        <v>7</v>
      </c>
      <c r="C4" s="1">
        <v>75</v>
      </c>
    </row>
    <row r="5" spans="1:7" x14ac:dyDescent="0.2">
      <c r="B5" t="s">
        <v>6</v>
      </c>
      <c r="C5" s="1">
        <v>60</v>
      </c>
    </row>
    <row r="6" spans="1:7" x14ac:dyDescent="0.2">
      <c r="B6" t="s">
        <v>3</v>
      </c>
      <c r="C6" s="1">
        <v>70</v>
      </c>
    </row>
    <row r="7" spans="1:7" x14ac:dyDescent="0.2">
      <c r="B7" t="s">
        <v>4</v>
      </c>
      <c r="C7" s="1">
        <v>65</v>
      </c>
    </row>
    <row r="8" spans="1:7" x14ac:dyDescent="0.2">
      <c r="B8" t="s">
        <v>1</v>
      </c>
      <c r="C8" s="1">
        <v>80</v>
      </c>
    </row>
    <row r="9" spans="1:7" x14ac:dyDescent="0.2">
      <c r="B9" t="s">
        <v>2</v>
      </c>
      <c r="C9" s="1">
        <v>85</v>
      </c>
    </row>
    <row r="11" spans="1:7" x14ac:dyDescent="0.2">
      <c r="B11" t="s">
        <v>38</v>
      </c>
      <c r="C11" t="s">
        <v>45</v>
      </c>
    </row>
    <row r="12" spans="1:7" x14ac:dyDescent="0.2">
      <c r="B12" t="s">
        <v>41</v>
      </c>
      <c r="C12" s="2">
        <f ca="1">DATE(YEAR(TODAY())-1,1,1)</f>
        <v>44562</v>
      </c>
    </row>
    <row r="13" spans="1:7" x14ac:dyDescent="0.2">
      <c r="B13" t="s">
        <v>42</v>
      </c>
      <c r="C13" s="2">
        <f ca="1">IF(WEEKDAY(DATE(YEAR(TODAY())-1,5,31))&gt;=2,DATE(YEAR(TODAY())-1,5,31)-WEEKDAY(DATE(YEAR(TODAY())-1,5,31))+2,DATE(YEAR(TODAY())-1,5,31)-5-WEEKDAY(DATE(YEAR(TODAY())-1,5,31)))</f>
        <v>44711</v>
      </c>
      <c r="G13" s="2"/>
    </row>
    <row r="14" spans="1:7" x14ac:dyDescent="0.2">
      <c r="B14" t="s">
        <v>43</v>
      </c>
      <c r="C14" s="2">
        <f ca="1">DATE(YEAR(TODAY())-1,7,4)</f>
        <v>44746</v>
      </c>
      <c r="G14" s="2"/>
    </row>
    <row r="15" spans="1:7" x14ac:dyDescent="0.2">
      <c r="B15" t="s">
        <v>44</v>
      </c>
      <c r="C15" s="2">
        <f ca="1">IF(WEEKDAY(DATE(YEAR(TODAY())-1,9,1))&gt;2,DATE(YEAR(TODAY())-1,9,1)-WEEKDAY(DATE(YEAR(TODAY())-1,9,1))+9,DATE(YEAR(TODAY())-1,9,1)-WEEKDAY(DATE(YEAR(TODAY())-1,9,1))+2)</f>
        <v>44809</v>
      </c>
      <c r="G15" s="2"/>
    </row>
    <row r="16" spans="1:7" x14ac:dyDescent="0.2">
      <c r="B16" t="s">
        <v>40</v>
      </c>
      <c r="C16" s="2">
        <f ca="1">IF(WEEKDAY(DATE(YEAR(TODAY())-1,11,1))&lt;6,DATE(YEAR(TODAY())-1,11,1)-WEEKDAY(DATE(YEAR(TODAY())-1,11,1))+26,DATE(YEAR(TODAY())-1,11,1)-WEEKDAY(DATE(YEAR(TODAY())-1,11,1))+33)</f>
        <v>44889</v>
      </c>
      <c r="G16" s="2"/>
    </row>
    <row r="17" spans="2:7" x14ac:dyDescent="0.2">
      <c r="B17" t="s">
        <v>39</v>
      </c>
      <c r="C17" s="2">
        <f ca="1">DATE(YEAR(TODAY())-1,12,25)</f>
        <v>44920</v>
      </c>
      <c r="G17" s="2"/>
    </row>
    <row r="18" spans="2:7" x14ac:dyDescent="0.2">
      <c r="B18" t="s">
        <v>41</v>
      </c>
      <c r="C18" s="2">
        <f ca="1">DATE(YEAR(TODAY()),1,1)</f>
        <v>44927</v>
      </c>
      <c r="G18" s="2"/>
    </row>
    <row r="19" spans="2:7" x14ac:dyDescent="0.2">
      <c r="B19" t="s">
        <v>42</v>
      </c>
      <c r="C19" s="2">
        <f ca="1">IF(WEEKDAY(DATE(YEAR(TODAY()),5,31))&gt;=2,DATE(YEAR(TODAY()),5,31)-WEEKDAY(DATE(YEAR(TODAY()),5,31))+2,DATE(YEAR(TODAY()),5,31)-5-WEEKDAY(DATE(YEAR(TODAY()),5,31)))</f>
        <v>45075</v>
      </c>
      <c r="G19" s="2"/>
    </row>
    <row r="20" spans="2:7" x14ac:dyDescent="0.2">
      <c r="B20" t="s">
        <v>43</v>
      </c>
      <c r="C20" s="2">
        <f ca="1">DATE(YEAR(TODAY()),7,4)</f>
        <v>45111</v>
      </c>
      <c r="G20" s="2"/>
    </row>
    <row r="21" spans="2:7" x14ac:dyDescent="0.2">
      <c r="B21" t="s">
        <v>44</v>
      </c>
      <c r="C21" s="2">
        <f ca="1">IF(WEEKDAY(DATE(YEAR(TODAY()),9,1))&gt;2,DATE(YEAR(TODAY()),9,1)-WEEKDAY(DATE(YEAR(TODAY()),9,1))+9,DATE(YEAR(TODAY()),9,1)-WEEKDAY(DATE(YEAR(TODAY()),9,1))+2)</f>
        <v>45173</v>
      </c>
    </row>
    <row r="22" spans="2:7" x14ac:dyDescent="0.2">
      <c r="B22" t="s">
        <v>40</v>
      </c>
      <c r="C22" s="2">
        <f ca="1">IF(WEEKDAY(DATE(YEAR(TODAY()),11,1))&lt;6,DATE(YEAR(TODAY()),11,1)-WEEKDAY(DATE(YEAR(TODAY()),11,1))+26,DATE(YEAR(TODAY()),11,1)-WEEKDAY(DATE(YEAR(TODAY()),11,1))+33)</f>
        <v>45253</v>
      </c>
    </row>
    <row r="23" spans="2:7" x14ac:dyDescent="0.2">
      <c r="B23" t="s">
        <v>39</v>
      </c>
      <c r="C23" s="2">
        <f ca="1">DATE(YEAR(TODAY()),12,25)</f>
        <v>45285</v>
      </c>
    </row>
    <row r="24" spans="2:7" x14ac:dyDescent="0.2">
      <c r="B24" t="s">
        <v>41</v>
      </c>
      <c r="C24" s="2">
        <f ca="1">DATE(YEAR(TODAY())+1,1,1)</f>
        <v>45292</v>
      </c>
    </row>
    <row r="25" spans="2:7" x14ac:dyDescent="0.2">
      <c r="B25" t="s">
        <v>42</v>
      </c>
      <c r="C25" s="2">
        <f ca="1">IF(WEEKDAY(DATE(YEAR(TODAY())+1,5,31))&gt;=2,DATE(YEAR(TODAY())+1,5,31)-WEEKDAY(DATE(YEAR(TODAY())+1,5,31))+2,DATE(YEAR(TODAY())+1,5,31)-5-WEEKDAY(DATE(YEAR(TODAY())+1,5,31)))</f>
        <v>45439</v>
      </c>
    </row>
    <row r="26" spans="2:7" x14ac:dyDescent="0.2">
      <c r="B26" t="s">
        <v>43</v>
      </c>
      <c r="C26" s="2">
        <f ca="1">DATE(YEAR(TODAY())+1,7,4)</f>
        <v>45477</v>
      </c>
    </row>
    <row r="27" spans="2:7" x14ac:dyDescent="0.2">
      <c r="B27" t="s">
        <v>44</v>
      </c>
      <c r="C27" s="2">
        <f ca="1">IF(WEEKDAY(DATE(YEAR(TODAY())+1,9,1))&gt;2,DATE(YEAR(TODAY())+1,9,1)-WEEKDAY(DATE(YEAR(TODAY())+1,9,1))+9,DATE(YEAR(TODAY())+1,9,1)-WEEKDAY(DATE(YEAR(TODAY())+1,9,1))+2)</f>
        <v>45537</v>
      </c>
    </row>
    <row r="28" spans="2:7" x14ac:dyDescent="0.2">
      <c r="B28" t="s">
        <v>40</v>
      </c>
      <c r="C28" s="2">
        <f ca="1">IF(WEEKDAY(DATE(YEAR(TODAY())+1,11,1))&lt;6,DATE(YEAR(TODAY())+1,11,1)-WEEKDAY(DATE(YEAR(TODAY())+1,11,1))+26,DATE(YEAR(TODAY())+1,11,1)-WEEKDAY(DATE(YEAR(TODAY())+1,11,1))+33)</f>
        <v>45624</v>
      </c>
    </row>
    <row r="29" spans="2:7" x14ac:dyDescent="0.2">
      <c r="B29" t="s">
        <v>39</v>
      </c>
      <c r="C29" s="2">
        <f ca="1">DATE(YEAR(TODAY())+1,12,25)</f>
        <v>45651</v>
      </c>
    </row>
  </sheetData>
  <sortState xmlns:xlrd2="http://schemas.microsoft.com/office/spreadsheetml/2017/richdata2" ref="B2:C7">
    <sortCondition ref="B2:B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 </vt:lpstr>
      <vt:lpstr>Data Page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Mthabisi Munyariri</cp:lastModifiedBy>
  <cp:lastPrinted>2015-09-04T17:31:40Z</cp:lastPrinted>
  <dcterms:created xsi:type="dcterms:W3CDTF">2015-09-04T17:17:31Z</dcterms:created>
  <dcterms:modified xsi:type="dcterms:W3CDTF">2023-08-30T14:43:25Z</dcterms:modified>
</cp:coreProperties>
</file>