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theus\Documents\Projetos_data_science\Analysis-grades-brazil-national-exam\sheet\"/>
    </mc:Choice>
  </mc:AlternateContent>
  <xr:revisionPtr revIDLastSave="0" documentId="13_ncr:1_{542F4AFC-4B71-4F51-A349-0CF7283900B6}" xr6:coauthVersionLast="47" xr6:coauthVersionMax="47" xr10:uidLastSave="{00000000-0000-0000-0000-000000000000}"/>
  <bookViews>
    <workbookView xWindow="-110" yWindow="-110" windowWidth="19420" windowHeight="10300" xr2:uid="{80EFC06E-9C6E-42A1-94B0-90E16E54DB37}"/>
  </bookViews>
  <sheets>
    <sheet name="All_years" sheetId="1" r:id="rId1"/>
    <sheet name="2010" sheetId="2" r:id="rId2"/>
    <sheet name="2011" sheetId="3" r:id="rId3"/>
    <sheet name="2012" sheetId="4" r:id="rId4"/>
    <sheet name="2013" sheetId="5" r:id="rId5"/>
    <sheet name="2014" sheetId="6" r:id="rId6"/>
    <sheet name="2015" sheetId="7" r:id="rId7"/>
    <sheet name="2016" sheetId="8" r:id="rId8"/>
    <sheet name="2017" sheetId="9" r:id="rId9"/>
    <sheet name="2018" sheetId="10" r:id="rId10"/>
    <sheet name="2019" sheetId="11" r:id="rId11"/>
    <sheet name="2020" sheetId="12" r:id="rId12"/>
    <sheet name="2021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1" l="1"/>
  <c r="P40" i="1"/>
  <c r="J35" i="1"/>
  <c r="J33" i="1"/>
  <c r="T33" i="1"/>
  <c r="T61" i="1"/>
  <c r="F108" i="1"/>
  <c r="F107" i="1"/>
  <c r="F106" i="1"/>
  <c r="F105" i="1"/>
  <c r="F104" i="1"/>
  <c r="F103" i="1"/>
  <c r="F102" i="1"/>
  <c r="F101" i="1"/>
  <c r="F100" i="1"/>
  <c r="F99" i="1"/>
  <c r="F98" i="1"/>
  <c r="F97" i="1"/>
  <c r="E108" i="1"/>
  <c r="E107" i="1"/>
  <c r="E106" i="1"/>
  <c r="E105" i="1"/>
  <c r="E104" i="1"/>
  <c r="E103" i="1"/>
  <c r="E102" i="1"/>
  <c r="E101" i="1"/>
  <c r="E100" i="1"/>
  <c r="E99" i="1"/>
  <c r="E98" i="1"/>
  <c r="E97" i="1"/>
  <c r="F93" i="1"/>
  <c r="F92" i="1"/>
  <c r="F91" i="1"/>
  <c r="F90" i="1"/>
  <c r="F89" i="1"/>
  <c r="F88" i="1"/>
  <c r="F87" i="1"/>
  <c r="F86" i="1"/>
  <c r="F85" i="1"/>
  <c r="F84" i="1"/>
  <c r="F83" i="1"/>
  <c r="F82" i="1"/>
  <c r="E93" i="1"/>
  <c r="E92" i="1"/>
  <c r="E91" i="1"/>
  <c r="E90" i="1"/>
  <c r="E89" i="1"/>
  <c r="E88" i="1"/>
  <c r="E87" i="1"/>
  <c r="E86" i="1"/>
  <c r="E85" i="1"/>
  <c r="E84" i="1"/>
  <c r="E83" i="1"/>
  <c r="E82" i="1"/>
  <c r="F78" i="1"/>
  <c r="F77" i="1"/>
  <c r="F76" i="1"/>
  <c r="F75" i="1"/>
  <c r="F74" i="1"/>
  <c r="F73" i="1"/>
  <c r="F72" i="1"/>
  <c r="F71" i="1"/>
  <c r="F70" i="1"/>
  <c r="F69" i="1"/>
  <c r="F68" i="1"/>
  <c r="F67" i="1"/>
  <c r="E78" i="1"/>
  <c r="E77" i="1"/>
  <c r="E76" i="1"/>
  <c r="E75" i="1"/>
  <c r="E74" i="1"/>
  <c r="E73" i="1"/>
  <c r="E72" i="1"/>
  <c r="E71" i="1"/>
  <c r="E70" i="1"/>
  <c r="E69" i="1"/>
  <c r="E68" i="1"/>
  <c r="E67" i="1"/>
  <c r="S18" i="1"/>
  <c r="S65" i="1"/>
  <c r="S64" i="1"/>
  <c r="G52" i="1"/>
  <c r="G53" i="1"/>
  <c r="G54" i="1"/>
  <c r="G55" i="1"/>
  <c r="G56" i="1"/>
  <c r="G57" i="1"/>
  <c r="G58" i="1"/>
  <c r="G59" i="1"/>
  <c r="G60" i="1"/>
  <c r="G61" i="1"/>
  <c r="G62" i="1"/>
  <c r="G63" i="1"/>
  <c r="T47" i="1"/>
  <c r="T48" i="1"/>
  <c r="T49" i="1"/>
  <c r="T50" i="1"/>
  <c r="T51" i="1"/>
  <c r="T52" i="1"/>
  <c r="T53" i="1"/>
  <c r="T54" i="1"/>
  <c r="T55" i="1"/>
  <c r="T56" i="1"/>
  <c r="T57" i="1"/>
  <c r="T58" i="1"/>
  <c r="S47" i="1"/>
  <c r="S48" i="1"/>
  <c r="S49" i="1"/>
  <c r="S50" i="1"/>
  <c r="S51" i="1"/>
  <c r="S52" i="1"/>
  <c r="S53" i="1"/>
  <c r="S54" i="1"/>
  <c r="S55" i="1"/>
  <c r="S56" i="1"/>
  <c r="S57" i="1"/>
  <c r="S58" i="1"/>
  <c r="T34" i="1"/>
  <c r="T35" i="1"/>
  <c r="T36" i="1"/>
  <c r="T37" i="1"/>
  <c r="T38" i="1"/>
  <c r="T39" i="1"/>
  <c r="T40" i="1"/>
  <c r="T41" i="1"/>
  <c r="T42" i="1"/>
  <c r="T43" i="1"/>
  <c r="T44" i="1"/>
  <c r="S33" i="1"/>
  <c r="S34" i="1"/>
  <c r="S35" i="1"/>
  <c r="S36" i="1"/>
  <c r="S37" i="1"/>
  <c r="S38" i="1"/>
  <c r="S39" i="1"/>
  <c r="S40" i="1"/>
  <c r="S41" i="1"/>
  <c r="S42" i="1"/>
  <c r="S43" i="1"/>
  <c r="S44" i="1"/>
  <c r="S19" i="1"/>
  <c r="S20" i="1"/>
  <c r="S21" i="1"/>
  <c r="S22" i="1"/>
  <c r="S23" i="1"/>
  <c r="S24" i="1"/>
  <c r="S25" i="1"/>
  <c r="S26" i="1"/>
  <c r="S27" i="1"/>
  <c r="S28" i="1"/>
  <c r="S29" i="1"/>
  <c r="N49" i="1"/>
  <c r="N50" i="1"/>
  <c r="N51" i="1"/>
  <c r="N52" i="1"/>
  <c r="N53" i="1"/>
  <c r="N54" i="1"/>
  <c r="N55" i="1"/>
  <c r="N56" i="1"/>
  <c r="N57" i="1"/>
  <c r="N58" i="1"/>
  <c r="N59" i="1"/>
  <c r="N60" i="1"/>
  <c r="M49" i="1"/>
  <c r="M50" i="1"/>
  <c r="M51" i="1"/>
  <c r="M52" i="1"/>
  <c r="M53" i="1"/>
  <c r="M54" i="1"/>
  <c r="M55" i="1"/>
  <c r="M56" i="1"/>
  <c r="M57" i="1"/>
  <c r="M58" i="1"/>
  <c r="M59" i="1"/>
  <c r="M60" i="1"/>
  <c r="N34" i="1"/>
  <c r="N35" i="1"/>
  <c r="N36" i="1"/>
  <c r="N37" i="1"/>
  <c r="N38" i="1"/>
  <c r="N39" i="1"/>
  <c r="N40" i="1"/>
  <c r="N41" i="1"/>
  <c r="N42" i="1"/>
  <c r="N43" i="1"/>
  <c r="N44" i="1"/>
  <c r="N45" i="1"/>
  <c r="M34" i="1"/>
  <c r="M35" i="1"/>
  <c r="M36" i="1"/>
  <c r="M37" i="1"/>
  <c r="M38" i="1"/>
  <c r="M39" i="1"/>
  <c r="M40" i="1"/>
  <c r="M41" i="1"/>
  <c r="M42" i="1"/>
  <c r="M43" i="1"/>
  <c r="M44" i="1"/>
  <c r="M45" i="1"/>
  <c r="O19" i="1"/>
  <c r="O20" i="1"/>
  <c r="O21" i="1"/>
  <c r="O22" i="1"/>
  <c r="O23" i="1"/>
  <c r="O24" i="1"/>
  <c r="O25" i="1"/>
  <c r="O26" i="1"/>
  <c r="O27" i="1"/>
  <c r="O28" i="1"/>
  <c r="O29" i="1"/>
  <c r="O30" i="1"/>
  <c r="P19" i="1"/>
  <c r="P20" i="1"/>
  <c r="P21" i="1"/>
  <c r="P22" i="1"/>
  <c r="P23" i="1"/>
  <c r="P24" i="1"/>
  <c r="P25" i="1"/>
  <c r="P26" i="1"/>
  <c r="P27" i="1"/>
  <c r="P28" i="1"/>
  <c r="P29" i="1"/>
  <c r="P30" i="1"/>
  <c r="N19" i="1"/>
  <c r="N20" i="1"/>
  <c r="N21" i="1"/>
  <c r="N22" i="1"/>
  <c r="N23" i="1"/>
  <c r="N24" i="1"/>
  <c r="N25" i="1"/>
  <c r="N26" i="1"/>
  <c r="N27" i="1"/>
  <c r="N28" i="1"/>
  <c r="N29" i="1"/>
  <c r="N30" i="1"/>
  <c r="M19" i="1"/>
  <c r="M20" i="1"/>
  <c r="M21" i="1"/>
  <c r="M22" i="1"/>
  <c r="M23" i="1"/>
  <c r="M24" i="1"/>
  <c r="M25" i="1"/>
  <c r="M26" i="1"/>
  <c r="M27" i="1"/>
  <c r="M28" i="1"/>
  <c r="M29" i="1"/>
  <c r="M30" i="1"/>
  <c r="H34" i="1"/>
  <c r="H35" i="1"/>
  <c r="H36" i="1"/>
  <c r="H37" i="1"/>
  <c r="H38" i="1"/>
  <c r="H39" i="1"/>
  <c r="H40" i="1"/>
  <c r="H41" i="1"/>
  <c r="H42" i="1"/>
  <c r="H43" i="1"/>
  <c r="H44" i="1"/>
  <c r="H45" i="1"/>
  <c r="G34" i="1"/>
  <c r="G35" i="1"/>
  <c r="G36" i="1"/>
  <c r="G37" i="1"/>
  <c r="G38" i="1"/>
  <c r="G39" i="1"/>
  <c r="G40" i="1"/>
  <c r="G41" i="1"/>
  <c r="G42" i="1"/>
  <c r="G43" i="1"/>
  <c r="G44" i="1"/>
  <c r="G45" i="1"/>
  <c r="F34" i="1"/>
  <c r="F35" i="1"/>
  <c r="F36" i="1"/>
  <c r="F37" i="1"/>
  <c r="F38" i="1"/>
  <c r="F39" i="1"/>
  <c r="F40" i="1"/>
  <c r="F41" i="1"/>
  <c r="F42" i="1"/>
  <c r="F43" i="1"/>
  <c r="F44" i="1"/>
  <c r="F45" i="1"/>
  <c r="E34" i="1"/>
  <c r="E35" i="1"/>
  <c r="E36" i="1"/>
  <c r="E37" i="1"/>
  <c r="E38" i="1"/>
  <c r="E39" i="1"/>
  <c r="E40" i="1"/>
  <c r="E41" i="1"/>
  <c r="E42" i="1"/>
  <c r="E43" i="1"/>
  <c r="E44" i="1"/>
  <c r="E45" i="1"/>
  <c r="I30" i="1"/>
  <c r="I29" i="1"/>
  <c r="I28" i="1"/>
  <c r="I27" i="1"/>
  <c r="I26" i="1"/>
  <c r="I25" i="1"/>
  <c r="I24" i="1"/>
  <c r="I23" i="1"/>
  <c r="I22" i="1"/>
  <c r="I21" i="1"/>
  <c r="I20" i="1"/>
  <c r="I19" i="1"/>
  <c r="H19" i="1"/>
  <c r="H20" i="1"/>
  <c r="H21" i="1"/>
  <c r="H22" i="1"/>
  <c r="H23" i="1"/>
  <c r="H24" i="1"/>
  <c r="H25" i="1"/>
  <c r="H26" i="1"/>
  <c r="H27" i="1"/>
  <c r="H28" i="1"/>
  <c r="H29" i="1"/>
  <c r="H30" i="1"/>
  <c r="G19" i="1"/>
  <c r="G20" i="1"/>
  <c r="G21" i="1"/>
  <c r="G22" i="1"/>
  <c r="G23" i="1"/>
  <c r="G24" i="1"/>
  <c r="G25" i="1"/>
  <c r="G26" i="1"/>
  <c r="G27" i="1"/>
  <c r="G28" i="1"/>
  <c r="G29" i="1"/>
  <c r="G30" i="1"/>
  <c r="F19" i="1"/>
  <c r="F20" i="1"/>
  <c r="F21" i="1"/>
  <c r="F22" i="1"/>
  <c r="F23" i="1"/>
  <c r="F24" i="1"/>
  <c r="F25" i="1"/>
  <c r="F26" i="1"/>
  <c r="F27" i="1"/>
  <c r="F28" i="1"/>
  <c r="F29" i="1"/>
  <c r="F30" i="1"/>
  <c r="E19" i="1"/>
  <c r="E20" i="1"/>
  <c r="E21" i="1"/>
  <c r="E22" i="1"/>
  <c r="E23" i="1"/>
  <c r="E24" i="1"/>
  <c r="E25" i="1"/>
  <c r="E26" i="1"/>
  <c r="E27" i="1"/>
  <c r="E28" i="1"/>
  <c r="E29" i="1"/>
  <c r="E30" i="1"/>
  <c r="R3" i="1"/>
  <c r="R4" i="1"/>
  <c r="R5" i="1"/>
  <c r="R6" i="1"/>
  <c r="R7" i="1"/>
  <c r="R8" i="1"/>
  <c r="R9" i="1"/>
  <c r="R10" i="1"/>
  <c r="R11" i="1"/>
  <c r="R12" i="1"/>
  <c r="R13" i="1"/>
  <c r="R14" i="1"/>
  <c r="O3" i="1"/>
  <c r="O4" i="1"/>
  <c r="O5" i="1"/>
  <c r="O6" i="1"/>
  <c r="O7" i="1"/>
  <c r="O8" i="1"/>
  <c r="O9" i="1"/>
  <c r="O10" i="1"/>
  <c r="O11" i="1"/>
  <c r="O12" i="1"/>
  <c r="O13" i="1"/>
  <c r="O14" i="1"/>
  <c r="L3" i="1"/>
  <c r="L4" i="1"/>
  <c r="L5" i="1"/>
  <c r="L6" i="1"/>
  <c r="L7" i="1"/>
  <c r="L8" i="1"/>
  <c r="L9" i="1"/>
  <c r="L10" i="1"/>
  <c r="L11" i="1"/>
  <c r="L12" i="1"/>
  <c r="L13" i="1"/>
  <c r="L14" i="1"/>
  <c r="I3" i="1"/>
  <c r="I4" i="1"/>
  <c r="I5" i="1"/>
  <c r="I6" i="1"/>
  <c r="I7" i="1"/>
  <c r="I8" i="1"/>
  <c r="I9" i="1"/>
  <c r="I10" i="1"/>
  <c r="I11" i="1"/>
  <c r="I12" i="1"/>
  <c r="I13" i="1"/>
  <c r="I14" i="1"/>
  <c r="F14" i="1"/>
  <c r="F13" i="1"/>
  <c r="F12" i="1"/>
  <c r="F11" i="1"/>
  <c r="F10" i="1"/>
  <c r="F9" i="1"/>
  <c r="F8" i="1"/>
  <c r="F7" i="1"/>
  <c r="F6" i="1"/>
  <c r="F5" i="1"/>
  <c r="F4" i="1"/>
  <c r="C4" i="1"/>
  <c r="F3" i="1"/>
  <c r="C14" i="1"/>
  <c r="C13" i="1"/>
  <c r="C12" i="1"/>
  <c r="C11" i="1"/>
  <c r="C10" i="1"/>
  <c r="C9" i="1"/>
  <c r="C8" i="1"/>
  <c r="C7" i="1"/>
  <c r="C6" i="1"/>
  <c r="C5" i="1"/>
  <c r="C3" i="1"/>
  <c r="E21" i="6"/>
  <c r="E21" i="13"/>
  <c r="E16" i="13"/>
  <c r="E21" i="12"/>
  <c r="E16" i="12"/>
  <c r="E21" i="11"/>
  <c r="E16" i="11"/>
  <c r="E21" i="10"/>
  <c r="E16" i="10"/>
  <c r="E21" i="9"/>
  <c r="E16" i="9"/>
  <c r="E21" i="8"/>
  <c r="E16" i="8"/>
  <c r="E21" i="7"/>
  <c r="E16" i="7"/>
  <c r="E16" i="6"/>
  <c r="E21" i="5"/>
  <c r="E16" i="5"/>
  <c r="E21" i="4"/>
  <c r="E16" i="4"/>
  <c r="E21" i="3"/>
  <c r="E16" i="3"/>
  <c r="E21" i="2"/>
  <c r="E16" i="2"/>
  <c r="N11" i="13"/>
  <c r="N10" i="13"/>
  <c r="N9" i="13"/>
  <c r="N8" i="13"/>
  <c r="N7" i="13"/>
  <c r="N11" i="12"/>
  <c r="N10" i="12"/>
  <c r="N9" i="12"/>
  <c r="N8" i="12"/>
  <c r="N7" i="12"/>
  <c r="N11" i="11"/>
  <c r="N10" i="11"/>
  <c r="N9" i="11"/>
  <c r="N8" i="11"/>
  <c r="N7" i="11"/>
  <c r="N11" i="10"/>
  <c r="N10" i="10"/>
  <c r="N9" i="10"/>
  <c r="N8" i="10"/>
  <c r="N7" i="10"/>
  <c r="N11" i="9"/>
  <c r="N10" i="9"/>
  <c r="N15" i="9" s="1"/>
  <c r="N9" i="9"/>
  <c r="N8" i="9"/>
  <c r="N7" i="9"/>
  <c r="N11" i="8"/>
  <c r="N10" i="8"/>
  <c r="N15" i="8" s="1"/>
  <c r="N9" i="8"/>
  <c r="N8" i="8"/>
  <c r="N7" i="8"/>
  <c r="N11" i="7"/>
  <c r="N10" i="7"/>
  <c r="N15" i="7" s="1"/>
  <c r="N9" i="7"/>
  <c r="N8" i="7"/>
  <c r="N7" i="7"/>
  <c r="N11" i="6"/>
  <c r="N10" i="6"/>
  <c r="N9" i="6"/>
  <c r="N8" i="6"/>
  <c r="N7" i="6"/>
  <c r="N11" i="5"/>
  <c r="N10" i="5"/>
  <c r="N9" i="5"/>
  <c r="N8" i="5"/>
  <c r="N7" i="5"/>
  <c r="N11" i="4"/>
  <c r="N10" i="4"/>
  <c r="N9" i="4"/>
  <c r="N8" i="4"/>
  <c r="N7" i="4"/>
  <c r="N15" i="2"/>
  <c r="G7" i="3"/>
  <c r="G11" i="13"/>
  <c r="G7" i="13"/>
  <c r="G11" i="12"/>
  <c r="G7" i="12"/>
  <c r="G11" i="11"/>
  <c r="G7" i="11"/>
  <c r="G11" i="10"/>
  <c r="G7" i="10"/>
  <c r="G11" i="9"/>
  <c r="G7" i="9"/>
  <c r="G11" i="8"/>
  <c r="G7" i="8"/>
  <c r="G11" i="7"/>
  <c r="G7" i="7"/>
  <c r="G11" i="6"/>
  <c r="G7" i="6"/>
  <c r="G11" i="5"/>
  <c r="G7" i="5"/>
  <c r="G11" i="4"/>
  <c r="G7" i="4"/>
  <c r="N11" i="3"/>
  <c r="G11" i="3"/>
  <c r="N10" i="3"/>
  <c r="N9" i="3"/>
  <c r="N8" i="3"/>
  <c r="N7" i="3"/>
  <c r="N8" i="2"/>
  <c r="N9" i="2"/>
  <c r="N10" i="2"/>
  <c r="N11" i="2"/>
  <c r="N7" i="2"/>
  <c r="G11" i="2"/>
  <c r="G7" i="2"/>
  <c r="N15" i="13" l="1"/>
  <c r="N15" i="12"/>
  <c r="N15" i="11"/>
  <c r="N15" i="10"/>
  <c r="N15" i="6"/>
  <c r="N15" i="5"/>
  <c r="N15" i="4"/>
  <c r="N15" i="3"/>
</calcChain>
</file>

<file path=xl/sharedStrings.xml><?xml version="1.0" encoding="utf-8"?>
<sst xmlns="http://schemas.openxmlformats.org/spreadsheetml/2006/main" count="636" uniqueCount="78">
  <si>
    <t>Avg Total Score</t>
  </si>
  <si>
    <t>Year</t>
  </si>
  <si>
    <t>Avg CN Score</t>
  </si>
  <si>
    <t>Avg CH Score</t>
  </si>
  <si>
    <t>Avg LC Score</t>
  </si>
  <si>
    <t>Avg MT Score</t>
  </si>
  <si>
    <t>Avg RED Score</t>
  </si>
  <si>
    <t>Total candidates</t>
  </si>
  <si>
    <t>Present Candidates</t>
  </si>
  <si>
    <t>Medicine ap</t>
  </si>
  <si>
    <t>(%)</t>
  </si>
  <si>
    <t>Lowest ap</t>
  </si>
  <si>
    <t>Highest score</t>
  </si>
  <si>
    <t>Port proficiency</t>
  </si>
  <si>
    <t>Count</t>
  </si>
  <si>
    <t>0-200</t>
  </si>
  <si>
    <t>200-400</t>
  </si>
  <si>
    <t>400-600</t>
  </si>
  <si>
    <t>600-800</t>
  </si>
  <si>
    <t>800-1000</t>
  </si>
  <si>
    <t>LOW INCOME RESULTS</t>
  </si>
  <si>
    <t>HIGH INCOME RESULTS</t>
  </si>
  <si>
    <t>Avg RED</t>
  </si>
  <si>
    <t>Good knowledge Pt *</t>
  </si>
  <si>
    <t>Good knowledge Pt</t>
  </si>
  <si>
    <t>* Not low income, but not only high income</t>
  </si>
  <si>
    <t>Medicine approved</t>
  </si>
  <si>
    <t>PER SEX ANALYZES</t>
  </si>
  <si>
    <t>SEX</t>
  </si>
  <si>
    <t>F</t>
  </si>
  <si>
    <t>M</t>
  </si>
  <si>
    <t>Works or worked?</t>
  </si>
  <si>
    <t xml:space="preserve"> Avg Score for high income students who never worked </t>
  </si>
  <si>
    <t>How many knows basic portuguese?</t>
  </si>
  <si>
    <t>0-40</t>
  </si>
  <si>
    <t>40-80</t>
  </si>
  <si>
    <t>80-120</t>
  </si>
  <si>
    <t>120-160</t>
  </si>
  <si>
    <t>160-200</t>
  </si>
  <si>
    <t>Total Number of Candidates</t>
  </si>
  <si>
    <t>862.68</t>
  </si>
  <si>
    <t>858.58</t>
  </si>
  <si>
    <t>850.82</t>
  </si>
  <si>
    <t>858.18</t>
  </si>
  <si>
    <t>855.24</t>
  </si>
  <si>
    <t>857.64</t>
  </si>
  <si>
    <t>866.48</t>
  </si>
  <si>
    <t>863.9</t>
  </si>
  <si>
    <t>858.54</t>
  </si>
  <si>
    <t>851.58</t>
  </si>
  <si>
    <t xml:space="preserve"> 816.61</t>
  </si>
  <si>
    <t>794.69</t>
  </si>
  <si>
    <t>807.99</t>
  </si>
  <si>
    <t>778.30</t>
  </si>
  <si>
    <t>-</t>
  </si>
  <si>
    <t>HAVE JOB EXPERIENCE</t>
  </si>
  <si>
    <t xml:space="preserve"> Avg Score high income who never worked </t>
  </si>
  <si>
    <t>How many knows basic portuguese? (%)</t>
  </si>
  <si>
    <t>Coluna1</t>
  </si>
  <si>
    <t>Number candidates</t>
  </si>
  <si>
    <t>Media medicina</t>
  </si>
  <si>
    <t>Conseguem entrar</t>
  </si>
  <si>
    <t>Não conseguem</t>
  </si>
  <si>
    <t>Query</t>
  </si>
  <si>
    <t>Quantidade alunos</t>
  </si>
  <si>
    <t>Ciências da Natureza</t>
  </si>
  <si>
    <t>Ciências Humanas</t>
  </si>
  <si>
    <t>Linguagens e Códigos</t>
  </si>
  <si>
    <t>Matemática</t>
  </si>
  <si>
    <t xml:space="preserve">low income </t>
  </si>
  <si>
    <t>high income</t>
  </si>
  <si>
    <t>Redacao</t>
  </si>
  <si>
    <t>Nota total</t>
  </si>
  <si>
    <t>Conhecimento basico port</t>
  </si>
  <si>
    <t>not low income</t>
  </si>
  <si>
    <t xml:space="preserve"> F</t>
  </si>
  <si>
    <t>Mas</t>
  </si>
  <si>
    <t>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</si>
</sst>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9" xfId="0" applyBorder="1"/>
    <xf numFmtId="0" fontId="0" fillId="3" borderId="7" xfId="0" applyFill="1" applyBorder="1" applyAlignment="1">
      <alignment horizontal="center"/>
    </xf>
    <xf numFmtId="0" fontId="0" fillId="3" borderId="11" xfId="0" applyFill="1" applyBorder="1"/>
    <xf numFmtId="0" fontId="0" fillId="3" borderId="8" xfId="0" applyFill="1" applyBorder="1" applyAlignment="1">
      <alignment horizontal="center"/>
    </xf>
    <xf numFmtId="0" fontId="0" fillId="0" borderId="3" xfId="0" applyBorder="1"/>
    <xf numFmtId="0" fontId="0" fillId="0" borderId="4" xfId="0" quotePrefix="1" applyBorder="1" applyAlignment="1">
      <alignment horizontal="center"/>
    </xf>
    <xf numFmtId="0" fontId="0" fillId="3" borderId="7" xfId="0" applyFill="1" applyBorder="1"/>
    <xf numFmtId="0" fontId="0" fillId="3" borderId="11" xfId="0" applyFill="1" applyBorder="1" applyAlignment="1">
      <alignment horizontal="right"/>
    </xf>
    <xf numFmtId="0" fontId="0" fillId="3" borderId="11" xfId="0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8" xfId="0" applyFill="1" applyBorder="1"/>
    <xf numFmtId="0" fontId="0" fillId="3" borderId="8" xfId="0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2" xfId="0" applyBorder="1"/>
    <xf numFmtId="0" fontId="0" fillId="2" borderId="7" xfId="0" applyFill="1" applyBorder="1"/>
    <xf numFmtId="9" fontId="0" fillId="0" borderId="0" xfId="1" applyFont="1"/>
    <xf numFmtId="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Nota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All_years!$C$2</c:f>
              <c:strCache>
                <c:ptCount val="1"/>
                <c:pt idx="0">
                  <c:v>Avg Total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All_years!$B$3:$B$14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All_years!$C$3:$C$14</c:f>
              <c:numCache>
                <c:formatCode>General</c:formatCode>
                <c:ptCount val="12"/>
                <c:pt idx="0">
                  <c:v>524.78</c:v>
                </c:pt>
                <c:pt idx="1">
                  <c:v>526.61</c:v>
                </c:pt>
                <c:pt idx="2">
                  <c:v>503.83</c:v>
                </c:pt>
                <c:pt idx="3">
                  <c:v>500.76</c:v>
                </c:pt>
                <c:pt idx="4">
                  <c:v>496.79</c:v>
                </c:pt>
                <c:pt idx="5">
                  <c:v>509.45</c:v>
                </c:pt>
                <c:pt idx="6">
                  <c:v>511.06</c:v>
                </c:pt>
                <c:pt idx="7">
                  <c:v>518.54</c:v>
                </c:pt>
                <c:pt idx="8">
                  <c:v>528.91999999999996</c:v>
                </c:pt>
                <c:pt idx="9">
                  <c:v>522.62</c:v>
                </c:pt>
                <c:pt idx="10">
                  <c:v>526.58000000000004</c:v>
                </c:pt>
                <c:pt idx="11">
                  <c:v>535.54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9-40D4-A3D6-D5B2F26F63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7875776"/>
        <c:axId val="2137875296"/>
      </c:lineChart>
      <c:catAx>
        <c:axId val="21378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875296"/>
        <c:crosses val="autoZero"/>
        <c:auto val="1"/>
        <c:lblAlgn val="ctr"/>
        <c:lblOffset val="100"/>
        <c:noMultiLvlLbl val="0"/>
      </c:catAx>
      <c:valAx>
        <c:axId val="21378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8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All_years!$O$2</c:f>
              <c:strCache>
                <c:ptCount val="1"/>
                <c:pt idx="0">
                  <c:v>Avg MT 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All_years!$N$3:$N$14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All_years!$O$3:$O$14</c:f>
              <c:numCache>
                <c:formatCode>General</c:formatCode>
                <c:ptCount val="12"/>
                <c:pt idx="0">
                  <c:v>505.09</c:v>
                </c:pt>
                <c:pt idx="1">
                  <c:v>543.14</c:v>
                </c:pt>
                <c:pt idx="2">
                  <c:v>508.82</c:v>
                </c:pt>
                <c:pt idx="3">
                  <c:v>510.37</c:v>
                </c:pt>
                <c:pt idx="4">
                  <c:v>473.1</c:v>
                </c:pt>
                <c:pt idx="5">
                  <c:v>467.93</c:v>
                </c:pt>
                <c:pt idx="6">
                  <c:v>490.08</c:v>
                </c:pt>
                <c:pt idx="7">
                  <c:v>518.75</c:v>
                </c:pt>
                <c:pt idx="8">
                  <c:v>535.4</c:v>
                </c:pt>
                <c:pt idx="9">
                  <c:v>523.12</c:v>
                </c:pt>
                <c:pt idx="10">
                  <c:v>520.57000000000005</c:v>
                </c:pt>
                <c:pt idx="11">
                  <c:v>535.08000000000004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1-437B-9537-952FCDC79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42666288"/>
        <c:axId val="2142662928"/>
      </c:lineChart>
      <c:catAx>
        <c:axId val="214266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2662928"/>
        <c:crosses val="autoZero"/>
        <c:auto val="1"/>
        <c:lblAlgn val="ctr"/>
        <c:lblOffset val="100"/>
        <c:noMultiLvlLbl val="0"/>
      </c:catAx>
      <c:valAx>
        <c:axId val="21426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26662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Nota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All_years!$E$66</c:f>
              <c:strCache>
                <c:ptCount val="1"/>
                <c:pt idx="0">
                  <c:v>high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All_years!$D$67:$D$78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All_years!$E$67:$E$78</c:f>
              <c:numCache>
                <c:formatCode>General</c:formatCode>
                <c:ptCount val="12"/>
                <c:pt idx="0">
                  <c:v>609.16</c:v>
                </c:pt>
                <c:pt idx="1">
                  <c:v>601.12</c:v>
                </c:pt>
                <c:pt idx="2">
                  <c:v>554.52</c:v>
                </c:pt>
                <c:pt idx="3">
                  <c:v>550.79999999999995</c:v>
                </c:pt>
                <c:pt idx="4">
                  <c:v>549.34</c:v>
                </c:pt>
                <c:pt idx="5">
                  <c:v>553.05999999999995</c:v>
                </c:pt>
                <c:pt idx="6">
                  <c:v>561.11</c:v>
                </c:pt>
                <c:pt idx="7">
                  <c:v>570.22</c:v>
                </c:pt>
                <c:pt idx="8">
                  <c:v>582.22</c:v>
                </c:pt>
                <c:pt idx="9">
                  <c:v>578.16999999999996</c:v>
                </c:pt>
                <c:pt idx="10">
                  <c:v>586.53</c:v>
                </c:pt>
                <c:pt idx="11">
                  <c:v>582.15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2-4C24-B3C4-EC3FEC0CF8B4}"/>
            </c:ext>
          </c:extLst>
        </c:ser>
        <c:ser>
          <c:idx val="1"/>
          <c:order val="1"/>
          <c:tx>
            <c:strRef>
              <c:f>All_years!$F$66</c:f>
              <c:strCache>
                <c:ptCount val="1"/>
                <c:pt idx="0">
                  <c:v>low income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All_years!$D$67:$D$78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All_years!$F$67:$F$78</c:f>
              <c:numCache>
                <c:formatCode>General</c:formatCode>
                <c:ptCount val="12"/>
                <c:pt idx="0">
                  <c:v>484.9</c:v>
                </c:pt>
                <c:pt idx="1">
                  <c:v>482.27</c:v>
                </c:pt>
                <c:pt idx="2">
                  <c:v>470.59</c:v>
                </c:pt>
                <c:pt idx="3">
                  <c:v>472.56</c:v>
                </c:pt>
                <c:pt idx="4">
                  <c:v>468.45</c:v>
                </c:pt>
                <c:pt idx="5">
                  <c:v>483.17</c:v>
                </c:pt>
                <c:pt idx="6">
                  <c:v>485.7</c:v>
                </c:pt>
                <c:pt idx="7">
                  <c:v>490.93</c:v>
                </c:pt>
                <c:pt idx="8">
                  <c:v>498.33</c:v>
                </c:pt>
                <c:pt idx="9">
                  <c:v>491.61</c:v>
                </c:pt>
                <c:pt idx="10">
                  <c:v>492.52</c:v>
                </c:pt>
                <c:pt idx="11">
                  <c:v>490.03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2-4C24-B3C4-EC3FEC0C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63472"/>
        <c:axId val="218764432"/>
      </c:scatterChart>
      <c:valAx>
        <c:axId val="2187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764432"/>
        <c:crosses val="autoZero"/>
        <c:crossBetween val="midCat"/>
      </c:valAx>
      <c:valAx>
        <c:axId val="2187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76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Redação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All_years!$E$81</c:f>
              <c:strCache>
                <c:ptCount val="1"/>
                <c:pt idx="0">
                  <c:v>high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All_years!$D$82:$D$93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All_years!$E$82:$E$93</c:f>
              <c:numCache>
                <c:formatCode>General</c:formatCode>
                <c:ptCount val="12"/>
                <c:pt idx="0">
                  <c:v>657.47</c:v>
                </c:pt>
                <c:pt idx="1">
                  <c:v>643.9</c:v>
                </c:pt>
                <c:pt idx="2">
                  <c:v>614.80999999999995</c:v>
                </c:pt>
                <c:pt idx="3">
                  <c:v>620.37</c:v>
                </c:pt>
                <c:pt idx="4">
                  <c:v>616.01</c:v>
                </c:pt>
                <c:pt idx="5">
                  <c:v>641.45000000000005</c:v>
                </c:pt>
                <c:pt idx="6">
                  <c:v>657.58</c:v>
                </c:pt>
                <c:pt idx="7">
                  <c:v>651.54999999999995</c:v>
                </c:pt>
                <c:pt idx="8">
                  <c:v>660.16</c:v>
                </c:pt>
                <c:pt idx="9">
                  <c:v>709.64</c:v>
                </c:pt>
                <c:pt idx="10">
                  <c:v>719.26</c:v>
                </c:pt>
                <c:pt idx="11">
                  <c:v>727.07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0-43DE-B90E-747967A83CA7}"/>
            </c:ext>
          </c:extLst>
        </c:ser>
        <c:ser>
          <c:idx val="1"/>
          <c:order val="1"/>
          <c:tx>
            <c:strRef>
              <c:f>All_years!$F$81</c:f>
              <c:strCache>
                <c:ptCount val="1"/>
                <c:pt idx="0">
                  <c:v>low income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All_years!$D$82:$D$93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All_years!$F$82:$F$93</c:f>
              <c:numCache>
                <c:formatCode>General</c:formatCode>
                <c:ptCount val="12"/>
                <c:pt idx="0">
                  <c:v>567.82000000000005</c:v>
                </c:pt>
                <c:pt idx="1">
                  <c:v>533.55999999999995</c:v>
                </c:pt>
                <c:pt idx="2">
                  <c:v>470.37</c:v>
                </c:pt>
                <c:pt idx="3">
                  <c:v>476</c:v>
                </c:pt>
                <c:pt idx="4">
                  <c:v>424.28</c:v>
                </c:pt>
                <c:pt idx="5">
                  <c:v>504.34</c:v>
                </c:pt>
                <c:pt idx="6">
                  <c:v>500.19</c:v>
                </c:pt>
                <c:pt idx="7">
                  <c:v>487.54</c:v>
                </c:pt>
                <c:pt idx="8">
                  <c:v>466.69</c:v>
                </c:pt>
                <c:pt idx="9">
                  <c:v>535.75</c:v>
                </c:pt>
                <c:pt idx="10">
                  <c:v>532.63</c:v>
                </c:pt>
                <c:pt idx="11">
                  <c:v>575.25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0-43DE-B90E-747967A83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14720"/>
        <c:axId val="248521920"/>
      </c:scatterChart>
      <c:valAx>
        <c:axId val="3950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521920"/>
        <c:crosses val="autoZero"/>
        <c:crossBetween val="midCat"/>
      </c:valAx>
      <c:valAx>
        <c:axId val="2485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01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Demonstram</a:t>
            </a:r>
            <a:r>
              <a:rPr lang="pt-BR" baseline="0"/>
              <a:t> conhecimento básico da língua (% dos candidatos)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All_years!$E$96</c:f>
              <c:strCache>
                <c:ptCount val="1"/>
                <c:pt idx="0">
                  <c:v>not low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All_years!$D$97:$D$108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All_years!$E$97:$E$108</c:f>
              <c:numCache>
                <c:formatCode>General</c:formatCode>
                <c:ptCount val="12"/>
                <c:pt idx="0">
                  <c:v>41.45</c:v>
                </c:pt>
                <c:pt idx="1">
                  <c:v>50.31</c:v>
                </c:pt>
                <c:pt idx="2">
                  <c:v>26.92</c:v>
                </c:pt>
                <c:pt idx="3">
                  <c:v>25.36</c:v>
                </c:pt>
                <c:pt idx="4">
                  <c:v>23.35</c:v>
                </c:pt>
                <c:pt idx="5">
                  <c:v>29.5</c:v>
                </c:pt>
                <c:pt idx="6">
                  <c:v>27.08</c:v>
                </c:pt>
                <c:pt idx="7">
                  <c:v>26.19</c:v>
                </c:pt>
                <c:pt idx="8">
                  <c:v>30.06</c:v>
                </c:pt>
                <c:pt idx="9">
                  <c:v>30.33</c:v>
                </c:pt>
                <c:pt idx="10">
                  <c:v>17.86</c:v>
                </c:pt>
                <c:pt idx="11">
                  <c:v>30.71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6-4100-9C7E-9891E5D6F0AC}"/>
            </c:ext>
          </c:extLst>
        </c:ser>
        <c:ser>
          <c:idx val="1"/>
          <c:order val="1"/>
          <c:tx>
            <c:strRef>
              <c:f>All_years!$F$96</c:f>
              <c:strCache>
                <c:ptCount val="1"/>
                <c:pt idx="0">
                  <c:v>low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All_years!$D$97:$D$108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All_years!$F$97:$F$108</c:f>
              <c:numCache>
                <c:formatCode>General</c:formatCode>
                <c:ptCount val="12"/>
                <c:pt idx="0">
                  <c:v>12.16</c:v>
                </c:pt>
                <c:pt idx="1">
                  <c:v>8.48</c:v>
                </c:pt>
                <c:pt idx="2">
                  <c:v>16.5</c:v>
                </c:pt>
                <c:pt idx="3">
                  <c:v>21.21</c:v>
                </c:pt>
                <c:pt idx="4">
                  <c:v>19.149999999999999</c:v>
                </c:pt>
                <c:pt idx="5">
                  <c:v>23.24</c:v>
                </c:pt>
                <c:pt idx="6">
                  <c:v>25.24</c:v>
                </c:pt>
                <c:pt idx="7">
                  <c:v>24.09</c:v>
                </c:pt>
                <c:pt idx="8">
                  <c:v>27.13</c:v>
                </c:pt>
                <c:pt idx="9">
                  <c:v>29.36</c:v>
                </c:pt>
                <c:pt idx="10">
                  <c:v>15.5</c:v>
                </c:pt>
                <c:pt idx="11">
                  <c:v>19.52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6-4100-9C7E-9891E5D6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895728"/>
        <c:axId val="229897168"/>
      </c:barChart>
      <c:catAx>
        <c:axId val="2298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897168"/>
        <c:crosses val="autoZero"/>
        <c:auto val="1"/>
        <c:lblAlgn val="ctr"/>
        <c:lblOffset val="100"/>
        <c:noMultiLvlLbl val="0"/>
      </c:catAx>
      <c:valAx>
        <c:axId val="2298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8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Nota Total por Sexo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All_years!$M$18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All_years!$L$19:$L$30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All_years!$M$19:$M$30</c:f>
              <c:numCache>
                <c:formatCode>General</c:formatCode>
                <c:ptCount val="12"/>
                <c:pt idx="0">
                  <c:v>533.19000000000005</c:v>
                </c:pt>
                <c:pt idx="1">
                  <c:v>534.66999999999996</c:v>
                </c:pt>
                <c:pt idx="2">
                  <c:v>515.66</c:v>
                </c:pt>
                <c:pt idx="3">
                  <c:v>508.57</c:v>
                </c:pt>
                <c:pt idx="4">
                  <c:v>504.3</c:v>
                </c:pt>
                <c:pt idx="5">
                  <c:v>515.33000000000004</c:v>
                </c:pt>
                <c:pt idx="6">
                  <c:v>517.57000000000005</c:v>
                </c:pt>
                <c:pt idx="7">
                  <c:v>525.25</c:v>
                </c:pt>
                <c:pt idx="8">
                  <c:v>536.26</c:v>
                </c:pt>
                <c:pt idx="9">
                  <c:v>530.08000000000004</c:v>
                </c:pt>
                <c:pt idx="10">
                  <c:v>534.72</c:v>
                </c:pt>
                <c:pt idx="11">
                  <c:v>543.02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7-4728-99AB-937B3C256A77}"/>
            </c:ext>
          </c:extLst>
        </c:ser>
        <c:ser>
          <c:idx val="1"/>
          <c:order val="1"/>
          <c:tx>
            <c:strRef>
              <c:f>All_years!$N$18</c:f>
              <c:strCache>
                <c:ptCount val="1"/>
                <c:pt idx="0">
                  <c:v>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All_years!$L$19:$L$30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All_years!$N$19:$N$30</c:f>
              <c:numCache>
                <c:formatCode>General</c:formatCode>
                <c:ptCount val="12"/>
                <c:pt idx="0">
                  <c:v>519.1</c:v>
                </c:pt>
                <c:pt idx="1">
                  <c:v>521.32000000000005</c:v>
                </c:pt>
                <c:pt idx="2">
                  <c:v>495.52</c:v>
                </c:pt>
                <c:pt idx="3">
                  <c:v>495.17</c:v>
                </c:pt>
                <c:pt idx="4">
                  <c:v>491.33</c:v>
                </c:pt>
                <c:pt idx="5">
                  <c:v>505.15</c:v>
                </c:pt>
                <c:pt idx="6">
                  <c:v>506.34</c:v>
                </c:pt>
                <c:pt idx="7">
                  <c:v>513.79</c:v>
                </c:pt>
                <c:pt idx="8">
                  <c:v>523.84</c:v>
                </c:pt>
                <c:pt idx="9">
                  <c:v>517.53</c:v>
                </c:pt>
                <c:pt idx="10">
                  <c:v>521.24</c:v>
                </c:pt>
                <c:pt idx="11">
                  <c:v>530.9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7-4728-99AB-937B3C256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89856"/>
        <c:axId val="389913056"/>
      </c:lineChart>
      <c:catAx>
        <c:axId val="2021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913056"/>
        <c:crosses val="autoZero"/>
        <c:auto val="1"/>
        <c:lblAlgn val="ctr"/>
        <c:lblOffset val="100"/>
        <c:noMultiLvlLbl val="0"/>
      </c:catAx>
      <c:valAx>
        <c:axId val="389913056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98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Redação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All_years!$O$18</c:f>
              <c:strCache>
                <c:ptCount val="1"/>
                <c:pt idx="0">
                  <c:v>Mas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All_years!$L$19:$L$30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All_years!$O$19:$O$30</c:f>
              <c:numCache>
                <c:formatCode>General</c:formatCode>
                <c:ptCount val="12"/>
                <c:pt idx="0">
                  <c:v>546.36</c:v>
                </c:pt>
                <c:pt idx="1">
                  <c:v>540.57000000000005</c:v>
                </c:pt>
                <c:pt idx="2">
                  <c:v>505.49</c:v>
                </c:pt>
                <c:pt idx="3">
                  <c:v>499.26</c:v>
                </c:pt>
                <c:pt idx="4">
                  <c:v>460.37</c:v>
                </c:pt>
                <c:pt idx="5">
                  <c:v>524.57000000000005</c:v>
                </c:pt>
                <c:pt idx="6">
                  <c:v>516.03</c:v>
                </c:pt>
                <c:pt idx="7">
                  <c:v>509.42</c:v>
                </c:pt>
                <c:pt idx="8">
                  <c:v>503.1</c:v>
                </c:pt>
                <c:pt idx="9">
                  <c:v>562.39</c:v>
                </c:pt>
                <c:pt idx="10">
                  <c:v>550.70000000000005</c:v>
                </c:pt>
                <c:pt idx="11">
                  <c:v>595.91999999999996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2-4959-A563-223B25C9A4BA}"/>
            </c:ext>
          </c:extLst>
        </c:ser>
        <c:ser>
          <c:idx val="3"/>
          <c:order val="1"/>
          <c:tx>
            <c:strRef>
              <c:f>All_years!$P$18</c:f>
              <c:strCache>
                <c:ptCount val="1"/>
                <c:pt idx="0">
                  <c:v>Fem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All_years!$L$19:$L$30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All_years!$P$19:$P$30</c:f>
              <c:numCache>
                <c:formatCode>General</c:formatCode>
                <c:ptCount val="12"/>
                <c:pt idx="0">
                  <c:v>585.98</c:v>
                </c:pt>
                <c:pt idx="1">
                  <c:v>573.1</c:v>
                </c:pt>
                <c:pt idx="2">
                  <c:v>512.07000000000005</c:v>
                </c:pt>
                <c:pt idx="3">
                  <c:v>520.35</c:v>
                </c:pt>
                <c:pt idx="4">
                  <c:v>479.61</c:v>
                </c:pt>
                <c:pt idx="5">
                  <c:v>546.47</c:v>
                </c:pt>
                <c:pt idx="6">
                  <c:v>540.07000000000005</c:v>
                </c:pt>
                <c:pt idx="7">
                  <c:v>531.86</c:v>
                </c:pt>
                <c:pt idx="8">
                  <c:v>512.52</c:v>
                </c:pt>
                <c:pt idx="9">
                  <c:v>577.15</c:v>
                </c:pt>
                <c:pt idx="10">
                  <c:v>588.29</c:v>
                </c:pt>
                <c:pt idx="11">
                  <c:v>624.35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92-4959-A563-223B25C9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10656"/>
        <c:axId val="389911616"/>
      </c:scatterChart>
      <c:valAx>
        <c:axId val="3899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911616"/>
        <c:crosses val="autoZero"/>
        <c:crossBetween val="midCat"/>
      </c:valAx>
      <c:valAx>
        <c:axId val="389911616"/>
        <c:scaling>
          <c:orientation val="minMax"/>
          <c:max val="630"/>
          <c:min val="4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910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Já</a:t>
            </a:r>
            <a:r>
              <a:rPr lang="pt-BR" baseline="0"/>
              <a:t> trabalharam ou trabalham - 2010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622703412073488E-2"/>
          <c:y val="0.17171296296296296"/>
          <c:w val="0.90959951881014889"/>
          <c:h val="0.73569444444444443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26-4353-A57A-32CBFCB73B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26-4353-A57A-32CBFCB73B52}"/>
              </c:ext>
            </c:extLst>
          </c:dPt>
          <c:cat>
            <c:strRef>
              <c:f>All_years!$M$48:$N$48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All_years!$M$49:$N$49</c:f>
              <c:numCache>
                <c:formatCode>General</c:formatCode>
                <c:ptCount val="2"/>
                <c:pt idx="0">
                  <c:v>1236892</c:v>
                </c:pt>
                <c:pt idx="1">
                  <c:v>1522647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8-49AC-BBE8-CF8728C8F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100804544"/>
        <c:axId val="100805504"/>
      </c:barChart>
      <c:catAx>
        <c:axId val="10080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05504"/>
        <c:crosses val="autoZero"/>
        <c:auto val="1"/>
        <c:lblAlgn val="ctr"/>
        <c:lblOffset val="100"/>
        <c:noMultiLvlLbl val="0"/>
      </c:catAx>
      <c:valAx>
        <c:axId val="1008055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080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Já trabalharam ou trabalham</a:t>
            </a:r>
            <a:r>
              <a:rPr lang="pt-BR" baseline="0"/>
              <a:t> - 2013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8E-460F-A4C0-54921388BFE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8E-460F-A4C0-54921388BFE4}"/>
              </c:ext>
            </c:extLst>
          </c:dPt>
          <c:val>
            <c:numRef>
              <c:f>All_years!$M$52:$N$52</c:f>
              <c:numCache>
                <c:formatCode>General</c:formatCode>
                <c:ptCount val="2"/>
                <c:pt idx="0">
                  <c:v>1996585</c:v>
                </c:pt>
                <c:pt idx="1">
                  <c:v>2427597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C-4791-BC80-2AA34F6D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397283904"/>
        <c:axId val="397281504"/>
      </c:barChart>
      <c:catAx>
        <c:axId val="397283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7281504"/>
        <c:crosses val="autoZero"/>
        <c:auto val="1"/>
        <c:lblAlgn val="ctr"/>
        <c:lblOffset val="100"/>
        <c:noMultiLvlLbl val="0"/>
      </c:catAx>
      <c:valAx>
        <c:axId val="3972815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72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Já trabalharam ou trabalham -</a:t>
            </a:r>
            <a:r>
              <a:rPr lang="pt-BR" baseline="0"/>
              <a:t>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71-45B0-AF92-768F341C75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71-45B0-AF92-768F341C75DD}"/>
              </c:ext>
            </c:extLst>
          </c:dPt>
          <c:val>
            <c:numRef>
              <c:f>All_years!$M$55:$N$55</c:f>
              <c:numCache>
                <c:formatCode>General</c:formatCode>
                <c:ptCount val="2"/>
                <c:pt idx="0">
                  <c:v>2250167</c:v>
                </c:pt>
                <c:pt idx="1">
                  <c:v>2651121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9-4C91-8A6A-544425ACE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220057440"/>
        <c:axId val="220056480"/>
      </c:barChart>
      <c:catAx>
        <c:axId val="220057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0056480"/>
        <c:crosses val="autoZero"/>
        <c:auto val="1"/>
        <c:lblAlgn val="ctr"/>
        <c:lblOffset val="100"/>
        <c:noMultiLvlLbl val="0"/>
      </c:catAx>
      <c:valAx>
        <c:axId val="220056480"/>
        <c:scaling>
          <c:orientation val="minMax"/>
          <c:min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0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Nota</a:t>
            </a:r>
            <a:r>
              <a:rPr lang="pt-BR" baseline="0"/>
              <a:t> Total entre alunos de alta renda que nunca trabalharam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All_years!$M$33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All_years!$L$34:$L$40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All_years!$M$34:$M$40</c:f>
              <c:numCache>
                <c:formatCode>General</c:formatCode>
                <c:ptCount val="7"/>
                <c:pt idx="0">
                  <c:v>619.72</c:v>
                </c:pt>
                <c:pt idx="1">
                  <c:v>614.29999999999995</c:v>
                </c:pt>
                <c:pt idx="2">
                  <c:v>606.41999999999996</c:v>
                </c:pt>
                <c:pt idx="3">
                  <c:v>598.61</c:v>
                </c:pt>
                <c:pt idx="4">
                  <c:v>598.91999999999996</c:v>
                </c:pt>
                <c:pt idx="5">
                  <c:v>598.95000000000005</c:v>
                </c:pt>
                <c:pt idx="6">
                  <c:v>608.92999999999995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E-4D85-89EA-6C17C59DC722}"/>
            </c:ext>
          </c:extLst>
        </c:ser>
        <c:ser>
          <c:idx val="1"/>
          <c:order val="1"/>
          <c:tx>
            <c:strRef>
              <c:f>All_years!$N$33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All_years!$L$34:$L$40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All_years!$N$34:$N$40</c:f>
              <c:numCache>
                <c:formatCode>General</c:formatCode>
                <c:ptCount val="7"/>
                <c:pt idx="0">
                  <c:v>617.71</c:v>
                </c:pt>
                <c:pt idx="1">
                  <c:v>607.16</c:v>
                </c:pt>
                <c:pt idx="2">
                  <c:v>598.77</c:v>
                </c:pt>
                <c:pt idx="3">
                  <c:v>596.48</c:v>
                </c:pt>
                <c:pt idx="4">
                  <c:v>594.78</c:v>
                </c:pt>
                <c:pt idx="5">
                  <c:v>596.82000000000005</c:v>
                </c:pt>
                <c:pt idx="6">
                  <c:v>606.75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E-4D85-89EA-6C17C59D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852288"/>
        <c:axId val="395856128"/>
      </c:barChart>
      <c:catAx>
        <c:axId val="3958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56128"/>
        <c:crosses val="autoZero"/>
        <c:auto val="1"/>
        <c:lblAlgn val="ctr"/>
        <c:lblOffset val="100"/>
        <c:noMultiLvlLbl val="0"/>
      </c:catAx>
      <c:valAx>
        <c:axId val="395856128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Média Redação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All_years!$R$2</c:f>
              <c:strCache>
                <c:ptCount val="1"/>
                <c:pt idx="0">
                  <c:v>Avg RED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All_years!$Q$3:$Q$14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All_years!$R$3:$R$14</c:f>
              <c:numCache>
                <c:formatCode>General</c:formatCode>
                <c:ptCount val="12"/>
                <c:pt idx="0">
                  <c:v>596.41</c:v>
                </c:pt>
                <c:pt idx="1">
                  <c:v>573.82000000000005</c:v>
                </c:pt>
                <c:pt idx="2">
                  <c:v>509.35</c:v>
                </c:pt>
                <c:pt idx="3">
                  <c:v>522.22</c:v>
                </c:pt>
                <c:pt idx="4">
                  <c:v>498</c:v>
                </c:pt>
                <c:pt idx="5">
                  <c:v>542.04999999999995</c:v>
                </c:pt>
                <c:pt idx="6">
                  <c:v>529.96</c:v>
                </c:pt>
                <c:pt idx="7">
                  <c:v>522.54999999999995</c:v>
                </c:pt>
                <c:pt idx="8">
                  <c:v>508.67</c:v>
                </c:pt>
                <c:pt idx="9">
                  <c:v>571.17999999999995</c:v>
                </c:pt>
                <c:pt idx="10">
                  <c:v>573.41</c:v>
                </c:pt>
                <c:pt idx="11">
                  <c:v>613.5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D-437C-9D89-156C09B9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62096"/>
        <c:axId val="223461616"/>
      </c:lineChart>
      <c:catAx>
        <c:axId val="2234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461616"/>
        <c:crosses val="autoZero"/>
        <c:auto val="1"/>
        <c:lblAlgn val="ctr"/>
        <c:lblOffset val="100"/>
        <c:noMultiLvlLbl val="0"/>
      </c:catAx>
      <c:valAx>
        <c:axId val="223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4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Nota total entre alunos de alta renda que nunca trabalharam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All_years!$M$33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All_years!$L$34:$L$40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All_years!$M$34:$M$40</c:f>
              <c:numCache>
                <c:formatCode>General</c:formatCode>
                <c:ptCount val="7"/>
                <c:pt idx="0">
                  <c:v>619.72</c:v>
                </c:pt>
                <c:pt idx="1">
                  <c:v>614.29999999999995</c:v>
                </c:pt>
                <c:pt idx="2">
                  <c:v>606.41999999999996</c:v>
                </c:pt>
                <c:pt idx="3">
                  <c:v>598.61</c:v>
                </c:pt>
                <c:pt idx="4">
                  <c:v>598.91999999999996</c:v>
                </c:pt>
                <c:pt idx="5">
                  <c:v>598.95000000000005</c:v>
                </c:pt>
                <c:pt idx="6">
                  <c:v>608.92999999999995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4-498A-896E-DE187DA3DE0E}"/>
            </c:ext>
          </c:extLst>
        </c:ser>
        <c:ser>
          <c:idx val="1"/>
          <c:order val="1"/>
          <c:tx>
            <c:strRef>
              <c:f>All_years!$N$33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All_years!$L$34:$L$40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All_years!$N$34:$N$40</c:f>
              <c:numCache>
                <c:formatCode>General</c:formatCode>
                <c:ptCount val="7"/>
                <c:pt idx="0">
                  <c:v>617.71</c:v>
                </c:pt>
                <c:pt idx="1">
                  <c:v>607.16</c:v>
                </c:pt>
                <c:pt idx="2">
                  <c:v>598.77</c:v>
                </c:pt>
                <c:pt idx="3">
                  <c:v>596.48</c:v>
                </c:pt>
                <c:pt idx="4">
                  <c:v>594.78</c:v>
                </c:pt>
                <c:pt idx="5">
                  <c:v>596.82000000000005</c:v>
                </c:pt>
                <c:pt idx="6">
                  <c:v>606.75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4-498A-896E-DE187DA3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66208"/>
        <c:axId val="201567168"/>
      </c:lineChart>
      <c:catAx>
        <c:axId val="201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567168"/>
        <c:crosses val="autoZero"/>
        <c:auto val="1"/>
        <c:lblAlgn val="ctr"/>
        <c:lblOffset val="100"/>
        <c:noMultiLvlLbl val="0"/>
      </c:catAx>
      <c:valAx>
        <c:axId val="201567168"/>
        <c:scaling>
          <c:orientation val="minMax"/>
          <c:max val="640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56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All_years!$F$2</c:f>
              <c:strCache>
                <c:ptCount val="1"/>
                <c:pt idx="0">
                  <c:v>Avg CN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All_years!$E$3:$E$14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All_years!$F$3:$F$14</c:f>
              <c:numCache>
                <c:formatCode>General</c:formatCode>
                <c:ptCount val="12"/>
                <c:pt idx="0">
                  <c:v>485.71</c:v>
                </c:pt>
                <c:pt idx="1">
                  <c:v>486.51</c:v>
                </c:pt>
                <c:pt idx="2">
                  <c:v>472.06</c:v>
                </c:pt>
                <c:pt idx="3">
                  <c:v>469.01</c:v>
                </c:pt>
                <c:pt idx="4">
                  <c:v>482.07</c:v>
                </c:pt>
                <c:pt idx="5">
                  <c:v>478.92</c:v>
                </c:pt>
                <c:pt idx="6">
                  <c:v>477.67</c:v>
                </c:pt>
                <c:pt idx="7">
                  <c:v>510.86</c:v>
                </c:pt>
                <c:pt idx="8">
                  <c:v>493.68</c:v>
                </c:pt>
                <c:pt idx="9">
                  <c:v>477.82</c:v>
                </c:pt>
                <c:pt idx="10">
                  <c:v>490.4</c:v>
                </c:pt>
                <c:pt idx="11">
                  <c:v>491.78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7-4AAA-89EF-30668493F72E}"/>
            </c:ext>
          </c:extLst>
        </c:ser>
        <c:ser>
          <c:idx val="3"/>
          <c:order val="2"/>
          <c:tx>
            <c:strRef>
              <c:f>All_years!$I$2</c:f>
              <c:strCache>
                <c:ptCount val="1"/>
                <c:pt idx="0">
                  <c:v>Avg CH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All_years!$E$3:$E$14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All_years!$I$3:$I$14</c:f>
              <c:numCache>
                <c:formatCode>General</c:formatCode>
                <c:ptCount val="12"/>
                <c:pt idx="0">
                  <c:v>546.63</c:v>
                </c:pt>
                <c:pt idx="1">
                  <c:v>498.77</c:v>
                </c:pt>
                <c:pt idx="2">
                  <c:v>522.29</c:v>
                </c:pt>
                <c:pt idx="3">
                  <c:v>519.91</c:v>
                </c:pt>
                <c:pt idx="4">
                  <c:v>546.51</c:v>
                </c:pt>
                <c:pt idx="5">
                  <c:v>558.48</c:v>
                </c:pt>
                <c:pt idx="6">
                  <c:v>534.44000000000005</c:v>
                </c:pt>
                <c:pt idx="7">
                  <c:v>518.82000000000005</c:v>
                </c:pt>
                <c:pt idx="8">
                  <c:v>568.09</c:v>
                </c:pt>
                <c:pt idx="9">
                  <c:v>507.24</c:v>
                </c:pt>
                <c:pt idx="10">
                  <c:v>511.15</c:v>
                </c:pt>
                <c:pt idx="11">
                  <c:v>519.94000000000005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17-4AAA-89EF-30668493F72E}"/>
            </c:ext>
          </c:extLst>
        </c:ser>
        <c:ser>
          <c:idx val="6"/>
          <c:order val="4"/>
          <c:tx>
            <c:strRef>
              <c:f>All_years!$L$2</c:f>
              <c:strCache>
                <c:ptCount val="1"/>
                <c:pt idx="0">
                  <c:v>Avg LC Score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All_years!$E$3:$E$14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All_years!$L$3:$L$14</c:f>
              <c:numCache>
                <c:formatCode>General</c:formatCode>
                <c:ptCount val="12"/>
                <c:pt idx="0">
                  <c:v>509.92</c:v>
                </c:pt>
                <c:pt idx="1">
                  <c:v>541.17999999999995</c:v>
                </c:pt>
                <c:pt idx="2">
                  <c:v>494.04</c:v>
                </c:pt>
                <c:pt idx="3">
                  <c:v>490</c:v>
                </c:pt>
                <c:pt idx="4">
                  <c:v>507.66</c:v>
                </c:pt>
                <c:pt idx="5">
                  <c:v>505.45</c:v>
                </c:pt>
                <c:pt idx="6">
                  <c:v>520.9</c:v>
                </c:pt>
                <c:pt idx="7">
                  <c:v>510.2</c:v>
                </c:pt>
                <c:pt idx="8">
                  <c:v>526.45000000000005</c:v>
                </c:pt>
                <c:pt idx="9">
                  <c:v>520.51</c:v>
                </c:pt>
                <c:pt idx="10">
                  <c:v>523.79999999999995</c:v>
                </c:pt>
                <c:pt idx="11">
                  <c:v>502.55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17-4AAA-89EF-30668493F72E}"/>
            </c:ext>
          </c:extLst>
        </c:ser>
        <c:ser>
          <c:idx val="9"/>
          <c:order val="6"/>
          <c:tx>
            <c:strRef>
              <c:f>All_years!$O$2</c:f>
              <c:strCache>
                <c:ptCount val="1"/>
                <c:pt idx="0">
                  <c:v>Avg MT Score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All_years!$E$3:$E$14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All_years!$O$3:$O$14</c:f>
              <c:numCache>
                <c:formatCode>General</c:formatCode>
                <c:ptCount val="12"/>
                <c:pt idx="0">
                  <c:v>505.09</c:v>
                </c:pt>
                <c:pt idx="1">
                  <c:v>543.14</c:v>
                </c:pt>
                <c:pt idx="2">
                  <c:v>508.82</c:v>
                </c:pt>
                <c:pt idx="3">
                  <c:v>510.37</c:v>
                </c:pt>
                <c:pt idx="4">
                  <c:v>473.1</c:v>
                </c:pt>
                <c:pt idx="5">
                  <c:v>467.93</c:v>
                </c:pt>
                <c:pt idx="6">
                  <c:v>490.08</c:v>
                </c:pt>
                <c:pt idx="7">
                  <c:v>518.75</c:v>
                </c:pt>
                <c:pt idx="8">
                  <c:v>535.4</c:v>
                </c:pt>
                <c:pt idx="9">
                  <c:v>523.12</c:v>
                </c:pt>
                <c:pt idx="10">
                  <c:v>520.57000000000005</c:v>
                </c:pt>
                <c:pt idx="11">
                  <c:v>535.08000000000004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17-4AAA-89EF-3066849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835775"/>
        <c:axId val="8968352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All_years!$G$2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All_years!$E$3:$E$14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All_years!$G$3:$G$14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17-4AAA-89EF-30668493F72E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All_years!$J$2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All_years!$E$3:$E$14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All_years!$J$3:$J$14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17-4AAA-89EF-30668493F72E}"/>
                  </c:ext>
                </c:extLst>
              </c15:ser>
            </c15:filteredLineSeries>
            <c15:filteredLine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All_years!$M$2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All_years!$E$3:$E$14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All_years!$M$3:$M$14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17-4AAA-89EF-30668493F72E}"/>
                  </c:ext>
                </c:extLst>
              </c15:ser>
            </c15:filteredLineSeries>
          </c:ext>
        </c:extLst>
      </c:lineChart>
      <c:catAx>
        <c:axId val="89683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835295"/>
        <c:crosses val="autoZero"/>
        <c:auto val="1"/>
        <c:lblAlgn val="ctr"/>
        <c:lblOffset val="100"/>
        <c:noMultiLvlLbl val="0"/>
      </c:catAx>
      <c:valAx>
        <c:axId val="896835295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8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 Domínio Normal Culta - 2010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2C-414F-B268-1EBBBC838F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2C-414F-B268-1EBBBC838F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2C-414F-B268-1EBBBC838F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42C-414F-B268-1EBBBC838F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42C-414F-B268-1EBBBC838F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'2010'!$L$7:$L$11</c:f>
              <c:strCache>
                <c:ptCount val="5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</c:strCache>
            </c:strRef>
          </c:cat>
          <c:val>
            <c:numRef>
              <c:f>'2010'!$M$7:$M$11</c:f>
              <c:numCache>
                <c:formatCode>General</c:formatCode>
                <c:ptCount val="5"/>
                <c:pt idx="0">
                  <c:v>718087</c:v>
                </c:pt>
                <c:pt idx="1">
                  <c:v>169614</c:v>
                </c:pt>
                <c:pt idx="2">
                  <c:v>475447</c:v>
                </c:pt>
                <c:pt idx="3">
                  <c:v>1873776</c:v>
                </c:pt>
                <c:pt idx="4">
                  <c:v>598771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A-4B48-ABFD-0819EA0765B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42C-414F-B268-1EBBBC838F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42C-414F-B268-1EBBBC838F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42C-414F-B268-1EBBBC838F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42C-414F-B268-1EBBBC838F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42C-414F-B268-1EBBBC838F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'2010'!$L$7:$L$11</c:f>
              <c:strCache>
                <c:ptCount val="5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</c:strCache>
            </c:strRef>
          </c:cat>
          <c:val>
            <c:numRef>
              <c:f>'2010'!$N$7:$N$11</c:f>
              <c:numCache>
                <c:formatCode>General</c:formatCode>
                <c:ptCount val="5"/>
                <c:pt idx="0">
                  <c:v>18.73</c:v>
                </c:pt>
                <c:pt idx="1">
                  <c:v>4.43</c:v>
                </c:pt>
                <c:pt idx="2">
                  <c:v>12.4</c:v>
                </c:pt>
                <c:pt idx="3">
                  <c:v>48.86</c:v>
                </c:pt>
                <c:pt idx="4">
                  <c:v>15.62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A-4B48-ABFD-0819EA0765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n</a:t>
            </a:r>
            <a:r>
              <a:rPr lang="pt-BR"/>
              <a:t>orma</a:t>
            </a:r>
            <a:r>
              <a:rPr lang="pt-BR" baseline="0"/>
              <a:t> c</a:t>
            </a:r>
            <a:r>
              <a:rPr lang="pt-BR"/>
              <a:t>ulta (2011)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'2011'!$M$6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7636-4F2D-8879-0BFCEA2934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07E-4376-AB28-158573C7E5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07E-4376-AB28-158573C7E5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07E-4376-AB28-158573C7E5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07E-4376-AB28-158573C7E58E}"/>
              </c:ext>
            </c:extLst>
          </c:dPt>
          <c:dLbls>
            <c:dLbl>
              <c:idx val="0"/>
              <c:layout>
                <c:manualLayout>
                  <c:x val="2.4561795488018939E-3"/>
                  <c:y val="0.134102975920386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36-4F2D-8879-0BFCEA2934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'2011'!$L$7:$L$11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'2011'!$M$7:$M$11</c:f>
              <c:numCache>
                <c:formatCode>General</c:formatCode>
                <c:ptCount val="5"/>
                <c:pt idx="0">
                  <c:v>2261</c:v>
                </c:pt>
                <c:pt idx="1">
                  <c:v>37003</c:v>
                </c:pt>
                <c:pt idx="2">
                  <c:v>207299</c:v>
                </c:pt>
                <c:pt idx="3">
                  <c:v>189753</c:v>
                </c:pt>
                <c:pt idx="4">
                  <c:v>40091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6-4F2D-8879-0BFCEA293468}"/>
            </c:ext>
          </c:extLst>
        </c:ser>
        <c:ser>
          <c:idx val="1"/>
          <c:order val="1"/>
          <c:tx>
            <c:strRef>
              <c:f>'2011'!$N$6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07E-4376-AB28-158573C7E5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B07E-4376-AB28-158573C7E5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B07E-4376-AB28-158573C7E5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B07E-4376-AB28-158573C7E5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B07E-4376-AB28-158573C7E5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'2011'!$L$7:$L$11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'2011'!$N$7:$N$11</c:f>
              <c:numCache>
                <c:formatCode>General</c:formatCode>
                <c:ptCount val="5"/>
                <c:pt idx="0">
                  <c:v>0.48</c:v>
                </c:pt>
                <c:pt idx="1">
                  <c:v>7.77</c:v>
                </c:pt>
                <c:pt idx="2">
                  <c:v>43.519999999999996</c:v>
                </c:pt>
                <c:pt idx="3">
                  <c:v>39.839999999999996</c:v>
                </c:pt>
                <c:pt idx="4">
                  <c:v>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6-4F2D-8879-0BFCEA29346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 Domínio Normal Culta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'2012'!$M$6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645-49C3-9B2C-A293E5E116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645-49C3-9B2C-A293E5E116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645-49C3-9B2C-A293E5E116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645-49C3-9B2C-A293E5E116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6645-49C3-9B2C-A293E5E116E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645-49C3-9B2C-A293E5E116E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645-49C3-9B2C-A293E5E116E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645-49C3-9B2C-A293E5E116E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645-49C3-9B2C-A293E5E116E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6645-49C3-9B2C-A293E5E116E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'2012'!$L$7:$L$11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'2012'!$M$7:$M$11</c:f>
              <c:numCache>
                <c:formatCode>General</c:formatCode>
                <c:ptCount val="5"/>
                <c:pt idx="0">
                  <c:v>51899</c:v>
                </c:pt>
                <c:pt idx="1">
                  <c:v>606262</c:v>
                </c:pt>
                <c:pt idx="2">
                  <c:v>1913846</c:v>
                </c:pt>
                <c:pt idx="3">
                  <c:v>1183691</c:v>
                </c:pt>
                <c:pt idx="4">
                  <c:v>199519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5-49C3-9B2C-A293E5E116ED}"/>
            </c:ext>
          </c:extLst>
        </c:ser>
        <c:ser>
          <c:idx val="1"/>
          <c:order val="1"/>
          <c:tx>
            <c:strRef>
              <c:f>'2012'!$N$6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645-49C3-9B2C-A293E5E116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6645-49C3-9B2C-A293E5E116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6645-49C3-9B2C-A293E5E116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6645-49C3-9B2C-A293E5E116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6645-49C3-9B2C-A293E5E116E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645-49C3-9B2C-A293E5E116E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645-49C3-9B2C-A293E5E116E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645-49C3-9B2C-A293E5E116E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6645-49C3-9B2C-A293E5E116E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645-49C3-9B2C-A293E5E116E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'2012'!$L$7:$L$11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'2012'!$N$7:$N$11</c:f>
              <c:numCache>
                <c:formatCode>General</c:formatCode>
                <c:ptCount val="5"/>
                <c:pt idx="0">
                  <c:v>1.32</c:v>
                </c:pt>
                <c:pt idx="1">
                  <c:v>15.33</c:v>
                </c:pt>
                <c:pt idx="2">
                  <c:v>48.39</c:v>
                </c:pt>
                <c:pt idx="3">
                  <c:v>29.930000000000003</c:v>
                </c:pt>
                <c:pt idx="4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5-49C3-9B2C-A293E5E116E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 Domínio Normal Culta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'2013'!$M$6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699-4FBB-BEB0-BEF2A015D2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699-4FBB-BEB0-BEF2A015D2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699-4FBB-BEB0-BEF2A015D2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699-4FBB-BEB0-BEF2A015D2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0699-4FBB-BEB0-BEF2A015D2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699-4FBB-BEB0-BEF2A015D2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699-4FBB-BEB0-BEF2A015D2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699-4FBB-BEB0-BEF2A015D2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699-4FBB-BEB0-BEF2A015D2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699-4FBB-BEB0-BEF2A015D2A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'2013'!$L$7:$L$11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'2013'!$M$7:$M$11</c:f>
              <c:numCache>
                <c:formatCode>General</c:formatCode>
                <c:ptCount val="5"/>
                <c:pt idx="0">
                  <c:v>194833</c:v>
                </c:pt>
                <c:pt idx="1">
                  <c:v>817864</c:v>
                </c:pt>
                <c:pt idx="2">
                  <c:v>2493392</c:v>
                </c:pt>
                <c:pt idx="3">
                  <c:v>1404433</c:v>
                </c:pt>
                <c:pt idx="4">
                  <c:v>122240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9-4FBB-BEB0-BEF2A015D2A6}"/>
            </c:ext>
          </c:extLst>
        </c:ser>
        <c:ser>
          <c:idx val="1"/>
          <c:order val="1"/>
          <c:tx>
            <c:strRef>
              <c:f>'2013'!$N$6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699-4FBB-BEB0-BEF2A015D2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0699-4FBB-BEB0-BEF2A015D2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699-4FBB-BEB0-BEF2A015D2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0699-4FBB-BEB0-BEF2A015D2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0699-4FBB-BEB0-BEF2A015D2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699-4FBB-BEB0-BEF2A015D2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0699-4FBB-BEB0-BEF2A015D2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699-4FBB-BEB0-BEF2A015D2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0699-4FBB-BEB0-BEF2A015D2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699-4FBB-BEB0-BEF2A015D2A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'2013'!$L$7:$L$11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'2013'!$N$7:$N$11</c:f>
              <c:numCache>
                <c:formatCode>General</c:formatCode>
                <c:ptCount val="5"/>
                <c:pt idx="0">
                  <c:v>3.88</c:v>
                </c:pt>
                <c:pt idx="1">
                  <c:v>16.260000000000002</c:v>
                </c:pt>
                <c:pt idx="2">
                  <c:v>49.55</c:v>
                </c:pt>
                <c:pt idx="3">
                  <c:v>27.91</c:v>
                </c:pt>
                <c:pt idx="4">
                  <c:v>2.4299999999999997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9-4FBB-BEB0-BEF2A015D2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Domínio Normal Culta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'2014'!$M$6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B75-4488-A579-E913676684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B75-4488-A579-E913676684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E57-4C83-807B-258A04F6E9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E57-4C83-807B-258A04F6E9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B75-4488-A579-E91367668401}"/>
              </c:ext>
            </c:extLst>
          </c:dPt>
          <c:dLbls>
            <c:dLbl>
              <c:idx val="0"/>
              <c:layout>
                <c:manualLayout>
                  <c:x val="-3.2836171056420414E-2"/>
                  <c:y val="0.1096683876687809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75-4488-A579-E91367668401}"/>
                </c:ext>
              </c:extLst>
            </c:dLbl>
            <c:dLbl>
              <c:idx val="1"/>
              <c:layout>
                <c:manualLayout>
                  <c:x val="-0.10994507406184877"/>
                  <c:y val="4.68993630403407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75-4488-A579-E91367668401}"/>
                </c:ext>
              </c:extLst>
            </c:dLbl>
            <c:dLbl>
              <c:idx val="4"/>
              <c:layout>
                <c:manualLayout>
                  <c:x val="-1.1844277363366042E-3"/>
                  <c:y val="5.23536842666631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75-4488-A579-E913676684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'2014'!$L$7:$L$11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'2014'!$M$7:$M$11</c:f>
              <c:numCache>
                <c:formatCode>General</c:formatCode>
                <c:ptCount val="5"/>
                <c:pt idx="0">
                  <c:v>380822</c:v>
                </c:pt>
                <c:pt idx="1">
                  <c:v>1032489</c:v>
                </c:pt>
                <c:pt idx="2">
                  <c:v>3226105</c:v>
                </c:pt>
                <c:pt idx="3">
                  <c:v>1286523</c:v>
                </c:pt>
                <c:pt idx="4">
                  <c:v>56869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5-4488-A579-E91367668401}"/>
            </c:ext>
          </c:extLst>
        </c:ser>
        <c:ser>
          <c:idx val="1"/>
          <c:order val="1"/>
          <c:tx>
            <c:strRef>
              <c:f>'2014'!$N$6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E57-4C83-807B-258A04F6E93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E57-4C83-807B-258A04F6E93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E57-4C83-807B-258A04F6E93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E57-4C83-807B-258A04F6E9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E57-4C83-807B-258A04F6E9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'2014'!$L$7:$L$11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'2014'!$N$7:$N$11</c:f>
              <c:numCache>
                <c:formatCode>General</c:formatCode>
                <c:ptCount val="5"/>
                <c:pt idx="0">
                  <c:v>6.37</c:v>
                </c:pt>
                <c:pt idx="1">
                  <c:v>17.260000000000002</c:v>
                </c:pt>
                <c:pt idx="2">
                  <c:v>53.93</c:v>
                </c:pt>
                <c:pt idx="3">
                  <c:v>21.51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5-4488-A579-E91367668401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Domínio Normal Culta</a:t>
            </a:r>
          </a:p>
          <a:p>
            <a:pPr>
              <a:defRPr/>
            </a:pPr>
            <a:endParaRPr lang="pt-BR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'2015'!$M$6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715-40F2-869D-13E39E2647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0EE-4EA9-AF5F-E4AB9D63257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715-40F2-869D-13E39E2647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715-40F2-869D-13E39E2647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0EE-4EA9-AF5F-E4AB9D632574}"/>
              </c:ext>
            </c:extLst>
          </c:dPt>
          <c:dLbls>
            <c:dLbl>
              <c:idx val="1"/>
              <c:layout>
                <c:manualLayout>
                  <c:x val="-2.7838825911766412E-3"/>
                  <c:y val="4.700369922813982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EE-4EA9-AF5F-E4AB9D632574}"/>
                </c:ext>
              </c:extLst>
            </c:dLbl>
            <c:dLbl>
              <c:idx val="4"/>
              <c:layout>
                <c:manualLayout>
                  <c:x val="-5.0382351520323602E-2"/>
                  <c:y val="-1.87113003377822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EE-4EA9-AF5F-E4AB9D6325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'2015'!$L$7:$L$11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'2015'!$M$7:$M$11</c:f>
              <c:numCache>
                <c:formatCode>General</c:formatCode>
                <c:ptCount val="5"/>
                <c:pt idx="0">
                  <c:v>84095</c:v>
                </c:pt>
                <c:pt idx="1">
                  <c:v>688524</c:v>
                </c:pt>
                <c:pt idx="2">
                  <c:v>3170158</c:v>
                </c:pt>
                <c:pt idx="3">
                  <c:v>1585984</c:v>
                </c:pt>
                <c:pt idx="4">
                  <c:v>70689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E-4EA9-AF5F-E4AB9D632574}"/>
            </c:ext>
          </c:extLst>
        </c:ser>
        <c:ser>
          <c:idx val="1"/>
          <c:order val="1"/>
          <c:tx>
            <c:strRef>
              <c:f>'2015'!$N$6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715-40F2-869D-13E39E2647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2715-40F2-869D-13E39E2647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2715-40F2-869D-13E39E2647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2715-40F2-869D-13E39E2647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2715-40F2-869D-13E39E2647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'2015'!$L$7:$L$11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'2015'!$N$7:$N$11</c:f>
              <c:numCache>
                <c:formatCode>General</c:formatCode>
                <c:ptCount val="5"/>
                <c:pt idx="0">
                  <c:v>1.51</c:v>
                </c:pt>
                <c:pt idx="1">
                  <c:v>12.299999999999999</c:v>
                </c:pt>
                <c:pt idx="2">
                  <c:v>56.62</c:v>
                </c:pt>
                <c:pt idx="3">
                  <c:v>28.330000000000002</c:v>
                </c:pt>
                <c:pt idx="4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E-4EA9-AF5F-E4AB9D63257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Norma Culta (2016</a:t>
            </a:r>
            <a:r>
              <a:rPr lang="pt-B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  <a:p>
            <a:pPr>
              <a:defRPr/>
            </a:pPr>
            <a:endParaRPr lang="pt-BR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2710936132983377"/>
          <c:w val="0.88611111111111107"/>
          <c:h val="0.6293868474773987"/>
        </c:manualLayout>
      </c:layout>
      <c:pie3DChart>
        <c:varyColors val="1"/>
        <c:ser>
          <c:idx val="0"/>
          <c:order val="0"/>
          <c:tx>
            <c:strRef>
              <c:f>'2016'!$M$6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04A-4C31-8E16-FA52C3E2C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04A-4C31-8E16-FA52C3E2C7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04A-4C31-8E16-FA52C3E2C7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004A-4C31-8E16-FA52C3E2C7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04A-4C31-8E16-FA52C3E2C7A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04A-4C31-8E16-FA52C3E2C7A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04A-4C31-8E16-FA52C3E2C7A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04A-4C31-8E16-FA52C3E2C7A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04A-4C31-8E16-FA52C3E2C7AC}"/>
                </c:ext>
              </c:extLst>
            </c:dLbl>
            <c:dLbl>
              <c:idx val="4"/>
              <c:layout>
                <c:manualLayout>
                  <c:x val="-5.2777777777777778E-2"/>
                  <c:y val="-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4A-4C31-8E16-FA52C3E2C7A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'2016'!$L$7:$L$11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'2016'!$M$7:$M$11</c:f>
              <c:numCache>
                <c:formatCode>General</c:formatCode>
                <c:ptCount val="5"/>
                <c:pt idx="0">
                  <c:v>99886</c:v>
                </c:pt>
                <c:pt idx="1">
                  <c:v>530920</c:v>
                </c:pt>
                <c:pt idx="2">
                  <c:v>3466848</c:v>
                </c:pt>
                <c:pt idx="3">
                  <c:v>1653610</c:v>
                </c:pt>
                <c:pt idx="4">
                  <c:v>44177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A-4C31-8E16-FA52C3E2C7AC}"/>
            </c:ext>
          </c:extLst>
        </c:ser>
        <c:ser>
          <c:idx val="1"/>
          <c:order val="1"/>
          <c:tx>
            <c:strRef>
              <c:f>'2016'!$N$6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04A-4C31-8E16-FA52C3E2C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004A-4C31-8E16-FA52C3E2C7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04A-4C31-8E16-FA52C3E2C7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004A-4C31-8E16-FA52C3E2C7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004A-4C31-8E16-FA52C3E2C7A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04A-4C31-8E16-FA52C3E2C7A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004A-4C31-8E16-FA52C3E2C7A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04A-4C31-8E16-FA52C3E2C7A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004A-4C31-8E16-FA52C3E2C7A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04A-4C31-8E16-FA52C3E2C7A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'2016'!$L$7:$L$11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'2016'!$N$7:$N$11</c:f>
              <c:numCache>
                <c:formatCode>General</c:formatCode>
                <c:ptCount val="5"/>
                <c:pt idx="0">
                  <c:v>1.73</c:v>
                </c:pt>
                <c:pt idx="1">
                  <c:v>9.17</c:v>
                </c:pt>
                <c:pt idx="2">
                  <c:v>59.83</c:v>
                </c:pt>
                <c:pt idx="3">
                  <c:v>28.540000000000003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A-4C31-8E16-FA52C3E2C7A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Domínio Normal Culta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'2017'!$M$6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49-4CCB-847A-D1FD244B88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49-4CCB-847A-D1FD244B88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49-4CCB-847A-D1FD244B88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49-4CCB-847A-D1FD244B88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49-4CCB-847A-D1FD244B88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'2017'!$M$7:$M$11</c:f>
              <c:numCache>
                <c:formatCode>General</c:formatCode>
                <c:ptCount val="5"/>
                <c:pt idx="0">
                  <c:v>280833</c:v>
                </c:pt>
                <c:pt idx="1">
                  <c:v>387592</c:v>
                </c:pt>
                <c:pt idx="2">
                  <c:v>2381112</c:v>
                </c:pt>
                <c:pt idx="3">
                  <c:v>1544643</c:v>
                </c:pt>
                <c:pt idx="4">
                  <c:v>71275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3-4AA9-8B66-341DB8807719}"/>
            </c:ext>
          </c:extLst>
        </c:ser>
        <c:ser>
          <c:idx val="1"/>
          <c:order val="1"/>
          <c:tx>
            <c:strRef>
              <c:f>'2017'!$N$6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49-4CCB-847A-D1FD244B88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3249-4CCB-847A-D1FD244B88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3249-4CCB-847A-D1FD244B88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3249-4CCB-847A-D1FD244B88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3249-4CCB-847A-D1FD244B88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'2017'!$N$7:$N$11</c:f>
              <c:numCache>
                <c:formatCode>General</c:formatCode>
                <c:ptCount val="5"/>
                <c:pt idx="0">
                  <c:v>6.02</c:v>
                </c:pt>
                <c:pt idx="1">
                  <c:v>8.31</c:v>
                </c:pt>
                <c:pt idx="2">
                  <c:v>51.04</c:v>
                </c:pt>
                <c:pt idx="3">
                  <c:v>33.11</c:v>
                </c:pt>
                <c:pt idx="4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3-4AA9-8B66-341DB880771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All_years!$G$51</c:f>
              <c:strCache>
                <c:ptCount val="1"/>
                <c:pt idx="0">
                  <c:v>Number candidates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All_years!$F$52:$F$63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All_years!$G$52:$G$63</c:f>
              <c:numCache>
                <c:formatCode>General</c:formatCode>
                <c:ptCount val="12"/>
                <c:pt idx="0">
                  <c:v>4611614</c:v>
                </c:pt>
                <c:pt idx="1">
                  <c:v>631259</c:v>
                </c:pt>
                <c:pt idx="2">
                  <c:v>5791065</c:v>
                </c:pt>
                <c:pt idx="3">
                  <c:v>7173563</c:v>
                </c:pt>
                <c:pt idx="4">
                  <c:v>8722248</c:v>
                </c:pt>
                <c:pt idx="5">
                  <c:v>7746427</c:v>
                </c:pt>
                <c:pt idx="6">
                  <c:v>8627179</c:v>
                </c:pt>
                <c:pt idx="7">
                  <c:v>6731278</c:v>
                </c:pt>
                <c:pt idx="8">
                  <c:v>5513733</c:v>
                </c:pt>
                <c:pt idx="9">
                  <c:v>5095171</c:v>
                </c:pt>
                <c:pt idx="10">
                  <c:v>5783109</c:v>
                </c:pt>
                <c:pt idx="11">
                  <c:v>3389832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99A-B8BE-497110FD0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231344"/>
        <c:axId val="96230864"/>
      </c:barChart>
      <c:catAx>
        <c:axId val="962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30864"/>
        <c:crosses val="autoZero"/>
        <c:auto val="1"/>
        <c:lblAlgn val="ctr"/>
        <c:lblOffset val="100"/>
        <c:noMultiLvlLbl val="0"/>
      </c:catAx>
      <c:valAx>
        <c:axId val="962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Domínio Normal Culta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609664766106666E-2"/>
          <c:y val="0.19494423378548723"/>
          <c:w val="0.96939033523389329"/>
          <c:h val="0.70810567477320696"/>
        </c:manualLayout>
      </c:layout>
      <c:pie3DChart>
        <c:varyColors val="1"/>
        <c:ser>
          <c:idx val="0"/>
          <c:order val="0"/>
          <c:tx>
            <c:strRef>
              <c:f>'2018'!$M$6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37C-47FD-B308-ACEE33DCE1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8A0-4BC3-BE0B-66661E1CE3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F37C-47FD-B308-ACEE33DCE1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68A0-4BC3-BE0B-66661E1CE3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F37C-47FD-B308-ACEE33DCE1D2}"/>
              </c:ext>
            </c:extLst>
          </c:dPt>
          <c:dLbls>
            <c:dLbl>
              <c:idx val="0"/>
              <c:layout>
                <c:manualLayout>
                  <c:x val="-6.3654839959808023E-4"/>
                  <c:y val="6.8238958433691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7C-47FD-B308-ACEE33DCE1D2}"/>
                </c:ext>
              </c:extLst>
            </c:dLbl>
            <c:dLbl>
              <c:idx val="4"/>
              <c:layout>
                <c:manualLayout>
                  <c:x val="-2.4346222707768172E-3"/>
                  <c:y val="6.8238958433691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7C-47FD-B308-ACEE33DCE1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'2018'!$M$7:$M$11</c:f>
              <c:numCache>
                <c:formatCode>General</c:formatCode>
                <c:ptCount val="5"/>
                <c:pt idx="0">
                  <c:v>75531</c:v>
                </c:pt>
                <c:pt idx="1">
                  <c:v>295958</c:v>
                </c:pt>
                <c:pt idx="2">
                  <c:v>2288775</c:v>
                </c:pt>
                <c:pt idx="3">
                  <c:v>1359216</c:v>
                </c:pt>
                <c:pt idx="4">
                  <c:v>83170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C-47FD-B308-ACEE33DCE1D2}"/>
            </c:ext>
          </c:extLst>
        </c:ser>
        <c:ser>
          <c:idx val="1"/>
          <c:order val="1"/>
          <c:tx>
            <c:strRef>
              <c:f>'2018'!$N$6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68A0-4BC3-BE0B-66661E1CE3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68A0-4BC3-BE0B-66661E1CE3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68A0-4BC3-BE0B-66661E1CE3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68A0-4BC3-BE0B-66661E1CE3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68A0-4BC3-BE0B-66661E1CE3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'2018'!$N$7:$N$11</c:f>
              <c:numCache>
                <c:formatCode>General</c:formatCode>
                <c:ptCount val="5"/>
                <c:pt idx="0">
                  <c:v>1.85</c:v>
                </c:pt>
                <c:pt idx="1">
                  <c:v>7.22</c:v>
                </c:pt>
                <c:pt idx="2">
                  <c:v>55.79</c:v>
                </c:pt>
                <c:pt idx="3">
                  <c:v>33.14</c:v>
                </c:pt>
                <c:pt idx="4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C-47FD-B308-ACEE33DCE1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Domínio Normal Culta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'2019'!$M$6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A1C-47BE-8650-4A47B72BED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507-459F-8B3B-8D40A11992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507-459F-8B3B-8D40A11992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507-459F-8B3B-8D40A11992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A1C-47BE-8650-4A47B72BED91}"/>
              </c:ext>
            </c:extLst>
          </c:dPt>
          <c:dLbls>
            <c:dLbl>
              <c:idx val="0"/>
              <c:layout>
                <c:manualLayout>
                  <c:x val="-4.1562118758514599E-3"/>
                  <c:y val="4.24561476503257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1C-47BE-8650-4A47B72BED91}"/>
                </c:ext>
              </c:extLst>
            </c:dLbl>
            <c:dLbl>
              <c:idx val="4"/>
              <c:layout>
                <c:manualLayout>
                  <c:x val="-2.358724771674418E-4"/>
                  <c:y val="4.264324487279434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1C-47BE-8650-4A47B72BED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'2019'!$M$7:$M$11</c:f>
              <c:numCache>
                <c:formatCode>General</c:formatCode>
                <c:ptCount val="5"/>
                <c:pt idx="0">
                  <c:v>93424</c:v>
                </c:pt>
                <c:pt idx="1">
                  <c:v>282354</c:v>
                </c:pt>
                <c:pt idx="2">
                  <c:v>2169984</c:v>
                </c:pt>
                <c:pt idx="3">
                  <c:v>1247367</c:v>
                </c:pt>
                <c:pt idx="4">
                  <c:v>73015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C-47BE-8650-4A47B72BED91}"/>
            </c:ext>
          </c:extLst>
        </c:ser>
        <c:ser>
          <c:idx val="1"/>
          <c:order val="1"/>
          <c:tx>
            <c:strRef>
              <c:f>'2019'!$N$6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507-459F-8B3B-8D40A11992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507-459F-8B3B-8D40A11992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507-459F-8B3B-8D40A11992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507-459F-8B3B-8D40A11992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507-459F-8B3B-8D40A11992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'2019'!$N$7:$N$11</c:f>
              <c:numCache>
                <c:formatCode>General</c:formatCode>
                <c:ptCount val="5"/>
                <c:pt idx="0">
                  <c:v>2.42</c:v>
                </c:pt>
                <c:pt idx="1">
                  <c:v>7.31</c:v>
                </c:pt>
                <c:pt idx="2">
                  <c:v>56.129999999999995</c:v>
                </c:pt>
                <c:pt idx="3">
                  <c:v>32.269999999999996</c:v>
                </c:pt>
                <c:pt idx="4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C-47BE-8650-4A47B72BED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 Domínio Normal Culta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3723049972272E-2"/>
          <c:y val="0.2719573633210059"/>
          <c:w val="0.76950749084588188"/>
          <c:h val="0.62334223339998163"/>
        </c:manualLayout>
      </c:layout>
      <c:pie3DChart>
        <c:varyColors val="1"/>
        <c:ser>
          <c:idx val="0"/>
          <c:order val="0"/>
          <c:tx>
            <c:strRef>
              <c:f>'2020'!$M$6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844-4883-9242-A4B559BA5D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E844-4883-9242-A4B559BA5D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844-4883-9242-A4B559BA5D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844-4883-9242-A4B559BA5D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844-4883-9242-A4B559BA5DD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844-4883-9242-A4B559BA5DD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844-4883-9242-A4B559BA5DD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844-4883-9242-A4B559BA5DD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844-4883-9242-A4B559BA5DD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844-4883-9242-A4B559BA5DD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'2020'!$M$7:$M$11</c:f>
              <c:numCache>
                <c:formatCode>General</c:formatCode>
                <c:ptCount val="5"/>
                <c:pt idx="0">
                  <c:v>60540</c:v>
                </c:pt>
                <c:pt idx="1">
                  <c:v>284696</c:v>
                </c:pt>
                <c:pt idx="2">
                  <c:v>1454736</c:v>
                </c:pt>
                <c:pt idx="3">
                  <c:v>860374</c:v>
                </c:pt>
                <c:pt idx="4">
                  <c:v>65539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4-4883-9242-A4B559BA5DD6}"/>
            </c:ext>
          </c:extLst>
        </c:ser>
        <c:ser>
          <c:idx val="1"/>
          <c:order val="1"/>
          <c:tx>
            <c:strRef>
              <c:f>'2020'!$N$6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844-4883-9242-A4B559BA5D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E844-4883-9242-A4B559BA5D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844-4883-9242-A4B559BA5D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E844-4883-9242-A4B559BA5D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E844-4883-9242-A4B559BA5DD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844-4883-9242-A4B559BA5DD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E844-4883-9242-A4B559BA5DD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844-4883-9242-A4B559BA5DD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E844-4883-9242-A4B559BA5DD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E844-4883-9242-A4B559BA5DD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'2020'!$N$7:$N$11</c:f>
              <c:numCache>
                <c:formatCode>General</c:formatCode>
                <c:ptCount val="5"/>
                <c:pt idx="0">
                  <c:v>2.23</c:v>
                </c:pt>
                <c:pt idx="1">
                  <c:v>10.45</c:v>
                </c:pt>
                <c:pt idx="2">
                  <c:v>53.37</c:v>
                </c:pt>
                <c:pt idx="3">
                  <c:v>31.57</c:v>
                </c:pt>
                <c:pt idx="4">
                  <c:v>2.4099999999999997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4-4883-9242-A4B559BA5DD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Nota Norma Culta (2021</a:t>
            </a:r>
            <a:r>
              <a:rPr lang="pt-BR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'2021'!$M$6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885-4304-B424-1961510F73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C885-4304-B424-1961510F73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885-4304-B424-1961510F73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C885-4304-B424-1961510F73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885-4304-B424-1961510F733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885-4304-B424-1961510F733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885-4304-B424-1961510F733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885-4304-B424-1961510F733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C885-4304-B424-1961510F7335}"/>
                </c:ext>
              </c:extLst>
            </c:dLbl>
            <c:dLbl>
              <c:idx val="4"/>
              <c:layout>
                <c:manualLayout>
                  <c:x val="-2.7955803415670877E-2"/>
                  <c:y val="4.694051343311827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85-4304-B424-1961510F733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'2021'!$M$7:$M$11</c:f>
              <c:numCache>
                <c:formatCode>General</c:formatCode>
                <c:ptCount val="5"/>
                <c:pt idx="0">
                  <c:v>50467</c:v>
                </c:pt>
                <c:pt idx="1">
                  <c:v>220913</c:v>
                </c:pt>
                <c:pt idx="2">
                  <c:v>1270378</c:v>
                </c:pt>
                <c:pt idx="3">
                  <c:v>758509</c:v>
                </c:pt>
                <c:pt idx="4">
                  <c:v>37853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5-4304-B424-1961510F7335}"/>
            </c:ext>
          </c:extLst>
        </c:ser>
        <c:ser>
          <c:idx val="1"/>
          <c:order val="1"/>
          <c:tx>
            <c:strRef>
              <c:f>'2021'!$N$6</c:f>
              <c:strCache>
                <c:ptCount val="1"/>
                <c:pt idx="0">
                  <c:v>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885-4304-B424-1961510F73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C885-4304-B424-1961510F73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885-4304-B424-1961510F73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C885-4304-B424-1961510F73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885-4304-B424-1961510F733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885-4304-B424-1961510F733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C885-4304-B424-1961510F733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885-4304-B424-1961510F733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C885-4304-B424-1961510F733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C885-4304-B424-1961510F733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'2021'!$L$7:$L$11</c:f>
              <c:strCache>
                <c:ptCount val="5"/>
                <c:pt idx="0">
                  <c:v>0-40</c:v>
                </c:pt>
                <c:pt idx="1">
                  <c:v>40-80</c:v>
                </c:pt>
                <c:pt idx="2">
                  <c:v>80-120</c:v>
                </c:pt>
                <c:pt idx="3">
                  <c:v>120-160</c:v>
                </c:pt>
                <c:pt idx="4">
                  <c:v>160-200</c:v>
                </c:pt>
              </c:strCache>
            </c:strRef>
          </c:cat>
          <c:val>
            <c:numRef>
              <c:f>'2021'!$N$7:$N$11</c:f>
              <c:numCache>
                <c:formatCode>General</c:formatCode>
                <c:ptCount val="5"/>
                <c:pt idx="0">
                  <c:v>2.1599999999999997</c:v>
                </c:pt>
                <c:pt idx="1">
                  <c:v>9.4499999999999993</c:v>
                </c:pt>
                <c:pt idx="2">
                  <c:v>54.339999999999996</c:v>
                </c:pt>
                <c:pt idx="3">
                  <c:v>32.449999999999996</c:v>
                </c:pt>
                <c:pt idx="4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5-4304-B424-1961510F733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</a:t>
            </a:r>
            <a:r>
              <a:rPr lang="en-US" baseline="0"/>
              <a:t> média, q</a:t>
            </a:r>
            <a:r>
              <a:rPr lang="en-US"/>
              <a:t>uantos têm</a:t>
            </a:r>
            <a:r>
              <a:rPr lang="en-US" baseline="0"/>
              <a:t> nota para passar na MENOR nota de corte?</a:t>
            </a:r>
            <a:endParaRPr lang="en-US"/>
          </a:p>
        </c:rich>
      </c:tx>
      <c:layout>
        <c:manualLayout>
          <c:xMode val="edge"/>
          <c:yMode val="edge"/>
          <c:x val="0.1443300807494757"/>
          <c:y val="2.031670869319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139053809393634E-2"/>
          <c:y val="0.34118517512897101"/>
          <c:w val="0.80472234491348837"/>
          <c:h val="0.54671122061265709"/>
        </c:manualLayout>
      </c:layout>
      <c:pie3DChart>
        <c:varyColors val="1"/>
        <c:ser>
          <c:idx val="0"/>
          <c:order val="0"/>
          <c:tx>
            <c:strRef>
              <c:f>All_years!$S$63</c:f>
              <c:strCache>
                <c:ptCount val="1"/>
                <c:pt idx="0">
                  <c:v>Quantidade alunos</c:v>
                </c:pt>
              </c:strCache>
            </c:strRef>
          </c:tx>
          <c:explosion val="57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CF5-4BEB-AF8B-B06F81A86BD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4CF5-4BEB-AF8B-B06F81A86BDA}"/>
              </c:ext>
            </c:extLst>
          </c:dPt>
          <c:dLbls>
            <c:dLbl>
              <c:idx val="0"/>
              <c:layout>
                <c:manualLayout>
                  <c:x val="0.29149216399563621"/>
                  <c:y val="-0.187890859641443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rgbClr val="44546A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
</a:t>
                    </a:r>
                    <a:fld id="{9EA1D47D-745C-486B-952B-09DF496A76BD}" type="PERCENTAGE">
                      <a:rPr lang="en-US" baseline="0"/>
                      <a:pPr marL="0" marR="0" lvl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>
                          <a:solidFill>
                            <a:srgbClr val="44546A"/>
                          </a:solidFill>
                        </a:defRPr>
                      </a:pPr>
                      <a:t>[PORCENTAGEM]</a:t>
                    </a:fld>
                    <a:endParaRPr lang="en-US" baseline="0"/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rgbClr val="44546A"/>
                        </a:solidFill>
                      </a:defRPr>
                    </a:pPr>
                    <a:r>
                      <a:rPr lang="en-US" sz="900" b="0" i="0" u="none" strike="noStrike" kern="1200" baseline="0">
                        <a:solidFill>
                          <a:srgbClr val="44546A"/>
                        </a:solidFill>
                      </a:rPr>
                      <a:t>TÊM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rgbClr val="44546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074244307978249"/>
                      <c:h val="0.268534917233948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CF5-4BEB-AF8B-B06F81A86BDA}"/>
                </c:ext>
              </c:extLst>
            </c:dLbl>
            <c:dLbl>
              <c:idx val="1"/>
              <c:layout>
                <c:manualLayout>
                  <c:x val="5.4305557931126708E-2"/>
                  <c:y val="-3.075190837384150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495E3884-EAAF-4264-BF19-F854F336A4A4}" type="PERCENTAGE">
                      <a:rPr lang="en-US" baseline="0"/>
                      <a:pPr/>
                      <a:t>[PORCENTAGEM]</a:t>
                    </a:fld>
                    <a:r>
                      <a:rPr lang="en-US" baseline="0"/>
                      <a:t> NÃO TÊM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CF5-4BEB-AF8B-B06F81A86B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All_years!$R$64:$R$65</c:f>
              <c:strCache>
                <c:ptCount val="2"/>
                <c:pt idx="0">
                  <c:v>Conseguem entrar</c:v>
                </c:pt>
                <c:pt idx="1">
                  <c:v>Não conseguem</c:v>
                </c:pt>
              </c:strCache>
            </c:strRef>
          </c:cat>
          <c:val>
            <c:numRef>
              <c:f>All_years!$S$64:$S$65</c:f>
              <c:numCache>
                <c:formatCode>0%</c:formatCode>
                <c:ptCount val="2"/>
                <c:pt idx="0">
                  <c:v>0.94892166466832462</c:v>
                </c:pt>
                <c:pt idx="1">
                  <c:v>5.1078335331675384E-2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5-4BEB-AF8B-B06F81A86BD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Demonstram domínio básico</a:t>
            </a:r>
            <a:r>
              <a:rPr lang="en-US" baseline="0"/>
              <a:t> da língua portuguesa </a:t>
            </a:r>
          </a:p>
          <a:p>
            <a:pPr>
              <a:defRPr/>
            </a:pPr>
            <a:r>
              <a:rPr lang="en-US"/>
              <a:t>na redação (% dos participantes)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All_years!$S$17</c:f>
              <c:strCache>
                <c:ptCount val="1"/>
                <c:pt idx="0">
                  <c:v>How many knows basic portuguese?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All_years!$R$18:$R$29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All_years!$S$18:$S$29</c:f>
              <c:numCache>
                <c:formatCode>General</c:formatCode>
                <c:ptCount val="12"/>
                <c:pt idx="0">
                  <c:v>64.48</c:v>
                </c:pt>
                <c:pt idx="1">
                  <c:v>48.26</c:v>
                </c:pt>
                <c:pt idx="2">
                  <c:v>34.980000000000004</c:v>
                </c:pt>
                <c:pt idx="3">
                  <c:v>30.34</c:v>
                </c:pt>
                <c:pt idx="4">
                  <c:v>22.470000000000002</c:v>
                </c:pt>
                <c:pt idx="5">
                  <c:v>29.6</c:v>
                </c:pt>
                <c:pt idx="6">
                  <c:v>29.310000000000002</c:v>
                </c:pt>
                <c:pt idx="7">
                  <c:v>34.64</c:v>
                </c:pt>
                <c:pt idx="8">
                  <c:v>35.17</c:v>
                </c:pt>
                <c:pt idx="9">
                  <c:v>34.159999999999997</c:v>
                </c:pt>
                <c:pt idx="10">
                  <c:v>33.979999999999997</c:v>
                </c:pt>
                <c:pt idx="11">
                  <c:v>34.069999999999993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5-420E-BD5A-359869B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856608"/>
        <c:axId val="395854688"/>
      </c:barChart>
      <c:catAx>
        <c:axId val="3958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54688"/>
        <c:crosses val="autoZero"/>
        <c:auto val="1"/>
        <c:lblAlgn val="ctr"/>
        <c:lblOffset val="100"/>
        <c:noMultiLvlLbl val="0"/>
      </c:catAx>
      <c:valAx>
        <c:axId val="3958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85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Média por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All_years!$T$2:$W$2</c:f>
              <c:strCache>
                <c:ptCount val="4"/>
                <c:pt idx="0">
                  <c:v>Ciências da Natureza</c:v>
                </c:pt>
                <c:pt idx="1">
                  <c:v>Ciências Humanas</c:v>
                </c:pt>
                <c:pt idx="2">
                  <c:v>Linguagens e Códigos</c:v>
                </c:pt>
                <c:pt idx="3">
                  <c:v>Matemática</c:v>
                </c:pt>
              </c:strCache>
            </c:strRef>
          </c:cat>
          <c:val>
            <c:numRef>
              <c:f>All_years!$T$3:$W$3</c:f>
              <c:numCache>
                <c:formatCode>General</c:formatCode>
                <c:ptCount val="4"/>
                <c:pt idx="0">
                  <c:v>483.33</c:v>
                </c:pt>
                <c:pt idx="1">
                  <c:v>527.64</c:v>
                </c:pt>
                <c:pt idx="2">
                  <c:v>509.74</c:v>
                </c:pt>
                <c:pt idx="3">
                  <c:v>506.85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0-4F53-9B5D-3089E539D0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1463952"/>
        <c:axId val="201464432"/>
      </c:barChart>
      <c:catAx>
        <c:axId val="2014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464432"/>
        <c:crosses val="autoZero"/>
        <c:auto val="1"/>
        <c:lblAlgn val="ctr"/>
        <c:lblOffset val="100"/>
        <c:noMultiLvlLbl val="0"/>
      </c:catAx>
      <c:valAx>
        <c:axId val="201464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4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50800" dir="5400000" sx="1000" sy="1000" algn="ctr" rotWithShape="0">
        <a:srgbClr val="000000"/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Ciências</a:t>
            </a:r>
            <a:r>
              <a:rPr lang="en-US" baseline="0"/>
              <a:t> da Natureza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All_years!$F$2</c:f>
              <c:strCache>
                <c:ptCount val="1"/>
                <c:pt idx="0">
                  <c:v>Avg CN 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All_years!$E$3:$E$14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All_years!$F$3:$F$14</c:f>
              <c:numCache>
                <c:formatCode>General</c:formatCode>
                <c:ptCount val="12"/>
                <c:pt idx="0">
                  <c:v>485.71</c:v>
                </c:pt>
                <c:pt idx="1">
                  <c:v>486.51</c:v>
                </c:pt>
                <c:pt idx="2">
                  <c:v>472.06</c:v>
                </c:pt>
                <c:pt idx="3">
                  <c:v>469.01</c:v>
                </c:pt>
                <c:pt idx="4">
                  <c:v>482.07</c:v>
                </c:pt>
                <c:pt idx="5">
                  <c:v>478.92</c:v>
                </c:pt>
                <c:pt idx="6">
                  <c:v>477.67</c:v>
                </c:pt>
                <c:pt idx="7">
                  <c:v>510.86</c:v>
                </c:pt>
                <c:pt idx="8">
                  <c:v>493.68</c:v>
                </c:pt>
                <c:pt idx="9">
                  <c:v>477.82</c:v>
                </c:pt>
                <c:pt idx="10">
                  <c:v>490.4</c:v>
                </c:pt>
                <c:pt idx="11">
                  <c:v>491.78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F-4AAD-9741-221F09BB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29893808"/>
        <c:axId val="229892848"/>
      </c:lineChart>
      <c:catAx>
        <c:axId val="2298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892848"/>
        <c:crosses val="autoZero"/>
        <c:auto val="1"/>
        <c:lblAlgn val="ctr"/>
        <c:lblOffset val="100"/>
        <c:noMultiLvlLbl val="0"/>
      </c:catAx>
      <c:valAx>
        <c:axId val="22989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893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Ciências Humanas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All_years!$I$2</c:f>
              <c:strCache>
                <c:ptCount val="1"/>
                <c:pt idx="0">
                  <c:v>Avg CH 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All_years!$H$3:$H$14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All_years!$I$3:$I$14</c:f>
              <c:numCache>
                <c:formatCode>General</c:formatCode>
                <c:ptCount val="12"/>
                <c:pt idx="0">
                  <c:v>546.63</c:v>
                </c:pt>
                <c:pt idx="1">
                  <c:v>498.77</c:v>
                </c:pt>
                <c:pt idx="2">
                  <c:v>522.29</c:v>
                </c:pt>
                <c:pt idx="3">
                  <c:v>519.91</c:v>
                </c:pt>
                <c:pt idx="4">
                  <c:v>546.51</c:v>
                </c:pt>
                <c:pt idx="5">
                  <c:v>558.48</c:v>
                </c:pt>
                <c:pt idx="6">
                  <c:v>534.44000000000005</c:v>
                </c:pt>
                <c:pt idx="7">
                  <c:v>518.82000000000005</c:v>
                </c:pt>
                <c:pt idx="8">
                  <c:v>568.09</c:v>
                </c:pt>
                <c:pt idx="9">
                  <c:v>507.24</c:v>
                </c:pt>
                <c:pt idx="10">
                  <c:v>511.15</c:v>
                </c:pt>
                <c:pt idx="11">
                  <c:v>519.94000000000005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4-4230-8D7F-5F5EAC89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0594944"/>
        <c:axId val="100588224"/>
      </c:lineChart>
      <c:catAx>
        <c:axId val="1005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588224"/>
        <c:crosses val="autoZero"/>
        <c:auto val="1"/>
        <c:lblAlgn val="ctr"/>
        <c:lblOffset val="100"/>
        <c:noMultiLvlLbl val="0"/>
      </c:catAx>
      <c:valAx>
        <c:axId val="10058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594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Linguagens e Códigos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All_years!$L$2</c:f>
              <c:strCache>
                <c:ptCount val="1"/>
                <c:pt idx="0">
                  <c:v>Avg LC Score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All_years!$K$3:$K$14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All_years!$L$3:$L$14</c:f>
              <c:numCache>
                <c:formatCode>General</c:formatCode>
                <c:ptCount val="12"/>
                <c:pt idx="0">
                  <c:v>509.92</c:v>
                </c:pt>
                <c:pt idx="1">
                  <c:v>541.17999999999995</c:v>
                </c:pt>
                <c:pt idx="2">
                  <c:v>494.04</c:v>
                </c:pt>
                <c:pt idx="3">
                  <c:v>490</c:v>
                </c:pt>
                <c:pt idx="4">
                  <c:v>507.66</c:v>
                </c:pt>
                <c:pt idx="5">
                  <c:v>505.45</c:v>
                </c:pt>
                <c:pt idx="6">
                  <c:v>520.9</c:v>
                </c:pt>
                <c:pt idx="7">
                  <c:v>510.2</c:v>
                </c:pt>
                <c:pt idx="8">
                  <c:v>526.45000000000005</c:v>
                </c:pt>
                <c:pt idx="9">
                  <c:v>520.51</c:v>
                </c:pt>
                <c:pt idx="10">
                  <c:v>523.79999999999995</c:v>
                </c:pt>
                <c:pt idx="11">
                  <c:v>502.55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4-4FFA-95C2-0207FDED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7286784"/>
        <c:axId val="397288704"/>
      </c:lineChart>
      <c:catAx>
        <c:axId val="3972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288704"/>
        <c:crosses val="autoZero"/>
        <c:auto val="1"/>
        <c:lblAlgn val="ctr"/>
        <c:lblOffset val="100"/>
        <c:noMultiLvlLbl val="0"/>
      </c:catAx>
      <c:valAx>
        <c:axId val="39728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286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817562</xdr:colOff>
      <xdr:row>5</xdr:row>
      <xdr:rowOff>176213</xdr:rowOff>
    </xdr:from>
    <xdr:to>
      <xdr:col>29</xdr:col>
      <xdr:colOff>158749</xdr:colOff>
      <xdr:row>23</xdr:row>
      <xdr:rowOff>79375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B3AF06-603B-AE0F-654E-5600F6F42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825501</xdr:colOff>
      <xdr:row>25</xdr:row>
      <xdr:rowOff>15875</xdr:rowOff>
    </xdr:from>
    <xdr:to>
      <xdr:col>29</xdr:col>
      <xdr:colOff>111125</xdr:colOff>
      <xdr:row>40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543A51-0D36-5B1A-44E6-B94AD26D4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129308</xdr:colOff>
      <xdr:row>6</xdr:row>
      <xdr:rowOff>17318</xdr:rowOff>
    </xdr:from>
    <xdr:to>
      <xdr:col>40</xdr:col>
      <xdr:colOff>76199</xdr:colOff>
      <xdr:row>23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F0197D-7A88-9660-1FC8-1AA2E2978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138954</xdr:colOff>
      <xdr:row>24</xdr:row>
      <xdr:rowOff>152400</xdr:rowOff>
    </xdr:from>
    <xdr:to>
      <xdr:col>37</xdr:col>
      <xdr:colOff>254000</xdr:colOff>
      <xdr:row>40</xdr:row>
      <xdr:rowOff>152400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D27D60A-F073-1500-A9AC-3CF93B76A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848012</xdr:colOff>
      <xdr:row>43</xdr:row>
      <xdr:rowOff>11545</xdr:rowOff>
    </xdr:from>
    <xdr:to>
      <xdr:col>29</xdr:col>
      <xdr:colOff>111125</xdr:colOff>
      <xdr:row>59</xdr:row>
      <xdr:rowOff>111125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ADD15A9-F8F5-BF94-D817-DCAFADDE1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254000</xdr:colOff>
      <xdr:row>42</xdr:row>
      <xdr:rowOff>144318</xdr:rowOff>
    </xdr:from>
    <xdr:to>
      <xdr:col>40</xdr:col>
      <xdr:colOff>254000</xdr:colOff>
      <xdr:row>59</xdr:row>
      <xdr:rowOff>101600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80F8C25-1016-5AD3-EA29-D46D550F5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840508</xdr:colOff>
      <xdr:row>63</xdr:row>
      <xdr:rowOff>68118</xdr:rowOff>
    </xdr:from>
    <xdr:to>
      <xdr:col>29</xdr:col>
      <xdr:colOff>101599</xdr:colOff>
      <xdr:row>80</xdr:row>
      <xdr:rowOff>127000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3D52250-FDD7-DDE1-595E-35E8748EE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393699</xdr:colOff>
      <xdr:row>62</xdr:row>
      <xdr:rowOff>152399</xdr:rowOff>
    </xdr:from>
    <xdr:to>
      <xdr:col>39</xdr:col>
      <xdr:colOff>300180</xdr:colOff>
      <xdr:row>80</xdr:row>
      <xdr:rowOff>34635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8F38124-C586-71C5-58A7-EE46D367C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780472</xdr:colOff>
      <xdr:row>82</xdr:row>
      <xdr:rowOff>42718</xdr:rowOff>
    </xdr:from>
    <xdr:to>
      <xdr:col>29</xdr:col>
      <xdr:colOff>127000</xdr:colOff>
      <xdr:row>104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7D562B3-180F-2104-6BB6-D46F5A1C1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368300</xdr:colOff>
      <xdr:row>82</xdr:row>
      <xdr:rowOff>127000</xdr:rowOff>
    </xdr:from>
    <xdr:to>
      <xdr:col>39</xdr:col>
      <xdr:colOff>355600</xdr:colOff>
      <xdr:row>103</xdr:row>
      <xdr:rowOff>152400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8113D0C-D7EC-13F9-40F6-5DA86CCBA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531090</xdr:colOff>
      <xdr:row>61</xdr:row>
      <xdr:rowOff>138546</xdr:rowOff>
    </xdr:from>
    <xdr:to>
      <xdr:col>12</xdr:col>
      <xdr:colOff>1200727</xdr:colOff>
      <xdr:row>83</xdr:row>
      <xdr:rowOff>161636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113D2856-6B82-8D03-4653-82788DF03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542636</xdr:colOff>
      <xdr:row>85</xdr:row>
      <xdr:rowOff>65808</xdr:rowOff>
    </xdr:from>
    <xdr:to>
      <xdr:col>12</xdr:col>
      <xdr:colOff>1212272</xdr:colOff>
      <xdr:row>104</xdr:row>
      <xdr:rowOff>80819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E30AB30-9FDC-2C70-FEAB-29CD1838A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438727</xdr:colOff>
      <xdr:row>105</xdr:row>
      <xdr:rowOff>135082</xdr:rowOff>
    </xdr:from>
    <xdr:to>
      <xdr:col>12</xdr:col>
      <xdr:colOff>1246909</xdr:colOff>
      <xdr:row>124</xdr:row>
      <xdr:rowOff>80818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99DA3E7-895E-DB5A-3CB6-64C9B724B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404093</xdr:colOff>
      <xdr:row>67</xdr:row>
      <xdr:rowOff>54429</xdr:rowOff>
    </xdr:from>
    <xdr:to>
      <xdr:col>18</xdr:col>
      <xdr:colOff>1593273</xdr:colOff>
      <xdr:row>86</xdr:row>
      <xdr:rowOff>57727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3DDF015-FF6A-AD61-49D4-BF18F24D4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308429</xdr:colOff>
      <xdr:row>88</xdr:row>
      <xdr:rowOff>57149</xdr:rowOff>
    </xdr:from>
    <xdr:to>
      <xdr:col>18</xdr:col>
      <xdr:colOff>1596571</xdr:colOff>
      <xdr:row>106</xdr:row>
      <xdr:rowOff>145142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FC2F4399-DA4D-642E-B18D-4E1D63B6E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346365</xdr:colOff>
      <xdr:row>110</xdr:row>
      <xdr:rowOff>42718</xdr:rowOff>
    </xdr:from>
    <xdr:to>
      <xdr:col>18</xdr:col>
      <xdr:colOff>1443182</xdr:colOff>
      <xdr:row>125</xdr:row>
      <xdr:rowOff>34636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7E5B27B6-C484-224D-D224-9F160F3EE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1858818</xdr:colOff>
      <xdr:row>110</xdr:row>
      <xdr:rowOff>31172</xdr:rowOff>
    </xdr:from>
    <xdr:to>
      <xdr:col>25</xdr:col>
      <xdr:colOff>69274</xdr:colOff>
      <xdr:row>125</xdr:row>
      <xdr:rowOff>3463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4F8432A0-0570-919F-09FE-C79617B8C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346362</xdr:colOff>
      <xdr:row>126</xdr:row>
      <xdr:rowOff>158175</xdr:rowOff>
    </xdr:from>
    <xdr:to>
      <xdr:col>18</xdr:col>
      <xdr:colOff>1443182</xdr:colOff>
      <xdr:row>141</xdr:row>
      <xdr:rowOff>130466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AB9C7177-52EB-279C-4547-A4F44FA37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332510</xdr:colOff>
      <xdr:row>127</xdr:row>
      <xdr:rowOff>114300</xdr:rowOff>
    </xdr:from>
    <xdr:to>
      <xdr:col>13</xdr:col>
      <xdr:colOff>50800</xdr:colOff>
      <xdr:row>144</xdr:row>
      <xdr:rowOff>152400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241F17B-EE7A-F2DF-4B3C-54607C0B8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288636</xdr:colOff>
      <xdr:row>126</xdr:row>
      <xdr:rowOff>80819</xdr:rowOff>
    </xdr:from>
    <xdr:to>
      <xdr:col>6</xdr:col>
      <xdr:colOff>1119910</xdr:colOff>
      <xdr:row>144</xdr:row>
      <xdr:rowOff>92363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B88ADCCC-611C-91E4-F98B-126EBE8D3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139699</xdr:colOff>
      <xdr:row>107</xdr:row>
      <xdr:rowOff>19049</xdr:rowOff>
    </xdr:from>
    <xdr:to>
      <xdr:col>37</xdr:col>
      <xdr:colOff>453571</xdr:colOff>
      <xdr:row>129</xdr:row>
      <xdr:rowOff>117927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BD6ACB-87AB-DBC3-C816-860473F43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570057</xdr:colOff>
      <xdr:row>16</xdr:row>
      <xdr:rowOff>137968</xdr:rowOff>
    </xdr:from>
    <xdr:to>
      <xdr:col>19</xdr:col>
      <xdr:colOff>571500</xdr:colOff>
      <xdr:row>31</xdr:row>
      <xdr:rowOff>110259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EBA7C3-362E-2179-E187-8ECF9D8D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600364</xdr:colOff>
      <xdr:row>17</xdr:row>
      <xdr:rowOff>135082</xdr:rowOff>
    </xdr:from>
    <xdr:to>
      <xdr:col>19</xdr:col>
      <xdr:colOff>565728</xdr:colOff>
      <xdr:row>32</xdr:row>
      <xdr:rowOff>107373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FD2C4B-10EB-E3E4-0624-46F3DA264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392545</xdr:colOff>
      <xdr:row>17</xdr:row>
      <xdr:rowOff>31172</xdr:rowOff>
    </xdr:from>
    <xdr:to>
      <xdr:col>19</xdr:col>
      <xdr:colOff>357909</xdr:colOff>
      <xdr:row>32</xdr:row>
      <xdr:rowOff>3463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3203F0-1842-9629-8376-806B1D8C3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357909</xdr:colOff>
      <xdr:row>16</xdr:row>
      <xdr:rowOff>146628</xdr:rowOff>
    </xdr:from>
    <xdr:to>
      <xdr:col>19</xdr:col>
      <xdr:colOff>323273</xdr:colOff>
      <xdr:row>31</xdr:row>
      <xdr:rowOff>118919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6F0795-15A8-BB13-898E-91A61C9D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195036</xdr:colOff>
      <xdr:row>0</xdr:row>
      <xdr:rowOff>39006</xdr:rowOff>
    </xdr:from>
    <xdr:to>
      <xdr:col>23</xdr:col>
      <xdr:colOff>512536</xdr:colOff>
      <xdr:row>15</xdr:row>
      <xdr:rowOff>60777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56D762-C9A9-D97C-2FC0-60161A73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348983</xdr:colOff>
      <xdr:row>17</xdr:row>
      <xdr:rowOff>114512</xdr:rowOff>
    </xdr:from>
    <xdr:to>
      <xdr:col>19</xdr:col>
      <xdr:colOff>18143</xdr:colOff>
      <xdr:row>32</xdr:row>
      <xdr:rowOff>61578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1FAD90-3CB2-5923-85FA-CDB56871D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126998</xdr:colOff>
      <xdr:row>17</xdr:row>
      <xdr:rowOff>65810</xdr:rowOff>
    </xdr:from>
    <xdr:to>
      <xdr:col>20</xdr:col>
      <xdr:colOff>92362</xdr:colOff>
      <xdr:row>32</xdr:row>
      <xdr:rowOff>38101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5076D2-B729-3B4C-68E1-D1BAE1CA5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346849</xdr:colOff>
      <xdr:row>16</xdr:row>
      <xdr:rowOff>67555</xdr:rowOff>
    </xdr:from>
    <xdr:to>
      <xdr:col>19</xdr:col>
      <xdr:colOff>325504</xdr:colOff>
      <xdr:row>31</xdr:row>
      <xdr:rowOff>14620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9926D3-2C8B-B333-6CD9-D439A34D6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385802</xdr:colOff>
      <xdr:row>16</xdr:row>
      <xdr:rowOff>101706</xdr:rowOff>
    </xdr:from>
    <xdr:to>
      <xdr:col>20</xdr:col>
      <xdr:colOff>432227</xdr:colOff>
      <xdr:row>32</xdr:row>
      <xdr:rowOff>113660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AA10C1-51A9-76A1-25F7-E5A691E9D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496454</xdr:colOff>
      <xdr:row>15</xdr:row>
      <xdr:rowOff>150092</xdr:rowOff>
    </xdr:from>
    <xdr:to>
      <xdr:col>19</xdr:col>
      <xdr:colOff>538633</xdr:colOff>
      <xdr:row>32</xdr:row>
      <xdr:rowOff>55060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D9ECB6-82E3-C669-A67F-612FA7887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588819</xdr:colOff>
      <xdr:row>16</xdr:row>
      <xdr:rowOff>65809</xdr:rowOff>
    </xdr:from>
    <xdr:to>
      <xdr:col>19</xdr:col>
      <xdr:colOff>554183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B4DC0B-72F2-C4E3-709C-18C192A8B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438727</xdr:colOff>
      <xdr:row>17</xdr:row>
      <xdr:rowOff>31172</xdr:rowOff>
    </xdr:from>
    <xdr:to>
      <xdr:col>19</xdr:col>
      <xdr:colOff>404091</xdr:colOff>
      <xdr:row>32</xdr:row>
      <xdr:rowOff>3463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2B3E5C-960E-FCB8-E9BE-269264A38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B7D80-BFA1-4A0B-91FA-43CE80C8C5FD}" name="Tabela1" displayName="Tabela1" ref="B2:C14" totalsRowShown="0" headerRowDxfId="100" headerRowBorderDxfId="99" tableBorderDxfId="98" totalsRowBorderDxfId="97">
  <autoFilter ref="B2:C14" xr:uid="{883B7D80-BFA1-4A0B-91FA-43CE80C8C5FD}"/>
  <tableColumns count="2">
    <tableColumn id="1" xr3:uid="{3EFF7D68-B2EC-46C5-A7D3-C351A264DA55}" name="Year" dataDxfId="96"/>
    <tableColumn id="2" xr3:uid="{0BF808E1-7143-423A-B56D-B1889A7DD5B9}" name="Avg Total Score" dataDxfId="95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5D1C94-E45E-449F-8B79-A6E1C726CBA8}" name="Tabela10" displayName="Tabela10" ref="D33:H45" totalsRowShown="0" headerRowBorderDxfId="41" tableBorderDxfId="40" totalsRowBorderDxfId="39">
  <autoFilter ref="D33:H45" xr:uid="{CA5D1C94-E45E-449F-8B79-A6E1C726CBA8}"/>
  <tableColumns count="5">
    <tableColumn id="1" xr3:uid="{ACB9D755-65C0-440D-AEE8-A58AD298B732}" name="Year" dataDxfId="38"/>
    <tableColumn id="2" xr3:uid="{58CD1AEC-ABAD-4898-9735-C7CB4B37FF1B}" name="Avg Total Score" dataDxfId="37"/>
    <tableColumn id="3" xr3:uid="{B3747E1B-4F39-42F9-960A-96430C0FDB1C}" name="Avg RED" dataDxfId="36"/>
    <tableColumn id="4" xr3:uid="{DF0C2876-38DC-43EF-91EF-2F215500A89C}" name="Good knowledge Pt *" dataDxfId="35"/>
    <tableColumn id="5" xr3:uid="{25A7D035-3B9F-45A0-BB6B-BFBFD20D03C9}" name="(%)" dataDxfId="3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D06ECF-9B42-44B5-B30D-66578B32E61F}" name="Tabela11" displayName="Tabela11" ref="L33:N45" totalsRowShown="0" headerRowBorderDxfId="33" tableBorderDxfId="32" totalsRowBorderDxfId="31">
  <autoFilter ref="L33:N45" xr:uid="{67D06ECF-9B42-44B5-B30D-66578B32E61F}"/>
  <tableColumns count="3">
    <tableColumn id="1" xr3:uid="{919C29A4-CBCC-4153-A23A-594944A44414}" name="Year" dataDxfId="30"/>
    <tableColumn id="2" xr3:uid="{78D48029-89CF-4E58-9C44-2119013EFE42}" name="M" dataDxfId="29"/>
    <tableColumn id="3" xr3:uid="{787BFAB0-4D74-4A73-9A4D-B2A7AF434426}" name="F" dataDxfId="28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BD03AB-19CE-47A8-850E-B43FA08A1BAA}" name="Tabela13" displayName="Tabela13" ref="R32:T44" totalsRowShown="0" headerRowDxfId="27" headerRowBorderDxfId="26" tableBorderDxfId="25" totalsRowBorderDxfId="24">
  <autoFilter ref="R32:T44" xr:uid="{50BD03AB-19CE-47A8-850E-B43FA08A1BAA}"/>
  <tableColumns count="3">
    <tableColumn id="1" xr3:uid="{4340A481-7762-418C-8D2B-62880C369CF6}" name="Year" dataDxfId="23"/>
    <tableColumn id="2" xr3:uid="{3D956505-4D83-4A46-BC59-B8CA6549EB3B}" name="Medicine ap" dataDxfId="22"/>
    <tableColumn id="3" xr3:uid="{AE578355-150C-4A44-A79A-96355F13ECA3}" name="(%)" dataDxfId="21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C65721-7881-43D3-B37E-DA115B671899}" name="Tabela14" displayName="Tabela14" ref="L48:N60" totalsRowShown="0" headerRowBorderDxfId="20" tableBorderDxfId="19" totalsRowBorderDxfId="18">
  <autoFilter ref="L48:N60" xr:uid="{73C65721-7881-43D3-B37E-DA115B671899}"/>
  <tableColumns count="3">
    <tableColumn id="1" xr3:uid="{51C1DCC9-C2FE-47FA-9E0B-C715A823C337}" name="Year" dataDxfId="17"/>
    <tableColumn id="2" xr3:uid="{47C826D0-A392-404B-9060-95897C13FF1C}" name="M" dataDxfId="16"/>
    <tableColumn id="3" xr3:uid="{0E02DDD4-29F3-40D8-843D-15D612FB211B}" name="F" dataDxfId="15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3FC4230-8FBB-48A2-9B35-4C3C35D40F02}" name="Tabela15" displayName="Tabela15" ref="R46:T58" totalsRowShown="0" headerRowDxfId="14" headerRowBorderDxfId="13" tableBorderDxfId="12" totalsRowBorderDxfId="11">
  <autoFilter ref="R46:T58" xr:uid="{F3FC4230-8FBB-48A2-9B35-4C3C35D40F02}"/>
  <tableColumns count="3">
    <tableColumn id="1" xr3:uid="{5F4BEEE8-3B48-4D4A-A551-0889BA42A473}" name="Year" dataDxfId="10"/>
    <tableColumn id="2" xr3:uid="{AF8BE881-AE8C-4FED-BA4C-DD14D204EF8C}" name="Lowest ap" dataDxfId="9"/>
    <tableColumn id="3" xr3:uid="{E9C67CB0-2651-4FF4-BAC4-F44AC275D0A2}" name="(%)" dataDxfId="8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B2A6010-8407-482E-8E0F-A6EEB2C125D3}" name="Tabela16" displayName="Tabela16" ref="F51:G63" totalsRowShown="0" headerRowDxfId="7" headerRowBorderDxfId="6" tableBorderDxfId="5" totalsRowBorderDxfId="4">
  <autoFilter ref="F51:G63" xr:uid="{DB2A6010-8407-482E-8E0F-A6EEB2C125D3}"/>
  <tableColumns count="2">
    <tableColumn id="1" xr3:uid="{379F8A56-1D31-499B-9A81-CEE17C828A79}" name="Year" dataDxfId="3"/>
    <tableColumn id="2" xr3:uid="{A31AEBD7-4611-4AD5-9586-0D459F1C0638}" name="Number candidates" dataDxfId="2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73F1E40-045E-431C-93D6-AD227C290A65}" name="Tabela20" displayName="Tabela20" ref="R63:S65" totalsRowShown="0" headerRowDxfId="1">
  <autoFilter ref="R63:S65" xr:uid="{B73F1E40-045E-431C-93D6-AD227C290A65}"/>
  <tableColumns count="2">
    <tableColumn id="1" xr3:uid="{CDCF540E-DBED-43A2-BFB9-67AA28DCE6B1}" name="Query"/>
    <tableColumn id="2" xr3:uid="{B70A32DC-89CE-4684-99E5-89EBE33987CE}" name="Quantidade alunos" dataDxfId="0" dataCellStyle="Porcentagem">
      <calculatedColumnFormula xml:space="preserve"> 1 - S63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620E53-AB9B-4A34-B1EA-F30E2D8A71A6}" name="Tabela2" displayName="Tabela2" ref="E2:F14" totalsRowShown="0" headerRowDxfId="94" headerRowBorderDxfId="93" tableBorderDxfId="92" totalsRowBorderDxfId="91">
  <autoFilter ref="E2:F14" xr:uid="{A5620E53-AB9B-4A34-B1EA-F30E2D8A71A6}"/>
  <tableColumns count="2">
    <tableColumn id="1" xr3:uid="{32C4F959-F343-44AB-8A6F-446892ACE2A9}" name="Year" dataDxfId="90"/>
    <tableColumn id="2" xr3:uid="{D48D4BF2-C60F-45D1-9BBB-ED95B8D370A9}" name="Avg CN Score" dataDxfId="8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743611-25BC-4476-83D2-8BFAD81A91BD}" name="Tabela3" displayName="Tabela3" ref="H2:I14" totalsRowShown="0" headerRowDxfId="88" headerRowBorderDxfId="87" tableBorderDxfId="86" totalsRowBorderDxfId="85">
  <autoFilter ref="H2:I14" xr:uid="{C6743611-25BC-4476-83D2-8BFAD81A91BD}"/>
  <tableColumns count="2">
    <tableColumn id="1" xr3:uid="{B67B0851-BFA5-43A3-8DFB-9D5C4FADA5D4}" name="Year" dataDxfId="84"/>
    <tableColumn id="2" xr3:uid="{0DEF8A77-7C37-42C8-9041-F1ACE3BF278C}" name="Avg CH Score" dataDxfId="8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CB747A-7C72-46C6-9B75-2EE39B24B92A}" name="Tabela4" displayName="Tabela4" ref="K2:L14" totalsRowShown="0" headerRowDxfId="82" headerRowBorderDxfId="81" tableBorderDxfId="80" totalsRowBorderDxfId="79">
  <autoFilter ref="K2:L14" xr:uid="{97CB747A-7C72-46C6-9B75-2EE39B24B92A}"/>
  <tableColumns count="2">
    <tableColumn id="1" xr3:uid="{1732529B-B439-4F9F-A56F-7634F60F32D3}" name="Year" dataDxfId="78"/>
    <tableColumn id="2" xr3:uid="{C6138065-EA17-4BAE-BAC2-859883CF05A1}" name="Avg LC Score" dataDxfId="7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36551E-F07E-42E9-820B-3FFDC6427541}" name="Tabela5" displayName="Tabela5" ref="N2:O14" totalsRowShown="0" headerRowDxfId="76" headerRowBorderDxfId="75" tableBorderDxfId="74" totalsRowBorderDxfId="73">
  <autoFilter ref="N2:O14" xr:uid="{AE36551E-F07E-42E9-820B-3FFDC6427541}"/>
  <tableColumns count="2">
    <tableColumn id="1" xr3:uid="{55DA8F28-4D0A-45D9-828F-B962E7DA2DDB}" name="Year" dataDxfId="72"/>
    <tableColumn id="2" xr3:uid="{73F68621-A473-46A1-A1FA-B2CA8559FB14}" name="Avg MT Score" dataDxfId="7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55BECE-8677-445B-9B8B-AF178FCBA86E}" name="Tabela6" displayName="Tabela6" ref="Q2:R14" totalsRowShown="0" headerRowDxfId="70" headerRowBorderDxfId="69" tableBorderDxfId="68" totalsRowBorderDxfId="67">
  <autoFilter ref="Q2:R14" xr:uid="{E455BECE-8677-445B-9B8B-AF178FCBA86E}"/>
  <tableColumns count="2">
    <tableColumn id="1" xr3:uid="{853A9604-9C39-4E01-B53D-137AB2C325C2}" name="Year" dataDxfId="66"/>
    <tableColumn id="2" xr3:uid="{041F0D92-FBC9-49AC-A7C4-BE4D602782E7}" name="Avg RED Score" dataDxfId="6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2E95B2-89A8-499C-9BFF-A2F9F02594B1}" name="Tabela7" displayName="Tabela7" ref="L18:P30" totalsRowShown="0" headerRowBorderDxfId="64" tableBorderDxfId="63" totalsRowBorderDxfId="62">
  <autoFilter ref="L18:P30" xr:uid="{E52E95B2-89A8-499C-9BFF-A2F9F02594B1}"/>
  <tableColumns count="5">
    <tableColumn id="1" xr3:uid="{83E6667F-ED47-4238-AF7D-2B84AFD289E0}" name="Year" dataDxfId="61"/>
    <tableColumn id="2" xr3:uid="{2ABE2D2D-21CF-4D89-9257-A74B81051EE7}" name="M" dataDxfId="60"/>
    <tableColumn id="3" xr3:uid="{139AF031-1FE0-4F33-8611-BC7115319905}" name=" F" dataDxfId="59"/>
    <tableColumn id="4" xr3:uid="{EE7AF80A-8A41-4181-9525-5C2704F3E1F8}" name="Mas" dataDxfId="58"/>
    <tableColumn id="5" xr3:uid="{DE50B068-8A48-4335-BE2C-14CCC5FBCA0A}" name="Fem" dataDxfId="57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030628-ED31-408F-A1BF-2B7321D5770C}" name="Tabela8" displayName="Tabela8" ref="D18:J30" totalsRowShown="0" headerRowBorderDxfId="56" tableBorderDxfId="55" totalsRowBorderDxfId="54">
  <autoFilter ref="D18:J30" xr:uid="{1C030628-ED31-408F-A1BF-2B7321D5770C}"/>
  <tableColumns count="7">
    <tableColumn id="1" xr3:uid="{E1A4927B-5474-4500-ADB1-2D43149BEB0A}" name="Year" dataDxfId="53"/>
    <tableColumn id="2" xr3:uid="{E9215E70-10A1-4212-B5E5-15077CE8D198}" name="Avg Total Score" dataDxfId="52"/>
    <tableColumn id="3" xr3:uid="{22D3EDA1-6DAE-4D28-905E-C971A3979D0B}" name="Avg RED" dataDxfId="51"/>
    <tableColumn id="4" xr3:uid="{38F59F0A-2C84-4461-A4EE-85C210709656}" name="Good knowledge Pt" dataDxfId="50"/>
    <tableColumn id="5" xr3:uid="{CCA99978-2CC1-4F54-9131-0D5B7D54EF4C}" name="(%)" dataDxfId="49"/>
    <tableColumn id="6" xr3:uid="{4A61FB4D-58CC-4A65-9A25-EF50B8C41F3E}" name="Medicine approved" dataDxfId="48"/>
    <tableColumn id="7" xr3:uid="{A1CF66FA-BE9C-45CC-995D-5AF4C4AF1178}" name="Coluna1" dataDxfId="47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29F0A5-DD8D-4456-8D3C-14D51D23754B}" name="Tabela9" displayName="Tabela9" ref="R17:S29" totalsRowShown="0" headerRowBorderDxfId="46" tableBorderDxfId="45" totalsRowBorderDxfId="44">
  <autoFilter ref="R17:S29" xr:uid="{C329F0A5-DD8D-4456-8D3C-14D51D23754B}"/>
  <tableColumns count="2">
    <tableColumn id="1" xr3:uid="{1264B575-48FD-4562-9AF9-B79FFE5E7EFD}" name="Year" dataDxfId="43"/>
    <tableColumn id="2" xr3:uid="{E8D90CA0-1971-448D-88A8-53B5B79125B9}" name="How many knows basic portuguese? (%)" dataDxfId="4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D64E-2B3C-44A0-988F-6A42929256DD}">
  <dimension ref="B2:W108"/>
  <sheetViews>
    <sheetView tabSelected="1" topLeftCell="F27" zoomScale="55" zoomScaleNormal="55" workbookViewId="0">
      <selection activeCell="P43" sqref="P43"/>
    </sheetView>
  </sheetViews>
  <sheetFormatPr defaultRowHeight="14.5" x14ac:dyDescent="0.35"/>
  <cols>
    <col min="2" max="2" width="9.90625" customWidth="1"/>
    <col min="3" max="3" width="17.54296875" customWidth="1"/>
    <col min="5" max="5" width="16.36328125" customWidth="1"/>
    <col min="6" max="6" width="17.90625" bestFit="1" customWidth="1"/>
    <col min="7" max="7" width="21.81640625" customWidth="1"/>
    <col min="8" max="8" width="13.08984375" customWidth="1"/>
    <col min="9" max="9" width="20.36328125" customWidth="1"/>
    <col min="10" max="10" width="10.26953125" customWidth="1"/>
    <col min="11" max="11" width="13" bestFit="1" customWidth="1"/>
    <col min="12" max="12" width="19.7265625" bestFit="1" customWidth="1"/>
    <col min="13" max="13" width="18.54296875" customWidth="1"/>
    <col min="14" max="14" width="17.81640625" customWidth="1"/>
    <col min="15" max="15" width="17" customWidth="1"/>
    <col min="16" max="16" width="16.1796875" customWidth="1"/>
    <col min="18" max="18" width="18.453125" bestFit="1" customWidth="1"/>
    <col min="19" max="19" width="38.81640625" customWidth="1"/>
    <col min="20" max="20" width="12.1796875" customWidth="1"/>
    <col min="21" max="21" width="12.1796875" bestFit="1" customWidth="1"/>
    <col min="22" max="22" width="11.6328125" bestFit="1" customWidth="1"/>
    <col min="23" max="23" width="12.453125" bestFit="1" customWidth="1"/>
  </cols>
  <sheetData>
    <row r="2" spans="2:23" x14ac:dyDescent="0.35">
      <c r="B2" s="16" t="s">
        <v>1</v>
      </c>
      <c r="C2" s="17" t="s">
        <v>0</v>
      </c>
      <c r="E2" s="16" t="s">
        <v>1</v>
      </c>
      <c r="F2" s="17" t="s">
        <v>2</v>
      </c>
      <c r="H2" s="16" t="s">
        <v>1</v>
      </c>
      <c r="I2" s="17" t="s">
        <v>3</v>
      </c>
      <c r="K2" s="16" t="s">
        <v>1</v>
      </c>
      <c r="L2" s="17" t="s">
        <v>4</v>
      </c>
      <c r="N2" s="16" t="s">
        <v>1</v>
      </c>
      <c r="O2" s="17" t="s">
        <v>5</v>
      </c>
      <c r="Q2" s="16" t="s">
        <v>1</v>
      </c>
      <c r="R2" s="17" t="s">
        <v>6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2:23" x14ac:dyDescent="0.35">
      <c r="B3" s="15">
        <v>2010</v>
      </c>
      <c r="C3" s="13">
        <f xml:space="preserve"> '2010'!B3</f>
        <v>524.78</v>
      </c>
      <c r="E3" s="15">
        <v>2010</v>
      </c>
      <c r="F3" s="13">
        <f xml:space="preserve"> '2010'!D3</f>
        <v>485.71</v>
      </c>
      <c r="H3" s="15">
        <v>2010</v>
      </c>
      <c r="I3" s="13">
        <f xml:space="preserve"> '2010'!$F$3</f>
        <v>546.63</v>
      </c>
      <c r="K3" s="15">
        <v>2010</v>
      </c>
      <c r="L3" s="13">
        <f xml:space="preserve"> '2010'!$H$3</f>
        <v>509.92</v>
      </c>
      <c r="N3" s="15">
        <v>2010</v>
      </c>
      <c r="O3" s="13">
        <f xml:space="preserve"> '2010'!$J$3</f>
        <v>505.09</v>
      </c>
      <c r="Q3" s="15">
        <v>2010</v>
      </c>
      <c r="R3" s="13">
        <f xml:space="preserve"> '2010'!$L$3</f>
        <v>596.41</v>
      </c>
      <c r="T3" s="3">
        <v>483.33</v>
      </c>
      <c r="U3" s="3">
        <v>527.64</v>
      </c>
      <c r="V3" s="3">
        <v>509.74</v>
      </c>
      <c r="W3" s="3">
        <v>506.85</v>
      </c>
    </row>
    <row r="4" spans="2:23" x14ac:dyDescent="0.35">
      <c r="B4" s="15">
        <v>2011</v>
      </c>
      <c r="C4" s="13">
        <f xml:space="preserve"> '2011'!B3</f>
        <v>526.61</v>
      </c>
      <c r="E4" s="15">
        <v>2011</v>
      </c>
      <c r="F4" s="13">
        <f xml:space="preserve"> '2011'!$D$3</f>
        <v>486.51</v>
      </c>
      <c r="H4" s="15">
        <v>2011</v>
      </c>
      <c r="I4" s="13">
        <f xml:space="preserve"> '2011'!$F$3</f>
        <v>498.77</v>
      </c>
      <c r="K4" s="15">
        <v>2011</v>
      </c>
      <c r="L4" s="13">
        <f xml:space="preserve"> '2011'!$H$3</f>
        <v>541.17999999999995</v>
      </c>
      <c r="N4" s="15">
        <v>2011</v>
      </c>
      <c r="O4" s="13">
        <f xml:space="preserve"> '2011'!$J$3</f>
        <v>543.14</v>
      </c>
      <c r="Q4" s="15">
        <v>2011</v>
      </c>
      <c r="R4" s="13">
        <f xml:space="preserve"> '2011'!$L$3</f>
        <v>573.82000000000005</v>
      </c>
    </row>
    <row r="5" spans="2:23" x14ac:dyDescent="0.35">
      <c r="B5" s="15">
        <v>2012</v>
      </c>
      <c r="C5" s="13">
        <f xml:space="preserve"> '2012'!B3</f>
        <v>503.83</v>
      </c>
      <c r="E5" s="15">
        <v>2012</v>
      </c>
      <c r="F5" s="13">
        <f xml:space="preserve"> '2012'!$D$3</f>
        <v>472.06</v>
      </c>
      <c r="H5" s="15">
        <v>2012</v>
      </c>
      <c r="I5" s="13">
        <f xml:space="preserve"> '2012'!$F$3</f>
        <v>522.29</v>
      </c>
      <c r="K5" s="15">
        <v>2012</v>
      </c>
      <c r="L5" s="13">
        <f xml:space="preserve"> '2012'!$H$3</f>
        <v>494.04</v>
      </c>
      <c r="N5" s="15">
        <v>2012</v>
      </c>
      <c r="O5" s="13">
        <f xml:space="preserve"> '2012'!$J$3</f>
        <v>508.82</v>
      </c>
      <c r="Q5" s="15">
        <v>2012</v>
      </c>
      <c r="R5" s="13">
        <f xml:space="preserve"> '2012'!$L$3</f>
        <v>509.35</v>
      </c>
    </row>
    <row r="6" spans="2:23" x14ac:dyDescent="0.35">
      <c r="B6" s="15">
        <v>2013</v>
      </c>
      <c r="C6" s="13">
        <f xml:space="preserve"> '2013'!B3</f>
        <v>500.76</v>
      </c>
      <c r="E6" s="15">
        <v>2013</v>
      </c>
      <c r="F6" s="13">
        <f xml:space="preserve"> '2013'!$D$3</f>
        <v>469.01</v>
      </c>
      <c r="H6" s="15">
        <v>2013</v>
      </c>
      <c r="I6" s="13">
        <f xml:space="preserve"> '2013'!$F$3</f>
        <v>519.91</v>
      </c>
      <c r="K6" s="15">
        <v>2013</v>
      </c>
      <c r="L6" s="13">
        <f xml:space="preserve"> '2013'!$H$3</f>
        <v>490</v>
      </c>
      <c r="N6" s="15">
        <v>2013</v>
      </c>
      <c r="O6" s="13">
        <f xml:space="preserve"> '2013'!$J$3</f>
        <v>510.37</v>
      </c>
      <c r="Q6" s="15">
        <v>2013</v>
      </c>
      <c r="R6" s="13">
        <f xml:space="preserve"> '2013'!$L$3</f>
        <v>522.22</v>
      </c>
    </row>
    <row r="7" spans="2:23" x14ac:dyDescent="0.35">
      <c r="B7" s="15">
        <v>2014</v>
      </c>
      <c r="C7" s="13">
        <f xml:space="preserve"> '2014'!B3</f>
        <v>496.79</v>
      </c>
      <c r="E7" s="15">
        <v>2014</v>
      </c>
      <c r="F7" s="13">
        <f xml:space="preserve"> '2014'!$D$3</f>
        <v>482.07</v>
      </c>
      <c r="H7" s="15">
        <v>2014</v>
      </c>
      <c r="I7" s="13">
        <f xml:space="preserve"> '2014'!$F$3</f>
        <v>546.51</v>
      </c>
      <c r="K7" s="15">
        <v>2014</v>
      </c>
      <c r="L7" s="13">
        <f xml:space="preserve"> '2014'!$H$3</f>
        <v>507.66</v>
      </c>
      <c r="N7" s="15">
        <v>2014</v>
      </c>
      <c r="O7" s="13">
        <f xml:space="preserve"> '2014'!$J$3</f>
        <v>473.1</v>
      </c>
      <c r="Q7" s="15">
        <v>2014</v>
      </c>
      <c r="R7" s="13">
        <f xml:space="preserve"> '2014'!$L$3</f>
        <v>498</v>
      </c>
    </row>
    <row r="8" spans="2:23" x14ac:dyDescent="0.35">
      <c r="B8" s="15">
        <v>2015</v>
      </c>
      <c r="C8" s="13">
        <f xml:space="preserve"> '2015'!B3</f>
        <v>509.45</v>
      </c>
      <c r="E8" s="15">
        <v>2015</v>
      </c>
      <c r="F8" s="13">
        <f xml:space="preserve"> '2015'!$D$3</f>
        <v>478.92</v>
      </c>
      <c r="H8" s="15">
        <v>2015</v>
      </c>
      <c r="I8" s="13">
        <f xml:space="preserve"> '2015'!$F$3</f>
        <v>558.48</v>
      </c>
      <c r="K8" s="15">
        <v>2015</v>
      </c>
      <c r="L8" s="13">
        <f xml:space="preserve"> '2015'!$H$3</f>
        <v>505.45</v>
      </c>
      <c r="N8" s="15">
        <v>2015</v>
      </c>
      <c r="O8" s="13">
        <f xml:space="preserve"> '2015'!$J$3</f>
        <v>467.93</v>
      </c>
      <c r="Q8" s="15">
        <v>2015</v>
      </c>
      <c r="R8" s="13">
        <f xml:space="preserve"> '2015'!$L$3</f>
        <v>542.04999999999995</v>
      </c>
    </row>
    <row r="9" spans="2:23" x14ac:dyDescent="0.35">
      <c r="B9" s="15">
        <v>2016</v>
      </c>
      <c r="C9" s="13">
        <f xml:space="preserve"> '2016'!B3</f>
        <v>511.06</v>
      </c>
      <c r="E9" s="15">
        <v>2016</v>
      </c>
      <c r="F9" s="13">
        <f xml:space="preserve"> '2016'!$D$3</f>
        <v>477.67</v>
      </c>
      <c r="H9" s="15">
        <v>2016</v>
      </c>
      <c r="I9" s="13">
        <f xml:space="preserve"> '2016'!$F$3</f>
        <v>534.44000000000005</v>
      </c>
      <c r="K9" s="15">
        <v>2016</v>
      </c>
      <c r="L9" s="13">
        <f xml:space="preserve"> '2016'!$H$3</f>
        <v>520.9</v>
      </c>
      <c r="N9" s="15">
        <v>2016</v>
      </c>
      <c r="O9" s="13">
        <f xml:space="preserve"> '2016'!$J$3</f>
        <v>490.08</v>
      </c>
      <c r="Q9" s="15">
        <v>2016</v>
      </c>
      <c r="R9" s="13">
        <f xml:space="preserve"> '2016'!$L$3</f>
        <v>529.96</v>
      </c>
    </row>
    <row r="10" spans="2:23" x14ac:dyDescent="0.35">
      <c r="B10" s="15">
        <v>2017</v>
      </c>
      <c r="C10" s="13">
        <f xml:space="preserve"> '2017'!B3</f>
        <v>518.54</v>
      </c>
      <c r="E10" s="15">
        <v>2017</v>
      </c>
      <c r="F10" s="13">
        <f xml:space="preserve"> '2017'!$D$3</f>
        <v>510.86</v>
      </c>
      <c r="H10" s="15">
        <v>2017</v>
      </c>
      <c r="I10" s="13">
        <f xml:space="preserve"> '2017'!$F$3</f>
        <v>518.82000000000005</v>
      </c>
      <c r="K10" s="15">
        <v>2017</v>
      </c>
      <c r="L10" s="13">
        <f xml:space="preserve"> '2017'!$H$3</f>
        <v>510.2</v>
      </c>
      <c r="N10" s="15">
        <v>2017</v>
      </c>
      <c r="O10" s="13">
        <f xml:space="preserve"> '2017'!$J$3</f>
        <v>518.75</v>
      </c>
      <c r="Q10" s="15">
        <v>2017</v>
      </c>
      <c r="R10" s="13">
        <f xml:space="preserve"> '2017'!$L$3</f>
        <v>522.54999999999995</v>
      </c>
    </row>
    <row r="11" spans="2:23" x14ac:dyDescent="0.35">
      <c r="B11" s="15">
        <v>2018</v>
      </c>
      <c r="C11" s="13">
        <f xml:space="preserve"> '2018'!B3</f>
        <v>528.91999999999996</v>
      </c>
      <c r="E11" s="15">
        <v>2018</v>
      </c>
      <c r="F11" s="13">
        <f xml:space="preserve"> '2018'!$D$3</f>
        <v>493.68</v>
      </c>
      <c r="H11" s="15">
        <v>2018</v>
      </c>
      <c r="I11" s="13">
        <f xml:space="preserve"> '2018'!$F$3</f>
        <v>568.09</v>
      </c>
      <c r="K11" s="15">
        <v>2018</v>
      </c>
      <c r="L11" s="13">
        <f xml:space="preserve"> '2018'!$H$3</f>
        <v>526.45000000000005</v>
      </c>
      <c r="N11" s="15">
        <v>2018</v>
      </c>
      <c r="O11" s="13">
        <f xml:space="preserve"> '2018'!$J$3</f>
        <v>535.4</v>
      </c>
      <c r="Q11" s="15">
        <v>2018</v>
      </c>
      <c r="R11" s="13">
        <f xml:space="preserve"> '2018'!$L$3</f>
        <v>508.67</v>
      </c>
    </row>
    <row r="12" spans="2:23" x14ac:dyDescent="0.35">
      <c r="B12" s="15">
        <v>2019</v>
      </c>
      <c r="C12" s="13">
        <f xml:space="preserve"> '2019'!B3</f>
        <v>522.62</v>
      </c>
      <c r="E12" s="15">
        <v>2019</v>
      </c>
      <c r="F12" s="13">
        <f xml:space="preserve"> '2019'!$D$3</f>
        <v>477.82</v>
      </c>
      <c r="H12" s="15">
        <v>2019</v>
      </c>
      <c r="I12" s="13">
        <f xml:space="preserve"> '2019'!$F$3</f>
        <v>507.24</v>
      </c>
      <c r="K12" s="15">
        <v>2019</v>
      </c>
      <c r="L12" s="13">
        <f xml:space="preserve"> '2019'!$H$3</f>
        <v>520.51</v>
      </c>
      <c r="N12" s="15">
        <v>2019</v>
      </c>
      <c r="O12" s="13">
        <f xml:space="preserve"> '2019'!$J$3</f>
        <v>523.12</v>
      </c>
      <c r="Q12" s="15">
        <v>2019</v>
      </c>
      <c r="R12" s="13">
        <f xml:space="preserve"> '2019'!$L$3</f>
        <v>571.17999999999995</v>
      </c>
    </row>
    <row r="13" spans="2:23" x14ac:dyDescent="0.35">
      <c r="B13" s="15">
        <v>2020</v>
      </c>
      <c r="C13" s="13">
        <f xml:space="preserve"> '2020'!B3</f>
        <v>526.58000000000004</v>
      </c>
      <c r="E13" s="15">
        <v>2020</v>
      </c>
      <c r="F13" s="13">
        <f xml:space="preserve"> '2020'!$D$3</f>
        <v>490.4</v>
      </c>
      <c r="H13" s="15">
        <v>2020</v>
      </c>
      <c r="I13" s="13">
        <f xml:space="preserve"> '2020'!$F$3</f>
        <v>511.15</v>
      </c>
      <c r="K13" s="15">
        <v>2020</v>
      </c>
      <c r="L13" s="13">
        <f xml:space="preserve"> '2020'!$H$3</f>
        <v>523.79999999999995</v>
      </c>
      <c r="N13" s="15">
        <v>2020</v>
      </c>
      <c r="O13" s="13">
        <f xml:space="preserve"> '2020'!$J$3</f>
        <v>520.57000000000005</v>
      </c>
      <c r="Q13" s="15">
        <v>2020</v>
      </c>
      <c r="R13" s="13">
        <f xml:space="preserve"> '2020'!$L$3</f>
        <v>573.41</v>
      </c>
    </row>
    <row r="14" spans="2:23" x14ac:dyDescent="0.35">
      <c r="B14" s="18">
        <v>2021</v>
      </c>
      <c r="C14" s="19">
        <f xml:space="preserve"> '2021'!B3</f>
        <v>535.54</v>
      </c>
      <c r="E14" s="18">
        <v>2021</v>
      </c>
      <c r="F14" s="19">
        <f xml:space="preserve"> '2021'!$D$3</f>
        <v>491.78</v>
      </c>
      <c r="H14" s="18">
        <v>2021</v>
      </c>
      <c r="I14" s="19">
        <f xml:space="preserve"> '2021'!$F$3</f>
        <v>519.94000000000005</v>
      </c>
      <c r="K14" s="18">
        <v>2021</v>
      </c>
      <c r="L14" s="19">
        <f xml:space="preserve"> '2021'!$H$3</f>
        <v>502.55</v>
      </c>
      <c r="N14" s="18">
        <v>2021</v>
      </c>
      <c r="O14" s="19">
        <f xml:space="preserve"> '2021'!$J$3</f>
        <v>535.08000000000004</v>
      </c>
      <c r="Q14" s="18">
        <v>2021</v>
      </c>
      <c r="R14" s="19">
        <f xml:space="preserve"> '2021'!$L$3</f>
        <v>613.5</v>
      </c>
    </row>
    <row r="16" spans="2:23" x14ac:dyDescent="0.35">
      <c r="M16" s="45" t="s">
        <v>0</v>
      </c>
      <c r="N16" s="45"/>
      <c r="O16" s="45" t="s">
        <v>22</v>
      </c>
      <c r="P16" s="45"/>
    </row>
    <row r="17" spans="4:20" x14ac:dyDescent="0.35">
      <c r="E17" s="46" t="s">
        <v>20</v>
      </c>
      <c r="F17" s="46"/>
      <c r="G17" s="46"/>
      <c r="H17" s="46"/>
      <c r="I17" s="46"/>
      <c r="J17" s="46"/>
      <c r="M17" s="46" t="s">
        <v>27</v>
      </c>
      <c r="N17" s="46"/>
      <c r="O17" s="46"/>
      <c r="P17" s="46"/>
      <c r="R17" s="16" t="s">
        <v>1</v>
      </c>
      <c r="S17" s="31" t="s">
        <v>57</v>
      </c>
    </row>
    <row r="18" spans="4:20" x14ac:dyDescent="0.35">
      <c r="D18" s="16" t="s">
        <v>1</v>
      </c>
      <c r="E18" s="26" t="s">
        <v>0</v>
      </c>
      <c r="F18" s="22" t="s">
        <v>22</v>
      </c>
      <c r="G18" s="22" t="s">
        <v>24</v>
      </c>
      <c r="H18" s="27" t="s">
        <v>10</v>
      </c>
      <c r="I18" s="28" t="s">
        <v>26</v>
      </c>
      <c r="J18" s="23" t="s">
        <v>58</v>
      </c>
      <c r="L18" s="16" t="s">
        <v>1</v>
      </c>
      <c r="M18" s="21" t="s">
        <v>30</v>
      </c>
      <c r="N18" s="28" t="s">
        <v>75</v>
      </c>
      <c r="O18" s="28" t="s">
        <v>76</v>
      </c>
      <c r="P18" s="23" t="s">
        <v>77</v>
      </c>
      <c r="R18" s="15">
        <v>2010</v>
      </c>
      <c r="S18" s="13">
        <f xml:space="preserve"> '2010'!N15</f>
        <v>64.48</v>
      </c>
    </row>
    <row r="19" spans="4:20" x14ac:dyDescent="0.35">
      <c r="D19" s="15">
        <v>2010</v>
      </c>
      <c r="E19" s="3">
        <f xml:space="preserve"> '2010'!$B$16</f>
        <v>484.9</v>
      </c>
      <c r="F19" s="3">
        <f xml:space="preserve"> '2010'!$C$16</f>
        <v>567.82000000000005</v>
      </c>
      <c r="G19" s="3">
        <f xml:space="preserve"> '2010'!$D$16</f>
        <v>560996</v>
      </c>
      <c r="H19" s="3">
        <f xml:space="preserve"> '2010'!$E$16</f>
        <v>12.16</v>
      </c>
      <c r="I19" s="25">
        <f xml:space="preserve"> '2010'!F16</f>
        <v>51</v>
      </c>
      <c r="J19" s="14"/>
      <c r="L19" s="15">
        <v>2010</v>
      </c>
      <c r="M19" s="3">
        <f xml:space="preserve"> '2010'!$J$17</f>
        <v>533.19000000000005</v>
      </c>
      <c r="N19" s="3">
        <f xml:space="preserve"> '2010'!$J$16</f>
        <v>519.1</v>
      </c>
      <c r="O19" s="3">
        <f xml:space="preserve"> '2010'!$K$17</f>
        <v>546.36</v>
      </c>
      <c r="P19" s="13">
        <f xml:space="preserve"> '2010'!$K$16</f>
        <v>585.98</v>
      </c>
      <c r="R19" s="15">
        <v>2011</v>
      </c>
      <c r="S19" s="13">
        <f xml:space="preserve"> '2011'!N15</f>
        <v>48.26</v>
      </c>
    </row>
    <row r="20" spans="4:20" x14ac:dyDescent="0.35">
      <c r="D20" s="15">
        <v>2011</v>
      </c>
      <c r="E20" s="3">
        <f xml:space="preserve"> '2011'!$B$16</f>
        <v>482.27</v>
      </c>
      <c r="F20" s="3">
        <f xml:space="preserve"> '2011'!$C$16</f>
        <v>533.55999999999995</v>
      </c>
      <c r="G20" s="3">
        <f xml:space="preserve"> '2011'!$D$16</f>
        <v>53518</v>
      </c>
      <c r="H20" s="3">
        <f xml:space="preserve"> '2011'!$E$16</f>
        <v>8.48</v>
      </c>
      <c r="I20" s="25">
        <f xml:space="preserve"> '2011'!F16</f>
        <v>12</v>
      </c>
      <c r="J20" s="14"/>
      <c r="L20" s="15">
        <v>2011</v>
      </c>
      <c r="M20" s="3">
        <f xml:space="preserve"> '2011'!$J$17</f>
        <v>534.66999999999996</v>
      </c>
      <c r="N20" s="3">
        <f xml:space="preserve"> '2011'!$J$16</f>
        <v>521.32000000000005</v>
      </c>
      <c r="O20" s="3">
        <f xml:space="preserve"> '2011'!$K$17</f>
        <v>540.57000000000005</v>
      </c>
      <c r="P20" s="13">
        <f xml:space="preserve"> '2011'!$K$16</f>
        <v>573.1</v>
      </c>
      <c r="R20" s="15">
        <v>2012</v>
      </c>
      <c r="S20" s="13">
        <f xml:space="preserve"> '2012'!N15</f>
        <v>34.980000000000004</v>
      </c>
    </row>
    <row r="21" spans="4:20" x14ac:dyDescent="0.35">
      <c r="D21" s="15">
        <v>2012</v>
      </c>
      <c r="E21" s="3">
        <f xml:space="preserve"> '2012'!$B$16</f>
        <v>470.59</v>
      </c>
      <c r="F21" s="3">
        <f xml:space="preserve"> '2012'!$C$16</f>
        <v>470.37</v>
      </c>
      <c r="G21" s="3">
        <f xml:space="preserve"> '2012'!$D$16</f>
        <v>955667</v>
      </c>
      <c r="H21" s="3">
        <f xml:space="preserve"> '2012'!$E$16</f>
        <v>16.5</v>
      </c>
      <c r="I21" s="25">
        <f xml:space="preserve"> '2012'!F16</f>
        <v>85</v>
      </c>
      <c r="J21" s="14"/>
      <c r="L21" s="15">
        <v>2012</v>
      </c>
      <c r="M21" s="3">
        <f xml:space="preserve"> '2012'!$J$17</f>
        <v>515.66</v>
      </c>
      <c r="N21" s="3">
        <f xml:space="preserve"> '2012'!$J$16</f>
        <v>495.52</v>
      </c>
      <c r="O21" s="3">
        <f xml:space="preserve"> '2012'!$K$17</f>
        <v>505.49</v>
      </c>
      <c r="P21" s="13">
        <f xml:space="preserve"> '2012'!$K$16</f>
        <v>512.07000000000005</v>
      </c>
      <c r="R21" s="15">
        <v>2013</v>
      </c>
      <c r="S21" s="13">
        <f xml:space="preserve"> '2013'!N15</f>
        <v>30.34</v>
      </c>
    </row>
    <row r="22" spans="4:20" x14ac:dyDescent="0.35">
      <c r="D22" s="15">
        <v>2013</v>
      </c>
      <c r="E22" s="3">
        <f xml:space="preserve"> '2013'!$B$16</f>
        <v>472.56</v>
      </c>
      <c r="F22" s="3">
        <f xml:space="preserve"> '2013'!$C$16</f>
        <v>476</v>
      </c>
      <c r="G22" s="3">
        <f xml:space="preserve"> '2013'!$D$16</f>
        <v>1521796</v>
      </c>
      <c r="H22" s="3">
        <f xml:space="preserve"> '2013'!$E$16</f>
        <v>21.21</v>
      </c>
      <c r="I22" s="25">
        <f xml:space="preserve"> '2013'!F16</f>
        <v>137</v>
      </c>
      <c r="J22" s="14"/>
      <c r="L22" s="15">
        <v>2013</v>
      </c>
      <c r="M22" s="3">
        <f xml:space="preserve"> '2013'!$J$17</f>
        <v>508.57</v>
      </c>
      <c r="N22" s="3">
        <f xml:space="preserve"> '2013'!$J$16</f>
        <v>495.17</v>
      </c>
      <c r="O22" s="3">
        <f xml:space="preserve"> '2013'!$K$17</f>
        <v>499.26</v>
      </c>
      <c r="P22" s="13">
        <f xml:space="preserve"> '2013'!$K$16</f>
        <v>520.35</v>
      </c>
      <c r="R22" s="15">
        <v>2014</v>
      </c>
      <c r="S22" s="13">
        <f xml:space="preserve"> '2014'!N15</f>
        <v>22.470000000000002</v>
      </c>
    </row>
    <row r="23" spans="4:20" x14ac:dyDescent="0.35">
      <c r="D23" s="15">
        <v>2014</v>
      </c>
      <c r="E23" s="3">
        <f xml:space="preserve"> '2014'!$B$16</f>
        <v>468.45</v>
      </c>
      <c r="F23" s="3">
        <f xml:space="preserve"> '2014'!$C$16</f>
        <v>424.28</v>
      </c>
      <c r="G23" s="3">
        <f xml:space="preserve"> '2014'!$D$16</f>
        <v>1670254</v>
      </c>
      <c r="H23" s="3">
        <f xml:space="preserve"> '2014'!$E$16</f>
        <v>19.149999999999999</v>
      </c>
      <c r="I23" s="25">
        <f xml:space="preserve"> '2014'!F16</f>
        <v>130</v>
      </c>
      <c r="J23" s="14"/>
      <c r="L23" s="15">
        <v>2014</v>
      </c>
      <c r="M23" s="3">
        <f xml:space="preserve"> '2014'!$J$17</f>
        <v>504.3</v>
      </c>
      <c r="N23" s="3">
        <f xml:space="preserve"> '2014'!$J$16</f>
        <v>491.33</v>
      </c>
      <c r="O23" s="3">
        <f xml:space="preserve"> '2014'!$K$17</f>
        <v>460.37</v>
      </c>
      <c r="P23" s="13">
        <f xml:space="preserve"> '2014'!$K$16</f>
        <v>479.61</v>
      </c>
      <c r="R23" s="15">
        <v>2015</v>
      </c>
      <c r="S23" s="13">
        <f xml:space="preserve"> '2015'!N15</f>
        <v>29.6</v>
      </c>
    </row>
    <row r="24" spans="4:20" x14ac:dyDescent="0.35">
      <c r="D24" s="15">
        <v>2015</v>
      </c>
      <c r="E24" s="3">
        <f xml:space="preserve"> '2015'!$B$16</f>
        <v>483.17</v>
      </c>
      <c r="F24" s="3">
        <f xml:space="preserve"> '2015'!$C$16</f>
        <v>504.34</v>
      </c>
      <c r="G24" s="3">
        <f xml:space="preserve"> '2015'!$D$16</f>
        <v>1800223</v>
      </c>
      <c r="H24" s="3">
        <f xml:space="preserve"> '2015'!$E$16</f>
        <v>23.24</v>
      </c>
      <c r="I24" s="25">
        <f xml:space="preserve"> '2015'!F16</f>
        <v>125</v>
      </c>
      <c r="J24" s="14"/>
      <c r="L24" s="15">
        <v>2015</v>
      </c>
      <c r="M24" s="3">
        <f xml:space="preserve"> '2015'!$J$17</f>
        <v>515.33000000000004</v>
      </c>
      <c r="N24" s="3">
        <f xml:space="preserve"> '2015'!$J$16</f>
        <v>505.15</v>
      </c>
      <c r="O24" s="3">
        <f xml:space="preserve"> '2015'!$K$17</f>
        <v>524.57000000000005</v>
      </c>
      <c r="P24" s="13">
        <f xml:space="preserve"> '2015'!$K$16</f>
        <v>546.47</v>
      </c>
      <c r="R24" s="15">
        <v>2016</v>
      </c>
      <c r="S24" s="13">
        <f xml:space="preserve"> '2016'!N15</f>
        <v>29.310000000000002</v>
      </c>
    </row>
    <row r="25" spans="4:20" x14ac:dyDescent="0.35">
      <c r="D25" s="15">
        <v>2016</v>
      </c>
      <c r="E25" s="3">
        <f xml:space="preserve"> '2016'!$B$16</f>
        <v>485.7</v>
      </c>
      <c r="F25" s="3">
        <f xml:space="preserve"> '2016'!$C$16</f>
        <v>500.19</v>
      </c>
      <c r="G25" s="3">
        <f xml:space="preserve"> '2016'!$D$16</f>
        <v>2177218</v>
      </c>
      <c r="H25" s="3">
        <f xml:space="preserve"> '2016'!$E$16</f>
        <v>25.24</v>
      </c>
      <c r="I25" s="25">
        <f xml:space="preserve"> '2016'!F16</f>
        <v>152</v>
      </c>
      <c r="J25" s="14"/>
      <c r="L25" s="15">
        <v>2016</v>
      </c>
      <c r="M25" s="3">
        <f xml:space="preserve"> '2016'!$J$17</f>
        <v>517.57000000000005</v>
      </c>
      <c r="N25" s="3">
        <f xml:space="preserve"> '2016'!$J$16</f>
        <v>506.34</v>
      </c>
      <c r="O25" s="3">
        <f xml:space="preserve"> '2016'!$K$17</f>
        <v>516.03</v>
      </c>
      <c r="P25" s="13">
        <f xml:space="preserve"> '2016'!$K$16</f>
        <v>540.07000000000005</v>
      </c>
      <c r="R25" s="15">
        <v>2017</v>
      </c>
      <c r="S25" s="13">
        <f xml:space="preserve"> '2017'!N15</f>
        <v>34.64</v>
      </c>
    </row>
    <row r="26" spans="4:20" x14ac:dyDescent="0.35">
      <c r="D26" s="15">
        <v>2017</v>
      </c>
      <c r="E26" s="3">
        <f xml:space="preserve"> '2017'!$B$16</f>
        <v>490.93</v>
      </c>
      <c r="F26" s="3">
        <f xml:space="preserve"> '2017'!$C$16</f>
        <v>487.54</v>
      </c>
      <c r="G26" s="3">
        <f xml:space="preserve"> '2017'!$D$16</f>
        <v>1621385</v>
      </c>
      <c r="H26" s="3">
        <f xml:space="preserve"> '2017'!$E$16</f>
        <v>24.09</v>
      </c>
      <c r="I26" s="25">
        <f xml:space="preserve"> '2017'!F16</f>
        <v>59</v>
      </c>
      <c r="J26" s="14"/>
      <c r="L26" s="15">
        <v>2017</v>
      </c>
      <c r="M26" s="3">
        <f xml:space="preserve"> '2017'!$J$17</f>
        <v>525.25</v>
      </c>
      <c r="N26" s="3">
        <f xml:space="preserve"> '2017'!$J$16</f>
        <v>513.79</v>
      </c>
      <c r="O26" s="3">
        <f xml:space="preserve"> '2017'!$K$17</f>
        <v>509.42</v>
      </c>
      <c r="P26" s="13">
        <f xml:space="preserve"> '2017'!$K$16</f>
        <v>531.86</v>
      </c>
      <c r="R26" s="15">
        <v>2018</v>
      </c>
      <c r="S26" s="13">
        <f xml:space="preserve"> '2018'!N15</f>
        <v>35.17</v>
      </c>
    </row>
    <row r="27" spans="4:20" x14ac:dyDescent="0.35">
      <c r="D27" s="15">
        <v>2018</v>
      </c>
      <c r="E27" s="3">
        <f xml:space="preserve"> '2018'!$B$16</f>
        <v>498.33</v>
      </c>
      <c r="F27" s="3">
        <f xml:space="preserve"> '2018'!$C$16</f>
        <v>466.69</v>
      </c>
      <c r="G27" s="3">
        <f xml:space="preserve"> '2018'!$D$16</f>
        <v>1496078</v>
      </c>
      <c r="H27" s="3">
        <f xml:space="preserve"> '2018'!$E$16</f>
        <v>27.13</v>
      </c>
      <c r="I27" s="25">
        <f xml:space="preserve"> '2018'!F16</f>
        <v>163</v>
      </c>
      <c r="J27" s="14"/>
      <c r="L27" s="15">
        <v>2018</v>
      </c>
      <c r="M27" s="3">
        <f xml:space="preserve"> '2018'!$J$17</f>
        <v>536.26</v>
      </c>
      <c r="N27" s="3">
        <f xml:space="preserve"> '2018'!$J$16</f>
        <v>523.84</v>
      </c>
      <c r="O27" s="3">
        <f xml:space="preserve"> '2018'!$K$17</f>
        <v>503.1</v>
      </c>
      <c r="P27" s="13">
        <f xml:space="preserve"> '2018'!$K$16</f>
        <v>512.52</v>
      </c>
      <c r="R27" s="15">
        <v>2019</v>
      </c>
      <c r="S27" s="13">
        <f xml:space="preserve"> '2019'!N15</f>
        <v>34.159999999999997</v>
      </c>
    </row>
    <row r="28" spans="4:20" x14ac:dyDescent="0.35">
      <c r="D28" s="15">
        <v>2019</v>
      </c>
      <c r="E28" s="3">
        <f xml:space="preserve"> '2019'!$B$16</f>
        <v>491.61</v>
      </c>
      <c r="F28" s="3">
        <f xml:space="preserve"> '2019'!$C$16</f>
        <v>535.75</v>
      </c>
      <c r="G28" s="3">
        <f xml:space="preserve"> '2019'!$D$16</f>
        <v>1496078</v>
      </c>
      <c r="H28" s="3">
        <f xml:space="preserve"> '2019'!$E$16</f>
        <v>29.36</v>
      </c>
      <c r="I28" s="25">
        <f xml:space="preserve"> '2019'!F16</f>
        <v>2</v>
      </c>
      <c r="J28" s="14"/>
      <c r="L28" s="15">
        <v>2019</v>
      </c>
      <c r="M28" s="3">
        <f xml:space="preserve"> '2019'!$J$17</f>
        <v>530.08000000000004</v>
      </c>
      <c r="N28" s="3">
        <f xml:space="preserve"> '2019'!$J$16</f>
        <v>517.53</v>
      </c>
      <c r="O28" s="3">
        <f xml:space="preserve"> '2019'!$K$17</f>
        <v>562.39</v>
      </c>
      <c r="P28" s="13">
        <f xml:space="preserve"> '2019'!$K$16</f>
        <v>577.15</v>
      </c>
      <c r="R28" s="15">
        <v>2020</v>
      </c>
      <c r="S28" s="13">
        <f xml:space="preserve"> '2020'!N15</f>
        <v>33.979999999999997</v>
      </c>
    </row>
    <row r="29" spans="4:20" x14ac:dyDescent="0.35">
      <c r="D29" s="15">
        <v>2020</v>
      </c>
      <c r="E29" s="3">
        <f xml:space="preserve"> '2020'!$B$16</f>
        <v>492.52</v>
      </c>
      <c r="F29" s="3">
        <f xml:space="preserve"> '2020'!$C$16</f>
        <v>532.63</v>
      </c>
      <c r="G29" s="3">
        <f xml:space="preserve"> '2020'!$D$16</f>
        <v>896179</v>
      </c>
      <c r="H29" s="3">
        <f xml:space="preserve"> '2020'!$E$16</f>
        <v>15.5</v>
      </c>
      <c r="I29" s="25">
        <f xml:space="preserve"> '2020'!F16</f>
        <v>155</v>
      </c>
      <c r="J29" s="14"/>
      <c r="L29" s="15">
        <v>2020</v>
      </c>
      <c r="M29" s="3">
        <f xml:space="preserve"> '2020'!$J$17</f>
        <v>534.72</v>
      </c>
      <c r="N29" s="3">
        <f xml:space="preserve"> '2020'!$J$16</f>
        <v>521.24</v>
      </c>
      <c r="O29" s="3">
        <f xml:space="preserve"> '2020'!$K$17</f>
        <v>550.70000000000005</v>
      </c>
      <c r="P29" s="13">
        <f xml:space="preserve"> '2020'!$K$16</f>
        <v>588.29</v>
      </c>
      <c r="R29" s="18">
        <v>2021</v>
      </c>
      <c r="S29" s="19">
        <f xml:space="preserve"> '2021'!N15</f>
        <v>34.069999999999993</v>
      </c>
    </row>
    <row r="30" spans="4:20" x14ac:dyDescent="0.35">
      <c r="D30" s="18">
        <v>2021</v>
      </c>
      <c r="E30" s="24">
        <f xml:space="preserve"> '2021'!$B$16</f>
        <v>490.03</v>
      </c>
      <c r="F30" s="24">
        <f xml:space="preserve"> '2021'!$C$16</f>
        <v>575.25</v>
      </c>
      <c r="G30" s="24">
        <f xml:space="preserve"> '2021'!$D$16</f>
        <v>661634</v>
      </c>
      <c r="H30" s="24">
        <f xml:space="preserve"> '2021'!$E$16</f>
        <v>19.52</v>
      </c>
      <c r="I30" s="29">
        <f xml:space="preserve"> '2021'!F16</f>
        <v>11</v>
      </c>
      <c r="J30" s="30"/>
      <c r="L30" s="18">
        <v>2021</v>
      </c>
      <c r="M30" s="24">
        <f xml:space="preserve"> '2021'!$J$17</f>
        <v>543.02</v>
      </c>
      <c r="N30" s="24">
        <f xml:space="preserve"> '2021'!$J$16</f>
        <v>530.9</v>
      </c>
      <c r="O30" s="24">
        <f xml:space="preserve"> '2021'!$K$17</f>
        <v>595.91999999999996</v>
      </c>
      <c r="P30" s="19">
        <f xml:space="preserve"> '2021'!$K$16</f>
        <v>624.35</v>
      </c>
    </row>
    <row r="32" spans="4:20" x14ac:dyDescent="0.35">
      <c r="E32" s="46" t="s">
        <v>21</v>
      </c>
      <c r="F32" s="46"/>
      <c r="G32" s="46"/>
      <c r="H32" s="46"/>
      <c r="L32" s="46" t="s">
        <v>56</v>
      </c>
      <c r="M32" s="46"/>
      <c r="N32" s="46"/>
      <c r="R32" s="16" t="s">
        <v>1</v>
      </c>
      <c r="S32" s="35" t="s">
        <v>9</v>
      </c>
      <c r="T32" s="17" t="s">
        <v>10</v>
      </c>
    </row>
    <row r="33" spans="4:20" x14ac:dyDescent="0.35">
      <c r="D33" s="16" t="s">
        <v>1</v>
      </c>
      <c r="E33" s="26" t="s">
        <v>0</v>
      </c>
      <c r="F33" s="22" t="s">
        <v>22</v>
      </c>
      <c r="G33" s="22" t="s">
        <v>23</v>
      </c>
      <c r="H33" s="32" t="s">
        <v>10</v>
      </c>
      <c r="J33">
        <f xml:space="preserve"> SUM(Tabela8[Medicine approved])</f>
        <v>1082</v>
      </c>
      <c r="L33" s="16" t="s">
        <v>1</v>
      </c>
      <c r="M33" s="28" t="s">
        <v>30</v>
      </c>
      <c r="N33" s="23" t="s">
        <v>29</v>
      </c>
      <c r="R33" s="15">
        <v>2010</v>
      </c>
      <c r="S33" s="3">
        <f xml:space="preserve"> '2010'!$F$7</f>
        <v>2843</v>
      </c>
      <c r="T33" s="13">
        <f xml:space="preserve"> '2010'!$G$7</f>
        <v>9.1534315387391707E-2</v>
      </c>
    </row>
    <row r="34" spans="4:20" x14ac:dyDescent="0.35">
      <c r="D34" s="15">
        <v>2010</v>
      </c>
      <c r="E34" s="3">
        <f xml:space="preserve"> '2010'!$B$21</f>
        <v>609.16</v>
      </c>
      <c r="F34" s="3">
        <f xml:space="preserve"> '2010'!$C$21</f>
        <v>657.47</v>
      </c>
      <c r="G34" s="3">
        <f xml:space="preserve"> '2010'!$D$21</f>
        <v>1911551</v>
      </c>
      <c r="H34" s="13">
        <f xml:space="preserve"> '2010'!$E$21</f>
        <v>41.45</v>
      </c>
      <c r="L34" s="15">
        <v>2010</v>
      </c>
      <c r="M34" s="3">
        <f xml:space="preserve"> '2010'!$L$20</f>
        <v>619.72</v>
      </c>
      <c r="N34" s="13">
        <f xml:space="preserve"> '2010'!$J$20</f>
        <v>617.71</v>
      </c>
      <c r="R34" s="15">
        <v>2011</v>
      </c>
      <c r="S34" s="3">
        <f xml:space="preserve"> '2011'!$F$7</f>
        <v>673</v>
      </c>
      <c r="T34" s="13">
        <f xml:space="preserve"> '2011'!$G$7</f>
        <v>0.14168271912927233</v>
      </c>
    </row>
    <row r="35" spans="4:20" x14ac:dyDescent="0.35">
      <c r="D35" s="15">
        <v>2011</v>
      </c>
      <c r="E35" s="3">
        <f xml:space="preserve"> '2011'!$B$21</f>
        <v>601.12</v>
      </c>
      <c r="F35" s="3">
        <f xml:space="preserve"> '2011'!$C$21</f>
        <v>643.9</v>
      </c>
      <c r="G35" s="3">
        <f xml:space="preserve"> '2011'!$D$21</f>
        <v>317562</v>
      </c>
      <c r="H35" s="13">
        <f xml:space="preserve"> '2011'!$E$21</f>
        <v>50.31</v>
      </c>
      <c r="J35" s="41">
        <f xml:space="preserve"> J33*100/G49</f>
        <v>1.5497774035522101E-3</v>
      </c>
      <c r="L35" s="15">
        <v>2011</v>
      </c>
      <c r="M35" s="3">
        <f xml:space="preserve"> '2011'!$L$20</f>
        <v>614.29999999999995</v>
      </c>
      <c r="N35" s="13">
        <f xml:space="preserve"> '2011'!$J$20</f>
        <v>607.16</v>
      </c>
      <c r="R35" s="15">
        <v>2012</v>
      </c>
      <c r="S35" s="3">
        <f xml:space="preserve"> '2012'!$F$7</f>
        <v>3903</v>
      </c>
      <c r="T35" s="13">
        <f xml:space="preserve"> '2012'!$G$7</f>
        <v>9.8979418975848305E-2</v>
      </c>
    </row>
    <row r="36" spans="4:20" x14ac:dyDescent="0.35">
      <c r="D36" s="15">
        <v>2012</v>
      </c>
      <c r="E36" s="3">
        <f xml:space="preserve"> '2012'!$B$21</f>
        <v>554.52</v>
      </c>
      <c r="F36" s="3">
        <f xml:space="preserve"> '2012'!$C$21</f>
        <v>614.80999999999995</v>
      </c>
      <c r="G36" s="3">
        <f xml:space="preserve"> '2012'!$D$21</f>
        <v>1559066</v>
      </c>
      <c r="H36" s="13">
        <f xml:space="preserve"> '2012'!$E$21</f>
        <v>26.92</v>
      </c>
      <c r="L36" s="15">
        <v>2012</v>
      </c>
      <c r="M36" s="3">
        <f xml:space="preserve"> '2012'!$L$20</f>
        <v>606.41999999999996</v>
      </c>
      <c r="N36" s="13">
        <f xml:space="preserve"> '2012'!$J$20</f>
        <v>598.77</v>
      </c>
      <c r="R36" s="15">
        <v>2013</v>
      </c>
      <c r="S36" s="3">
        <f xml:space="preserve"> '2013'!$F$7</f>
        <v>4461</v>
      </c>
      <c r="T36" s="13">
        <f xml:space="preserve"> '2013'!$G$7</f>
        <v>8.9078649998182879E-2</v>
      </c>
    </row>
    <row r="37" spans="4:20" x14ac:dyDescent="0.35">
      <c r="D37" s="15">
        <v>2013</v>
      </c>
      <c r="E37" s="3">
        <f xml:space="preserve"> '2013'!$B$21</f>
        <v>550.79999999999995</v>
      </c>
      <c r="F37" s="3">
        <f xml:space="preserve"> '2013'!$C$21</f>
        <v>620.37</v>
      </c>
      <c r="G37" s="3">
        <f xml:space="preserve"> '2013'!$D$21</f>
        <v>1819290</v>
      </c>
      <c r="H37" s="13">
        <f xml:space="preserve"> '2013'!$E$21</f>
        <v>25.36</v>
      </c>
      <c r="L37" s="15">
        <v>2013</v>
      </c>
      <c r="M37" s="3">
        <f xml:space="preserve"> '2013'!$L$20</f>
        <v>598.61</v>
      </c>
      <c r="N37" s="13">
        <f xml:space="preserve"> '2013'!$J$20</f>
        <v>596.48</v>
      </c>
      <c r="R37" s="15">
        <v>2014</v>
      </c>
      <c r="S37" s="3">
        <f xml:space="preserve"> '2014'!$F$7</f>
        <v>5116</v>
      </c>
      <c r="T37" s="13">
        <f xml:space="preserve"> '2014'!$G$7</f>
        <v>8.6013420850924241E-2</v>
      </c>
    </row>
    <row r="38" spans="4:20" x14ac:dyDescent="0.35">
      <c r="D38" s="15">
        <v>2014</v>
      </c>
      <c r="E38" s="3">
        <f xml:space="preserve"> '2014'!$B$21</f>
        <v>549.34</v>
      </c>
      <c r="F38" s="3">
        <f xml:space="preserve"> '2014'!$C$21</f>
        <v>616.01</v>
      </c>
      <c r="G38" s="3">
        <f xml:space="preserve"> '2014'!$D$21</f>
        <v>2036648</v>
      </c>
      <c r="H38" s="13">
        <f xml:space="preserve"> '2014'!$E$21</f>
        <v>23.35</v>
      </c>
      <c r="L38" s="15">
        <v>2014</v>
      </c>
      <c r="M38" s="3">
        <f xml:space="preserve"> '2014'!$L$20</f>
        <v>598.91999999999996</v>
      </c>
      <c r="N38" s="13">
        <f xml:space="preserve"> '2014'!$J$20</f>
        <v>594.78</v>
      </c>
      <c r="R38" s="15">
        <v>2015</v>
      </c>
      <c r="S38" s="3">
        <f xml:space="preserve"> '2015'!$F$7</f>
        <v>4981</v>
      </c>
      <c r="T38" s="13">
        <f xml:space="preserve"> '2015'!$G$7</f>
        <v>8.9296166575267025E-2</v>
      </c>
    </row>
    <row r="39" spans="4:20" x14ac:dyDescent="0.35">
      <c r="D39" s="15">
        <v>2015</v>
      </c>
      <c r="E39" s="3">
        <f xml:space="preserve"> '2015'!$B$21</f>
        <v>553.05999999999995</v>
      </c>
      <c r="F39" s="3">
        <f xml:space="preserve"> '2015'!$C$21</f>
        <v>641.45000000000005</v>
      </c>
      <c r="G39" s="3">
        <f xml:space="preserve"> '2015'!$D$21</f>
        <v>2285182</v>
      </c>
      <c r="H39" s="13">
        <f xml:space="preserve"> '2015'!$E$21</f>
        <v>29.5</v>
      </c>
      <c r="L39" s="15">
        <v>2015</v>
      </c>
      <c r="M39" s="3">
        <f xml:space="preserve"> '2015'!$L$20</f>
        <v>598.95000000000005</v>
      </c>
      <c r="N39" s="13">
        <f xml:space="preserve"> '2015'!$J$20</f>
        <v>596.82000000000005</v>
      </c>
      <c r="R39" s="15">
        <v>2016</v>
      </c>
      <c r="S39" s="3">
        <f xml:space="preserve"> '2016'!$F$7</f>
        <v>5578</v>
      </c>
      <c r="T39" s="13">
        <f xml:space="preserve"> '2016'!$G$7</f>
        <v>9.6669394483570883E-2</v>
      </c>
    </row>
    <row r="40" spans="4:20" x14ac:dyDescent="0.35">
      <c r="D40" s="15">
        <v>2016</v>
      </c>
      <c r="E40" s="3">
        <f xml:space="preserve"> '2016'!$B$21</f>
        <v>561.11</v>
      </c>
      <c r="F40" s="3">
        <f xml:space="preserve"> '2016'!$C$21</f>
        <v>657.58</v>
      </c>
      <c r="G40" s="3">
        <f xml:space="preserve"> '2016'!$D$21</f>
        <v>2336167</v>
      </c>
      <c r="H40" s="13">
        <f xml:space="preserve"> '2016'!$E$21</f>
        <v>27.08</v>
      </c>
      <c r="L40" s="15">
        <v>2016</v>
      </c>
      <c r="M40" s="3">
        <f xml:space="preserve"> '2016'!$L$20</f>
        <v>608.92999999999995</v>
      </c>
      <c r="N40" s="13">
        <f xml:space="preserve"> '2016'!$J$20</f>
        <v>606.75</v>
      </c>
      <c r="P40">
        <f xml:space="preserve"> SUM(Tabela13[Medicine ap])</f>
        <v>39839</v>
      </c>
      <c r="R40" s="15">
        <v>2017</v>
      </c>
      <c r="S40" s="3">
        <f xml:space="preserve"> '2017'!$F$7</f>
        <v>2161</v>
      </c>
      <c r="T40" s="13">
        <f xml:space="preserve"> '2017'!$G$7</f>
        <v>4.9040710597854149E-2</v>
      </c>
    </row>
    <row r="41" spans="4:20" x14ac:dyDescent="0.35">
      <c r="D41" s="15">
        <v>2017</v>
      </c>
      <c r="E41" s="3">
        <f xml:space="preserve"> '2017'!$B$21</f>
        <v>570.22</v>
      </c>
      <c r="F41" s="3">
        <f xml:space="preserve"> '2017'!$C$21</f>
        <v>651.54999999999995</v>
      </c>
      <c r="G41" s="3">
        <f xml:space="preserve"> '2017'!$D$21</f>
        <v>1763253</v>
      </c>
      <c r="H41" s="13">
        <f xml:space="preserve"> '2017'!$E$21</f>
        <v>26.19</v>
      </c>
      <c r="L41" s="15">
        <v>2017</v>
      </c>
      <c r="M41" s="2" t="str">
        <f xml:space="preserve"> '2017'!$L$20</f>
        <v>-</v>
      </c>
      <c r="N41" s="12" t="str">
        <f xml:space="preserve"> '2017'!$J$20</f>
        <v>-</v>
      </c>
      <c r="R41" s="15">
        <v>2018</v>
      </c>
      <c r="S41" s="3">
        <f xml:space="preserve"> '2018'!$F$7</f>
        <v>6215</v>
      </c>
      <c r="T41" s="13">
        <f xml:space="preserve"> '2018'!$G$7</f>
        <v>0.16072181291101728</v>
      </c>
    </row>
    <row r="42" spans="4:20" x14ac:dyDescent="0.35">
      <c r="D42" s="15">
        <v>2018</v>
      </c>
      <c r="E42" s="3">
        <f xml:space="preserve"> '2018'!$B$21</f>
        <v>582.22</v>
      </c>
      <c r="F42" s="3">
        <f xml:space="preserve"> '2018'!$C$21</f>
        <v>660.16</v>
      </c>
      <c r="G42" s="3">
        <f xml:space="preserve"> '2018'!$D$21</f>
        <v>1657640</v>
      </c>
      <c r="H42" s="13">
        <f xml:space="preserve"> '2018'!$E$21</f>
        <v>30.06</v>
      </c>
      <c r="L42" s="15">
        <v>2018</v>
      </c>
      <c r="M42" s="2" t="str">
        <f xml:space="preserve"> '2018'!$L$20</f>
        <v>-</v>
      </c>
      <c r="N42" s="12" t="str">
        <f xml:space="preserve"> '2018'!$J$20</f>
        <v>-</v>
      </c>
      <c r="P42">
        <f xml:space="preserve"> J33*100/P40</f>
        <v>2.7159316247897789</v>
      </c>
      <c r="R42" s="15">
        <v>2019</v>
      </c>
      <c r="S42" s="3">
        <f xml:space="preserve"> '2019'!$F$7</f>
        <v>204</v>
      </c>
      <c r="T42" s="13">
        <f xml:space="preserve"> '2019'!$G$7</f>
        <v>5.5634188845345139E-3</v>
      </c>
    </row>
    <row r="43" spans="4:20" x14ac:dyDescent="0.35">
      <c r="D43" s="15">
        <v>2019</v>
      </c>
      <c r="E43" s="3">
        <f xml:space="preserve"> '2019'!$B$21</f>
        <v>578.16999999999996</v>
      </c>
      <c r="F43" s="3">
        <f xml:space="preserve"> '2019'!$C$21</f>
        <v>709.64</v>
      </c>
      <c r="G43" s="3">
        <f xml:space="preserve"> '2019'!$D$21</f>
        <v>1545501</v>
      </c>
      <c r="H43" s="13">
        <f xml:space="preserve"> '2019'!$E$21</f>
        <v>30.33</v>
      </c>
      <c r="L43" s="15">
        <v>2019</v>
      </c>
      <c r="M43" s="2" t="str">
        <f xml:space="preserve"> '2019'!$L$20</f>
        <v>-</v>
      </c>
      <c r="N43" s="12" t="str">
        <f xml:space="preserve"> '2019'!$J$20</f>
        <v>-</v>
      </c>
      <c r="R43" s="15">
        <v>2020</v>
      </c>
      <c r="S43" s="3">
        <f xml:space="preserve"> '2020'!$F$7</f>
        <v>3255</v>
      </c>
      <c r="T43" s="13">
        <f xml:space="preserve"> '2020'!$G$7</f>
        <v>0.12654994523944765</v>
      </c>
    </row>
    <row r="44" spans="4:20" x14ac:dyDescent="0.35">
      <c r="D44" s="15">
        <v>2020</v>
      </c>
      <c r="E44" s="3">
        <f xml:space="preserve"> '2020'!$B$21</f>
        <v>586.53</v>
      </c>
      <c r="F44" s="3">
        <f xml:space="preserve"> '2020'!$C$21</f>
        <v>719.26</v>
      </c>
      <c r="G44" s="3">
        <f xml:space="preserve"> '2020'!$D$21</f>
        <v>1032871</v>
      </c>
      <c r="H44" s="13">
        <f xml:space="preserve"> '2020'!$E$21</f>
        <v>17.86</v>
      </c>
      <c r="L44" s="15">
        <v>2020</v>
      </c>
      <c r="M44" s="2" t="str">
        <f xml:space="preserve"> '2020'!$L$20</f>
        <v>-</v>
      </c>
      <c r="N44" s="12" t="str">
        <f xml:space="preserve"> '2020'!$J$20</f>
        <v>-</v>
      </c>
      <c r="R44" s="18">
        <v>2021</v>
      </c>
      <c r="S44" s="24">
        <f xml:space="preserve"> '2021'!$F$7</f>
        <v>449</v>
      </c>
      <c r="T44" s="19">
        <f xml:space="preserve"> '2021'!$G$7</f>
        <v>2.0298812994133688E-2</v>
      </c>
    </row>
    <row r="45" spans="4:20" x14ac:dyDescent="0.35">
      <c r="D45" s="18">
        <v>2021</v>
      </c>
      <c r="E45" s="24">
        <f xml:space="preserve"> '2021'!$B$21</f>
        <v>582.15</v>
      </c>
      <c r="F45" s="24">
        <f xml:space="preserve"> '2021'!$C$21</f>
        <v>727.07</v>
      </c>
      <c r="G45" s="24">
        <f xml:space="preserve"> '2021'!$D$21</f>
        <v>1041161</v>
      </c>
      <c r="H45" s="19">
        <f xml:space="preserve"> '2021'!$E$21</f>
        <v>30.71</v>
      </c>
      <c r="L45" s="18">
        <v>2021</v>
      </c>
      <c r="M45" s="33" t="str">
        <f xml:space="preserve"> '2021'!$L$20</f>
        <v>-</v>
      </c>
      <c r="N45" s="34" t="str">
        <f xml:space="preserve"> '2021'!$J$20</f>
        <v>-</v>
      </c>
    </row>
    <row r="46" spans="4:20" x14ac:dyDescent="0.35">
      <c r="R46" s="16" t="s">
        <v>1</v>
      </c>
      <c r="S46" s="35" t="s">
        <v>11</v>
      </c>
      <c r="T46" s="17" t="s">
        <v>10</v>
      </c>
    </row>
    <row r="47" spans="4:20" x14ac:dyDescent="0.35">
      <c r="M47" s="46" t="s">
        <v>55</v>
      </c>
      <c r="N47" s="46"/>
      <c r="R47" s="15">
        <v>2010</v>
      </c>
      <c r="S47" s="3">
        <f xml:space="preserve"> '2010'!$F$11</f>
        <v>3041294</v>
      </c>
      <c r="T47" s="13">
        <f xml:space="preserve"> '2010'!$G$11</f>
        <v>97.918664854654253</v>
      </c>
    </row>
    <row r="48" spans="4:20" x14ac:dyDescent="0.35">
      <c r="G48" s="46" t="s">
        <v>39</v>
      </c>
      <c r="H48" s="46"/>
      <c r="L48" s="16" t="s">
        <v>1</v>
      </c>
      <c r="M48" s="36" t="s">
        <v>30</v>
      </c>
      <c r="N48" s="37" t="s">
        <v>29</v>
      </c>
      <c r="R48" s="15">
        <v>2011</v>
      </c>
      <c r="S48" s="3">
        <f xml:space="preserve"> '2011'!$F$11</f>
        <v>458434</v>
      </c>
      <c r="T48" s="13">
        <f xml:space="preserve"> '2011'!$G$11</f>
        <v>96.511405143103758</v>
      </c>
    </row>
    <row r="49" spans="6:20" x14ac:dyDescent="0.35">
      <c r="G49" s="47">
        <v>69816478</v>
      </c>
      <c r="H49" s="47"/>
      <c r="L49" s="15">
        <v>2010</v>
      </c>
      <c r="M49" s="3">
        <f xml:space="preserve"> '2010'!$L$17</f>
        <v>1236892</v>
      </c>
      <c r="N49" s="13">
        <f xml:space="preserve"> '2010'!$L$16</f>
        <v>1522647</v>
      </c>
      <c r="R49" s="15">
        <v>2012</v>
      </c>
      <c r="S49" s="3">
        <f xml:space="preserve"> '2012'!$F$11</f>
        <v>3579951</v>
      </c>
      <c r="T49" s="13">
        <f xml:space="preserve"> '2012'!$G$11</f>
        <v>90.786951048426118</v>
      </c>
    </row>
    <row r="50" spans="6:20" x14ac:dyDescent="0.35">
      <c r="L50" s="15">
        <v>2011</v>
      </c>
      <c r="M50" s="3">
        <f xml:space="preserve"> '2011'!$L$17</f>
        <v>151513</v>
      </c>
      <c r="N50" s="13">
        <f xml:space="preserve"> '2011'!$L$16</f>
        <v>186133</v>
      </c>
      <c r="R50" s="15">
        <v>2013</v>
      </c>
      <c r="S50" s="3">
        <f xml:space="preserve"> '2013'!$F$11</f>
        <v>4591992</v>
      </c>
      <c r="T50" s="13">
        <f xml:space="preserve"> '2013'!$G$11</f>
        <v>91.694339422204834</v>
      </c>
    </row>
    <row r="51" spans="6:20" x14ac:dyDescent="0.35">
      <c r="F51" s="39" t="s">
        <v>1</v>
      </c>
      <c r="G51" s="31" t="s">
        <v>59</v>
      </c>
      <c r="L51" s="15">
        <v>2012</v>
      </c>
      <c r="M51" s="3">
        <f xml:space="preserve"> '2012'!$L$17</f>
        <v>1590100</v>
      </c>
      <c r="N51" s="13">
        <f xml:space="preserve"> '2012'!$L$16</f>
        <v>1975349</v>
      </c>
      <c r="R51" s="15">
        <v>2014</v>
      </c>
      <c r="S51" s="3">
        <f xml:space="preserve"> '2014'!$F$11</f>
        <v>5310383</v>
      </c>
      <c r="T51" s="13">
        <f xml:space="preserve"> '2014'!$G$11</f>
        <v>89.281510527481174</v>
      </c>
    </row>
    <row r="52" spans="6:20" x14ac:dyDescent="0.35">
      <c r="F52" s="38">
        <v>2010</v>
      </c>
      <c r="G52" s="13">
        <f xml:space="preserve"> '2010'!$B$7</f>
        <v>4611614</v>
      </c>
      <c r="L52" s="15">
        <v>2013</v>
      </c>
      <c r="M52" s="3">
        <f xml:space="preserve"> '2013'!$L$17</f>
        <v>1996585</v>
      </c>
      <c r="N52" s="13">
        <f xml:space="preserve"> '2013'!$L$16</f>
        <v>2427597</v>
      </c>
      <c r="R52" s="15">
        <v>2015</v>
      </c>
      <c r="S52" s="3">
        <f xml:space="preserve"> '2015'!$F$11</f>
        <v>5365662</v>
      </c>
      <c r="T52" s="13">
        <f xml:space="preserve"> '2015'!$G$11</f>
        <v>96.192139678494357</v>
      </c>
    </row>
    <row r="53" spans="6:20" x14ac:dyDescent="0.35">
      <c r="F53" s="38">
        <v>2011</v>
      </c>
      <c r="G53" s="13">
        <f xml:space="preserve"> '2011'!$B$7</f>
        <v>631259</v>
      </c>
      <c r="L53" s="15">
        <v>2014</v>
      </c>
      <c r="M53" s="3">
        <f xml:space="preserve"> '2014'!$L$17</f>
        <v>2437919</v>
      </c>
      <c r="N53" s="13">
        <f xml:space="preserve"> '2014'!$L$16</f>
        <v>2945724</v>
      </c>
      <c r="R53" s="15">
        <v>2016</v>
      </c>
      <c r="S53" s="3">
        <f xml:space="preserve"> '2016'!$F$11</f>
        <v>5583573</v>
      </c>
      <c r="T53" s="13">
        <f xml:space="preserve"> '2016'!$G$11</f>
        <v>96.76597722567503</v>
      </c>
    </row>
    <row r="54" spans="6:20" x14ac:dyDescent="0.35">
      <c r="F54" s="38">
        <v>2012</v>
      </c>
      <c r="G54" s="13">
        <f xml:space="preserve"> '2012'!$B$7</f>
        <v>5791065</v>
      </c>
      <c r="L54" s="15">
        <v>2015</v>
      </c>
      <c r="M54" s="3">
        <f xml:space="preserve"> '2015'!$L$17</f>
        <v>2132650</v>
      </c>
      <c r="N54" s="13">
        <f xml:space="preserve"> '2015'!$L$16</f>
        <v>2499173</v>
      </c>
      <c r="R54" s="15">
        <v>2017</v>
      </c>
      <c r="S54" s="3">
        <f xml:space="preserve"> '2017'!$F$11</f>
        <v>4170353</v>
      </c>
      <c r="T54" s="13">
        <f xml:space="preserve"> '2017'!$G$11</f>
        <v>94.640015994397416</v>
      </c>
    </row>
    <row r="55" spans="6:20" x14ac:dyDescent="0.35">
      <c r="F55" s="38">
        <v>2013</v>
      </c>
      <c r="G55" s="13">
        <f xml:space="preserve"> '2013'!$B$7</f>
        <v>7173563</v>
      </c>
      <c r="L55" s="15">
        <v>2016</v>
      </c>
      <c r="M55" s="3">
        <f xml:space="preserve"> '2016'!$L$17</f>
        <v>2250167</v>
      </c>
      <c r="N55" s="13">
        <f xml:space="preserve"> '2016'!$L$16</f>
        <v>2651121</v>
      </c>
      <c r="R55" s="15">
        <v>2018</v>
      </c>
      <c r="S55" s="3">
        <f xml:space="preserve"> '2018'!$F$11</f>
        <v>3774026</v>
      </c>
      <c r="T55" s="13">
        <f xml:space="preserve"> '2018'!$G$11</f>
        <v>97.597473965135123</v>
      </c>
    </row>
    <row r="56" spans="6:20" x14ac:dyDescent="0.35">
      <c r="F56" s="38">
        <v>2014</v>
      </c>
      <c r="G56" s="13">
        <f xml:space="preserve"> '2014'!$B$7</f>
        <v>8722248</v>
      </c>
      <c r="L56" s="15">
        <v>2017</v>
      </c>
      <c r="M56" s="3" t="str">
        <f xml:space="preserve"> '2017'!$L$17</f>
        <v>-</v>
      </c>
      <c r="N56" s="13" t="str">
        <f xml:space="preserve"> '2017'!$L$16</f>
        <v>-</v>
      </c>
      <c r="R56" s="15">
        <v>2019</v>
      </c>
      <c r="S56" s="3">
        <f xml:space="preserve"> '2019'!$F$11</f>
        <v>3507065</v>
      </c>
      <c r="T56" s="13">
        <f xml:space="preserve"> '2019'!$G$11</f>
        <v>95.64348848181389</v>
      </c>
    </row>
    <row r="57" spans="6:20" x14ac:dyDescent="0.35">
      <c r="F57" s="38">
        <v>2015</v>
      </c>
      <c r="G57" s="13">
        <f xml:space="preserve"> '2015'!$B$7</f>
        <v>7746427</v>
      </c>
      <c r="L57" s="15">
        <v>2018</v>
      </c>
      <c r="M57" s="3" t="str">
        <f xml:space="preserve"> '2018'!$L$17</f>
        <v>-</v>
      </c>
      <c r="N57" s="13" t="str">
        <f xml:space="preserve"> '2018'!$L$16</f>
        <v>-</v>
      </c>
      <c r="R57" s="15">
        <v>2020</v>
      </c>
      <c r="S57" s="3">
        <f xml:space="preserve"> '2020'!$F$11</f>
        <v>2434633</v>
      </c>
      <c r="T57" s="13">
        <f xml:space="preserve"> '2020'!$G$11</f>
        <v>94.655199025545983</v>
      </c>
    </row>
    <row r="58" spans="6:20" x14ac:dyDescent="0.35">
      <c r="F58" s="38">
        <v>2016</v>
      </c>
      <c r="G58" s="13">
        <f xml:space="preserve"> '2016'!$B$7</f>
        <v>8627179</v>
      </c>
      <c r="L58" s="15">
        <v>2019</v>
      </c>
      <c r="M58" s="3" t="str">
        <f xml:space="preserve"> '2019'!$L$17</f>
        <v>-</v>
      </c>
      <c r="N58" s="13" t="str">
        <f xml:space="preserve"> '2019'!$L$16</f>
        <v>-</v>
      </c>
      <c r="R58" s="18">
        <v>2021</v>
      </c>
      <c r="S58" s="24">
        <f xml:space="preserve"> '2021'!$F$11</f>
        <v>2146010</v>
      </c>
      <c r="T58" s="19">
        <f xml:space="preserve"> '2021'!$G$11</f>
        <v>97.018832235057545</v>
      </c>
    </row>
    <row r="59" spans="6:20" x14ac:dyDescent="0.35">
      <c r="F59" s="38">
        <v>2017</v>
      </c>
      <c r="G59" s="13">
        <f xml:space="preserve"> '2017'!$B$7</f>
        <v>6731278</v>
      </c>
      <c r="L59" s="15">
        <v>2020</v>
      </c>
      <c r="M59" s="3" t="str">
        <f xml:space="preserve"> '2020'!$L$17</f>
        <v>-</v>
      </c>
      <c r="N59" s="13" t="str">
        <f xml:space="preserve"> '2020'!$L$16</f>
        <v>-</v>
      </c>
    </row>
    <row r="60" spans="6:20" x14ac:dyDescent="0.35">
      <c r="F60" s="38">
        <v>2018</v>
      </c>
      <c r="G60" s="13">
        <f xml:space="preserve"> '2018'!$B$7</f>
        <v>5513733</v>
      </c>
      <c r="L60" s="18">
        <v>2021</v>
      </c>
      <c r="M60" s="24" t="str">
        <f xml:space="preserve"> '2021'!$L$17</f>
        <v>-</v>
      </c>
      <c r="N60" s="19" t="str">
        <f xml:space="preserve"> '2021'!$L$16</f>
        <v>-</v>
      </c>
    </row>
    <row r="61" spans="6:20" x14ac:dyDescent="0.35">
      <c r="F61" s="38">
        <v>2019</v>
      </c>
      <c r="G61" s="13">
        <f xml:space="preserve"> '2019'!$B$7</f>
        <v>5095171</v>
      </c>
      <c r="S61" t="s">
        <v>60</v>
      </c>
      <c r="T61" s="41">
        <f xml:space="preserve"> AVERAGE(Tabela13[(%)])</f>
        <v>8.7952398835620407E-2</v>
      </c>
    </row>
    <row r="62" spans="6:20" x14ac:dyDescent="0.35">
      <c r="F62" s="38">
        <v>2020</v>
      </c>
      <c r="G62" s="13">
        <f xml:space="preserve"> '2020'!$B$7</f>
        <v>5783109</v>
      </c>
    </row>
    <row r="63" spans="6:20" x14ac:dyDescent="0.35">
      <c r="F63" s="20">
        <v>2021</v>
      </c>
      <c r="G63" s="19">
        <f xml:space="preserve"> '2021'!$B$7</f>
        <v>3389832</v>
      </c>
      <c r="R63" t="s">
        <v>63</v>
      </c>
      <c r="S63" t="s">
        <v>64</v>
      </c>
      <c r="T63" s="40"/>
    </row>
    <row r="64" spans="6:20" x14ac:dyDescent="0.35">
      <c r="R64" t="s">
        <v>61</v>
      </c>
      <c r="S64" s="40">
        <f xml:space="preserve">  AVERAGE(Tabela15[(%)])/100</f>
        <v>0.94892166466832462</v>
      </c>
    </row>
    <row r="65" spans="4:19" x14ac:dyDescent="0.35">
      <c r="E65" s="44" t="s">
        <v>72</v>
      </c>
      <c r="F65" s="44"/>
      <c r="R65" t="s">
        <v>62</v>
      </c>
      <c r="S65" s="40">
        <f xml:space="preserve"> 1 - S64</f>
        <v>5.1078335331675384E-2</v>
      </c>
    </row>
    <row r="66" spans="4:19" x14ac:dyDescent="0.35">
      <c r="D66" s="42" t="s">
        <v>1</v>
      </c>
      <c r="E66" t="s">
        <v>70</v>
      </c>
      <c r="F66" t="s">
        <v>69</v>
      </c>
    </row>
    <row r="67" spans="4:19" x14ac:dyDescent="0.35">
      <c r="D67" s="43">
        <v>2010</v>
      </c>
      <c r="E67" s="3">
        <f xml:space="preserve"> '2010'!$B$21</f>
        <v>609.16</v>
      </c>
      <c r="F67" s="3">
        <f xml:space="preserve"> '2010'!$B$16</f>
        <v>484.9</v>
      </c>
    </row>
    <row r="68" spans="4:19" x14ac:dyDescent="0.35">
      <c r="D68" s="43">
        <v>2011</v>
      </c>
      <c r="E68" s="3">
        <f xml:space="preserve"> '2011'!$B$21</f>
        <v>601.12</v>
      </c>
      <c r="F68" s="3">
        <f xml:space="preserve"> '2011'!$B$16</f>
        <v>482.27</v>
      </c>
    </row>
    <row r="69" spans="4:19" x14ac:dyDescent="0.35">
      <c r="D69" s="43">
        <v>2012</v>
      </c>
      <c r="E69" s="3">
        <f xml:space="preserve"> '2012'!$B$21</f>
        <v>554.52</v>
      </c>
      <c r="F69" s="3">
        <f xml:space="preserve"> '2012'!$B$16</f>
        <v>470.59</v>
      </c>
    </row>
    <row r="70" spans="4:19" x14ac:dyDescent="0.35">
      <c r="D70" s="43">
        <v>2013</v>
      </c>
      <c r="E70" s="3">
        <f xml:space="preserve"> '2013'!$B$21</f>
        <v>550.79999999999995</v>
      </c>
      <c r="F70" s="3">
        <f xml:space="preserve"> '2013'!$B$16</f>
        <v>472.56</v>
      </c>
    </row>
    <row r="71" spans="4:19" x14ac:dyDescent="0.35">
      <c r="D71" s="43">
        <v>2014</v>
      </c>
      <c r="E71" s="3">
        <f xml:space="preserve"> '2014'!$B$21</f>
        <v>549.34</v>
      </c>
      <c r="F71" s="3">
        <f xml:space="preserve"> '2014'!$B$16</f>
        <v>468.45</v>
      </c>
    </row>
    <row r="72" spans="4:19" x14ac:dyDescent="0.35">
      <c r="D72" s="43">
        <v>2015</v>
      </c>
      <c r="E72" s="3">
        <f xml:space="preserve"> '2015'!$B$21</f>
        <v>553.05999999999995</v>
      </c>
      <c r="F72" s="3">
        <f xml:space="preserve"> '2015'!$B$16</f>
        <v>483.17</v>
      </c>
    </row>
    <row r="73" spans="4:19" x14ac:dyDescent="0.35">
      <c r="D73" s="43">
        <v>2016</v>
      </c>
      <c r="E73" s="3">
        <f xml:space="preserve"> '2016'!$B$21</f>
        <v>561.11</v>
      </c>
      <c r="F73" s="3">
        <f xml:space="preserve"> '2016'!$B$16</f>
        <v>485.7</v>
      </c>
    </row>
    <row r="74" spans="4:19" x14ac:dyDescent="0.35">
      <c r="D74" s="43">
        <v>2017</v>
      </c>
      <c r="E74" s="3">
        <f xml:space="preserve"> '2017'!$B$21</f>
        <v>570.22</v>
      </c>
      <c r="F74" s="3">
        <f xml:space="preserve"> '2017'!$B$16</f>
        <v>490.93</v>
      </c>
    </row>
    <row r="75" spans="4:19" x14ac:dyDescent="0.35">
      <c r="D75" s="43">
        <v>2018</v>
      </c>
      <c r="E75" s="3">
        <f xml:space="preserve"> '2018'!$B$21</f>
        <v>582.22</v>
      </c>
      <c r="F75" s="3">
        <f xml:space="preserve"> '2018'!$B$16</f>
        <v>498.33</v>
      </c>
    </row>
    <row r="76" spans="4:19" x14ac:dyDescent="0.35">
      <c r="D76" s="43">
        <v>2019</v>
      </c>
      <c r="E76" s="3">
        <f xml:space="preserve"> '2019'!$B$21</f>
        <v>578.16999999999996</v>
      </c>
      <c r="F76" s="3">
        <f xml:space="preserve"> '2019'!$B$16</f>
        <v>491.61</v>
      </c>
    </row>
    <row r="77" spans="4:19" x14ac:dyDescent="0.35">
      <c r="D77" s="43">
        <v>2020</v>
      </c>
      <c r="E77" s="3">
        <f xml:space="preserve"> '2020'!$B$21</f>
        <v>586.53</v>
      </c>
      <c r="F77" s="3">
        <f xml:space="preserve"> '2020'!$B$16</f>
        <v>492.52</v>
      </c>
    </row>
    <row r="78" spans="4:19" x14ac:dyDescent="0.35">
      <c r="D78" s="43">
        <v>2021</v>
      </c>
      <c r="E78" s="3">
        <f xml:space="preserve"> '2021'!$B$21</f>
        <v>582.15</v>
      </c>
      <c r="F78" s="3">
        <f xml:space="preserve"> '2021'!$B$16</f>
        <v>490.03</v>
      </c>
    </row>
    <row r="80" spans="4:19" x14ac:dyDescent="0.35">
      <c r="E80" s="44" t="s">
        <v>71</v>
      </c>
      <c r="F80" s="44"/>
    </row>
    <row r="81" spans="4:6" x14ac:dyDescent="0.35">
      <c r="D81" s="42" t="s">
        <v>1</v>
      </c>
      <c r="E81" t="s">
        <v>70</v>
      </c>
      <c r="F81" t="s">
        <v>69</v>
      </c>
    </row>
    <row r="82" spans="4:6" x14ac:dyDescent="0.35">
      <c r="D82" s="43">
        <v>2010</v>
      </c>
      <c r="E82" s="3">
        <f xml:space="preserve"> '2010'!$C$21</f>
        <v>657.47</v>
      </c>
      <c r="F82" s="3">
        <f xml:space="preserve"> '2010'!$C$16</f>
        <v>567.82000000000005</v>
      </c>
    </row>
    <row r="83" spans="4:6" x14ac:dyDescent="0.35">
      <c r="D83" s="43">
        <v>2011</v>
      </c>
      <c r="E83" s="3">
        <f xml:space="preserve"> '2011'!$C$21</f>
        <v>643.9</v>
      </c>
      <c r="F83" s="3">
        <f xml:space="preserve"> '2011'!$C$16</f>
        <v>533.55999999999995</v>
      </c>
    </row>
    <row r="84" spans="4:6" x14ac:dyDescent="0.35">
      <c r="D84" s="43">
        <v>2012</v>
      </c>
      <c r="E84" s="3">
        <f xml:space="preserve"> '2012'!$C$21</f>
        <v>614.80999999999995</v>
      </c>
      <c r="F84" s="3">
        <f xml:space="preserve"> '2012'!$C$16</f>
        <v>470.37</v>
      </c>
    </row>
    <row r="85" spans="4:6" x14ac:dyDescent="0.35">
      <c r="D85" s="43">
        <v>2013</v>
      </c>
      <c r="E85" s="3">
        <f xml:space="preserve"> '2013'!$C$21</f>
        <v>620.37</v>
      </c>
      <c r="F85" s="3">
        <f xml:space="preserve"> '2013'!$C$16</f>
        <v>476</v>
      </c>
    </row>
    <row r="86" spans="4:6" x14ac:dyDescent="0.35">
      <c r="D86" s="43">
        <v>2014</v>
      </c>
      <c r="E86" s="3">
        <f xml:space="preserve"> '2014'!$C$21</f>
        <v>616.01</v>
      </c>
      <c r="F86" s="3">
        <f xml:space="preserve"> '2014'!$C$16</f>
        <v>424.28</v>
      </c>
    </row>
    <row r="87" spans="4:6" x14ac:dyDescent="0.35">
      <c r="D87" s="43">
        <v>2015</v>
      </c>
      <c r="E87" s="3">
        <f xml:space="preserve"> '2015'!$C$21</f>
        <v>641.45000000000005</v>
      </c>
      <c r="F87" s="3">
        <f xml:space="preserve"> '2015'!$C$16</f>
        <v>504.34</v>
      </c>
    </row>
    <row r="88" spans="4:6" x14ac:dyDescent="0.35">
      <c r="D88" s="43">
        <v>2016</v>
      </c>
      <c r="E88" s="3">
        <f xml:space="preserve"> '2016'!$C$21</f>
        <v>657.58</v>
      </c>
      <c r="F88" s="3">
        <f xml:space="preserve"> '2016'!$C$16</f>
        <v>500.19</v>
      </c>
    </row>
    <row r="89" spans="4:6" x14ac:dyDescent="0.35">
      <c r="D89" s="43">
        <v>2017</v>
      </c>
      <c r="E89" s="3">
        <f xml:space="preserve"> '2017'!$C$21</f>
        <v>651.54999999999995</v>
      </c>
      <c r="F89" s="3">
        <f xml:space="preserve"> '2017'!$C$16</f>
        <v>487.54</v>
      </c>
    </row>
    <row r="90" spans="4:6" x14ac:dyDescent="0.35">
      <c r="D90" s="43">
        <v>2018</v>
      </c>
      <c r="E90" s="3">
        <f xml:space="preserve"> '2018'!$C$21</f>
        <v>660.16</v>
      </c>
      <c r="F90" s="3">
        <f xml:space="preserve"> '2018'!$C$16</f>
        <v>466.69</v>
      </c>
    </row>
    <row r="91" spans="4:6" x14ac:dyDescent="0.35">
      <c r="D91" s="43">
        <v>2019</v>
      </c>
      <c r="E91" s="3">
        <f xml:space="preserve"> '2019'!$C$21</f>
        <v>709.64</v>
      </c>
      <c r="F91" s="3">
        <f xml:space="preserve"> '2019'!$C$16</f>
        <v>535.75</v>
      </c>
    </row>
    <row r="92" spans="4:6" x14ac:dyDescent="0.35">
      <c r="D92" s="43">
        <v>2020</v>
      </c>
      <c r="E92" s="3">
        <f xml:space="preserve"> '2020'!$C$21</f>
        <v>719.26</v>
      </c>
      <c r="F92" s="3">
        <f xml:space="preserve"> '2020'!$C$16</f>
        <v>532.63</v>
      </c>
    </row>
    <row r="93" spans="4:6" x14ac:dyDescent="0.35">
      <c r="D93" s="43">
        <v>2021</v>
      </c>
      <c r="E93" s="3">
        <f xml:space="preserve"> '2021'!$C$21</f>
        <v>727.07</v>
      </c>
      <c r="F93" s="3">
        <f xml:space="preserve"> '2021'!$C$16</f>
        <v>575.25</v>
      </c>
    </row>
    <row r="95" spans="4:6" x14ac:dyDescent="0.35">
      <c r="E95" s="44" t="s">
        <v>73</v>
      </c>
      <c r="F95" s="44"/>
    </row>
    <row r="96" spans="4:6" x14ac:dyDescent="0.35">
      <c r="D96" s="42" t="s">
        <v>1</v>
      </c>
      <c r="E96" t="s">
        <v>74</v>
      </c>
      <c r="F96" t="s">
        <v>69</v>
      </c>
    </row>
    <row r="97" spans="4:6" x14ac:dyDescent="0.35">
      <c r="D97" s="43">
        <v>2010</v>
      </c>
      <c r="E97" s="3">
        <f xml:space="preserve"> '2010'!$E$21</f>
        <v>41.45</v>
      </c>
      <c r="F97" s="3">
        <f xml:space="preserve"> '2010'!$E$16</f>
        <v>12.16</v>
      </c>
    </row>
    <row r="98" spans="4:6" x14ac:dyDescent="0.35">
      <c r="D98" s="43">
        <v>2011</v>
      </c>
      <c r="E98" s="3">
        <f xml:space="preserve"> '2011'!$E$21</f>
        <v>50.31</v>
      </c>
      <c r="F98" s="3">
        <f xml:space="preserve"> '2011'!$E$16</f>
        <v>8.48</v>
      </c>
    </row>
    <row r="99" spans="4:6" x14ac:dyDescent="0.35">
      <c r="D99" s="43">
        <v>2012</v>
      </c>
      <c r="E99" s="3">
        <f xml:space="preserve"> '2012'!$E$21</f>
        <v>26.92</v>
      </c>
      <c r="F99" s="3">
        <f xml:space="preserve"> '2012'!$E$16</f>
        <v>16.5</v>
      </c>
    </row>
    <row r="100" spans="4:6" x14ac:dyDescent="0.35">
      <c r="D100" s="43">
        <v>2013</v>
      </c>
      <c r="E100" s="3">
        <f xml:space="preserve"> '2013'!$E$21</f>
        <v>25.36</v>
      </c>
      <c r="F100" s="3">
        <f xml:space="preserve"> '2013'!$E$16</f>
        <v>21.21</v>
      </c>
    </row>
    <row r="101" spans="4:6" x14ac:dyDescent="0.35">
      <c r="D101" s="43">
        <v>2014</v>
      </c>
      <c r="E101" s="3">
        <f xml:space="preserve"> '2014'!$E$21</f>
        <v>23.35</v>
      </c>
      <c r="F101" s="3">
        <f xml:space="preserve"> '2014'!$E$16</f>
        <v>19.149999999999999</v>
      </c>
    </row>
    <row r="102" spans="4:6" x14ac:dyDescent="0.35">
      <c r="D102" s="43">
        <v>2015</v>
      </c>
      <c r="E102" s="3">
        <f xml:space="preserve"> '2015'!$E$21</f>
        <v>29.5</v>
      </c>
      <c r="F102" s="3">
        <f xml:space="preserve"> '2015'!$E$16</f>
        <v>23.24</v>
      </c>
    </row>
    <row r="103" spans="4:6" x14ac:dyDescent="0.35">
      <c r="D103" s="43">
        <v>2016</v>
      </c>
      <c r="E103" s="3">
        <f xml:space="preserve"> '2016'!$E$21</f>
        <v>27.08</v>
      </c>
      <c r="F103" s="3">
        <f xml:space="preserve"> '2016'!$E$16</f>
        <v>25.24</v>
      </c>
    </row>
    <row r="104" spans="4:6" x14ac:dyDescent="0.35">
      <c r="D104" s="43">
        <v>2017</v>
      </c>
      <c r="E104" s="3">
        <f xml:space="preserve"> '2017'!$E$21</f>
        <v>26.19</v>
      </c>
      <c r="F104" s="3">
        <f xml:space="preserve"> '2017'!$E$16</f>
        <v>24.09</v>
      </c>
    </row>
    <row r="105" spans="4:6" x14ac:dyDescent="0.35">
      <c r="D105" s="43">
        <v>2018</v>
      </c>
      <c r="E105" s="3">
        <f xml:space="preserve"> '2018'!$E$21</f>
        <v>30.06</v>
      </c>
      <c r="F105" s="3">
        <f xml:space="preserve"> '2018'!$E$16</f>
        <v>27.13</v>
      </c>
    </row>
    <row r="106" spans="4:6" x14ac:dyDescent="0.35">
      <c r="D106" s="43">
        <v>2019</v>
      </c>
      <c r="E106" s="3">
        <f xml:space="preserve"> '2019'!$E$21</f>
        <v>30.33</v>
      </c>
      <c r="F106" s="3">
        <f xml:space="preserve"> '2019'!$E$16</f>
        <v>29.36</v>
      </c>
    </row>
    <row r="107" spans="4:6" x14ac:dyDescent="0.35">
      <c r="D107" s="43">
        <v>2020</v>
      </c>
      <c r="E107" s="3">
        <f xml:space="preserve"> '2020'!$E$21</f>
        <v>17.86</v>
      </c>
      <c r="F107" s="3">
        <f xml:space="preserve"> '2020'!$E$16</f>
        <v>15.5</v>
      </c>
    </row>
    <row r="108" spans="4:6" x14ac:dyDescent="0.35">
      <c r="D108" s="43">
        <v>2021</v>
      </c>
      <c r="E108" s="3">
        <f xml:space="preserve"> '2021'!$E$21</f>
        <v>30.71</v>
      </c>
      <c r="F108" s="3">
        <f xml:space="preserve"> '2021'!$E$16</f>
        <v>19.52</v>
      </c>
    </row>
  </sheetData>
  <mergeCells count="12">
    <mergeCell ref="E80:F80"/>
    <mergeCell ref="E65:F65"/>
    <mergeCell ref="E95:F95"/>
    <mergeCell ref="M16:N16"/>
    <mergeCell ref="O16:P16"/>
    <mergeCell ref="M47:N47"/>
    <mergeCell ref="L32:N32"/>
    <mergeCell ref="G48:H48"/>
    <mergeCell ref="G49:H49"/>
    <mergeCell ref="E17:J17"/>
    <mergeCell ref="E32:H32"/>
    <mergeCell ref="M17:P17"/>
  </mergeCells>
  <pageMargins left="0.511811024" right="0.511811024" top="0.78740157499999996" bottom="0.78740157499999996" header="0.31496062000000002" footer="0.31496062000000002"/>
  <drawing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81D4-B721-48F4-B55A-879B4552CBA9}">
  <dimension ref="A2:P24"/>
  <sheetViews>
    <sheetView topLeftCell="D4" zoomScale="70" zoomScaleNormal="70" workbookViewId="0">
      <selection activeCell="R14" sqref="R14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1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1:16" x14ac:dyDescent="0.35">
      <c r="A3" s="11"/>
      <c r="B3" s="9">
        <v>528.91999999999996</v>
      </c>
      <c r="C3" s="11"/>
      <c r="D3" s="9">
        <v>493.68</v>
      </c>
      <c r="E3" s="11"/>
      <c r="F3" s="9">
        <v>568.09</v>
      </c>
      <c r="G3" s="11"/>
      <c r="H3" s="9">
        <v>526.45000000000005</v>
      </c>
      <c r="I3" s="11"/>
      <c r="J3" s="9">
        <v>535.4</v>
      </c>
      <c r="K3" s="11"/>
      <c r="L3" s="9">
        <v>508.67</v>
      </c>
      <c r="M3" s="11"/>
    </row>
    <row r="6" spans="1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1:16" x14ac:dyDescent="0.35">
      <c r="A7" s="11"/>
      <c r="B7" s="9">
        <v>5513733</v>
      </c>
      <c r="C7" s="11"/>
      <c r="D7" s="9">
        <v>3866930</v>
      </c>
      <c r="E7" s="11"/>
      <c r="F7" s="9">
        <v>6215</v>
      </c>
      <c r="G7" s="9">
        <f xml:space="preserve"> (F7/D7)*100</f>
        <v>0.16072181291101728</v>
      </c>
      <c r="H7" s="11"/>
      <c r="I7" s="11"/>
      <c r="J7" s="9" t="s">
        <v>43</v>
      </c>
      <c r="L7" s="3" t="s">
        <v>34</v>
      </c>
      <c r="M7" s="3">
        <v>75531</v>
      </c>
      <c r="N7" s="3">
        <f xml:space="preserve"> ROUNDUP(M7/SUM(M$7:M$11)*100, 2)</f>
        <v>1.85</v>
      </c>
    </row>
    <row r="8" spans="1:16" x14ac:dyDescent="0.35">
      <c r="L8" s="3" t="s">
        <v>35</v>
      </c>
      <c r="M8" s="3">
        <v>295958</v>
      </c>
      <c r="N8" s="3">
        <f t="shared" ref="N8:N11" si="0" xml:space="preserve"> ROUNDUP(M8/SUM(M$7:M$11)*100, 2)</f>
        <v>7.22</v>
      </c>
    </row>
    <row r="9" spans="1:16" x14ac:dyDescent="0.35">
      <c r="L9" s="3" t="s">
        <v>36</v>
      </c>
      <c r="M9" s="3">
        <v>2288775</v>
      </c>
      <c r="N9" s="3">
        <f t="shared" si="0"/>
        <v>55.79</v>
      </c>
    </row>
    <row r="10" spans="1:16" x14ac:dyDescent="0.35">
      <c r="D10" t="s">
        <v>53</v>
      </c>
      <c r="F10" s="1" t="s">
        <v>11</v>
      </c>
      <c r="G10" s="1" t="s">
        <v>10</v>
      </c>
      <c r="L10" s="3" t="s">
        <v>37</v>
      </c>
      <c r="M10" s="3">
        <v>1359216</v>
      </c>
      <c r="N10" s="3">
        <f t="shared" si="0"/>
        <v>33.14</v>
      </c>
    </row>
    <row r="11" spans="1:16" x14ac:dyDescent="0.35">
      <c r="F11" s="9">
        <v>3774026</v>
      </c>
      <c r="G11" s="2">
        <f xml:space="preserve"> (F11/D7)*100</f>
        <v>97.597473965135123</v>
      </c>
      <c r="L11" s="3" t="s">
        <v>38</v>
      </c>
      <c r="M11" s="3">
        <v>83170</v>
      </c>
      <c r="N11" s="3">
        <f t="shared" si="0"/>
        <v>2.0299999999999998</v>
      </c>
    </row>
    <row r="14" spans="1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1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35.17</v>
      </c>
      <c r="O15" s="48"/>
      <c r="P15" s="48"/>
    </row>
    <row r="16" spans="1:16" x14ac:dyDescent="0.35">
      <c r="A16" s="11"/>
      <c r="B16" s="10">
        <v>498.33</v>
      </c>
      <c r="C16" s="10">
        <v>466.69</v>
      </c>
      <c r="D16" s="10">
        <v>1496078</v>
      </c>
      <c r="E16" s="10">
        <f xml:space="preserve"> ROUND((D16/B7)*100,2)</f>
        <v>27.13</v>
      </c>
      <c r="F16" s="50">
        <v>163</v>
      </c>
      <c r="G16" s="50"/>
      <c r="H16" s="11"/>
      <c r="I16" s="9" t="s">
        <v>29</v>
      </c>
      <c r="J16" s="10">
        <v>523.84</v>
      </c>
      <c r="K16" s="10">
        <v>512.52</v>
      </c>
      <c r="L16" s="9" t="s">
        <v>54</v>
      </c>
    </row>
    <row r="17" spans="1:13" x14ac:dyDescent="0.35">
      <c r="A17" s="11"/>
      <c r="B17" s="11"/>
      <c r="C17" s="11"/>
      <c r="D17" s="11"/>
      <c r="E17" s="11"/>
      <c r="F17" s="11"/>
      <c r="G17" s="11"/>
      <c r="H17" s="11"/>
      <c r="I17" s="9" t="s">
        <v>30</v>
      </c>
      <c r="J17" s="10">
        <v>536.26</v>
      </c>
      <c r="K17" s="10">
        <v>503.1</v>
      </c>
      <c r="L17" s="9" t="s">
        <v>54</v>
      </c>
    </row>
    <row r="19" spans="1:13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1:13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9" t="s">
        <v>29</v>
      </c>
      <c r="J20" s="9" t="s">
        <v>54</v>
      </c>
      <c r="K20" s="9" t="s">
        <v>30</v>
      </c>
      <c r="L20" s="9" t="s">
        <v>54</v>
      </c>
      <c r="M20" s="11"/>
    </row>
    <row r="21" spans="1:13" x14ac:dyDescent="0.35">
      <c r="A21" s="11"/>
      <c r="B21" s="10">
        <v>582.22</v>
      </c>
      <c r="C21" s="10">
        <v>660.16</v>
      </c>
      <c r="D21" s="10">
        <v>1657640</v>
      </c>
      <c r="E21" s="10">
        <f xml:space="preserve"> ROUND((D21/B7)*100,2)</f>
        <v>30.06</v>
      </c>
      <c r="F21" s="11"/>
      <c r="G21" s="11"/>
    </row>
    <row r="24" spans="1:13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384E-8122-4DF9-BDCC-044BA1441BD2}">
  <dimension ref="B2:P24"/>
  <sheetViews>
    <sheetView zoomScale="55" zoomScaleNormal="55" workbookViewId="0">
      <selection activeCell="S16" sqref="S16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522.62</v>
      </c>
      <c r="D3" s="9">
        <v>477.82</v>
      </c>
      <c r="F3" s="9">
        <v>507.24</v>
      </c>
      <c r="H3" s="9">
        <v>520.51</v>
      </c>
      <c r="J3" s="9">
        <v>523.12</v>
      </c>
      <c r="L3" s="9">
        <v>571.17999999999995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5095171</v>
      </c>
      <c r="D7" s="9">
        <v>3666810</v>
      </c>
      <c r="F7" s="9">
        <v>204</v>
      </c>
      <c r="G7" s="2">
        <f xml:space="preserve"> (F7/D7)*100</f>
        <v>5.5634188845345139E-3</v>
      </c>
      <c r="J7" s="9" t="s">
        <v>42</v>
      </c>
      <c r="L7" s="3" t="s">
        <v>34</v>
      </c>
      <c r="M7" s="3">
        <v>93424</v>
      </c>
      <c r="N7" s="3">
        <f xml:space="preserve"> ROUNDUP(M7/SUM(M$7:M$11)*100, 2)</f>
        <v>2.42</v>
      </c>
    </row>
    <row r="8" spans="2:16" x14ac:dyDescent="0.35">
      <c r="L8" s="3" t="s">
        <v>35</v>
      </c>
      <c r="M8" s="3">
        <v>282354</v>
      </c>
      <c r="N8" s="3">
        <f t="shared" ref="N8:N11" si="0" xml:space="preserve"> ROUNDUP(M8/SUM(M$7:M$11)*100, 2)</f>
        <v>7.31</v>
      </c>
    </row>
    <row r="9" spans="2:16" x14ac:dyDescent="0.35">
      <c r="L9" s="3" t="s">
        <v>36</v>
      </c>
      <c r="M9" s="3">
        <v>2169984</v>
      </c>
      <c r="N9" s="3">
        <f t="shared" si="0"/>
        <v>56.129999999999995</v>
      </c>
    </row>
    <row r="10" spans="2:16" x14ac:dyDescent="0.35">
      <c r="D10" t="s">
        <v>52</v>
      </c>
      <c r="F10" s="1" t="s">
        <v>11</v>
      </c>
      <c r="G10" s="1" t="s">
        <v>10</v>
      </c>
      <c r="L10" s="3" t="s">
        <v>37</v>
      </c>
      <c r="M10" s="3">
        <v>1247367</v>
      </c>
      <c r="N10" s="3">
        <f t="shared" si="0"/>
        <v>32.269999999999996</v>
      </c>
    </row>
    <row r="11" spans="2:16" x14ac:dyDescent="0.35">
      <c r="F11" s="9">
        <v>3507065</v>
      </c>
      <c r="G11" s="2">
        <f xml:space="preserve"> (F11/D7)*100</f>
        <v>95.64348848181389</v>
      </c>
      <c r="L11" s="3" t="s">
        <v>38</v>
      </c>
      <c r="M11" s="3">
        <v>73015</v>
      </c>
      <c r="N11" s="3">
        <f t="shared" si="0"/>
        <v>1.89</v>
      </c>
    </row>
    <row r="12" spans="2:16" x14ac:dyDescent="0.35">
      <c r="M12" s="11"/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34.159999999999997</v>
      </c>
      <c r="O15" s="48"/>
      <c r="P15" s="48"/>
    </row>
    <row r="16" spans="2:16" x14ac:dyDescent="0.35">
      <c r="B16" s="10">
        <v>491.61</v>
      </c>
      <c r="C16" s="10">
        <v>535.75</v>
      </c>
      <c r="D16" s="10">
        <v>1496078</v>
      </c>
      <c r="E16" s="3">
        <f xml:space="preserve"> ROUND((D16/B7)*100,2)</f>
        <v>29.36</v>
      </c>
      <c r="F16" s="50">
        <v>2</v>
      </c>
      <c r="G16" s="50"/>
      <c r="I16" s="2" t="s">
        <v>29</v>
      </c>
      <c r="J16" s="10">
        <v>517.53</v>
      </c>
      <c r="K16" s="10">
        <v>577.15</v>
      </c>
      <c r="L16" s="9" t="s">
        <v>54</v>
      </c>
    </row>
    <row r="17" spans="2:12" x14ac:dyDescent="0.35">
      <c r="I17" s="2" t="s">
        <v>30</v>
      </c>
      <c r="J17" s="10">
        <v>530.08000000000004</v>
      </c>
      <c r="K17" s="10">
        <v>562.39</v>
      </c>
      <c r="L17" s="9" t="s">
        <v>54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9" t="s">
        <v>54</v>
      </c>
      <c r="K20" s="2" t="s">
        <v>30</v>
      </c>
      <c r="L20" s="9" t="s">
        <v>54</v>
      </c>
    </row>
    <row r="21" spans="2:12" x14ac:dyDescent="0.35">
      <c r="B21" s="10">
        <v>578.16999999999996</v>
      </c>
      <c r="C21" s="10">
        <v>709.64</v>
      </c>
      <c r="D21" s="10">
        <v>1545501</v>
      </c>
      <c r="E21" s="3">
        <f xml:space="preserve"> ROUND((D21/B7)*100,2)</f>
        <v>30.33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570D-AD66-4C95-A455-62434A9B6F24}">
  <dimension ref="B2:P24"/>
  <sheetViews>
    <sheetView zoomScale="55" zoomScaleNormal="55" workbookViewId="0">
      <selection activeCell="S17" sqref="S17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526.58000000000004</v>
      </c>
      <c r="D3" s="9">
        <v>490.4</v>
      </c>
      <c r="F3" s="9">
        <v>511.15</v>
      </c>
      <c r="H3" s="9">
        <v>523.79999999999995</v>
      </c>
      <c r="J3" s="9">
        <v>520.57000000000005</v>
      </c>
      <c r="L3" s="9">
        <v>573.41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5783109</v>
      </c>
      <c r="D7" s="9">
        <v>2572107</v>
      </c>
      <c r="F7" s="9">
        <v>3255</v>
      </c>
      <c r="G7" s="2">
        <f xml:space="preserve"> (F7/D7)*100</f>
        <v>0.12654994523944765</v>
      </c>
      <c r="J7" s="9" t="s">
        <v>41</v>
      </c>
      <c r="L7" s="3" t="s">
        <v>34</v>
      </c>
      <c r="M7" s="3">
        <v>60540</v>
      </c>
      <c r="N7" s="3">
        <f xml:space="preserve"> ROUNDUP(M7/SUM(M$7:M$11)*100, 2)</f>
        <v>2.23</v>
      </c>
    </row>
    <row r="8" spans="2:16" x14ac:dyDescent="0.35">
      <c r="L8" s="3" t="s">
        <v>35</v>
      </c>
      <c r="M8" s="3">
        <v>284696</v>
      </c>
      <c r="N8" s="3">
        <f t="shared" ref="N8:N11" si="0" xml:space="preserve"> ROUNDUP(M8/SUM(M$7:M$11)*100, 2)</f>
        <v>10.45</v>
      </c>
    </row>
    <row r="9" spans="2:16" x14ac:dyDescent="0.35">
      <c r="L9" s="3" t="s">
        <v>36</v>
      </c>
      <c r="M9" s="3">
        <v>1454736</v>
      </c>
      <c r="N9" s="3">
        <f t="shared" si="0"/>
        <v>53.37</v>
      </c>
    </row>
    <row r="10" spans="2:16" x14ac:dyDescent="0.35">
      <c r="D10" t="s">
        <v>51</v>
      </c>
      <c r="F10" s="1" t="s">
        <v>11</v>
      </c>
      <c r="G10" s="1" t="s">
        <v>10</v>
      </c>
      <c r="L10" s="3" t="s">
        <v>37</v>
      </c>
      <c r="M10" s="3">
        <v>860374</v>
      </c>
      <c r="N10" s="3">
        <f t="shared" si="0"/>
        <v>31.57</v>
      </c>
    </row>
    <row r="11" spans="2:16" x14ac:dyDescent="0.35">
      <c r="F11" s="9">
        <v>2434633</v>
      </c>
      <c r="G11" s="2">
        <f xml:space="preserve"> (F11/D7)*100</f>
        <v>94.655199025545983</v>
      </c>
      <c r="L11" s="3" t="s">
        <v>38</v>
      </c>
      <c r="M11" s="3">
        <v>65539</v>
      </c>
      <c r="N11" s="3">
        <f t="shared" si="0"/>
        <v>2.4099999999999997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33.979999999999997</v>
      </c>
      <c r="O15" s="48"/>
      <c r="P15" s="48"/>
    </row>
    <row r="16" spans="2:16" x14ac:dyDescent="0.35">
      <c r="B16" s="10">
        <v>492.52</v>
      </c>
      <c r="C16" s="10">
        <v>532.63</v>
      </c>
      <c r="D16" s="10">
        <v>896179</v>
      </c>
      <c r="E16" s="3">
        <f xml:space="preserve"> ROUND((D16/B7)*100,2)</f>
        <v>15.5</v>
      </c>
      <c r="F16" s="50">
        <v>155</v>
      </c>
      <c r="G16" s="50"/>
      <c r="I16" s="2" t="s">
        <v>29</v>
      </c>
      <c r="J16" s="10">
        <v>521.24</v>
      </c>
      <c r="K16" s="10">
        <v>588.29</v>
      </c>
      <c r="L16" s="9" t="s">
        <v>54</v>
      </c>
    </row>
    <row r="17" spans="2:12" x14ac:dyDescent="0.35">
      <c r="I17" s="2" t="s">
        <v>30</v>
      </c>
      <c r="J17" s="10">
        <v>534.72</v>
      </c>
      <c r="K17" s="10">
        <v>550.70000000000005</v>
      </c>
      <c r="L17" s="9" t="s">
        <v>54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9" t="s">
        <v>54</v>
      </c>
      <c r="K20" s="2" t="s">
        <v>30</v>
      </c>
      <c r="L20" s="9" t="s">
        <v>54</v>
      </c>
    </row>
    <row r="21" spans="2:12" x14ac:dyDescent="0.35">
      <c r="B21" s="10">
        <v>586.53</v>
      </c>
      <c r="C21" s="10">
        <v>719.26</v>
      </c>
      <c r="D21" s="10">
        <v>1032871</v>
      </c>
      <c r="E21" s="3">
        <f xml:space="preserve"> ROUND((D21/B7)*100,2)</f>
        <v>17.86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DEA0-7F42-40B9-9CEF-C844B25EBB23}">
  <dimension ref="B2:P24"/>
  <sheetViews>
    <sheetView zoomScale="55" zoomScaleNormal="55" workbookViewId="0">
      <selection activeCell="R7" sqref="R7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535.54</v>
      </c>
      <c r="D3" s="9">
        <v>491.78</v>
      </c>
      <c r="F3" s="9">
        <v>519.94000000000005</v>
      </c>
      <c r="H3" s="9">
        <v>502.55</v>
      </c>
      <c r="J3" s="9">
        <v>535.08000000000004</v>
      </c>
      <c r="L3" s="9">
        <v>613.5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3389832</v>
      </c>
      <c r="D7" s="9">
        <v>2211952</v>
      </c>
      <c r="F7" s="9">
        <v>449</v>
      </c>
      <c r="G7" s="2">
        <f xml:space="preserve"> (F7/D7)*100</f>
        <v>2.0298812994133688E-2</v>
      </c>
      <c r="J7" s="9" t="s">
        <v>40</v>
      </c>
      <c r="L7" s="3" t="s">
        <v>34</v>
      </c>
      <c r="M7" s="3">
        <v>50467</v>
      </c>
      <c r="N7" s="3">
        <f xml:space="preserve"> ROUNDUP(M7/SUM(M$7:M$11)*100, 2)</f>
        <v>2.1599999999999997</v>
      </c>
    </row>
    <row r="8" spans="2:16" x14ac:dyDescent="0.35">
      <c r="L8" s="3" t="s">
        <v>35</v>
      </c>
      <c r="M8" s="3">
        <v>220913</v>
      </c>
      <c r="N8" s="3">
        <f t="shared" ref="N8:N11" si="0" xml:space="preserve"> ROUNDUP(M8/SUM(M$7:M$11)*100, 2)</f>
        <v>9.4499999999999993</v>
      </c>
    </row>
    <row r="9" spans="2:16" x14ac:dyDescent="0.35">
      <c r="L9" s="3" t="s">
        <v>36</v>
      </c>
      <c r="M9" s="3">
        <v>1270378</v>
      </c>
      <c r="N9" s="3">
        <f t="shared" si="0"/>
        <v>54.339999999999996</v>
      </c>
    </row>
    <row r="10" spans="2:16" x14ac:dyDescent="0.35">
      <c r="D10" t="s">
        <v>50</v>
      </c>
      <c r="F10" s="1" t="s">
        <v>11</v>
      </c>
      <c r="G10" s="1" t="s">
        <v>10</v>
      </c>
      <c r="L10" s="3" t="s">
        <v>37</v>
      </c>
      <c r="M10" s="3">
        <v>758509</v>
      </c>
      <c r="N10" s="3">
        <f t="shared" si="0"/>
        <v>32.449999999999996</v>
      </c>
    </row>
    <row r="11" spans="2:16" x14ac:dyDescent="0.35">
      <c r="F11" s="9">
        <v>2146010</v>
      </c>
      <c r="G11" s="2">
        <f xml:space="preserve"> (F11/D7)*100</f>
        <v>97.018832235057545</v>
      </c>
      <c r="L11" s="3" t="s">
        <v>38</v>
      </c>
      <c r="M11" s="3">
        <v>37853</v>
      </c>
      <c r="N11" s="3">
        <f t="shared" si="0"/>
        <v>1.62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34.069999999999993</v>
      </c>
      <c r="O15" s="48"/>
      <c r="P15" s="48"/>
    </row>
    <row r="16" spans="2:16" x14ac:dyDescent="0.35">
      <c r="B16" s="10">
        <v>490.03</v>
      </c>
      <c r="C16" s="10">
        <v>575.25</v>
      </c>
      <c r="D16" s="10">
        <v>661634</v>
      </c>
      <c r="E16" s="3">
        <f xml:space="preserve"> ROUND((D16/B7)*100,2)</f>
        <v>19.52</v>
      </c>
      <c r="F16" s="50">
        <v>11</v>
      </c>
      <c r="G16" s="50"/>
      <c r="I16" s="2" t="s">
        <v>29</v>
      </c>
      <c r="J16" s="10">
        <v>530.9</v>
      </c>
      <c r="K16" s="10">
        <v>624.35</v>
      </c>
      <c r="L16" s="9" t="s">
        <v>54</v>
      </c>
    </row>
    <row r="17" spans="2:12" x14ac:dyDescent="0.35">
      <c r="I17" s="2" t="s">
        <v>30</v>
      </c>
      <c r="J17" s="10">
        <v>543.02</v>
      </c>
      <c r="K17" s="10">
        <v>595.91999999999996</v>
      </c>
      <c r="L17" s="9" t="s">
        <v>54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9" t="s">
        <v>54</v>
      </c>
      <c r="K20" s="2" t="s">
        <v>30</v>
      </c>
      <c r="L20" s="9" t="s">
        <v>54</v>
      </c>
    </row>
    <row r="21" spans="2:12" x14ac:dyDescent="0.35">
      <c r="B21" s="10">
        <v>582.15</v>
      </c>
      <c r="C21" s="10">
        <v>727.07</v>
      </c>
      <c r="D21" s="10">
        <v>1041161</v>
      </c>
      <c r="E21" s="3">
        <f xml:space="preserve"> ROUND((D21/B7)*100,2)</f>
        <v>30.71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E0F-D901-4EC7-B1FA-3CDC5FFA7BE1}">
  <dimension ref="B2:P24"/>
  <sheetViews>
    <sheetView zoomScale="55" zoomScaleNormal="55" workbookViewId="0">
      <selection activeCell="G11" sqref="G11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2">
        <v>524.78</v>
      </c>
      <c r="D3" s="2">
        <v>485.71</v>
      </c>
      <c r="F3" s="2">
        <v>546.63</v>
      </c>
      <c r="H3" s="2">
        <v>509.92</v>
      </c>
      <c r="J3" s="2">
        <v>505.09</v>
      </c>
      <c r="L3" s="2">
        <v>596.41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2">
        <v>4611614</v>
      </c>
      <c r="D7" s="2">
        <v>3105939</v>
      </c>
      <c r="F7" s="2">
        <v>2843</v>
      </c>
      <c r="G7" s="2">
        <f xml:space="preserve"> (F7/D7)*100</f>
        <v>9.1534315387391707E-2</v>
      </c>
      <c r="J7" s="2">
        <v>869.2</v>
      </c>
      <c r="L7" s="3" t="s">
        <v>15</v>
      </c>
      <c r="M7" s="3">
        <v>718087</v>
      </c>
      <c r="N7" s="3">
        <f xml:space="preserve"> ROUNDUP(M7/SUM(M$7:M$11)*100, 2)</f>
        <v>18.73</v>
      </c>
    </row>
    <row r="8" spans="2:16" x14ac:dyDescent="0.35">
      <c r="L8" s="3" t="s">
        <v>16</v>
      </c>
      <c r="M8" s="3">
        <v>169614</v>
      </c>
      <c r="N8" s="3">
        <f t="shared" ref="N8:N11" si="0" xml:space="preserve"> ROUNDUP(M8/SUM(M$7:M$11)*100, 2)</f>
        <v>4.43</v>
      </c>
    </row>
    <row r="9" spans="2:16" x14ac:dyDescent="0.35">
      <c r="L9" s="3" t="s">
        <v>17</v>
      </c>
      <c r="M9" s="3">
        <v>475447</v>
      </c>
      <c r="N9" s="3">
        <f t="shared" si="0"/>
        <v>12.4</v>
      </c>
    </row>
    <row r="10" spans="2:16" x14ac:dyDescent="0.35">
      <c r="F10" s="1" t="s">
        <v>11</v>
      </c>
      <c r="G10" s="1" t="s">
        <v>10</v>
      </c>
      <c r="L10" s="3" t="s">
        <v>18</v>
      </c>
      <c r="M10" s="3">
        <v>1873776</v>
      </c>
      <c r="N10" s="3">
        <f t="shared" si="0"/>
        <v>48.86</v>
      </c>
    </row>
    <row r="11" spans="2:16" x14ac:dyDescent="0.35">
      <c r="F11" s="2">
        <v>3041294</v>
      </c>
      <c r="G11" s="2">
        <f xml:space="preserve"> (F11/D7)*100</f>
        <v>97.918664854654253</v>
      </c>
      <c r="L11" s="3" t="s">
        <v>19</v>
      </c>
      <c r="M11" s="3">
        <v>598771</v>
      </c>
      <c r="N11" s="3">
        <f t="shared" si="0"/>
        <v>15.62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64.48</v>
      </c>
      <c r="O15" s="48"/>
      <c r="P15" s="48"/>
    </row>
    <row r="16" spans="2:16" x14ac:dyDescent="0.35">
      <c r="B16" s="3">
        <v>484.9</v>
      </c>
      <c r="C16" s="3">
        <v>567.82000000000005</v>
      </c>
      <c r="D16" s="3">
        <v>560996</v>
      </c>
      <c r="E16" s="3">
        <f xml:space="preserve"> ROUND((D16/B7)*100,2)</f>
        <v>12.16</v>
      </c>
      <c r="F16" s="48">
        <v>51</v>
      </c>
      <c r="G16" s="48"/>
      <c r="I16" s="2" t="s">
        <v>29</v>
      </c>
      <c r="J16" s="3">
        <v>519.1</v>
      </c>
      <c r="K16" s="3">
        <v>585.98</v>
      </c>
      <c r="L16" s="3">
        <v>1522647</v>
      </c>
    </row>
    <row r="17" spans="2:12" x14ac:dyDescent="0.35">
      <c r="I17" s="2" t="s">
        <v>30</v>
      </c>
      <c r="J17" s="3">
        <v>533.19000000000005</v>
      </c>
      <c r="K17" s="3">
        <v>546.36</v>
      </c>
      <c r="L17" s="3">
        <v>1236892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3">
        <v>617.71</v>
      </c>
      <c r="K20" s="2" t="s">
        <v>30</v>
      </c>
      <c r="L20" s="3">
        <v>619.72</v>
      </c>
    </row>
    <row r="21" spans="2:12" x14ac:dyDescent="0.35">
      <c r="B21" s="3">
        <v>609.16</v>
      </c>
      <c r="C21" s="3">
        <v>657.47</v>
      </c>
      <c r="D21" s="3">
        <v>1911551</v>
      </c>
      <c r="E21" s="3">
        <f xml:space="preserve"> ROUND((D21/B7)*100,2)</f>
        <v>41.45</v>
      </c>
    </row>
    <row r="24" spans="2:12" x14ac:dyDescent="0.35">
      <c r="B24" s="44" t="s">
        <v>25</v>
      </c>
      <c r="C24" s="44"/>
      <c r="D24" s="44"/>
    </row>
  </sheetData>
  <mergeCells count="9">
    <mergeCell ref="N14:P14"/>
    <mergeCell ref="N15:P15"/>
    <mergeCell ref="B24:D24"/>
    <mergeCell ref="B19:E19"/>
    <mergeCell ref="I14:L14"/>
    <mergeCell ref="I19:L19"/>
    <mergeCell ref="B14:G14"/>
    <mergeCell ref="F15:G15"/>
    <mergeCell ref="F16:G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0753-2CCF-4E3A-AF88-53C8F140F497}">
  <dimension ref="B2:P24"/>
  <sheetViews>
    <sheetView topLeftCell="K7" zoomScale="70" zoomScaleNormal="70" workbookViewId="0">
      <selection activeCell="S17" sqref="S17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2">
        <v>526.61</v>
      </c>
      <c r="D3" s="2">
        <v>486.51</v>
      </c>
      <c r="F3" s="2">
        <v>498.77</v>
      </c>
      <c r="H3" s="2">
        <v>541.17999999999995</v>
      </c>
      <c r="J3" s="2">
        <v>543.14</v>
      </c>
      <c r="L3" s="2">
        <v>573.82000000000005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2">
        <v>631259</v>
      </c>
      <c r="D7" s="2">
        <v>475005</v>
      </c>
      <c r="F7" s="2">
        <v>673</v>
      </c>
      <c r="G7" s="2">
        <f xml:space="preserve"> (F7/D7)*100</f>
        <v>0.14168271912927233</v>
      </c>
      <c r="J7" s="2">
        <v>846.42</v>
      </c>
      <c r="L7" s="3" t="s">
        <v>34</v>
      </c>
      <c r="M7" s="3">
        <v>2261</v>
      </c>
      <c r="N7" s="3">
        <f xml:space="preserve"> ROUNDUP(M7/SUM(M$7:M$11)*100, 2)</f>
        <v>0.48</v>
      </c>
    </row>
    <row r="8" spans="2:16" x14ac:dyDescent="0.35">
      <c r="L8" s="3" t="s">
        <v>35</v>
      </c>
      <c r="M8" s="3">
        <v>37003</v>
      </c>
      <c r="N8" s="3">
        <f t="shared" ref="N8:N11" si="0" xml:space="preserve"> ROUNDUP(M8/SUM(M$7:M$11)*100, 2)</f>
        <v>7.77</v>
      </c>
    </row>
    <row r="9" spans="2:16" x14ac:dyDescent="0.35">
      <c r="L9" s="3" t="s">
        <v>36</v>
      </c>
      <c r="M9" s="3">
        <v>207299</v>
      </c>
      <c r="N9" s="3">
        <f t="shared" si="0"/>
        <v>43.519999999999996</v>
      </c>
    </row>
    <row r="10" spans="2:16" x14ac:dyDescent="0.35">
      <c r="F10" s="1" t="s">
        <v>11</v>
      </c>
      <c r="G10" s="1" t="s">
        <v>10</v>
      </c>
      <c r="L10" s="3" t="s">
        <v>37</v>
      </c>
      <c r="M10" s="3">
        <v>189753</v>
      </c>
      <c r="N10" s="3">
        <f t="shared" si="0"/>
        <v>39.839999999999996</v>
      </c>
    </row>
    <row r="11" spans="2:16" x14ac:dyDescent="0.35">
      <c r="F11" s="2">
        <v>458434</v>
      </c>
      <c r="G11" s="2">
        <f xml:space="preserve"> (F11/D7)*100</f>
        <v>96.511405143103758</v>
      </c>
      <c r="L11" s="3" t="s">
        <v>38</v>
      </c>
      <c r="M11" s="3">
        <v>40091</v>
      </c>
      <c r="N11" s="3">
        <f t="shared" si="0"/>
        <v>8.42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48.26</v>
      </c>
      <c r="O15" s="48"/>
      <c r="P15" s="48"/>
    </row>
    <row r="16" spans="2:16" x14ac:dyDescent="0.35">
      <c r="B16" s="3">
        <v>482.27</v>
      </c>
      <c r="C16" s="3">
        <v>533.55999999999995</v>
      </c>
      <c r="D16" s="3">
        <v>53518</v>
      </c>
      <c r="E16" s="3">
        <f xml:space="preserve"> ROUND((D16/B7)*100,2)</f>
        <v>8.48</v>
      </c>
      <c r="F16" s="48">
        <v>12</v>
      </c>
      <c r="G16" s="48"/>
      <c r="I16" s="2" t="s">
        <v>29</v>
      </c>
      <c r="J16" s="3">
        <v>521.32000000000005</v>
      </c>
      <c r="K16" s="3">
        <v>573.1</v>
      </c>
      <c r="L16" s="3">
        <v>186133</v>
      </c>
    </row>
    <row r="17" spans="2:12" x14ac:dyDescent="0.35">
      <c r="I17" s="2" t="s">
        <v>30</v>
      </c>
      <c r="J17" s="3">
        <v>534.66999999999996</v>
      </c>
      <c r="K17" s="3">
        <v>540.57000000000005</v>
      </c>
      <c r="L17" s="3">
        <v>151513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3">
        <v>607.16</v>
      </c>
      <c r="K20" s="2" t="s">
        <v>30</v>
      </c>
      <c r="L20" s="3">
        <v>614.29999999999995</v>
      </c>
    </row>
    <row r="21" spans="2:12" x14ac:dyDescent="0.35">
      <c r="B21" s="3">
        <v>601.12</v>
      </c>
      <c r="C21" s="3">
        <v>643.9</v>
      </c>
      <c r="D21" s="3">
        <v>317562</v>
      </c>
      <c r="E21" s="3">
        <f xml:space="preserve"> ROUND((D21/B7)*100,2)</f>
        <v>50.31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1AD8-1AC3-4BAB-B003-F586BA3C4EE3}">
  <dimension ref="B2:P24"/>
  <sheetViews>
    <sheetView zoomScale="55" zoomScaleNormal="55" workbookViewId="0">
      <selection activeCell="U11" sqref="U11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503.83</v>
      </c>
      <c r="D3" s="9">
        <v>472.06</v>
      </c>
      <c r="F3" s="9">
        <v>522.29</v>
      </c>
      <c r="H3" s="9">
        <v>494.04</v>
      </c>
      <c r="J3" s="9">
        <v>508.82</v>
      </c>
      <c r="L3" s="9">
        <v>509.35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5791065</v>
      </c>
      <c r="D7" s="9">
        <v>3943244</v>
      </c>
      <c r="F7" s="9">
        <v>3903</v>
      </c>
      <c r="G7" s="2">
        <f xml:space="preserve"> (F7/D7)*100</f>
        <v>9.8979418975848305E-2</v>
      </c>
      <c r="J7" s="9" t="s">
        <v>49</v>
      </c>
      <c r="L7" s="3" t="s">
        <v>34</v>
      </c>
      <c r="M7" s="3">
        <v>51899</v>
      </c>
      <c r="N7" s="3">
        <f xml:space="preserve"> ROUNDUP(M7/SUM(M$7:M$11)*100, 2)</f>
        <v>1.32</v>
      </c>
    </row>
    <row r="8" spans="2:16" x14ac:dyDescent="0.35">
      <c r="L8" s="3" t="s">
        <v>35</v>
      </c>
      <c r="M8" s="3">
        <v>606262</v>
      </c>
      <c r="N8" s="3">
        <f t="shared" ref="N8:N11" si="0" xml:space="preserve"> ROUNDUP(M8/SUM(M$7:M$11)*100, 2)</f>
        <v>15.33</v>
      </c>
    </row>
    <row r="9" spans="2:16" x14ac:dyDescent="0.35">
      <c r="L9" s="3" t="s">
        <v>36</v>
      </c>
      <c r="M9" s="3">
        <v>1913846</v>
      </c>
      <c r="N9" s="3">
        <f t="shared" si="0"/>
        <v>48.39</v>
      </c>
    </row>
    <row r="10" spans="2:16" x14ac:dyDescent="0.35">
      <c r="F10" s="1" t="s">
        <v>11</v>
      </c>
      <c r="G10" s="1" t="s">
        <v>10</v>
      </c>
      <c r="L10" s="3" t="s">
        <v>37</v>
      </c>
      <c r="M10" s="3">
        <v>1183691</v>
      </c>
      <c r="N10" s="3">
        <f t="shared" si="0"/>
        <v>29.930000000000003</v>
      </c>
    </row>
    <row r="11" spans="2:16" x14ac:dyDescent="0.35">
      <c r="D11">
        <v>771.65</v>
      </c>
      <c r="F11" s="9">
        <v>3579951</v>
      </c>
      <c r="G11" s="2">
        <f xml:space="preserve"> (F11/D7)*100</f>
        <v>90.786951048426118</v>
      </c>
      <c r="L11" s="3" t="s">
        <v>38</v>
      </c>
      <c r="M11" s="3">
        <v>199519</v>
      </c>
      <c r="N11" s="3">
        <f t="shared" si="0"/>
        <v>5.05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50">
        <f xml:space="preserve"> SUM(N10:N11)</f>
        <v>34.980000000000004</v>
      </c>
      <c r="O15" s="50"/>
      <c r="P15" s="50"/>
    </row>
    <row r="16" spans="2:16" x14ac:dyDescent="0.35">
      <c r="B16" s="10">
        <v>470.59</v>
      </c>
      <c r="C16" s="10">
        <v>470.37</v>
      </c>
      <c r="D16" s="10">
        <v>955667</v>
      </c>
      <c r="E16" s="3">
        <f xml:space="preserve"> ROUND((D16/B7)*100,2)</f>
        <v>16.5</v>
      </c>
      <c r="F16" s="50">
        <v>85</v>
      </c>
      <c r="G16" s="50"/>
      <c r="I16" s="2" t="s">
        <v>29</v>
      </c>
      <c r="J16" s="10">
        <v>495.52</v>
      </c>
      <c r="K16" s="10">
        <v>512.07000000000005</v>
      </c>
      <c r="L16" s="10">
        <v>1975349</v>
      </c>
    </row>
    <row r="17" spans="2:12" x14ac:dyDescent="0.35">
      <c r="I17" s="2" t="s">
        <v>30</v>
      </c>
      <c r="J17" s="10">
        <v>515.66</v>
      </c>
      <c r="K17" s="10">
        <v>505.49</v>
      </c>
      <c r="L17" s="10">
        <v>1590100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10">
        <v>598.77</v>
      </c>
      <c r="K20" s="2" t="s">
        <v>30</v>
      </c>
      <c r="L20" s="10">
        <v>606.41999999999996</v>
      </c>
    </row>
    <row r="21" spans="2:12" x14ac:dyDescent="0.35">
      <c r="B21" s="10">
        <v>554.52</v>
      </c>
      <c r="C21" s="10">
        <v>614.80999999999995</v>
      </c>
      <c r="D21" s="10">
        <v>1559066</v>
      </c>
      <c r="E21" s="3">
        <f xml:space="preserve"> ROUND((D21/B7)*100,2)</f>
        <v>26.92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CAE9-9ACA-4396-8BF6-EA96C3240EBA}">
  <dimension ref="B2:P24"/>
  <sheetViews>
    <sheetView topLeftCell="A7" zoomScale="70" zoomScaleNormal="70" workbookViewId="0">
      <selection activeCell="R12" sqref="R12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500.76</v>
      </c>
      <c r="D3" s="9">
        <v>469.01</v>
      </c>
      <c r="F3" s="9">
        <v>519.91</v>
      </c>
      <c r="H3" s="9">
        <v>490</v>
      </c>
      <c r="J3" s="9">
        <v>510.37</v>
      </c>
      <c r="L3" s="9">
        <v>522.22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7173563</v>
      </c>
      <c r="D7" s="9">
        <v>5007934</v>
      </c>
      <c r="F7" s="9">
        <v>4461</v>
      </c>
      <c r="G7" s="2">
        <f xml:space="preserve"> (F7/D7)*100</f>
        <v>8.9078649998182879E-2</v>
      </c>
      <c r="J7" s="9" t="s">
        <v>48</v>
      </c>
      <c r="L7" s="3" t="s">
        <v>34</v>
      </c>
      <c r="M7" s="3">
        <v>194833</v>
      </c>
      <c r="N7" s="3">
        <f xml:space="preserve"> ROUNDUP(M7/SUM(M$7:M$11)*100, 2)</f>
        <v>3.88</v>
      </c>
    </row>
    <row r="8" spans="2:16" x14ac:dyDescent="0.35">
      <c r="L8" s="3" t="s">
        <v>35</v>
      </c>
      <c r="M8" s="3">
        <v>817864</v>
      </c>
      <c r="N8" s="3">
        <f t="shared" ref="N8:N11" si="0" xml:space="preserve"> ROUNDUP(M8/SUM(M$7:M$11)*100, 2)</f>
        <v>16.260000000000002</v>
      </c>
    </row>
    <row r="9" spans="2:16" x14ac:dyDescent="0.35">
      <c r="L9" s="3" t="s">
        <v>36</v>
      </c>
      <c r="M9" s="3">
        <v>2493392</v>
      </c>
      <c r="N9" s="3">
        <f t="shared" si="0"/>
        <v>49.55</v>
      </c>
    </row>
    <row r="10" spans="2:16" x14ac:dyDescent="0.35">
      <c r="D10">
        <v>773.46</v>
      </c>
      <c r="F10" s="1" t="s">
        <v>11</v>
      </c>
      <c r="G10" s="1" t="s">
        <v>10</v>
      </c>
      <c r="L10" s="3" t="s">
        <v>37</v>
      </c>
      <c r="M10" s="3">
        <v>1404433</v>
      </c>
      <c r="N10" s="3">
        <f t="shared" si="0"/>
        <v>27.91</v>
      </c>
    </row>
    <row r="11" spans="2:16" x14ac:dyDescent="0.35">
      <c r="F11" s="9">
        <v>4591992</v>
      </c>
      <c r="G11" s="2">
        <f xml:space="preserve"> (F11/D7)*100</f>
        <v>91.694339422204834</v>
      </c>
      <c r="L11" s="3" t="s">
        <v>38</v>
      </c>
      <c r="M11" s="3">
        <v>122240</v>
      </c>
      <c r="N11" s="3">
        <f t="shared" si="0"/>
        <v>2.4299999999999997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30.34</v>
      </c>
      <c r="O15" s="48"/>
      <c r="P15" s="48"/>
    </row>
    <row r="16" spans="2:16" x14ac:dyDescent="0.35">
      <c r="B16" s="10">
        <v>472.56</v>
      </c>
      <c r="C16" s="10">
        <v>476</v>
      </c>
      <c r="D16" s="10">
        <v>1521796</v>
      </c>
      <c r="E16" s="3">
        <f xml:space="preserve"> ROUND((D16/B7)*100,2)</f>
        <v>21.21</v>
      </c>
      <c r="F16" s="50">
        <v>137</v>
      </c>
      <c r="G16" s="50"/>
      <c r="I16" s="2" t="s">
        <v>29</v>
      </c>
      <c r="J16" s="10">
        <v>495.17</v>
      </c>
      <c r="K16" s="10">
        <v>520.35</v>
      </c>
      <c r="L16" s="10">
        <v>2427597</v>
      </c>
    </row>
    <row r="17" spans="2:12" x14ac:dyDescent="0.35">
      <c r="I17" s="2" t="s">
        <v>30</v>
      </c>
      <c r="J17" s="10">
        <v>508.57</v>
      </c>
      <c r="K17" s="10">
        <v>499.26</v>
      </c>
      <c r="L17" s="10">
        <v>1996585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10">
        <v>596.48</v>
      </c>
      <c r="K20" s="2" t="s">
        <v>30</v>
      </c>
      <c r="L20" s="10">
        <v>598.61</v>
      </c>
    </row>
    <row r="21" spans="2:12" x14ac:dyDescent="0.35">
      <c r="B21" s="10">
        <v>550.79999999999995</v>
      </c>
      <c r="C21" s="10">
        <v>620.37</v>
      </c>
      <c r="D21" s="10">
        <v>1819290</v>
      </c>
      <c r="E21" s="3">
        <f xml:space="preserve"> ROUND((D21/B7)*100,2)</f>
        <v>25.36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02EC-DC5C-4B7B-8323-505DC21E342B}">
  <dimension ref="B2:P24"/>
  <sheetViews>
    <sheetView zoomScale="55" zoomScaleNormal="55" workbookViewId="0">
      <selection activeCell="T15" sqref="T15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496.79</v>
      </c>
      <c r="D3" s="9">
        <v>482.07</v>
      </c>
      <c r="F3" s="9">
        <v>546.51</v>
      </c>
      <c r="H3" s="9">
        <v>507.66</v>
      </c>
      <c r="J3" s="9">
        <v>473.1</v>
      </c>
      <c r="L3" s="9">
        <v>498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8722248</v>
      </c>
      <c r="D7" s="9">
        <v>5947909</v>
      </c>
      <c r="F7" s="9">
        <v>5116</v>
      </c>
      <c r="G7" s="2">
        <f xml:space="preserve"> (F7/D7)*100</f>
        <v>8.6013420850924241E-2</v>
      </c>
      <c r="J7" s="9" t="s">
        <v>47</v>
      </c>
      <c r="L7" s="3" t="s">
        <v>34</v>
      </c>
      <c r="M7" s="3">
        <v>380822</v>
      </c>
      <c r="N7" s="3">
        <f xml:space="preserve"> ROUNDUP(M7/SUM(M$7:M$11)*100, 2)</f>
        <v>6.37</v>
      </c>
    </row>
    <row r="8" spans="2:16" x14ac:dyDescent="0.35">
      <c r="L8" s="3" t="s">
        <v>35</v>
      </c>
      <c r="M8" s="3">
        <v>1032489</v>
      </c>
      <c r="N8" s="3">
        <f t="shared" ref="N8:N11" si="0" xml:space="preserve"> ROUNDUP(M8/SUM(M$7:M$11)*100, 2)</f>
        <v>17.260000000000002</v>
      </c>
    </row>
    <row r="9" spans="2:16" x14ac:dyDescent="0.35">
      <c r="L9" s="3" t="s">
        <v>36</v>
      </c>
      <c r="M9" s="3">
        <v>3226105</v>
      </c>
      <c r="N9" s="3">
        <f t="shared" si="0"/>
        <v>53.93</v>
      </c>
    </row>
    <row r="10" spans="2:16" x14ac:dyDescent="0.35">
      <c r="F10" s="1" t="s">
        <v>11</v>
      </c>
      <c r="G10" s="1" t="s">
        <v>10</v>
      </c>
      <c r="L10" s="3" t="s">
        <v>37</v>
      </c>
      <c r="M10" s="3">
        <v>1286523</v>
      </c>
      <c r="N10" s="3">
        <f t="shared" si="0"/>
        <v>21.51</v>
      </c>
    </row>
    <row r="11" spans="2:16" x14ac:dyDescent="0.35">
      <c r="D11">
        <v>771.18</v>
      </c>
      <c r="F11" s="9">
        <v>5310383</v>
      </c>
      <c r="G11" s="2">
        <f xml:space="preserve"> (F11/D7)*100</f>
        <v>89.281510527481174</v>
      </c>
      <c r="L11" s="3" t="s">
        <v>38</v>
      </c>
      <c r="M11" s="3">
        <v>56869</v>
      </c>
      <c r="N11" s="3">
        <f t="shared" si="0"/>
        <v>0.96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22.470000000000002</v>
      </c>
      <c r="O15" s="48"/>
      <c r="P15" s="48"/>
    </row>
    <row r="16" spans="2:16" x14ac:dyDescent="0.35">
      <c r="B16" s="10">
        <v>468.45</v>
      </c>
      <c r="C16" s="10">
        <v>424.28</v>
      </c>
      <c r="D16" s="10">
        <v>1670254</v>
      </c>
      <c r="E16" s="3">
        <f xml:space="preserve"> ROUND((D16/B7)*100,2)</f>
        <v>19.149999999999999</v>
      </c>
      <c r="F16" s="50">
        <v>130</v>
      </c>
      <c r="G16" s="50"/>
      <c r="I16" s="2" t="s">
        <v>29</v>
      </c>
      <c r="J16" s="10">
        <v>491.33</v>
      </c>
      <c r="K16" s="10">
        <v>479.61</v>
      </c>
      <c r="L16" s="10">
        <v>2945724</v>
      </c>
    </row>
    <row r="17" spans="2:12" x14ac:dyDescent="0.35">
      <c r="I17" s="2" t="s">
        <v>30</v>
      </c>
      <c r="J17" s="10">
        <v>504.3</v>
      </c>
      <c r="K17" s="10">
        <v>460.37</v>
      </c>
      <c r="L17" s="10">
        <v>2437919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10">
        <v>594.78</v>
      </c>
      <c r="K20" s="2" t="s">
        <v>30</v>
      </c>
      <c r="L20" s="10">
        <v>598.91999999999996</v>
      </c>
    </row>
    <row r="21" spans="2:12" x14ac:dyDescent="0.35">
      <c r="B21" s="10">
        <v>549.34</v>
      </c>
      <c r="C21" s="10">
        <v>616.01</v>
      </c>
      <c r="D21" s="10">
        <v>2036648</v>
      </c>
      <c r="E21" s="3">
        <f xml:space="preserve"> ROUND((D21/B7)*100,2)</f>
        <v>23.35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4CD1-FF6A-4E77-B35B-1ED090D43283}">
  <dimension ref="B2:P24"/>
  <sheetViews>
    <sheetView zoomScale="55" zoomScaleNormal="55" workbookViewId="0">
      <selection activeCell="S12" sqref="S12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2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2:16" x14ac:dyDescent="0.35">
      <c r="B3" s="9">
        <v>509.45</v>
      </c>
      <c r="D3" s="9">
        <v>478.92</v>
      </c>
      <c r="F3" s="9">
        <v>558.48</v>
      </c>
      <c r="H3" s="9">
        <v>505.45</v>
      </c>
      <c r="J3" s="9">
        <v>467.93</v>
      </c>
      <c r="L3" s="9">
        <v>542.04999999999995</v>
      </c>
    </row>
    <row r="6" spans="2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2:16" x14ac:dyDescent="0.35">
      <c r="B7" s="9">
        <v>7746427</v>
      </c>
      <c r="D7" s="9">
        <v>5578067</v>
      </c>
      <c r="F7" s="9">
        <v>4981</v>
      </c>
      <c r="G7" s="2">
        <f xml:space="preserve"> (F7/D7)*100</f>
        <v>8.9296166575267025E-2</v>
      </c>
      <c r="J7" s="9" t="s">
        <v>46</v>
      </c>
      <c r="L7" s="3" t="s">
        <v>34</v>
      </c>
      <c r="M7" s="3">
        <v>84095</v>
      </c>
      <c r="N7" s="3">
        <f xml:space="preserve"> ROUNDUP(M7/SUM(M$7:M$11)*100, 2)</f>
        <v>1.51</v>
      </c>
      <c r="P7" s="3"/>
    </row>
    <row r="8" spans="2:16" x14ac:dyDescent="0.35">
      <c r="L8" s="3" t="s">
        <v>35</v>
      </c>
      <c r="M8" s="3">
        <v>688524</v>
      </c>
      <c r="N8" s="3">
        <f t="shared" ref="N8:N11" si="0" xml:space="preserve"> ROUNDUP(M8/SUM(M$7:M$11)*100, 2)</f>
        <v>12.299999999999999</v>
      </c>
    </row>
    <row r="9" spans="2:16" x14ac:dyDescent="0.35">
      <c r="L9" s="3" t="s">
        <v>36</v>
      </c>
      <c r="M9" s="3">
        <v>3170158</v>
      </c>
      <c r="N9" s="3">
        <f t="shared" si="0"/>
        <v>56.62</v>
      </c>
    </row>
    <row r="10" spans="2:16" x14ac:dyDescent="0.35">
      <c r="F10" s="1" t="s">
        <v>11</v>
      </c>
      <c r="G10" s="1" t="s">
        <v>10</v>
      </c>
      <c r="L10" s="3" t="s">
        <v>37</v>
      </c>
      <c r="M10" s="3">
        <v>1585984</v>
      </c>
      <c r="N10" s="3">
        <f t="shared" si="0"/>
        <v>28.330000000000002</v>
      </c>
    </row>
    <row r="11" spans="2:16" x14ac:dyDescent="0.35">
      <c r="D11">
        <v>774.49</v>
      </c>
      <c r="F11" s="9">
        <v>5365662</v>
      </c>
      <c r="G11" s="2">
        <f xml:space="preserve"> (F11/D7)*100</f>
        <v>96.192139678494357</v>
      </c>
      <c r="L11" s="3" t="s">
        <v>38</v>
      </c>
      <c r="M11" s="3">
        <v>70689</v>
      </c>
      <c r="N11" s="3">
        <f t="shared" si="0"/>
        <v>1.27</v>
      </c>
    </row>
    <row r="14" spans="2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2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29.6</v>
      </c>
      <c r="O15" s="48"/>
      <c r="P15" s="48"/>
    </row>
    <row r="16" spans="2:16" x14ac:dyDescent="0.35">
      <c r="B16" s="10">
        <v>483.17</v>
      </c>
      <c r="C16" s="10">
        <v>504.34</v>
      </c>
      <c r="D16" s="10">
        <v>1800223</v>
      </c>
      <c r="E16" s="3">
        <f xml:space="preserve"> ROUND((D16/B7)*100,2)</f>
        <v>23.24</v>
      </c>
      <c r="F16" s="50">
        <v>125</v>
      </c>
      <c r="G16" s="50"/>
      <c r="I16" s="2" t="s">
        <v>29</v>
      </c>
      <c r="J16" s="10">
        <v>505.15</v>
      </c>
      <c r="K16" s="10">
        <v>546.47</v>
      </c>
      <c r="L16" s="10">
        <v>2499173</v>
      </c>
    </row>
    <row r="17" spans="2:12" x14ac:dyDescent="0.35">
      <c r="I17" s="2" t="s">
        <v>30</v>
      </c>
      <c r="J17" s="10">
        <v>515.33000000000004</v>
      </c>
      <c r="K17" s="10">
        <v>524.57000000000005</v>
      </c>
      <c r="L17" s="10">
        <v>2132650</v>
      </c>
    </row>
    <row r="19" spans="2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10">
        <v>596.82000000000005</v>
      </c>
      <c r="K20" s="2" t="s">
        <v>30</v>
      </c>
      <c r="L20" s="10">
        <v>598.95000000000005</v>
      </c>
    </row>
    <row r="21" spans="2:12" x14ac:dyDescent="0.35">
      <c r="B21" s="10">
        <v>553.05999999999995</v>
      </c>
      <c r="C21" s="10">
        <v>641.45000000000005</v>
      </c>
      <c r="D21" s="10">
        <v>2285182</v>
      </c>
      <c r="E21" s="3">
        <f xml:space="preserve"> ROUND((D21/B7)*100,2)</f>
        <v>29.5</v>
      </c>
    </row>
    <row r="24" spans="2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BABD-0E41-466E-89A1-3D955C2D7372}">
  <dimension ref="A2:P24"/>
  <sheetViews>
    <sheetView zoomScale="55" zoomScaleNormal="55" workbookViewId="0">
      <selection activeCell="T15" sqref="T15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1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1:16" x14ac:dyDescent="0.35">
      <c r="A3" s="11"/>
      <c r="B3" s="9">
        <v>511.06</v>
      </c>
      <c r="C3" s="11"/>
      <c r="D3" s="9">
        <v>477.67</v>
      </c>
      <c r="E3" s="11"/>
      <c r="F3" s="9">
        <v>534.44000000000005</v>
      </c>
      <c r="G3" s="11"/>
      <c r="H3" s="9">
        <v>520.9</v>
      </c>
      <c r="I3" s="11"/>
      <c r="J3" s="9">
        <v>490.08</v>
      </c>
      <c r="K3" s="11"/>
      <c r="L3" s="9">
        <v>529.96</v>
      </c>
      <c r="M3" s="11"/>
    </row>
    <row r="4" spans="1:16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6" spans="1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1:16" x14ac:dyDescent="0.35">
      <c r="A7" s="11"/>
      <c r="B7" s="9">
        <v>8627179</v>
      </c>
      <c r="C7" s="11"/>
      <c r="D7" s="9">
        <v>5770182</v>
      </c>
      <c r="E7" s="11"/>
      <c r="F7" s="9">
        <v>5578</v>
      </c>
      <c r="G7" s="2">
        <f xml:space="preserve"> (F7/D7)*100</f>
        <v>9.6669394483570883E-2</v>
      </c>
      <c r="I7" s="11"/>
      <c r="J7" s="9" t="s">
        <v>45</v>
      </c>
      <c r="L7" s="3" t="s">
        <v>34</v>
      </c>
      <c r="M7" s="3">
        <v>99886</v>
      </c>
      <c r="N7" s="3">
        <f xml:space="preserve"> ROUNDUP(M7/SUM(M$7:M$11)*100, 2)</f>
        <v>1.73</v>
      </c>
    </row>
    <row r="8" spans="1:16" x14ac:dyDescent="0.35">
      <c r="A8" s="11"/>
      <c r="B8" s="11"/>
      <c r="C8" s="11"/>
      <c r="D8" s="11"/>
      <c r="E8" s="11"/>
      <c r="F8" s="11"/>
      <c r="I8" s="11"/>
      <c r="J8" s="11"/>
      <c r="L8" s="3" t="s">
        <v>35</v>
      </c>
      <c r="M8" s="3">
        <v>530920</v>
      </c>
      <c r="N8" s="3">
        <f t="shared" ref="N8:N11" si="0" xml:space="preserve"> ROUNDUP(M8/SUM(M$7:M$11)*100, 2)</f>
        <v>9.17</v>
      </c>
    </row>
    <row r="9" spans="1:16" x14ac:dyDescent="0.35">
      <c r="L9" s="3" t="s">
        <v>36</v>
      </c>
      <c r="M9" s="3">
        <v>3466848</v>
      </c>
      <c r="N9" s="3">
        <f t="shared" si="0"/>
        <v>59.83</v>
      </c>
    </row>
    <row r="10" spans="1:16" x14ac:dyDescent="0.35">
      <c r="D10">
        <v>776</v>
      </c>
      <c r="F10" s="1" t="s">
        <v>11</v>
      </c>
      <c r="G10" s="1" t="s">
        <v>10</v>
      </c>
      <c r="L10" s="3" t="s">
        <v>37</v>
      </c>
      <c r="M10" s="3">
        <v>1653610</v>
      </c>
      <c r="N10" s="3">
        <f t="shared" si="0"/>
        <v>28.540000000000003</v>
      </c>
    </row>
    <row r="11" spans="1:16" x14ac:dyDescent="0.35">
      <c r="F11" s="9">
        <v>5583573</v>
      </c>
      <c r="G11" s="2">
        <f xml:space="preserve"> (F11/D7)*100</f>
        <v>96.76597722567503</v>
      </c>
      <c r="L11" s="3" t="s">
        <v>38</v>
      </c>
      <c r="M11" s="3">
        <v>44177</v>
      </c>
      <c r="N11" s="3">
        <f t="shared" si="0"/>
        <v>0.77</v>
      </c>
    </row>
    <row r="14" spans="1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1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29.310000000000002</v>
      </c>
      <c r="O15" s="48"/>
      <c r="P15" s="48"/>
    </row>
    <row r="16" spans="1:16" x14ac:dyDescent="0.35">
      <c r="A16" s="11"/>
      <c r="B16" s="10">
        <v>485.7</v>
      </c>
      <c r="C16" s="10">
        <v>500.19</v>
      </c>
      <c r="D16" s="10">
        <v>2177218</v>
      </c>
      <c r="E16" s="3">
        <f xml:space="preserve"> ROUND((D16/B7)*100,2)</f>
        <v>25.24</v>
      </c>
      <c r="F16" s="50">
        <v>152</v>
      </c>
      <c r="G16" s="50"/>
      <c r="I16" s="2" t="s">
        <v>29</v>
      </c>
      <c r="J16" s="10">
        <v>506.34</v>
      </c>
      <c r="K16" s="10">
        <v>540.07000000000005</v>
      </c>
      <c r="L16" s="10">
        <v>2651121</v>
      </c>
    </row>
    <row r="17" spans="1:12" x14ac:dyDescent="0.35">
      <c r="I17" s="2" t="s">
        <v>30</v>
      </c>
      <c r="J17" s="10">
        <v>517.57000000000005</v>
      </c>
      <c r="K17" s="10">
        <v>516.03</v>
      </c>
      <c r="L17" s="10">
        <v>2250167</v>
      </c>
    </row>
    <row r="19" spans="1:12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1:12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10">
        <v>606.75</v>
      </c>
      <c r="K20" s="2" t="s">
        <v>30</v>
      </c>
      <c r="L20" s="10">
        <v>608.92999999999995</v>
      </c>
    </row>
    <row r="21" spans="1:12" x14ac:dyDescent="0.35">
      <c r="A21" s="11"/>
      <c r="B21" s="10">
        <v>561.11</v>
      </c>
      <c r="C21" s="10">
        <v>657.58</v>
      </c>
      <c r="D21" s="10">
        <v>2336167</v>
      </c>
      <c r="E21" s="3">
        <f xml:space="preserve"> ROUND((D21/B7)*100,2)</f>
        <v>27.08</v>
      </c>
    </row>
    <row r="22" spans="1:12" x14ac:dyDescent="0.35">
      <c r="A22" s="11"/>
      <c r="B22" s="11"/>
      <c r="C22" s="11"/>
      <c r="D22" s="11"/>
    </row>
    <row r="24" spans="1:12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5447-88EB-4E86-A7D8-927E4C81498E}">
  <dimension ref="A2:P24"/>
  <sheetViews>
    <sheetView topLeftCell="B1" zoomScale="55" zoomScaleNormal="55" workbookViewId="0">
      <selection activeCell="U12" sqref="U12"/>
    </sheetView>
  </sheetViews>
  <sheetFormatPr defaultRowHeight="14.5" x14ac:dyDescent="0.35"/>
  <cols>
    <col min="2" max="2" width="14.54296875" bestFit="1" customWidth="1"/>
    <col min="4" max="4" width="18.90625" bestFit="1" customWidth="1"/>
    <col min="6" max="6" width="11.6328125" bestFit="1" customWidth="1"/>
    <col min="8" max="8" width="11.1796875" bestFit="1" customWidth="1"/>
    <col min="10" max="10" width="13.54296875" bestFit="1" customWidth="1"/>
    <col min="11" max="11" width="7.6328125" bestFit="1" customWidth="1"/>
    <col min="12" max="12" width="16.1796875" bestFit="1" customWidth="1"/>
    <col min="14" max="14" width="8.7265625" customWidth="1"/>
    <col min="16" max="16" width="13.36328125" customWidth="1"/>
  </cols>
  <sheetData>
    <row r="2" spans="1:16" x14ac:dyDescent="0.35">
      <c r="B2" s="1" t="s">
        <v>0</v>
      </c>
      <c r="D2" s="1" t="s">
        <v>2</v>
      </c>
      <c r="F2" s="1" t="s">
        <v>3</v>
      </c>
      <c r="H2" s="1" t="s">
        <v>4</v>
      </c>
      <c r="J2" s="1" t="s">
        <v>5</v>
      </c>
      <c r="L2" s="1" t="s">
        <v>6</v>
      </c>
    </row>
    <row r="3" spans="1:16" x14ac:dyDescent="0.35">
      <c r="A3" s="11"/>
      <c r="B3" s="9">
        <v>518.54</v>
      </c>
      <c r="C3" s="11"/>
      <c r="D3" s="9">
        <v>510.86</v>
      </c>
      <c r="E3" s="11"/>
      <c r="F3" s="9">
        <v>518.82000000000005</v>
      </c>
      <c r="G3" s="11"/>
      <c r="H3" s="9">
        <v>510.2</v>
      </c>
      <c r="I3" s="11"/>
      <c r="J3" s="9">
        <v>518.75</v>
      </c>
      <c r="K3" s="11"/>
      <c r="L3" s="9">
        <v>522.54999999999995</v>
      </c>
      <c r="M3" s="11"/>
      <c r="N3" s="11"/>
    </row>
    <row r="4" spans="1:16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6" spans="1:16" x14ac:dyDescent="0.35">
      <c r="B6" s="1" t="s">
        <v>7</v>
      </c>
      <c r="D6" s="1" t="s">
        <v>8</v>
      </c>
      <c r="F6" s="1" t="s">
        <v>9</v>
      </c>
      <c r="G6" s="1" t="s">
        <v>10</v>
      </c>
      <c r="J6" s="1" t="s">
        <v>12</v>
      </c>
      <c r="L6" s="4" t="s">
        <v>13</v>
      </c>
      <c r="M6" s="4" t="s">
        <v>14</v>
      </c>
      <c r="N6" s="5" t="s">
        <v>10</v>
      </c>
    </row>
    <row r="7" spans="1:16" x14ac:dyDescent="0.35">
      <c r="A7" s="11"/>
      <c r="B7" s="9">
        <v>6731278</v>
      </c>
      <c r="C7" s="11"/>
      <c r="D7" s="9">
        <v>4406543</v>
      </c>
      <c r="E7" s="11"/>
      <c r="F7" s="9">
        <v>2161</v>
      </c>
      <c r="G7" s="2">
        <f xml:space="preserve"> (F7/D7)*100</f>
        <v>4.9040710597854149E-2</v>
      </c>
      <c r="J7" s="9" t="s">
        <v>44</v>
      </c>
      <c r="L7" s="3" t="s">
        <v>34</v>
      </c>
      <c r="M7" s="3">
        <v>280833</v>
      </c>
      <c r="N7" s="3">
        <f xml:space="preserve"> ROUNDUP(M7/SUM(M$7:M$11)*100, 2)</f>
        <v>6.02</v>
      </c>
    </row>
    <row r="8" spans="1:16" x14ac:dyDescent="0.35">
      <c r="A8" s="11"/>
      <c r="B8" s="11"/>
      <c r="C8" s="11"/>
      <c r="D8" s="11"/>
      <c r="E8" s="11"/>
      <c r="F8" s="11"/>
      <c r="L8" s="3" t="s">
        <v>35</v>
      </c>
      <c r="M8" s="3">
        <v>387592</v>
      </c>
      <c r="N8" s="3">
        <f t="shared" ref="N8:N11" si="0" xml:space="preserve"> ROUNDUP(M8/SUM(M$7:M$11)*100, 2)</f>
        <v>8.31</v>
      </c>
    </row>
    <row r="9" spans="1:16" x14ac:dyDescent="0.35">
      <c r="L9" s="3" t="s">
        <v>36</v>
      </c>
      <c r="M9" s="3">
        <v>2381112</v>
      </c>
      <c r="N9" s="3">
        <f t="shared" si="0"/>
        <v>51.04</v>
      </c>
    </row>
    <row r="10" spans="1:16" x14ac:dyDescent="0.35">
      <c r="D10">
        <v>781</v>
      </c>
      <c r="F10" s="1" t="s">
        <v>11</v>
      </c>
      <c r="G10" s="1" t="s">
        <v>10</v>
      </c>
      <c r="L10" s="3" t="s">
        <v>37</v>
      </c>
      <c r="M10" s="3">
        <v>1544643</v>
      </c>
      <c r="N10" s="3">
        <f t="shared" si="0"/>
        <v>33.11</v>
      </c>
    </row>
    <row r="11" spans="1:16" x14ac:dyDescent="0.35">
      <c r="F11" s="9">
        <v>4170353</v>
      </c>
      <c r="G11" s="2">
        <f xml:space="preserve"> (F11/D7)*100</f>
        <v>94.640015994397416</v>
      </c>
      <c r="L11" s="3" t="s">
        <v>38</v>
      </c>
      <c r="M11" s="3">
        <v>71275</v>
      </c>
      <c r="N11" s="3">
        <f t="shared" si="0"/>
        <v>1.53</v>
      </c>
    </row>
    <row r="14" spans="1:16" x14ac:dyDescent="0.35">
      <c r="B14" s="46" t="s">
        <v>20</v>
      </c>
      <c r="C14" s="46"/>
      <c r="D14" s="46"/>
      <c r="E14" s="46"/>
      <c r="F14" s="46"/>
      <c r="G14" s="46"/>
      <c r="I14" s="46" t="s">
        <v>27</v>
      </c>
      <c r="J14" s="46"/>
      <c r="K14" s="46"/>
      <c r="L14" s="46"/>
      <c r="N14" s="46" t="s">
        <v>33</v>
      </c>
      <c r="O14" s="46"/>
      <c r="P14" s="46"/>
    </row>
    <row r="15" spans="1:16" x14ac:dyDescent="0.35">
      <c r="B15" s="6" t="s">
        <v>0</v>
      </c>
      <c r="C15" s="6" t="s">
        <v>22</v>
      </c>
      <c r="D15" s="6" t="s">
        <v>24</v>
      </c>
      <c r="E15" s="7" t="s">
        <v>10</v>
      </c>
      <c r="F15" s="49" t="s">
        <v>26</v>
      </c>
      <c r="G15" s="49"/>
      <c r="I15" s="8" t="s">
        <v>28</v>
      </c>
      <c r="J15" s="6" t="s">
        <v>0</v>
      </c>
      <c r="K15" s="6" t="s">
        <v>22</v>
      </c>
      <c r="L15" s="8" t="s">
        <v>31</v>
      </c>
      <c r="N15" s="48">
        <f xml:space="preserve"> SUM(N10:N11)</f>
        <v>34.64</v>
      </c>
      <c r="O15" s="48"/>
      <c r="P15" s="48"/>
    </row>
    <row r="16" spans="1:16" x14ac:dyDescent="0.35">
      <c r="B16" s="10">
        <v>490.93</v>
      </c>
      <c r="C16" s="10">
        <v>487.54</v>
      </c>
      <c r="D16" s="10">
        <v>1621385</v>
      </c>
      <c r="E16" s="10">
        <f xml:space="preserve"> ROUND((D16/B7)*100,2)</f>
        <v>24.09</v>
      </c>
      <c r="F16" s="50">
        <v>59</v>
      </c>
      <c r="G16" s="50"/>
      <c r="H16" s="11"/>
      <c r="I16" s="9" t="s">
        <v>29</v>
      </c>
      <c r="J16" s="10">
        <v>513.79</v>
      </c>
      <c r="K16" s="10">
        <v>531.86</v>
      </c>
      <c r="L16" s="9" t="s">
        <v>54</v>
      </c>
      <c r="M16" s="11"/>
    </row>
    <row r="17" spans="2:13" x14ac:dyDescent="0.35">
      <c r="B17" s="11"/>
      <c r="C17" s="11"/>
      <c r="D17" s="11"/>
      <c r="E17" s="11"/>
      <c r="F17" s="11"/>
      <c r="G17" s="11"/>
      <c r="H17" s="11"/>
      <c r="I17" s="9" t="s">
        <v>30</v>
      </c>
      <c r="J17" s="10">
        <v>525.25</v>
      </c>
      <c r="K17" s="10">
        <v>509.42</v>
      </c>
      <c r="L17" s="9" t="s">
        <v>54</v>
      </c>
      <c r="M17" s="11"/>
    </row>
    <row r="18" spans="2:13" x14ac:dyDescent="0.3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2:13" x14ac:dyDescent="0.35">
      <c r="B19" s="46" t="s">
        <v>21</v>
      </c>
      <c r="C19" s="46"/>
      <c r="D19" s="46"/>
      <c r="E19" s="46"/>
      <c r="I19" s="46" t="s">
        <v>32</v>
      </c>
      <c r="J19" s="46"/>
      <c r="K19" s="46"/>
      <c r="L19" s="46"/>
    </row>
    <row r="20" spans="2:13" x14ac:dyDescent="0.35">
      <c r="B20" s="6" t="s">
        <v>0</v>
      </c>
      <c r="C20" s="6" t="s">
        <v>22</v>
      </c>
      <c r="D20" s="6" t="s">
        <v>23</v>
      </c>
      <c r="E20" s="7" t="s">
        <v>10</v>
      </c>
      <c r="I20" s="2" t="s">
        <v>29</v>
      </c>
      <c r="J20" s="9" t="s">
        <v>54</v>
      </c>
      <c r="K20" s="2" t="s">
        <v>30</v>
      </c>
      <c r="L20" s="9" t="s">
        <v>54</v>
      </c>
    </row>
    <row r="21" spans="2:13" x14ac:dyDescent="0.35">
      <c r="B21" s="10">
        <v>570.22</v>
      </c>
      <c r="C21" s="10">
        <v>651.54999999999995</v>
      </c>
      <c r="D21" s="10">
        <v>1763253</v>
      </c>
      <c r="E21" s="3">
        <f xml:space="preserve"> ROUND((D21/B7)*100,2)</f>
        <v>26.19</v>
      </c>
    </row>
    <row r="22" spans="2:13" x14ac:dyDescent="0.35">
      <c r="B22" s="11"/>
      <c r="C22" s="11"/>
      <c r="D22" s="11"/>
    </row>
    <row r="24" spans="2:13" x14ac:dyDescent="0.35">
      <c r="B24" s="44" t="s">
        <v>25</v>
      </c>
      <c r="C24" s="44"/>
      <c r="D24" s="44"/>
    </row>
  </sheetData>
  <mergeCells count="9">
    <mergeCell ref="B24:D24"/>
    <mergeCell ref="B14:G14"/>
    <mergeCell ref="I14:L14"/>
    <mergeCell ref="N14:P14"/>
    <mergeCell ref="F15:G15"/>
    <mergeCell ref="N15:P15"/>
    <mergeCell ref="F16:G16"/>
    <mergeCell ref="B19:E19"/>
    <mergeCell ref="I19:L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All_years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Gouveia</dc:creator>
  <cp:lastModifiedBy>Matheus Gouveia</cp:lastModifiedBy>
  <dcterms:created xsi:type="dcterms:W3CDTF">2024-03-18T20:23:11Z</dcterms:created>
  <dcterms:modified xsi:type="dcterms:W3CDTF">2024-03-20T20:26:00Z</dcterms:modified>
</cp:coreProperties>
</file>