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145" tabRatio="345"/>
  </bookViews>
  <sheets>
    <sheet name="APP" sheetId="1" r:id="rId1"/>
    <sheet name="Perfil" sheetId="2" r:id="rId2"/>
    <sheet name="Patrimônio" sheetId="4" r:id="rId3"/>
    <sheet name="Dividendos" sheetId="5" r:id="rId4"/>
    <sheet name="Planilha6" sheetId="6" r:id="rId5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<sst xmlns="http://schemas.openxmlformats.org/spreadsheetml/2006/main" count="71" uniqueCount="34">
  <si>
    <t>INFORMAÇÕES INICIAIS</t>
  </si>
  <si>
    <t>Salário</t>
  </si>
  <si>
    <t>Rendimento da carteira (mês)</t>
  </si>
  <si>
    <t>Sugestão de investimento (30%)</t>
  </si>
  <si>
    <t>INVESTIMENTO MENSAL</t>
  </si>
  <si>
    <t>Quanto investir por mês?</t>
  </si>
  <si>
    <t>Por quantos anos?</t>
  </si>
  <si>
    <t>Taxa de rendimento mensal</t>
  </si>
  <si>
    <t>Patrimônio acumulado</t>
  </si>
  <si>
    <t>Dividendos mensais</t>
  </si>
  <si>
    <t>PATRIMÔNIO ACUMULADO</t>
  </si>
  <si>
    <t>Dividendo</t>
  </si>
  <si>
    <t>2 anos</t>
  </si>
  <si>
    <t>5 anos</t>
  </si>
  <si>
    <t>10 anos</t>
  </si>
  <si>
    <t>20 anos</t>
  </si>
  <si>
    <t>30 anos</t>
  </si>
  <si>
    <t>PERFIL</t>
  </si>
  <si>
    <t>Moderado</t>
  </si>
  <si>
    <t>VALOR A SER INVESTIDO POR MÊS</t>
  </si>
  <si>
    <t>TIPO DE FII</t>
  </si>
  <si>
    <t>% Sugerida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</si>
  <si>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</si>
  <si>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</si>
  <si>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</si>
  <si>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</si>
  <si>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</si>
  <si>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</si>
  <si>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</si>
  <si>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</si>
  <si>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</si>
  <si>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</si>
  <si>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Moderado-TIJOLO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</si>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</sst>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  <numFmt numFmtId="181" formatCode="&quot;R$&quot;\ #,##0.00;[Red]\-&quot;R$&quot;\ #,##0.00"/>
  </numFmts>
  <fonts count="31">
    <font>
      <sz val="11"/>
      <color theme="1"/>
      <name val="Aptos Narrow"/>
      <charset val="134"/>
      <scheme val="minor"/>
    </font>
    <font>
      <sz val="12"/>
      <color theme="0"/>
      <name val="Calibri"/>
      <charset val="134"/>
    </font>
    <font>
      <sz val="12"/>
      <color theme="1"/>
      <name val="Calibri"/>
      <charset val="134"/>
    </font>
    <font>
      <sz val="12"/>
      <name val="Calibri"/>
      <charset val="134"/>
    </font>
    <font>
      <b/>
      <sz val="20"/>
      <name val="Segoe UI Semibold"/>
      <charset val="134"/>
    </font>
    <font>
      <sz val="12"/>
      <color theme="1"/>
      <name val="Segoe UI"/>
      <charset val="134"/>
    </font>
    <font>
      <b/>
      <sz val="12"/>
      <color theme="1"/>
      <name val="Segoe UI"/>
      <charset val="134"/>
    </font>
    <font>
      <b/>
      <sz val="14"/>
      <name val="Segoe UI Semibold"/>
      <charset val="134"/>
    </font>
    <font>
      <sz val="11"/>
      <color theme="0"/>
      <name val="Aptos Narrow"/>
      <charset val="134"/>
      <scheme val="minor"/>
    </font>
    <font>
      <b/>
      <sz val="1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5700"/>
      <name val="Aptos Narrow"/>
      <charset val="134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auto="1"/>
      </right>
      <top/>
      <bottom style="thin">
        <color theme="0" tint="-0.349986266670736"/>
      </bottom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medium">
        <color auto="1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medium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auto="1"/>
      </bottom>
      <diagonal/>
    </border>
    <border>
      <left style="thin">
        <color theme="0" tint="-0.349986266670736"/>
      </left>
      <right style="medium">
        <color auto="1"/>
      </right>
      <top style="thin">
        <color theme="0" tint="-0.349986266670736"/>
      </top>
      <bottom style="medium">
        <color auto="1"/>
      </bottom>
      <diagonal/>
    </border>
    <border>
      <left style="medium">
        <color auto="1"/>
      </left>
      <right style="hair">
        <color theme="0" tint="-0.14996795556505"/>
      </right>
      <top/>
      <bottom style="hair">
        <color theme="0" tint="-0.14996795556505"/>
      </bottom>
      <diagonal/>
    </border>
    <border>
      <left style="hair">
        <color theme="0" tint="-0.14996795556505"/>
      </left>
      <right style="hair">
        <color theme="0" tint="-0.14996795556505"/>
      </right>
      <top/>
      <bottom style="hair">
        <color theme="0" tint="-0.14996795556505"/>
      </bottom>
      <diagonal/>
    </border>
    <border>
      <left style="hair">
        <color theme="0" tint="-0.14996795556505"/>
      </left>
      <right style="medium">
        <color auto="1"/>
      </right>
      <top/>
      <bottom style="hair">
        <color theme="0" tint="-0.14996795556505"/>
      </bottom>
      <diagonal/>
    </border>
    <border>
      <left style="hair">
        <color theme="0" tint="-0.14996795556505"/>
      </left>
      <right style="hair">
        <color theme="0" tint="-0.14996795556505"/>
      </right>
      <top style="hair">
        <color theme="0" tint="-0.14996795556505"/>
      </top>
      <bottom style="hair">
        <color theme="0" tint="-0.14996795556505"/>
      </bottom>
      <diagonal/>
    </border>
    <border>
      <left style="hair">
        <color theme="0" tint="-0.14996795556505"/>
      </left>
      <right style="medium">
        <color auto="1"/>
      </right>
      <top style="hair">
        <color theme="0" tint="-0.14996795556505"/>
      </top>
      <bottom style="hair">
        <color theme="0" tint="-0.14996795556505"/>
      </bottom>
      <diagonal/>
    </border>
    <border>
      <left style="medium">
        <color auto="1"/>
      </left>
      <right style="hair">
        <color theme="0" tint="-0.14996795556505"/>
      </right>
      <top style="hair">
        <color theme="0" tint="-0.14996795556505"/>
      </top>
      <bottom style="medium">
        <color auto="1"/>
      </bottom>
      <diagonal/>
    </border>
    <border>
      <left style="hair">
        <color theme="0" tint="-0.14996795556505"/>
      </left>
      <right style="hair">
        <color theme="0" tint="-0.14996795556505"/>
      </right>
      <top style="hair">
        <color theme="0" tint="-0.14996795556505"/>
      </top>
      <bottom style="medium">
        <color auto="1"/>
      </bottom>
      <diagonal/>
    </border>
    <border>
      <left style="hair">
        <color theme="0" tint="-0.14996795556505"/>
      </left>
      <right style="medium">
        <color auto="1"/>
      </right>
      <top style="hair">
        <color theme="0" tint="-0.14996795556505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2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25" applyNumberFormat="0" applyAlignment="0" applyProtection="0">
      <alignment vertical="center"/>
    </xf>
    <xf numFmtId="0" fontId="21" fillId="12" borderId="26" applyNumberFormat="0" applyAlignment="0" applyProtection="0">
      <alignment vertical="center"/>
    </xf>
    <xf numFmtId="0" fontId="22" fillId="12" borderId="25" applyNumberFormat="0" applyAlignment="0" applyProtection="0">
      <alignment vertical="center"/>
    </xf>
    <xf numFmtId="0" fontId="23" fillId="13" borderId="27" applyNumberFormat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/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/>
    <xf numFmtId="0" fontId="3" fillId="3" borderId="0" xfId="24" applyFont="1" applyFill="1" applyAlignment="1">
      <alignment horizontal="center"/>
    </xf>
    <xf numFmtId="9" fontId="3" fillId="3" borderId="0" xfId="3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 vertical="center" indent="3"/>
    </xf>
    <xf numFmtId="0" fontId="5" fillId="6" borderId="6" xfId="0" applyFont="1" applyFill="1" applyBorder="1" applyAlignment="1">
      <alignment horizontal="left" vertical="center" indent="3"/>
    </xf>
    <xf numFmtId="180" fontId="5" fillId="0" borderId="7" xfId="2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indent="3"/>
    </xf>
    <xf numFmtId="0" fontId="5" fillId="6" borderId="9" xfId="0" applyFont="1" applyFill="1" applyBorder="1" applyAlignment="1">
      <alignment horizontal="left" vertical="center" indent="3"/>
    </xf>
    <xf numFmtId="10" fontId="5" fillId="0" borderId="10" xfId="0" applyNumberFormat="1" applyFont="1" applyBorder="1" applyAlignment="1">
      <alignment horizontal="center" vertical="center"/>
    </xf>
    <xf numFmtId="0" fontId="5" fillId="6" borderId="11" xfId="0" applyFont="1" applyFill="1" applyBorder="1" applyAlignment="1">
      <alignment horizontal="left" vertical="center" indent="3"/>
    </xf>
    <xf numFmtId="0" fontId="5" fillId="6" borderId="12" xfId="0" applyFont="1" applyFill="1" applyBorder="1" applyAlignment="1">
      <alignment horizontal="left" vertical="center" indent="3"/>
    </xf>
    <xf numFmtId="180" fontId="5" fillId="6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80" fontId="6" fillId="0" borderId="7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7" borderId="8" xfId="0" applyFont="1" applyFill="1" applyBorder="1" applyAlignment="1">
      <alignment horizontal="left" vertical="center" indent="3"/>
    </xf>
    <xf numFmtId="0" fontId="6" fillId="7" borderId="9" xfId="0" applyFont="1" applyFill="1" applyBorder="1" applyAlignment="1">
      <alignment horizontal="left" vertical="center" indent="3"/>
    </xf>
    <xf numFmtId="181" fontId="6" fillId="7" borderId="10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left" vertical="center" indent="3"/>
    </xf>
    <xf numFmtId="0" fontId="6" fillId="7" borderId="12" xfId="0" applyFont="1" applyFill="1" applyBorder="1" applyAlignment="1">
      <alignment horizontal="left" vertical="center" indent="3"/>
    </xf>
    <xf numFmtId="181" fontId="6" fillId="7" borderId="13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8" fillId="0" borderId="0" xfId="0" applyFont="1"/>
    <xf numFmtId="0" fontId="5" fillId="7" borderId="14" xfId="0" applyFont="1" applyFill="1" applyBorder="1" applyAlignment="1">
      <alignment horizontal="left" vertical="center" indent="3"/>
    </xf>
    <xf numFmtId="180" fontId="5" fillId="7" borderId="15" xfId="0" applyNumberFormat="1" applyFont="1" applyFill="1" applyBorder="1" applyAlignment="1">
      <alignment horizontal="center" vertical="center"/>
    </xf>
    <xf numFmtId="180" fontId="5" fillId="7" borderId="16" xfId="0" applyNumberFormat="1" applyFont="1" applyFill="1" applyBorder="1" applyAlignment="1">
      <alignment horizontal="center" vertical="center"/>
    </xf>
    <xf numFmtId="180" fontId="5" fillId="7" borderId="17" xfId="0" applyNumberFormat="1" applyFont="1" applyFill="1" applyBorder="1" applyAlignment="1">
      <alignment horizontal="center" vertical="center"/>
    </xf>
    <xf numFmtId="180" fontId="5" fillId="7" borderId="18" xfId="0" applyNumberFormat="1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left" vertical="center" indent="3"/>
    </xf>
    <xf numFmtId="180" fontId="5" fillId="7" borderId="20" xfId="0" applyNumberFormat="1" applyFont="1" applyFill="1" applyBorder="1" applyAlignment="1">
      <alignment horizontal="center" vertical="center"/>
    </xf>
    <xf numFmtId="180" fontId="5" fillId="7" borderId="21" xfId="0" applyNumberFormat="1" applyFont="1" applyFill="1" applyBorder="1" applyAlignment="1">
      <alignment horizontal="center" vertical="center"/>
    </xf>
    <xf numFmtId="0" fontId="9" fillId="9" borderId="0" xfId="24" applyFont="1" applyFill="1"/>
    <xf numFmtId="0" fontId="9" fillId="9" borderId="0" xfId="24" applyFont="1" applyFill="1" applyAlignment="1">
      <alignment horizontal="center"/>
    </xf>
    <xf numFmtId="0" fontId="9" fillId="9" borderId="0" xfId="24" applyFont="1" applyFill="1"/>
    <xf numFmtId="0" fontId="10" fillId="6" borderId="0" xfId="0" applyFont="1" applyFill="1"/>
    <xf numFmtId="180" fontId="10" fillId="6" borderId="0" xfId="2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80" fontId="0" fillId="6" borderId="0" xfId="0" applyNumberFormat="1" applyFill="1" applyAlignment="1">
      <alignment horizontal="center"/>
    </xf>
    <xf numFmtId="0" fontId="10" fillId="4" borderId="0" xfId="0" applyFont="1" applyFill="1"/>
    <xf numFmtId="180" fontId="10" fillId="4" borderId="0" xfId="0" applyNumberFormat="1" applyFont="1" applyFill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E2BD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% Sugerida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02d1ff-e2fb-4a39-b486-d5a2410863db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3"/>
                </a:solidFill>
              </a:rPr>
              <a:t>Patrimônio Acumulado (R$)</a:t>
            </a:r>
            <a:endParaRPr>
              <a:solidFill>
                <a:schemeClr val="accent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APP!$B$24:$B$28</c:f>
              <c:strCache>
                <c:ptCount val="5"/>
                <c:pt idx="0">
                  <c:v>2 anos</c:v>
                </c:pt>
                <c:pt idx="1">
                  <c:v>5 anos</c:v>
                </c:pt>
                <c:pt idx="2">
                  <c:v>10 anos</c:v>
                </c:pt>
                <c:pt idx="3">
                  <c:v>20 anos</c:v>
                </c:pt>
                <c:pt idx="4">
                  <c:v>30 anos</c:v>
                </c:pt>
              </c:strCache>
            </c:strRef>
          </c:cat>
          <c:val>
            <c:numRef>
              <c:f>APP!$C$24:$C$28</c:f>
              <c:numCache>
                <c:formatCode>"R$"\ #,##0.00</c:formatCode>
                <c:ptCount val="5"/>
                <c:pt idx="0">
                  <c:v>24276.1183678723</c:v>
                </c:pt>
                <c:pt idx="1">
                  <c:v>73502.7028707682</c:v>
                </c:pt>
                <c:pt idx="2">
                  <c:v>207034.82051163</c:v>
                </c:pt>
                <c:pt idx="3">
                  <c:v>890329.828848626</c:v>
                </c:pt>
                <c:pt idx="4">
                  <c:v>3145467.71949165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17816"/>
        <c:axId val="927467159"/>
      </c:lineChart>
      <c:catAx>
        <c:axId val="68211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467159"/>
        <c:crosses val="autoZero"/>
        <c:auto val="1"/>
        <c:lblAlgn val="ctr"/>
        <c:lblOffset val="100"/>
        <c:noMultiLvlLbl val="0"/>
      </c:catAx>
      <c:valAx>
        <c:axId val="92746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117816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3748ef6-d8d5-4fa5-a1e0-9890a036bbea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3"/>
                </a:solidFill>
              </a:rPr>
              <a:t>Dividendos (R$)</a:t>
            </a:r>
            <a:endParaRPr>
              <a:solidFill>
                <a:schemeClr val="accent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APP!$B$24:$B$28</c:f>
              <c:strCache>
                <c:ptCount val="5"/>
                <c:pt idx="0">
                  <c:v>2 anos</c:v>
                </c:pt>
                <c:pt idx="1">
                  <c:v>5 anos</c:v>
                </c:pt>
                <c:pt idx="2">
                  <c:v>10 anos</c:v>
                </c:pt>
                <c:pt idx="3">
                  <c:v>20 anos</c:v>
                </c:pt>
                <c:pt idx="4">
                  <c:v>30 anos</c:v>
                </c:pt>
              </c:strCache>
            </c:strRef>
          </c:cat>
          <c:val>
            <c:numRef>
              <c:f>APP!$D$24:$D$28</c:f>
              <c:numCache>
                <c:formatCode>"R$"\ #,##0.00</c:formatCode>
                <c:ptCount val="5"/>
                <c:pt idx="0">
                  <c:v>145.656710207234</c:v>
                </c:pt>
                <c:pt idx="1">
                  <c:v>441.016217224609</c:v>
                </c:pt>
                <c:pt idx="2">
                  <c:v>1242.20892306978</c:v>
                </c:pt>
                <c:pt idx="3">
                  <c:v>5341.97897309176</c:v>
                </c:pt>
                <c:pt idx="4">
                  <c:v>18872.8063169499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98106"/>
        <c:axId val="202875979"/>
      </c:lineChart>
      <c:catAx>
        <c:axId val="3952981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75979"/>
        <c:crosses val="autoZero"/>
        <c:auto val="1"/>
        <c:lblAlgn val="ctr"/>
        <c:lblOffset val="100"/>
        <c:noMultiLvlLbl val="0"/>
      </c:catAx>
      <c:valAx>
        <c:axId val="2028759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29810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14180de-9d87-4985-8990-46f66a6ba10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412115</xdr:colOff>
      <xdr:row>42</xdr:row>
      <xdr:rowOff>172085</xdr:rowOff>
    </xdr:from>
    <xdr:to>
      <xdr:col>4</xdr:col>
      <xdr:colOff>119380</xdr:colOff>
      <xdr:row>56</xdr:row>
      <xdr:rowOff>98425</xdr:rowOff>
    </xdr:to>
    <xdr:graphicFrame>
      <xdr:nvGraphicFramePr>
        <xdr:cNvPr id="6" name="Gráfico 5"/>
        <xdr:cNvGraphicFramePr/>
      </xdr:nvGraphicFramePr>
      <xdr:xfrm>
        <a:off x="412115" y="8677275"/>
        <a:ext cx="5621655" cy="2327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392430</xdr:colOff>
      <xdr:row>0</xdr:row>
      <xdr:rowOff>9525</xdr:rowOff>
    </xdr:from>
    <xdr:to>
      <xdr:col>4</xdr:col>
      <xdr:colOff>15240</xdr:colOff>
      <xdr:row>9</xdr:row>
      <xdr:rowOff>162560</xdr:rowOff>
    </xdr:to>
    <xdr:pic>
      <xdr:nvPicPr>
        <xdr:cNvPr id="10" name="Imagem 9" descr="Imagem gerada"/>
        <xdr:cNvPicPr>
          <a:picLocks noChangeAspect="1"/>
        </xdr:cNvPicPr>
      </xdr:nvPicPr>
      <xdr:blipFill>
        <a:blip r:embed="rId2" r:link="rId3"/>
        <a:srcRect t="23430" r="5860" b="29199"/>
        <a:stretch>
          <a:fillRect/>
        </a:stretch>
      </xdr:blipFill>
      <xdr:spPr>
        <a:xfrm>
          <a:off x="392430" y="9525"/>
          <a:ext cx="5537200" cy="1696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628650</xdr:colOff>
      <xdr:row>2</xdr:row>
      <xdr:rowOff>123825</xdr:rowOff>
    </xdr:from>
    <xdr:to>
      <xdr:col>8</xdr:col>
      <xdr:colOff>666750</xdr:colOff>
      <xdr:row>21</xdr:row>
      <xdr:rowOff>123825</xdr:rowOff>
    </xdr:to>
    <xdr:graphicFrame>
      <xdr:nvGraphicFramePr>
        <xdr:cNvPr id="3" name="Gráfico 2"/>
        <xdr:cNvGraphicFramePr/>
      </xdr:nvGraphicFramePr>
      <xdr:xfrm>
        <a:off x="628650" y="466725"/>
        <a:ext cx="5524500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</xdr:row>
      <xdr:rowOff>66675</xdr:rowOff>
    </xdr:from>
    <xdr:to>
      <xdr:col>9</xdr:col>
      <xdr:colOff>76200</xdr:colOff>
      <xdr:row>20</xdr:row>
      <xdr:rowOff>142240</xdr:rowOff>
    </xdr:to>
    <xdr:graphicFrame>
      <xdr:nvGraphicFramePr>
        <xdr:cNvPr id="2" name="Gráfico 1"/>
        <xdr:cNvGraphicFramePr/>
      </xdr:nvGraphicFramePr>
      <xdr:xfrm>
        <a:off x="666750" y="409575"/>
        <a:ext cx="558165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4"/>
  </sheetPr>
  <dimension ref="A10:F42"/>
  <sheetViews>
    <sheetView showGridLines="0" tabSelected="1" zoomScale="90" zoomScaleNormal="90" topLeftCell="A11" workbookViewId="0">
      <selection activeCell="D19" sqref="D19"/>
    </sheetView>
  </sheetViews>
  <sheetFormatPr defaultColWidth="0" defaultRowHeight="13.5" outlineLevelCol="5"/>
  <cols>
    <col min="1" max="1" width="5.425" customWidth="1"/>
    <col min="2" max="2" width="36.625" customWidth="1"/>
    <col min="3" max="3" width="19.425" customWidth="1"/>
    <col min="4" max="4" width="16.1416666666667" customWidth="1"/>
    <col min="5" max="7" width="3.56666666666667" customWidth="1"/>
    <col min="8" max="8" width="3.56666666666667" hidden="1" customWidth="1"/>
    <col min="9" max="16384" width="8.70833333333333" hidden="1"/>
  </cols>
  <sheetData>
    <row r="10" ht="14.25"/>
    <row r="11" ht="30.75" spans="2:4">
      <c r="B11" s="20" t="s">
        <v>0</v>
      </c>
      <c r="C11" s="21"/>
      <c r="D11" s="22"/>
    </row>
    <row r="12" ht="17.25" spans="2:4">
      <c r="B12" s="23" t="s">
        <v>1</v>
      </c>
      <c r="C12" s="24"/>
      <c r="D12" s="25">
        <v>3000</v>
      </c>
    </row>
    <row r="13" ht="17.25" spans="2:4">
      <c r="B13" s="26" t="s">
        <v>2</v>
      </c>
      <c r="C13" s="27"/>
      <c r="D13" s="28">
        <v>0.006</v>
      </c>
    </row>
    <row r="14" ht="18" spans="2:4">
      <c r="B14" s="29" t="s">
        <v>3</v>
      </c>
      <c r="C14" s="30"/>
      <c r="D14" s="31">
        <f>D12*30%</f>
        <v>900</v>
      </c>
    </row>
    <row r="15" ht="14.25" spans="2:4">
      <c r="B15" s="32"/>
      <c r="C15" s="32"/>
      <c r="D15" s="32"/>
    </row>
    <row r="16" ht="28.5" customHeight="1" spans="2:4">
      <c r="B16" s="33" t="s">
        <v>4</v>
      </c>
      <c r="C16" s="34"/>
      <c r="D16" s="35"/>
    </row>
    <row r="17" ht="17.25" spans="2:4">
      <c r="B17" s="23" t="s">
        <v>5</v>
      </c>
      <c r="C17" s="24"/>
      <c r="D17" s="36">
        <v>900</v>
      </c>
    </row>
    <row r="18" ht="17.25" spans="2:4">
      <c r="B18" s="26" t="s">
        <v>6</v>
      </c>
      <c r="C18" s="27"/>
      <c r="D18" s="37">
        <v>1</v>
      </c>
    </row>
    <row r="19" ht="17.25" spans="2:4">
      <c r="B19" s="26" t="s">
        <v>7</v>
      </c>
      <c r="C19" s="27"/>
      <c r="D19" s="38">
        <v>0.01</v>
      </c>
    </row>
    <row r="20" ht="17.25" spans="2:4">
      <c r="B20" s="39" t="s">
        <v>8</v>
      </c>
      <c r="C20" s="40"/>
      <c r="D20" s="41">
        <f>FV(taxa_mensal,qtd_anos*12,aporte*-1)</f>
        <v>11414.2527118773</v>
      </c>
    </row>
    <row r="21" ht="18" spans="2:6">
      <c r="B21" s="42" t="s">
        <v>9</v>
      </c>
      <c r="C21" s="43"/>
      <c r="D21" s="44">
        <f>patrimonio*rendimento_carteira</f>
        <v>68.4855162712637</v>
      </c>
      <c r="F21" s="45"/>
    </row>
    <row r="22" ht="14.25" spans="2:4">
      <c r="B22" s="32"/>
      <c r="C22" s="32"/>
      <c r="D22" s="32"/>
    </row>
    <row r="23" ht="30.75" spans="2:4">
      <c r="B23" s="46" t="s">
        <v>10</v>
      </c>
      <c r="C23" s="47"/>
      <c r="D23" s="48" t="s">
        <v>11</v>
      </c>
    </row>
    <row r="24" ht="17.25" spans="1:4">
      <c r="A24" s="49">
        <v>2</v>
      </c>
      <c r="B24" s="50" t="s">
        <v>12</v>
      </c>
      <c r="C24" s="51">
        <f>FV($D$19,$A24*12,$D$17*-1)</f>
        <v>24276.1183678723</v>
      </c>
      <c r="D24" s="52">
        <f>C24*rendimento_carteira</f>
        <v>145.656710207234</v>
      </c>
    </row>
    <row r="25" ht="17.25" spans="1:4">
      <c r="A25" s="49">
        <v>5</v>
      </c>
      <c r="B25" s="50" t="s">
        <v>13</v>
      </c>
      <c r="C25" s="53">
        <f>FV($D$19,$A25*12,$D$17*-1)</f>
        <v>73502.7028707682</v>
      </c>
      <c r="D25" s="54">
        <f>C25*rendimento_carteira</f>
        <v>441.016217224609</v>
      </c>
    </row>
    <row r="26" ht="17.25" spans="1:4">
      <c r="A26" s="49">
        <v>10</v>
      </c>
      <c r="B26" s="50" t="s">
        <v>14</v>
      </c>
      <c r="C26" s="53">
        <f>FV($D$19,$A26*12,$D$17*-1)</f>
        <v>207034.82051163</v>
      </c>
      <c r="D26" s="54">
        <f>C26*rendimento_carteira</f>
        <v>1242.20892306978</v>
      </c>
    </row>
    <row r="27" ht="17.25" spans="1:4">
      <c r="A27" s="49">
        <v>20</v>
      </c>
      <c r="B27" s="50" t="s">
        <v>15</v>
      </c>
      <c r="C27" s="53">
        <f>FV($D$19,$A27*12,$D$17*-1)</f>
        <v>890329.828848626</v>
      </c>
      <c r="D27" s="54">
        <f>C27*rendimento_carteira</f>
        <v>5341.97897309176</v>
      </c>
    </row>
    <row r="28" ht="18" spans="1:4">
      <c r="A28" s="49">
        <v>30</v>
      </c>
      <c r="B28" s="55" t="s">
        <v>16</v>
      </c>
      <c r="C28" s="56">
        <f>FV($D$19,$A28*12,$D$17*-1)</f>
        <v>3145467.71949165</v>
      </c>
      <c r="D28" s="57">
        <f>C28*rendimento_carteira</f>
        <v>18872.8063169499</v>
      </c>
    </row>
    <row r="32" spans="2:4">
      <c r="B32" s="58" t="s">
        <v>17</v>
      </c>
      <c r="C32" s="59" t="s">
        <v>18</v>
      </c>
      <c r="D32" s="60"/>
    </row>
    <row r="33" spans="2:4">
      <c r="B33" s="61" t="s">
        <v>19</v>
      </c>
      <c r="C33" s="62">
        <f>aporte</f>
        <v>900</v>
      </c>
      <c r="D33" s="61"/>
    </row>
    <row r="35" spans="2:4">
      <c r="B35" s="63" t="s">
        <v>20</v>
      </c>
      <c r="C35" s="63" t="s">
        <v>21</v>
      </c>
      <c r="D35" s="63" t="s">
        <v>22</v>
      </c>
    </row>
    <row r="36" spans="2:4">
      <c r="B36" s="19" t="s">
        <v>23</v>
      </c>
      <c r="C36" s="64">
        <f>VLOOKUP($C$32&amp;"-"&amp;B36,Perfil!$A:$D,4,FALSE)</f>
        <v>0.32</v>
      </c>
      <c r="D36" s="65">
        <f>C36*$C$33</f>
        <v>288</v>
      </c>
    </row>
    <row r="37" spans="2:4">
      <c r="B37" s="19" t="s">
        <v>24</v>
      </c>
      <c r="C37" s="64">
        <f>VLOOKUP($C$32&amp;"-"&amp;B37,Perfil!$A:$D,4,FALSE)</f>
        <v>0.35</v>
      </c>
      <c r="D37" s="65">
        <f t="shared" ref="D37:D41" si="0">C37*$C$33</f>
        <v>315</v>
      </c>
    </row>
    <row r="38" spans="2:4">
      <c r="B38" s="19" t="s">
        <v>25</v>
      </c>
      <c r="C38" s="64">
        <f>VLOOKUP($C$32&amp;"-"&amp;B38,Perfil!$A:$D,4,FALSE)</f>
        <v>0.08</v>
      </c>
      <c r="D38" s="65">
        <f t="shared" si="0"/>
        <v>72</v>
      </c>
    </row>
    <row r="39" spans="2:4">
      <c r="B39" s="19" t="s">
        <v>26</v>
      </c>
      <c r="C39" s="64">
        <f>VLOOKUP($C$32&amp;"-"&amp;B39,Perfil!$A:$D,4,FALSE)</f>
        <v>0.05</v>
      </c>
      <c r="D39" s="65">
        <f t="shared" si="0"/>
        <v>45</v>
      </c>
    </row>
    <row r="40" spans="2:4">
      <c r="B40" s="19" t="s">
        <v>27</v>
      </c>
      <c r="C40" s="64">
        <f>VLOOKUP($C$32&amp;"-"&amp;B40,Perfil!$A:$D,4,FALSE)</f>
        <v>0.1</v>
      </c>
      <c r="D40" s="65">
        <f t="shared" si="0"/>
        <v>90</v>
      </c>
    </row>
    <row r="41" spans="2:4">
      <c r="B41" s="19" t="s">
        <v>28</v>
      </c>
      <c r="C41" s="64">
        <f>VLOOKUP($C$32&amp;"-"&amp;B41,Perfil!$A:$D,4,FALSE)</f>
        <v>0.1</v>
      </c>
      <c r="D41" s="65">
        <f t="shared" si="0"/>
        <v>90</v>
      </c>
    </row>
    <row r="42" spans="2:4">
      <c r="B42" s="66"/>
      <c r="C42" s="66"/>
      <c r="D42" s="67">
        <f>SUM(D36:D41)</f>
        <v>900</v>
      </c>
    </row>
  </sheetData>
  <mergeCells count="11">
    <mergeCell ref="B11:D11"/>
    <mergeCell ref="B12:C12"/>
    <mergeCell ref="B13:C13"/>
    <mergeCell ref="B14:C14"/>
    <mergeCell ref="B16:D16"/>
    <mergeCell ref="B17:C17"/>
    <mergeCell ref="B18:C18"/>
    <mergeCell ref="B19:C19"/>
    <mergeCell ref="B20:C20"/>
    <mergeCell ref="B21:C21"/>
    <mergeCell ref="B23:C23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2:H21"/>
  <sheetViews>
    <sheetView showGridLines="0" showRowColHeaders="0" zoomScale="115" zoomScaleNormal="115" workbookViewId="0">
      <selection activeCell="F11" sqref="F11"/>
    </sheetView>
  </sheetViews>
  <sheetFormatPr defaultColWidth="9" defaultRowHeight="13.5" outlineLevelCol="7"/>
  <cols>
    <col min="1" max="1" width="29.1416666666667" customWidth="1"/>
    <col min="2" max="2" width="11.5666666666667" style="1" customWidth="1"/>
    <col min="3" max="3" width="17.7083333333333" customWidth="1"/>
    <col min="7" max="7" width="17.75" customWidth="1"/>
    <col min="8" max="8" width="5" customWidth="1"/>
  </cols>
  <sheetData>
    <row r="2" ht="15.75" spans="1:4">
      <c r="A2" s="2" t="s">
        <v>29</v>
      </c>
      <c r="B2" s="2" t="s">
        <v>17</v>
      </c>
      <c r="C2" s="3" t="s">
        <v>20</v>
      </c>
      <c r="D2" s="3" t="s">
        <v>30</v>
      </c>
    </row>
    <row r="3" ht="15.75" spans="1:8">
      <c r="A3" s="4" t="str">
        <f>B3&amp;"-"&amp;C3</f>
        <v>Conservador-PAPEL</v>
      </c>
      <c r="B3" s="5" t="s">
        <v>31</v>
      </c>
      <c r="C3" s="6" t="s">
        <v>23</v>
      </c>
      <c r="D3" s="7">
        <v>0.3</v>
      </c>
      <c r="G3" s="8"/>
      <c r="H3" s="5" t="s">
        <v>30</v>
      </c>
    </row>
    <row r="4" ht="15.75" spans="1:8">
      <c r="A4" s="4" t="str">
        <f t="shared" ref="A4:A20" si="0">B4&amp;"-"&amp;C4</f>
        <v>Conservador-TIJOLO</v>
      </c>
      <c r="B4" s="5" t="s">
        <v>31</v>
      </c>
      <c r="C4" s="6" t="s">
        <v>24</v>
      </c>
      <c r="D4" s="7">
        <v>0.5</v>
      </c>
      <c r="G4" s="9" t="s">
        <v>32</v>
      </c>
      <c r="H4" s="10">
        <f>VLOOKUP(G4,$A:$D,4,FALSE)</f>
        <v>0.35</v>
      </c>
    </row>
    <row r="5" ht="15.75" spans="1:4">
      <c r="A5" s="4" t="str">
        <f t="shared" si="0"/>
        <v>Conservador-HÍBRIDOS</v>
      </c>
      <c r="B5" s="5" t="s">
        <v>31</v>
      </c>
      <c r="C5" s="6" t="s">
        <v>25</v>
      </c>
      <c r="D5" s="7">
        <v>0.1</v>
      </c>
    </row>
    <row r="6" ht="15.75" spans="1:4">
      <c r="A6" s="4" t="str">
        <f t="shared" si="0"/>
        <v>Conservador-FOFs</v>
      </c>
      <c r="B6" s="5" t="s">
        <v>31</v>
      </c>
      <c r="C6" s="6" t="s">
        <v>26</v>
      </c>
      <c r="D6" s="7">
        <v>0.1</v>
      </c>
    </row>
    <row r="7" ht="15.75" spans="1:4">
      <c r="A7" s="4" t="str">
        <f t="shared" si="0"/>
        <v>Conservador-DESENVOLVIMENTO</v>
      </c>
      <c r="B7" s="5" t="s">
        <v>31</v>
      </c>
      <c r="C7" s="6" t="s">
        <v>27</v>
      </c>
      <c r="D7" s="7">
        <v>0</v>
      </c>
    </row>
    <row r="8" ht="16.5" spans="1:4">
      <c r="A8" s="11" t="str">
        <f t="shared" si="0"/>
        <v>Conservador-HOTELARIAS</v>
      </c>
      <c r="B8" s="12" t="s">
        <v>31</v>
      </c>
      <c r="C8" s="13" t="s">
        <v>28</v>
      </c>
      <c r="D8" s="14">
        <v>0</v>
      </c>
    </row>
    <row r="9" ht="15.75" spans="1:4">
      <c r="A9" s="4" t="str">
        <f t="shared" si="0"/>
        <v>Moderado-PAPEL</v>
      </c>
      <c r="B9" s="5" t="s">
        <v>18</v>
      </c>
      <c r="C9" s="6" t="s">
        <v>23</v>
      </c>
      <c r="D9" s="7">
        <v>0.32</v>
      </c>
    </row>
    <row r="10" ht="15.75" spans="1:4">
      <c r="A10" s="15" t="str">
        <f t="shared" si="0"/>
        <v>Moderado-TIJOLO</v>
      </c>
      <c r="B10" s="16" t="s">
        <v>18</v>
      </c>
      <c r="C10" s="17" t="s">
        <v>24</v>
      </c>
      <c r="D10" s="18">
        <v>0.35</v>
      </c>
    </row>
    <row r="11" ht="15.75" spans="1:4">
      <c r="A11" s="4" t="str">
        <f t="shared" si="0"/>
        <v>Moderado-HÍBRIDOS</v>
      </c>
      <c r="B11" s="5" t="s">
        <v>18</v>
      </c>
      <c r="C11" s="6" t="s">
        <v>25</v>
      </c>
      <c r="D11" s="7">
        <v>0.08</v>
      </c>
    </row>
    <row r="12" ht="15.75" spans="1:4">
      <c r="A12" s="4" t="str">
        <f t="shared" si="0"/>
        <v>Moderado-FOFs</v>
      </c>
      <c r="B12" s="5" t="s">
        <v>18</v>
      </c>
      <c r="C12" s="6" t="s">
        <v>26</v>
      </c>
      <c r="D12" s="7">
        <v>0.05</v>
      </c>
    </row>
    <row r="13" ht="15.75" spans="1:4">
      <c r="A13" s="4" t="str">
        <f t="shared" si="0"/>
        <v>Moderado-DESENVOLVIMENTO</v>
      </c>
      <c r="B13" s="5" t="s">
        <v>18</v>
      </c>
      <c r="C13" s="6" t="s">
        <v>27</v>
      </c>
      <c r="D13" s="7">
        <v>0.1</v>
      </c>
    </row>
    <row r="14" ht="16.5" spans="1:4">
      <c r="A14" s="11" t="str">
        <f t="shared" si="0"/>
        <v>Moderado-HOTELARIAS</v>
      </c>
      <c r="B14" s="12" t="s">
        <v>18</v>
      </c>
      <c r="C14" s="13" t="s">
        <v>28</v>
      </c>
      <c r="D14" s="14">
        <v>0.1</v>
      </c>
    </row>
    <row r="15" ht="15.75" spans="1:4">
      <c r="A15" s="4" t="str">
        <f t="shared" si="0"/>
        <v>Agressivo-PAPEL</v>
      </c>
      <c r="B15" s="5" t="s">
        <v>33</v>
      </c>
      <c r="C15" s="6" t="s">
        <v>23</v>
      </c>
      <c r="D15" s="7">
        <v>0.5</v>
      </c>
    </row>
    <row r="16" ht="15.75" spans="1:4">
      <c r="A16" s="4" t="str">
        <f t="shared" si="0"/>
        <v>Agressivo-TIJOLO</v>
      </c>
      <c r="B16" s="5" t="s">
        <v>33</v>
      </c>
      <c r="C16" s="6" t="s">
        <v>24</v>
      </c>
      <c r="D16" s="7">
        <v>0.1</v>
      </c>
    </row>
    <row r="17" ht="15.75" spans="1:4">
      <c r="A17" s="4" t="str">
        <f t="shared" si="0"/>
        <v>Agressivo-HÍBRIDOS</v>
      </c>
      <c r="B17" s="5" t="s">
        <v>33</v>
      </c>
      <c r="C17" s="6" t="s">
        <v>25</v>
      </c>
      <c r="D17" s="7">
        <v>0.05</v>
      </c>
    </row>
    <row r="18" ht="15.75" spans="1:4">
      <c r="A18" s="4" t="str">
        <f t="shared" si="0"/>
        <v>Agressivo-FOFs</v>
      </c>
      <c r="B18" s="5" t="s">
        <v>33</v>
      </c>
      <c r="C18" s="6" t="s">
        <v>26</v>
      </c>
      <c r="D18" s="7">
        <v>0.05</v>
      </c>
    </row>
    <row r="19" ht="15.75" spans="1:4">
      <c r="A19" s="4" t="str">
        <f t="shared" si="0"/>
        <v>Agressivo-DESENVOLVIMENTO</v>
      </c>
      <c r="B19" s="5" t="s">
        <v>33</v>
      </c>
      <c r="C19" s="6" t="s">
        <v>27</v>
      </c>
      <c r="D19" s="7">
        <v>0.2</v>
      </c>
    </row>
    <row r="20" ht="15.75" spans="1:4">
      <c r="A20" s="4" t="str">
        <f t="shared" si="0"/>
        <v>Agressivo-HOTELARIAS</v>
      </c>
      <c r="B20" s="5" t="s">
        <v>33</v>
      </c>
      <c r="C20" s="6" t="s">
        <v>28</v>
      </c>
      <c r="D20" s="7">
        <v>0.1</v>
      </c>
    </row>
    <row r="21" spans="4:4">
      <c r="D21" s="19"/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"/>
  <sheetViews>
    <sheetView showGridLines="0" showRowColHeaders="0" workbookViewId="0">
      <selection activeCell="M3" sqref="M3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"/>
  <sheetViews>
    <sheetView showGridLines="0" showRowColHeaders="0" workbookViewId="0">
      <selection activeCell="L11" sqref="L1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7" sqref="E27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54D0D6DD-E6DB-45C8-8F90-E314C090C085}">
  <ds:schemaRefs/>
</ds:datastoreItem>
</file>

<file path=customXml/itemProps2.xml><?xml version="1.0" encoding="utf-8"?>
<ds:datastoreItem xmlns:ds="http://schemas.openxmlformats.org/officeDocument/2006/customXml" ds:itemID="{C32110DE-3D77-470C-9CED-65521C30E3F6}">
  <ds:schemaRefs/>
</ds:datastoreItem>
</file>

<file path=customXml/itemProps3.xml><?xml version="1.0" encoding="utf-8"?>
<ds:datastoreItem xmlns:ds="http://schemas.openxmlformats.org/officeDocument/2006/customXml" ds:itemID="{62BBC473-00BC-48E4-BFA3-FE8E2B1F00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APP</vt:lpstr>
      <vt:lpstr>Perfil</vt:lpstr>
      <vt:lpstr>Patrimônio</vt:lpstr>
      <vt:lpstr>Dividendos</vt:lpstr>
      <vt:lpstr>Planilha6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muril</cp:lastModifiedBy>
  <dcterms:created xsi:type="dcterms:W3CDTF">2025-04-16T18:38:00Z</dcterms:created>
  <dcterms:modified xsi:type="dcterms:W3CDTF">2025-05-17T04:34:35Z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3AFBD54CA6CE4605B50938E945DAD7FB_12</vt:lpwstr>
  </property>
  <property fmtid="{D5CDD505-2E9C-101B-9397-08002B2CF9AE}" pid="4" name="KSOProductBuildVer">
    <vt:lpwstr>1046-12.2.0.21179</vt:lpwstr>
  </property>
</Properties>
</file>