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/>
  <xr:revisionPtr revIDLastSave="0" documentId="13_ncr:1_{C4E07594-9F2D-47AD-A3EB-EF4B68604B94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Calculation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I18" i="1"/>
  <c r="J14" i="1"/>
  <c r="H19" i="1"/>
  <c r="E27" i="1"/>
  <c r="V6" i="1"/>
  <c r="V7" i="1"/>
  <c r="V8" i="1"/>
  <c r="V9" i="1"/>
  <c r="V10" i="1"/>
  <c r="V11" i="1"/>
  <c r="V12" i="1"/>
  <c r="V5" i="1"/>
  <c r="K6" i="1"/>
  <c r="K7" i="1"/>
  <c r="K8" i="1"/>
  <c r="K9" i="1"/>
  <c r="K10" i="1"/>
  <c r="K11" i="1"/>
  <c r="K12" i="1"/>
  <c r="K13" i="1"/>
  <c r="K5" i="1"/>
  <c r="K14" i="1"/>
  <c r="H18" i="1"/>
  <c r="H16" i="1"/>
  <c r="H15" i="1"/>
  <c r="C26" i="1"/>
  <c r="C30" i="1"/>
  <c r="C33" i="1"/>
  <c r="C31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C27" i="1"/>
  <c r="D31" i="1"/>
  <c r="D33" i="1"/>
  <c r="C25" i="1"/>
</calcChain>
</file>

<file path=xl/sharedStrings.xml><?xml version="1.0" encoding="utf-8"?>
<sst xmlns="http://schemas.openxmlformats.org/spreadsheetml/2006/main" count="39" uniqueCount="34">
  <si>
    <t>Messung</t>
  </si>
  <si>
    <r>
      <t>Laufzeit t</t>
    </r>
    <r>
      <rPr>
        <vertAlign val="subscript"/>
        <sz val="10"/>
        <color indexed="8"/>
        <rFont val="Arial"/>
      </rPr>
      <t>i</t>
    </r>
    <r>
      <rPr>
        <sz val="10"/>
        <color indexed="8"/>
        <rFont val="Arial"/>
      </rPr>
      <t xml:space="preserve"> (ms)</t>
    </r>
  </si>
  <si>
    <t>Eisengehalt (%)</t>
  </si>
  <si>
    <t>F (N)</t>
  </si>
  <si>
    <t>z (m)</t>
  </si>
  <si>
    <t>f (Hz)</t>
  </si>
  <si>
    <t>Ua (V)</t>
  </si>
  <si>
    <t>phi (°)</t>
  </si>
  <si>
    <t>Aufgabe 1</t>
  </si>
  <si>
    <t>Aufgabe 2</t>
  </si>
  <si>
    <t>Aufgabe 3</t>
  </si>
  <si>
    <t>Aufgabe 4</t>
  </si>
  <si>
    <t>Aufgabe 5</t>
  </si>
  <si>
    <t>Experimentelle Standardabweichung</t>
  </si>
  <si>
    <t>Mittelwert</t>
  </si>
  <si>
    <t>Fehler des Mittelwertes</t>
  </si>
  <si>
    <t>v_ = x_ / t_</t>
  </si>
  <si>
    <t>ms</t>
  </si>
  <si>
    <t>m/s</t>
  </si>
  <si>
    <t>s_xi_</t>
  </si>
  <si>
    <t>g_xi_</t>
  </si>
  <si>
    <t>g_xi_ * x_i</t>
  </si>
  <si>
    <t>phi (rad)</t>
  </si>
  <si>
    <t>Ungewichtet</t>
  </si>
  <si>
    <t>Fehler</t>
  </si>
  <si>
    <t>Gewichtet</t>
  </si>
  <si>
    <t>(x_i - x_)^2</t>
  </si>
  <si>
    <t>absoluter Fehler (%)</t>
  </si>
  <si>
    <t>t = t_ +/- s_t</t>
  </si>
  <si>
    <t>x = x_ +/- s_x</t>
  </si>
  <si>
    <t>v = v_ +/- s_v</t>
  </si>
  <si>
    <t>s</t>
  </si>
  <si>
    <t>y (m)</t>
  </si>
  <si>
    <t>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</si>
</sst>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vertAlign val="subscript"/>
      <sz val="10"/>
      <color indexed="8"/>
      <name val="Arial"/>
    </font>
    <font>
      <b/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/>
    </xf>
    <xf numFmtId="0" fontId="3" fillId="0" borderId="0" xfId="0" applyFont="1"/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94"/>
  <sheetViews>
    <sheetView tabSelected="1" workbookViewId="0">
      <selection activeCell="B2" sqref="B2"/>
    </sheetView>
  </sheetViews>
  <sheetFormatPr defaultColWidth="11" defaultRowHeight="15.75" x14ac:dyDescent="0.25"/>
  <cols>
    <col min="2" max="2" width="18" bestFit="1" customWidth="1"/>
    <col min="8" max="8" width="11" customWidth="1"/>
  </cols>
  <sheetData>
    <row r="2" spans="2:22" x14ac:dyDescent="0.25">
      <c r="B2" s="10" t="s">
        <v>8</v>
      </c>
      <c r="C2" s="10"/>
      <c r="D2" s="10"/>
      <c r="G2" s="10" t="s">
        <v>9</v>
      </c>
      <c r="H2" s="10"/>
      <c r="I2" s="10"/>
      <c r="L2" s="10"/>
      <c r="M2" s="10" t="s">
        <v>10</v>
      </c>
      <c r="N2" s="10"/>
      <c r="O2" s="10"/>
      <c r="P2" s="10" t="s">
        <v>11</v>
      </c>
      <c r="Q2" s="10"/>
      <c r="R2" s="10"/>
      <c r="S2" s="10" t="s">
        <v>12</v>
      </c>
    </row>
    <row r="3" spans="2:22" ht="16.5" thickBot="1" x14ac:dyDescent="0.3">
      <c r="I3" t="s">
        <v>19</v>
      </c>
    </row>
    <row r="4" spans="2:22" ht="29.25" thickBot="1" x14ac:dyDescent="0.3">
      <c r="B4" s="1" t="s">
        <v>0</v>
      </c>
      <c r="C4" s="1" t="s">
        <v>1</v>
      </c>
      <c r="D4" s="6" t="s">
        <v>26</v>
      </c>
      <c r="G4" s="1" t="s">
        <v>0</v>
      </c>
      <c r="H4" s="1" t="s">
        <v>2</v>
      </c>
      <c r="I4" s="1" t="s">
        <v>27</v>
      </c>
      <c r="J4" s="6" t="s">
        <v>20</v>
      </c>
      <c r="K4" s="6" t="s">
        <v>21</v>
      </c>
      <c r="M4" s="1" t="s">
        <v>3</v>
      </c>
      <c r="N4" s="1" t="s">
        <v>4</v>
      </c>
      <c r="P4" s="1" t="s">
        <v>33</v>
      </c>
      <c r="Q4" s="1" t="s">
        <v>32</v>
      </c>
      <c r="S4" s="1" t="s">
        <v>5</v>
      </c>
      <c r="T4" s="1" t="s">
        <v>6</v>
      </c>
      <c r="U4" s="1" t="s">
        <v>7</v>
      </c>
      <c r="V4" s="1" t="s">
        <v>22</v>
      </c>
    </row>
    <row r="5" spans="2:22" ht="16.5" thickBot="1" x14ac:dyDescent="0.3">
      <c r="B5" s="8">
        <v>1</v>
      </c>
      <c r="C5" s="5">
        <v>7.59</v>
      </c>
      <c r="D5" s="7">
        <f>(C5-$C$26)*(C5-$C$26)</f>
        <v>7.1556249999999558E-2</v>
      </c>
      <c r="G5" s="11">
        <v>1</v>
      </c>
      <c r="H5" s="3">
        <v>20.3</v>
      </c>
      <c r="I5" s="3">
        <v>1.2</v>
      </c>
      <c r="J5">
        <f t="shared" ref="J5:J13" si="0">1/I5^2</f>
        <v>0.69444444444444442</v>
      </c>
      <c r="K5">
        <f t="shared" ref="K5:K13" si="1">H5*J5</f>
        <v>14.097222222222221</v>
      </c>
      <c r="M5" s="12">
        <v>4.1399999999999997</v>
      </c>
      <c r="N5" s="13">
        <v>0.2</v>
      </c>
      <c r="P5" s="9">
        <v>0.5</v>
      </c>
      <c r="Q5" s="9">
        <v>-0.35199999999999998</v>
      </c>
      <c r="S5" s="12">
        <v>100</v>
      </c>
      <c r="T5" s="13">
        <v>4</v>
      </c>
      <c r="U5" s="13">
        <v>-3.24</v>
      </c>
      <c r="V5" s="13">
        <f>RADIANS(U5)</f>
        <v>-5.6548667764616284E-2</v>
      </c>
    </row>
    <row r="6" spans="2:22" ht="16.5" thickBot="1" x14ac:dyDescent="0.3">
      <c r="B6" s="8">
        <v>2</v>
      </c>
      <c r="C6" s="5">
        <v>7.16</v>
      </c>
      <c r="D6" s="7">
        <f t="shared" ref="D6:D24" si="2">(C6-$C$26)*(C6-$C$26)</f>
        <v>2.6406250000000173E-2</v>
      </c>
      <c r="G6" s="2">
        <v>2</v>
      </c>
      <c r="H6" s="3">
        <v>21.9</v>
      </c>
      <c r="I6" s="3">
        <v>1.3</v>
      </c>
      <c r="J6">
        <f t="shared" si="0"/>
        <v>0.59171597633136086</v>
      </c>
      <c r="K6">
        <f t="shared" si="1"/>
        <v>12.958579881656801</v>
      </c>
      <c r="M6" s="12">
        <v>6.36</v>
      </c>
      <c r="N6" s="13">
        <v>0.35</v>
      </c>
      <c r="P6" s="9">
        <v>1</v>
      </c>
      <c r="Q6" s="9">
        <v>-0.20399999999999999</v>
      </c>
      <c r="S6" s="12">
        <v>500</v>
      </c>
      <c r="T6" s="13">
        <v>3.8</v>
      </c>
      <c r="U6" s="13">
        <v>-16.899999999999999</v>
      </c>
      <c r="V6" s="13">
        <f t="shared" ref="V6:V12" si="3">RADIANS(U6)</f>
        <v>-0.29496064358704166</v>
      </c>
    </row>
    <row r="7" spans="2:22" ht="16.5" thickBot="1" x14ac:dyDescent="0.3">
      <c r="B7" s="8">
        <v>3</v>
      </c>
      <c r="C7" s="5">
        <v>6.97</v>
      </c>
      <c r="D7" s="7">
        <f t="shared" si="2"/>
        <v>0.12425625000000065</v>
      </c>
      <c r="G7" s="2">
        <v>3</v>
      </c>
      <c r="H7" s="3">
        <v>21.1</v>
      </c>
      <c r="I7" s="3">
        <v>1.1000000000000001</v>
      </c>
      <c r="J7">
        <f t="shared" si="0"/>
        <v>0.82644628099173545</v>
      </c>
      <c r="K7">
        <f t="shared" si="1"/>
        <v>17.438016528925619</v>
      </c>
      <c r="M7" s="12">
        <v>7.92</v>
      </c>
      <c r="N7" s="13">
        <v>0.42</v>
      </c>
      <c r="P7" s="9">
        <v>1.5</v>
      </c>
      <c r="Q7" s="9">
        <v>0.124</v>
      </c>
      <c r="S7" s="12">
        <v>1000</v>
      </c>
      <c r="T7" s="13">
        <v>3.3</v>
      </c>
      <c r="U7" s="13">
        <v>-31.3</v>
      </c>
      <c r="V7" s="13">
        <f t="shared" si="3"/>
        <v>-0.54628805587422513</v>
      </c>
    </row>
    <row r="8" spans="2:22" ht="16.5" thickBot="1" x14ac:dyDescent="0.3">
      <c r="B8" s="8">
        <v>4</v>
      </c>
      <c r="C8" s="5">
        <v>7.55</v>
      </c>
      <c r="D8" s="7">
        <f t="shared" si="2"/>
        <v>5.1756249999999615E-2</v>
      </c>
      <c r="G8" s="2">
        <v>4</v>
      </c>
      <c r="H8" s="3">
        <v>19.600000000000001</v>
      </c>
      <c r="I8" s="3">
        <v>0.8</v>
      </c>
      <c r="J8">
        <f t="shared" si="0"/>
        <v>1.5624999999999998</v>
      </c>
      <c r="K8">
        <f t="shared" si="1"/>
        <v>30.624999999999996</v>
      </c>
      <c r="M8" s="12">
        <v>9.86</v>
      </c>
      <c r="N8" s="13">
        <v>0.46</v>
      </c>
      <c r="P8" s="9">
        <v>2</v>
      </c>
      <c r="Q8" s="9">
        <v>0.255</v>
      </c>
      <c r="S8" s="12">
        <v>1500</v>
      </c>
      <c r="T8" s="13">
        <v>2.8</v>
      </c>
      <c r="U8" s="13">
        <v>-43.6</v>
      </c>
      <c r="V8" s="13">
        <f t="shared" si="3"/>
        <v>-0.76096355386952774</v>
      </c>
    </row>
    <row r="9" spans="2:22" ht="16.5" thickBot="1" x14ac:dyDescent="0.3">
      <c r="B9" s="8">
        <v>5</v>
      </c>
      <c r="C9" s="5">
        <v>6.77</v>
      </c>
      <c r="D9" s="7">
        <f t="shared" si="2"/>
        <v>0.30525625000000123</v>
      </c>
      <c r="G9" s="2">
        <v>5</v>
      </c>
      <c r="H9" s="3">
        <v>19.899999999999999</v>
      </c>
      <c r="I9" s="3">
        <v>1.3</v>
      </c>
      <c r="J9">
        <f t="shared" si="0"/>
        <v>0.59171597633136086</v>
      </c>
      <c r="K9">
        <f t="shared" si="1"/>
        <v>11.77514792899408</v>
      </c>
      <c r="M9" s="12">
        <v>11.11</v>
      </c>
      <c r="N9" s="13">
        <v>0.51</v>
      </c>
      <c r="P9" s="9">
        <v>2.5</v>
      </c>
      <c r="Q9" s="9">
        <v>0.30199999999999999</v>
      </c>
      <c r="S9" s="12">
        <v>5000</v>
      </c>
      <c r="T9" s="13">
        <v>1.1399999999999999</v>
      </c>
      <c r="U9" s="13">
        <v>-72.400000000000006</v>
      </c>
      <c r="V9" s="13">
        <f t="shared" si="3"/>
        <v>-1.2636183784438948</v>
      </c>
    </row>
    <row r="10" spans="2:22" ht="16.5" thickBot="1" x14ac:dyDescent="0.3">
      <c r="B10" s="8">
        <v>6</v>
      </c>
      <c r="C10" s="5">
        <v>6.97</v>
      </c>
      <c r="D10" s="7">
        <f t="shared" si="2"/>
        <v>0.12425625000000065</v>
      </c>
      <c r="G10" s="2">
        <v>6</v>
      </c>
      <c r="H10" s="3">
        <v>18</v>
      </c>
      <c r="I10" s="3">
        <v>1.3</v>
      </c>
      <c r="J10">
        <f t="shared" si="0"/>
        <v>0.59171597633136086</v>
      </c>
      <c r="K10">
        <f t="shared" si="1"/>
        <v>10.650887573964496</v>
      </c>
      <c r="M10" s="12">
        <v>11.7</v>
      </c>
      <c r="N10" s="13">
        <v>0.54</v>
      </c>
      <c r="P10" s="9">
        <v>3</v>
      </c>
      <c r="Q10" s="9">
        <v>0.51600000000000001</v>
      </c>
      <c r="S10" s="12">
        <v>10000</v>
      </c>
      <c r="T10" s="13">
        <v>0.57999999999999996</v>
      </c>
      <c r="U10" s="13">
        <v>-82.5</v>
      </c>
      <c r="V10" s="13">
        <f t="shared" si="3"/>
        <v>-1.4398966328953218</v>
      </c>
    </row>
    <row r="11" spans="2:22" ht="16.5" thickBot="1" x14ac:dyDescent="0.3">
      <c r="B11" s="8">
        <v>7</v>
      </c>
      <c r="C11" s="5">
        <v>7.74</v>
      </c>
      <c r="D11" s="7">
        <f t="shared" si="2"/>
        <v>0.17430624999999961</v>
      </c>
      <c r="G11" s="2">
        <v>7</v>
      </c>
      <c r="H11" s="3">
        <v>19.399999999999999</v>
      </c>
      <c r="I11" s="3">
        <v>1</v>
      </c>
      <c r="J11">
        <f t="shared" si="0"/>
        <v>1</v>
      </c>
      <c r="K11">
        <f t="shared" si="1"/>
        <v>19.399999999999999</v>
      </c>
      <c r="M11" s="12">
        <v>12.76</v>
      </c>
      <c r="N11" s="13">
        <v>0.59</v>
      </c>
      <c r="P11" s="9">
        <v>3.5</v>
      </c>
      <c r="Q11" s="9">
        <v>0.754</v>
      </c>
      <c r="S11" s="12">
        <v>100000</v>
      </c>
      <c r="T11" s="13">
        <v>7.4999999999999997E-2</v>
      </c>
      <c r="U11" s="13">
        <v>-90</v>
      </c>
      <c r="V11" s="13">
        <f t="shared" si="3"/>
        <v>-1.5707963267948966</v>
      </c>
    </row>
    <row r="12" spans="2:22" ht="16.5" thickBot="1" x14ac:dyDescent="0.3">
      <c r="B12" s="8">
        <v>8</v>
      </c>
      <c r="C12" s="5">
        <v>7.18</v>
      </c>
      <c r="D12" s="7">
        <f t="shared" si="2"/>
        <v>2.0306250000000272E-2</v>
      </c>
      <c r="G12" s="2">
        <v>8</v>
      </c>
      <c r="H12" s="3">
        <v>23.2</v>
      </c>
      <c r="I12" s="3">
        <v>2</v>
      </c>
      <c r="J12">
        <f t="shared" si="0"/>
        <v>0.25</v>
      </c>
      <c r="K12">
        <f t="shared" si="1"/>
        <v>5.8</v>
      </c>
      <c r="M12" s="12">
        <v>14.21</v>
      </c>
      <c r="N12" s="13">
        <v>0.67</v>
      </c>
      <c r="P12" s="9">
        <v>4</v>
      </c>
      <c r="Q12" s="9">
        <v>0.81899999999999995</v>
      </c>
      <c r="S12" s="12">
        <v>1592</v>
      </c>
      <c r="T12" s="13">
        <v>2.7</v>
      </c>
      <c r="U12" s="13">
        <v>-44</v>
      </c>
      <c r="V12" s="13">
        <f t="shared" si="3"/>
        <v>-0.76794487087750496</v>
      </c>
    </row>
    <row r="13" spans="2:22" ht="16.5" thickBot="1" x14ac:dyDescent="0.3">
      <c r="B13" s="8">
        <v>9</v>
      </c>
      <c r="C13" s="5">
        <v>7.32</v>
      </c>
      <c r="D13" s="7">
        <f t="shared" si="2"/>
        <v>6.2500000000019544E-6</v>
      </c>
      <c r="G13" s="2">
        <v>9</v>
      </c>
      <c r="H13" s="3">
        <v>21.6</v>
      </c>
      <c r="I13" s="3">
        <v>0.8</v>
      </c>
      <c r="J13">
        <f t="shared" si="0"/>
        <v>1.5624999999999998</v>
      </c>
      <c r="K13">
        <f t="shared" si="1"/>
        <v>33.75</v>
      </c>
      <c r="M13" s="12">
        <v>15.29</v>
      </c>
      <c r="N13" s="13">
        <v>0.71</v>
      </c>
      <c r="P13" s="9">
        <v>4.5</v>
      </c>
      <c r="Q13" s="9">
        <v>0.86599999999999999</v>
      </c>
    </row>
    <row r="14" spans="2:22" ht="16.5" thickBot="1" x14ac:dyDescent="0.3">
      <c r="B14" s="8">
        <v>10</v>
      </c>
      <c r="C14" s="5">
        <v>7.7</v>
      </c>
      <c r="D14" s="7">
        <f t="shared" si="2"/>
        <v>0.14250624999999961</v>
      </c>
      <c r="J14">
        <f>SUM(J5:J13)</f>
        <v>7.6710386544302622</v>
      </c>
      <c r="K14">
        <f>SUM(K5:K13)</f>
        <v>156.49485413576321</v>
      </c>
      <c r="M14" s="12">
        <v>16.98</v>
      </c>
      <c r="N14" s="13">
        <v>0.8</v>
      </c>
      <c r="P14" s="9">
        <v>5</v>
      </c>
      <c r="Q14" s="9">
        <v>0.91600000000000004</v>
      </c>
    </row>
    <row r="15" spans="2:22" ht="16.5" thickBot="1" x14ac:dyDescent="0.3">
      <c r="B15" s="8">
        <v>11</v>
      </c>
      <c r="C15" s="5">
        <v>7.4</v>
      </c>
      <c r="D15" s="7">
        <f t="shared" si="2"/>
        <v>6.0062499999999509E-3</v>
      </c>
      <c r="G15" t="s">
        <v>23</v>
      </c>
      <c r="H15">
        <f>AVERAGE(H5:H13)</f>
        <v>20.555555555555557</v>
      </c>
      <c r="P15" s="9">
        <v>5.5</v>
      </c>
      <c r="Q15" s="9">
        <v>1.014</v>
      </c>
    </row>
    <row r="16" spans="2:22" ht="16.5" thickBot="1" x14ac:dyDescent="0.3">
      <c r="B16" s="8">
        <v>12</v>
      </c>
      <c r="C16" s="5">
        <v>7.58</v>
      </c>
      <c r="D16" s="7">
        <f t="shared" si="2"/>
        <v>6.6306249999999692E-2</v>
      </c>
      <c r="G16" t="s">
        <v>24</v>
      </c>
      <c r="H16">
        <f>_xlfn.STDEV.S(H5:H13) / SQRT(COUNT(H5:H13))</f>
        <v>0.51991214832441512</v>
      </c>
      <c r="P16" s="9">
        <v>6</v>
      </c>
      <c r="Q16" s="9">
        <v>0.94199999999999995</v>
      </c>
    </row>
    <row r="17" spans="2:17" ht="16.5" thickBot="1" x14ac:dyDescent="0.3">
      <c r="B17" s="8">
        <v>13</v>
      </c>
      <c r="C17" s="5">
        <v>7.04</v>
      </c>
      <c r="D17" s="7">
        <f t="shared" si="2"/>
        <v>7.9806250000000356E-2</v>
      </c>
      <c r="P17" s="9">
        <v>6.5</v>
      </c>
      <c r="Q17" s="9">
        <v>0.93100000000000005</v>
      </c>
    </row>
    <row r="18" spans="2:17" ht="16.5" thickBot="1" x14ac:dyDescent="0.3">
      <c r="B18" s="8">
        <v>14</v>
      </c>
      <c r="C18" s="5">
        <v>7.17</v>
      </c>
      <c r="D18" s="7">
        <f t="shared" si="2"/>
        <v>2.3256250000000228E-2</v>
      </c>
      <c r="G18" t="s">
        <v>25</v>
      </c>
      <c r="H18">
        <f>K14/J14</f>
        <v>20.400738568222778</v>
      </c>
      <c r="I18">
        <f>SUMPRODUCT(H5:H13,1/(I5:I13)^2)/SUM(J5:J13)</f>
        <v>20.400738568222778</v>
      </c>
      <c r="P18" s="9">
        <v>7</v>
      </c>
      <c r="Q18" s="9">
        <v>0.85799999999999998</v>
      </c>
    </row>
    <row r="19" spans="2:17" ht="16.5" thickBot="1" x14ac:dyDescent="0.3">
      <c r="B19" s="8">
        <v>15</v>
      </c>
      <c r="C19" s="5">
        <v>6.89</v>
      </c>
      <c r="D19" s="7">
        <f t="shared" si="2"/>
        <v>0.18705625000000087</v>
      </c>
      <c r="G19" t="s">
        <v>24</v>
      </c>
      <c r="H19">
        <f>1/SQRT(J14)</f>
        <v>0.36105462655527926</v>
      </c>
      <c r="P19" s="9">
        <v>7.5</v>
      </c>
      <c r="Q19" s="9">
        <v>0.67800000000000005</v>
      </c>
    </row>
    <row r="20" spans="2:17" ht="16.5" thickBot="1" x14ac:dyDescent="0.3">
      <c r="B20" s="8">
        <v>16</v>
      </c>
      <c r="C20" s="5">
        <v>7.2</v>
      </c>
      <c r="D20" s="7">
        <f t="shared" si="2"/>
        <v>1.5006250000000122E-2</v>
      </c>
      <c r="P20" s="9">
        <v>8</v>
      </c>
      <c r="Q20" s="9">
        <v>0.63</v>
      </c>
    </row>
    <row r="21" spans="2:17" ht="16.5" thickBot="1" x14ac:dyDescent="0.3">
      <c r="B21" s="8">
        <v>17</v>
      </c>
      <c r="C21" s="5">
        <v>7.33</v>
      </c>
      <c r="D21" s="7">
        <f t="shared" si="2"/>
        <v>5.6249999999990939E-5</v>
      </c>
      <c r="P21" s="9">
        <v>8.5</v>
      </c>
      <c r="Q21" s="9">
        <v>0.53800000000000003</v>
      </c>
    </row>
    <row r="22" spans="2:17" ht="16.5" thickBot="1" x14ac:dyDescent="0.3">
      <c r="B22" s="8">
        <v>18</v>
      </c>
      <c r="C22" s="5">
        <v>7.21</v>
      </c>
      <c r="D22" s="7">
        <f t="shared" si="2"/>
        <v>1.265625000000016E-2</v>
      </c>
      <c r="P22" s="9">
        <v>9</v>
      </c>
      <c r="Q22" s="9">
        <v>0.434</v>
      </c>
    </row>
    <row r="23" spans="2:17" ht="16.5" thickBot="1" x14ac:dyDescent="0.3">
      <c r="B23" s="8">
        <v>19</v>
      </c>
      <c r="C23" s="5">
        <v>8.0500000000000007</v>
      </c>
      <c r="D23" s="7">
        <f t="shared" si="2"/>
        <v>0.52925625000000009</v>
      </c>
      <c r="P23" s="9">
        <v>9.5</v>
      </c>
      <c r="Q23" s="9">
        <v>0.32300000000000001</v>
      </c>
    </row>
    <row r="24" spans="2:17" ht="16.5" thickBot="1" x14ac:dyDescent="0.3">
      <c r="B24" s="8">
        <v>20</v>
      </c>
      <c r="C24" s="5">
        <v>7.63</v>
      </c>
      <c r="D24" s="7">
        <f t="shared" si="2"/>
        <v>9.4556249999999523E-2</v>
      </c>
      <c r="P24" s="9">
        <v>10</v>
      </c>
      <c r="Q24" s="9">
        <v>0.185</v>
      </c>
    </row>
    <row r="25" spans="2:17" ht="32.25" thickBot="1" x14ac:dyDescent="0.3">
      <c r="B25" s="14" t="s">
        <v>13</v>
      </c>
      <c r="C25">
        <f>_xlfn.STDEV.S(C5:C24)</f>
        <v>0.3288396665790026</v>
      </c>
      <c r="P25" s="9">
        <v>10.5</v>
      </c>
      <c r="Q25" s="9">
        <v>6.8000000000000005E-2</v>
      </c>
    </row>
    <row r="26" spans="2:17" ht="16.5" thickBot="1" x14ac:dyDescent="0.3">
      <c r="B26" t="s">
        <v>14</v>
      </c>
      <c r="C26">
        <f>AVERAGE(C5:C24)</f>
        <v>7.3225000000000007</v>
      </c>
      <c r="D26" t="s">
        <v>17</v>
      </c>
      <c r="P26" s="9">
        <v>11</v>
      </c>
      <c r="Q26" s="9">
        <v>-7.2999999999999995E-2</v>
      </c>
    </row>
    <row r="27" spans="2:17" ht="32.25" thickBot="1" x14ac:dyDescent="0.3">
      <c r="B27" s="14" t="s">
        <v>15</v>
      </c>
      <c r="C27">
        <f>SQRT(SUM(D5:D24)/(COUNT(D5:D24)*(COUNT(D5:D24)-1)))</f>
        <v>7.3530784816901548E-2</v>
      </c>
      <c r="D27" t="s">
        <v>17</v>
      </c>
      <c r="E27">
        <f>_xlfn.STDEV.S(C5:C24)/SQRT(COUNT(C5:C24))</f>
        <v>7.3530784816901548E-2</v>
      </c>
      <c r="F27" t="s">
        <v>17</v>
      </c>
      <c r="P27" s="9">
        <v>11.5</v>
      </c>
      <c r="Q27" s="9">
        <v>-0.20399999999999999</v>
      </c>
    </row>
    <row r="28" spans="2:17" ht="16.5" thickBot="1" x14ac:dyDescent="0.3">
      <c r="P28" s="9">
        <v>12</v>
      </c>
      <c r="Q28" s="9">
        <v>-0.248</v>
      </c>
    </row>
    <row r="29" spans="2:17" ht="16.5" thickBot="1" x14ac:dyDescent="0.3">
      <c r="P29" s="9">
        <v>12.5</v>
      </c>
      <c r="Q29" s="9">
        <v>-0.35299999999999998</v>
      </c>
    </row>
    <row r="30" spans="2:17" ht="16.5" thickBot="1" x14ac:dyDescent="0.3">
      <c r="B30" t="s">
        <v>16</v>
      </c>
      <c r="C30">
        <f>2.561/(C26/1000)</f>
        <v>349.74393991123247</v>
      </c>
      <c r="P30" s="9">
        <v>13</v>
      </c>
      <c r="Q30" s="9">
        <v>-0.39200000000000002</v>
      </c>
    </row>
    <row r="31" spans="2:17" ht="16.5" thickBot="1" x14ac:dyDescent="0.3">
      <c r="B31" t="s">
        <v>28</v>
      </c>
      <c r="C31">
        <f>C26/1000</f>
        <v>7.3225000000000009E-3</v>
      </c>
      <c r="D31">
        <f>C27/1000</f>
        <v>7.3530784816901553E-5</v>
      </c>
      <c r="E31" t="s">
        <v>31</v>
      </c>
      <c r="P31" s="9">
        <v>13.5</v>
      </c>
      <c r="Q31" s="9">
        <v>-0.57599999999999996</v>
      </c>
    </row>
    <row r="32" spans="2:17" ht="16.5" thickBot="1" x14ac:dyDescent="0.3">
      <c r="B32" t="s">
        <v>29</v>
      </c>
      <c r="C32">
        <v>2.5609999999999999</v>
      </c>
      <c r="D32">
        <v>3.0000000000000001E-3</v>
      </c>
      <c r="E32" t="s">
        <v>18</v>
      </c>
      <c r="P32" s="9">
        <v>14</v>
      </c>
      <c r="Q32" s="9">
        <v>-0.54300000000000004</v>
      </c>
    </row>
    <row r="33" spans="2:17" ht="16.5" thickBot="1" x14ac:dyDescent="0.3">
      <c r="B33" t="s">
        <v>30</v>
      </c>
      <c r="C33">
        <f>C30</f>
        <v>349.74393991123247</v>
      </c>
      <c r="D33">
        <f>SQRT(POWER(-C32/POWER(C31,2)*D31,2)+POWER(1/C31*D32,2))</f>
        <v>3.5358602931016661</v>
      </c>
      <c r="E33" t="s">
        <v>18</v>
      </c>
      <c r="P33" s="9">
        <v>14.5</v>
      </c>
      <c r="Q33" s="9">
        <v>-0.46800000000000003</v>
      </c>
    </row>
    <row r="34" spans="2:17" ht="16.5" thickBot="1" x14ac:dyDescent="0.3">
      <c r="P34" s="9">
        <v>15</v>
      </c>
      <c r="Q34" s="9">
        <v>-0.496</v>
      </c>
    </row>
    <row r="35" spans="2:17" ht="16.5" thickBot="1" x14ac:dyDescent="0.3">
      <c r="P35" s="9">
        <v>15.5</v>
      </c>
      <c r="Q35" s="9">
        <v>-0.57199999999999995</v>
      </c>
    </row>
    <row r="36" spans="2:17" ht="16.5" thickBot="1" x14ac:dyDescent="0.3">
      <c r="P36" s="9">
        <v>16</v>
      </c>
      <c r="Q36" s="9">
        <v>-0.439</v>
      </c>
    </row>
    <row r="37" spans="2:17" ht="16.5" thickBot="1" x14ac:dyDescent="0.3">
      <c r="P37" s="9">
        <v>16.5</v>
      </c>
      <c r="Q37" s="9">
        <v>-0.36199999999999999</v>
      </c>
    </row>
    <row r="38" spans="2:17" ht="16.5" thickBot="1" x14ac:dyDescent="0.3">
      <c r="P38" s="9">
        <v>17</v>
      </c>
      <c r="Q38" s="9">
        <v>-0.39400000000000002</v>
      </c>
    </row>
    <row r="39" spans="2:17" ht="16.5" thickBot="1" x14ac:dyDescent="0.3">
      <c r="P39" s="9">
        <v>17.5</v>
      </c>
      <c r="Q39" s="9">
        <v>-0.21099999999999999</v>
      </c>
    </row>
    <row r="40" spans="2:17" ht="16.5" thickBot="1" x14ac:dyDescent="0.3">
      <c r="P40" s="9">
        <v>18</v>
      </c>
      <c r="Q40" s="9">
        <v>-0.29199999999999998</v>
      </c>
    </row>
    <row r="41" spans="2:17" ht="16.5" thickBot="1" x14ac:dyDescent="0.3">
      <c r="P41" s="9">
        <v>18.5</v>
      </c>
      <c r="Q41" s="9">
        <v>-0.122</v>
      </c>
    </row>
    <row r="42" spans="2:17" ht="16.5" thickBot="1" x14ac:dyDescent="0.3">
      <c r="P42" s="9">
        <v>19</v>
      </c>
      <c r="Q42" s="9">
        <v>-8.0000000000000002E-3</v>
      </c>
    </row>
    <row r="43" spans="2:17" ht="16.5" thickBot="1" x14ac:dyDescent="0.3">
      <c r="P43" s="9">
        <v>19.5</v>
      </c>
      <c r="Q43" s="9">
        <v>8.4000000000000005E-2</v>
      </c>
    </row>
    <row r="44" spans="2:17" ht="16.5" thickBot="1" x14ac:dyDescent="0.3">
      <c r="P44" s="9">
        <v>20</v>
      </c>
      <c r="Q44" s="9">
        <v>0.126</v>
      </c>
    </row>
    <row r="45" spans="2:17" ht="16.5" thickBot="1" x14ac:dyDescent="0.3">
      <c r="P45" s="9">
        <v>20.5</v>
      </c>
      <c r="Q45" s="9">
        <v>0.192</v>
      </c>
    </row>
    <row r="46" spans="2:17" ht="16.5" thickBot="1" x14ac:dyDescent="0.3">
      <c r="P46" s="9">
        <v>21</v>
      </c>
      <c r="Q46" s="9">
        <v>0.2</v>
      </c>
    </row>
    <row r="47" spans="2:17" ht="16.5" thickBot="1" x14ac:dyDescent="0.3">
      <c r="P47" s="9">
        <v>21.5</v>
      </c>
      <c r="Q47" s="9">
        <v>0.216</v>
      </c>
    </row>
    <row r="48" spans="2:17" ht="16.5" thickBot="1" x14ac:dyDescent="0.3">
      <c r="P48" s="9">
        <v>22</v>
      </c>
      <c r="Q48" s="9">
        <v>0.4</v>
      </c>
    </row>
    <row r="49" spans="4:17" ht="16.5" thickBot="1" x14ac:dyDescent="0.3">
      <c r="P49" s="9">
        <v>22.5</v>
      </c>
      <c r="Q49" s="9">
        <v>0.32900000000000001</v>
      </c>
    </row>
    <row r="50" spans="4:17" ht="16.5" thickBot="1" x14ac:dyDescent="0.3">
      <c r="P50" s="9">
        <v>23</v>
      </c>
      <c r="Q50" s="9">
        <v>0.40899999999999997</v>
      </c>
    </row>
    <row r="51" spans="4:17" ht="16.5" thickBot="1" x14ac:dyDescent="0.3">
      <c r="P51" s="9">
        <v>23.5</v>
      </c>
      <c r="Q51" s="9">
        <v>0.41099999999999998</v>
      </c>
    </row>
    <row r="52" spans="4:17" ht="16.5" thickBot="1" x14ac:dyDescent="0.3">
      <c r="P52" s="9">
        <v>24</v>
      </c>
      <c r="Q52" s="9">
        <v>0.47199999999999998</v>
      </c>
    </row>
    <row r="53" spans="4:17" ht="16.5" thickBot="1" x14ac:dyDescent="0.3">
      <c r="D53" s="4"/>
      <c r="G53" s="4"/>
      <c r="H53" s="4"/>
      <c r="I53" s="4"/>
      <c r="P53" s="9">
        <v>24.5</v>
      </c>
      <c r="Q53" s="9">
        <v>0.38100000000000001</v>
      </c>
    </row>
    <row r="54" spans="4:17" ht="16.5" thickBot="1" x14ac:dyDescent="0.3">
      <c r="P54" s="9">
        <v>25</v>
      </c>
      <c r="Q54" s="9">
        <v>0.44800000000000001</v>
      </c>
    </row>
    <row r="55" spans="4:17" ht="16.5" thickBot="1" x14ac:dyDescent="0.3">
      <c r="P55" s="9">
        <v>25.5</v>
      </c>
      <c r="Q55" s="9">
        <v>0.379</v>
      </c>
    </row>
    <row r="56" spans="4:17" ht="16.5" thickBot="1" x14ac:dyDescent="0.3">
      <c r="P56" s="9">
        <v>26</v>
      </c>
      <c r="Q56" s="9">
        <v>0.34</v>
      </c>
    </row>
    <row r="57" spans="4:17" ht="16.5" thickBot="1" x14ac:dyDescent="0.3">
      <c r="P57" s="9">
        <v>26.5</v>
      </c>
      <c r="Q57" s="9">
        <v>0.20300000000000001</v>
      </c>
    </row>
    <row r="58" spans="4:17" ht="16.5" thickBot="1" x14ac:dyDescent="0.3">
      <c r="P58" s="9">
        <v>27</v>
      </c>
      <c r="Q58" s="9">
        <v>0.184</v>
      </c>
    </row>
    <row r="59" spans="4:17" ht="16.5" thickBot="1" x14ac:dyDescent="0.3">
      <c r="P59" s="9">
        <v>27.5</v>
      </c>
      <c r="Q59" s="9">
        <v>0.111</v>
      </c>
    </row>
    <row r="60" spans="4:17" ht="16.5" thickBot="1" x14ac:dyDescent="0.3">
      <c r="P60" s="9">
        <v>28</v>
      </c>
      <c r="Q60" s="9">
        <v>8.8999999999999996E-2</v>
      </c>
    </row>
    <row r="61" spans="4:17" ht="16.5" thickBot="1" x14ac:dyDescent="0.3">
      <c r="P61" s="9">
        <v>28.5</v>
      </c>
      <c r="Q61" s="9">
        <v>9.4E-2</v>
      </c>
    </row>
    <row r="62" spans="4:17" ht="16.5" thickBot="1" x14ac:dyDescent="0.3">
      <c r="P62" s="9">
        <v>29</v>
      </c>
      <c r="Q62" s="9">
        <v>0.106</v>
      </c>
    </row>
    <row r="63" spans="4:17" ht="16.5" thickBot="1" x14ac:dyDescent="0.3">
      <c r="P63" s="9">
        <v>29.5</v>
      </c>
      <c r="Q63" s="9">
        <v>-3.0000000000000001E-3</v>
      </c>
    </row>
    <row r="64" spans="4:17" ht="16.5" thickBot="1" x14ac:dyDescent="0.3">
      <c r="P64" s="9">
        <v>30</v>
      </c>
      <c r="Q64" s="9">
        <v>-1.2999999999999999E-2</v>
      </c>
    </row>
    <row r="65" spans="16:17" ht="16.5" thickBot="1" x14ac:dyDescent="0.3">
      <c r="P65" s="9">
        <v>30.5</v>
      </c>
      <c r="Q65" s="9">
        <v>-1.7999999999999999E-2</v>
      </c>
    </row>
    <row r="66" spans="16:17" ht="16.5" thickBot="1" x14ac:dyDescent="0.3">
      <c r="P66" s="9">
        <v>31</v>
      </c>
      <c r="Q66" s="9">
        <v>-4.1000000000000002E-2</v>
      </c>
    </row>
    <row r="67" spans="16:17" ht="16.5" thickBot="1" x14ac:dyDescent="0.3">
      <c r="P67" s="9">
        <v>31.5</v>
      </c>
      <c r="Q67" s="9">
        <v>-0.14699999999999999</v>
      </c>
    </row>
    <row r="68" spans="16:17" ht="16.5" thickBot="1" x14ac:dyDescent="0.3">
      <c r="P68" s="9">
        <v>32</v>
      </c>
      <c r="Q68" s="9">
        <v>-9.5000000000000001E-2</v>
      </c>
    </row>
    <row r="69" spans="16:17" ht="16.5" thickBot="1" x14ac:dyDescent="0.3">
      <c r="P69" s="9">
        <v>32.5</v>
      </c>
      <c r="Q69" s="9">
        <v>-0.14399999999999999</v>
      </c>
    </row>
    <row r="70" spans="16:17" ht="16.5" thickBot="1" x14ac:dyDescent="0.3">
      <c r="P70" s="9">
        <v>33</v>
      </c>
      <c r="Q70" s="9">
        <v>-0.23200000000000001</v>
      </c>
    </row>
    <row r="71" spans="16:17" ht="16.5" thickBot="1" x14ac:dyDescent="0.3">
      <c r="P71" s="9">
        <v>33.5</v>
      </c>
      <c r="Q71" s="9">
        <v>-0.16200000000000001</v>
      </c>
    </row>
    <row r="72" spans="16:17" ht="16.5" thickBot="1" x14ac:dyDescent="0.3">
      <c r="P72" s="9">
        <v>34</v>
      </c>
      <c r="Q72" s="9">
        <v>-0.112</v>
      </c>
    </row>
    <row r="73" spans="16:17" ht="16.5" thickBot="1" x14ac:dyDescent="0.3">
      <c r="P73" s="9">
        <v>34.5</v>
      </c>
      <c r="Q73" s="9">
        <v>-0.17100000000000001</v>
      </c>
    </row>
    <row r="74" spans="16:17" ht="16.5" thickBot="1" x14ac:dyDescent="0.3">
      <c r="P74" s="9">
        <v>35</v>
      </c>
      <c r="Q74" s="9">
        <v>-8.5999999999999993E-2</v>
      </c>
    </row>
    <row r="75" spans="16:17" ht="16.5" thickBot="1" x14ac:dyDescent="0.3">
      <c r="P75" s="9">
        <v>35.5</v>
      </c>
      <c r="Q75" s="9">
        <v>-0.13</v>
      </c>
    </row>
    <row r="76" spans="16:17" ht="16.5" thickBot="1" x14ac:dyDescent="0.3">
      <c r="P76" s="9">
        <v>36</v>
      </c>
      <c r="Q76" s="9">
        <v>-7.4999999999999997E-2</v>
      </c>
    </row>
    <row r="77" spans="16:17" ht="16.5" thickBot="1" x14ac:dyDescent="0.3">
      <c r="P77" s="9">
        <v>36.5</v>
      </c>
      <c r="Q77" s="9">
        <v>-9.8000000000000004E-2</v>
      </c>
    </row>
    <row r="78" spans="16:17" ht="16.5" thickBot="1" x14ac:dyDescent="0.3">
      <c r="P78" s="9">
        <v>37</v>
      </c>
      <c r="Q78" s="9">
        <v>5.6000000000000001E-2</v>
      </c>
    </row>
    <row r="79" spans="16:17" ht="16.5" thickBot="1" x14ac:dyDescent="0.3">
      <c r="P79" s="9">
        <v>37.5</v>
      </c>
      <c r="Q79" s="9">
        <v>5.6000000000000001E-2</v>
      </c>
    </row>
    <row r="80" spans="16:17" ht="16.5" thickBot="1" x14ac:dyDescent="0.3">
      <c r="P80" s="9">
        <v>38</v>
      </c>
      <c r="Q80" s="9">
        <v>7.1999999999999995E-2</v>
      </c>
    </row>
    <row r="81" spans="16:17" ht="16.5" thickBot="1" x14ac:dyDescent="0.3">
      <c r="P81" s="9">
        <v>38.5</v>
      </c>
      <c r="Q81" s="9">
        <v>6.0000000000000001E-3</v>
      </c>
    </row>
    <row r="82" spans="16:17" ht="16.5" thickBot="1" x14ac:dyDescent="0.3">
      <c r="P82" s="9">
        <v>39</v>
      </c>
      <c r="Q82" s="9">
        <v>0.13600000000000001</v>
      </c>
    </row>
    <row r="83" spans="16:17" ht="16.5" thickBot="1" x14ac:dyDescent="0.3">
      <c r="P83" s="9">
        <v>39.5</v>
      </c>
      <c r="Q83" s="9">
        <v>0.18</v>
      </c>
    </row>
    <row r="84" spans="16:17" ht="16.5" thickBot="1" x14ac:dyDescent="0.3">
      <c r="P84" s="9">
        <v>40</v>
      </c>
      <c r="Q84" s="9">
        <v>0.11</v>
      </c>
    </row>
    <row r="85" spans="16:17" ht="16.5" thickBot="1" x14ac:dyDescent="0.3">
      <c r="P85" s="9">
        <v>40.5</v>
      </c>
      <c r="Q85" s="9">
        <v>8.6999999999999994E-2</v>
      </c>
    </row>
    <row r="86" spans="16:17" ht="16.5" thickBot="1" x14ac:dyDescent="0.3">
      <c r="P86" s="9">
        <v>41</v>
      </c>
      <c r="Q86" s="9">
        <v>0.22500000000000001</v>
      </c>
    </row>
    <row r="87" spans="16:17" ht="16.5" thickBot="1" x14ac:dyDescent="0.3">
      <c r="P87" s="9">
        <v>41.5</v>
      </c>
      <c r="Q87" s="9">
        <v>0.113</v>
      </c>
    </row>
    <row r="88" spans="16:17" ht="16.5" thickBot="1" x14ac:dyDescent="0.3">
      <c r="P88" s="9">
        <v>42</v>
      </c>
      <c r="Q88" s="9">
        <v>0.184</v>
      </c>
    </row>
    <row r="89" spans="16:17" ht="16.5" thickBot="1" x14ac:dyDescent="0.3">
      <c r="P89" s="9">
        <v>42.5</v>
      </c>
      <c r="Q89" s="9">
        <v>0.16700000000000001</v>
      </c>
    </row>
    <row r="90" spans="16:17" ht="16.5" thickBot="1" x14ac:dyDescent="0.3">
      <c r="P90" s="9">
        <v>43</v>
      </c>
      <c r="Q90" s="9">
        <v>0.19800000000000001</v>
      </c>
    </row>
    <row r="91" spans="16:17" ht="16.5" thickBot="1" x14ac:dyDescent="0.3">
      <c r="P91" s="9">
        <v>43.5</v>
      </c>
      <c r="Q91" s="9">
        <v>0.21199999999999999</v>
      </c>
    </row>
    <row r="92" spans="16:17" ht="16.5" thickBot="1" x14ac:dyDescent="0.3">
      <c r="P92" s="9">
        <v>44</v>
      </c>
      <c r="Q92" s="9">
        <v>0.14199999999999999</v>
      </c>
    </row>
    <row r="93" spans="16:17" ht="16.5" thickBot="1" x14ac:dyDescent="0.3">
      <c r="P93" s="9">
        <v>44.5</v>
      </c>
      <c r="Q93" s="9">
        <v>0.128</v>
      </c>
    </row>
    <row r="94" spans="16:17" ht="16.5" thickBot="1" x14ac:dyDescent="0.3">
      <c r="P94" s="9">
        <v>45</v>
      </c>
      <c r="Q94" s="9">
        <v>0.13800000000000001</v>
      </c>
    </row>
  </sheetData>
  <pageMargins left="0.75" right="0.75" top="1" bottom="1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2019-06-29T14:56:24Z</dcterms:created>
  <dcterms:modified xsi:type="dcterms:W3CDTF">2019-06-29T14:56:40Z</dcterms:modified>
</cp:coreProperties>
</file>