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defaultThemeVersion="166925"/>
  <xr:revisionPtr revIDLastSave="0" documentId="13_ncr:1_{02CE52A9-1BB0-4235-B7B2-983BA8E9BCC2}" xr6:coauthVersionLast="43" xr6:coauthVersionMax="43" xr10:uidLastSave="{00000000-0000-0000-0000-000000000000}"/>
  <bookViews>
    <workbookView xWindow="-120" yWindow="-120" windowWidth="29040" windowHeight="15840" xr2:uid="{EB22F048-EC39-4B8F-87C0-E0990D10196D}"/>
  </bookViews>
  <sheets>
    <sheet name="Short_Center" sheetId="1" r:id="rId1"/>
    <sheet name="Short_Field" sheetId="2" r:id="rId2"/>
    <sheet name="Long_Center" sheetId="3" r:id="rId3"/>
    <sheet name="Long_Fiel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4" l="1"/>
  <c r="P9" i="2"/>
  <c r="G12" i="4"/>
  <c r="G11" i="4"/>
  <c r="G10" i="4"/>
  <c r="E10" i="4"/>
  <c r="J10" i="4" s="1"/>
  <c r="K10" i="4" s="1"/>
  <c r="G9" i="4"/>
  <c r="E9" i="4"/>
  <c r="E9" i="3"/>
  <c r="J11" i="3" s="1"/>
  <c r="K11" i="3" s="1"/>
  <c r="E10" i="3"/>
  <c r="P9" i="3" s="1"/>
  <c r="G12" i="3"/>
  <c r="G11" i="3"/>
  <c r="G10" i="3"/>
  <c r="J9" i="3"/>
  <c r="G9" i="3"/>
  <c r="G12" i="2"/>
  <c r="G11" i="2"/>
  <c r="G10" i="2"/>
  <c r="E10" i="2"/>
  <c r="G9" i="2"/>
  <c r="E9" i="2"/>
  <c r="J11" i="2" s="1"/>
  <c r="K11" i="2" s="1"/>
  <c r="G12" i="1"/>
  <c r="G11" i="1"/>
  <c r="G10" i="1"/>
  <c r="E10" i="1"/>
  <c r="J9" i="1" s="1"/>
  <c r="K9" i="1" s="1"/>
  <c r="G9" i="1"/>
  <c r="E9" i="1"/>
  <c r="J10" i="1" s="1"/>
  <c r="K10" i="1" s="1"/>
  <c r="J11" i="1" l="1"/>
  <c r="K11" i="1" s="1"/>
  <c r="M9" i="1" s="1"/>
  <c r="M13" i="1" s="1"/>
  <c r="J10" i="2"/>
  <c r="K10" i="2" s="1"/>
  <c r="J12" i="1"/>
  <c r="K12" i="1" s="1"/>
  <c r="P9" i="1"/>
  <c r="J10" i="3"/>
  <c r="K10" i="3" s="1"/>
  <c r="J9" i="4"/>
  <c r="K9" i="4"/>
  <c r="J11" i="4"/>
  <c r="K11" i="4" s="1"/>
  <c r="J12" i="4"/>
  <c r="K12" i="4" s="1"/>
  <c r="K9" i="3"/>
  <c r="J12" i="3"/>
  <c r="K12" i="3" s="1"/>
  <c r="J9" i="2"/>
  <c r="K9" i="2" s="1"/>
  <c r="J12" i="2"/>
  <c r="K12" i="2" s="1"/>
  <c r="M9" i="2" s="1"/>
  <c r="M13" i="2" s="1"/>
  <c r="M9" i="4" l="1"/>
  <c r="M13" i="4" s="1"/>
  <c r="M9" i="3"/>
  <c r="M13" i="3" s="1"/>
</calcChain>
</file>

<file path=xl/sharedStrings.xml><?xml version="1.0" encoding="utf-8"?>
<sst xmlns="http://schemas.openxmlformats.org/spreadsheetml/2006/main" count="90" uniqueCount="17">
  <si>
    <t>Short</t>
  </si>
  <si>
    <t>m</t>
  </si>
  <si>
    <t>Radius</t>
  </si>
  <si>
    <t>Length</t>
  </si>
  <si>
    <t>I</t>
  </si>
  <si>
    <t>A</t>
  </si>
  <si>
    <t>B0</t>
  </si>
  <si>
    <t>T</t>
  </si>
  <si>
    <t>@ -0.003 m</t>
  </si>
  <si>
    <t>Long</t>
  </si>
  <si>
    <t>@ 0.004 m</t>
  </si>
  <si>
    <t>R</t>
  </si>
  <si>
    <t>systematic</t>
  </si>
  <si>
    <t>statistic</t>
  </si>
  <si>
    <t>total</t>
  </si>
  <si>
    <t>calculated result</t>
  </si>
  <si>
    <t>fitted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</si>
</sst>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0000E+00"/>
    <numFmt numFmtId="166" formatCode="0.00000000"/>
    <numFmt numFmtId="167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D5A7-911B-4ECD-B0F7-0EAE5CE43322}">
  <dimension ref="C8:P26"/>
  <sheetViews>
    <sheetView tabSelected="1" workbookViewId="0">
      <selection activeCell="D8" sqref="D8"/>
    </sheetView>
  </sheetViews>
  <sheetFormatPr defaultRowHeight="15" x14ac:dyDescent="0.25"/>
  <cols>
    <col min="3" max="3" width="10.7109375" bestFit="1" customWidth="1"/>
    <col min="5" max="5" width="18.42578125" customWidth="1"/>
    <col min="7" max="7" width="13.42578125" bestFit="1" customWidth="1"/>
    <col min="10" max="10" width="16.28515625" customWidth="1"/>
    <col min="11" max="11" width="13.42578125" bestFit="1" customWidth="1"/>
    <col min="13" max="13" width="14.42578125" bestFit="1" customWidth="1"/>
    <col min="16" max="16" width="12.28515625" bestFit="1" customWidth="1"/>
  </cols>
  <sheetData>
    <row r="8" spans="3:16" x14ac:dyDescent="0.25">
      <c r="D8" t="s">
        <v>0</v>
      </c>
      <c r="M8" t="s">
        <v>12</v>
      </c>
      <c r="P8" t="s">
        <v>15</v>
      </c>
    </row>
    <row r="9" spans="3:16" x14ac:dyDescent="0.25">
      <c r="D9" t="s">
        <v>2</v>
      </c>
      <c r="E9">
        <f>48.5/1000</f>
        <v>4.8500000000000001E-2</v>
      </c>
      <c r="F9" t="s">
        <v>1</v>
      </c>
      <c r="G9">
        <f>1/1000</f>
        <v>1E-3</v>
      </c>
      <c r="H9" t="s">
        <v>1</v>
      </c>
      <c r="I9" s="5" t="s">
        <v>6</v>
      </c>
      <c r="J9" s="4">
        <f>E10/(240*E11)*SQRT(1+(2*E9/E10)^2)</f>
        <v>1.3821050311782987E-3</v>
      </c>
      <c r="K9" s="2">
        <f>J9*G12</f>
        <v>3.7570590325538394E-9</v>
      </c>
      <c r="M9" s="2">
        <f>SQRT(K9^2+K10^2+K11^2+K12^2)</f>
        <v>1.921670098858988E-8</v>
      </c>
      <c r="P9">
        <f>E12*E10/(E11*240)*SQRT(1+(2*E9/E10)^2)</f>
        <v>1.2523530108512798E-6</v>
      </c>
    </row>
    <row r="10" spans="3:16" x14ac:dyDescent="0.25">
      <c r="D10" t="s">
        <v>3</v>
      </c>
      <c r="E10">
        <f>100/1000</f>
        <v>0.1</v>
      </c>
      <c r="F10" t="s">
        <v>1</v>
      </c>
      <c r="G10">
        <f>1/1000</f>
        <v>1E-3</v>
      </c>
      <c r="H10" t="s">
        <v>1</v>
      </c>
      <c r="I10" s="5" t="s">
        <v>4</v>
      </c>
      <c r="J10">
        <f>-E12*E10/(240*E11^2)*SQRT(1+(2*E9/E10)^2)</f>
        <v>-2.9817928829792381E-6</v>
      </c>
      <c r="K10">
        <f>J10*G11</f>
        <v>-1.25235301085128E-8</v>
      </c>
      <c r="M10" t="s">
        <v>13</v>
      </c>
      <c r="P10" t="s">
        <v>16</v>
      </c>
    </row>
    <row r="11" spans="3:16" x14ac:dyDescent="0.25">
      <c r="D11" t="s">
        <v>4</v>
      </c>
      <c r="E11">
        <v>0.42</v>
      </c>
      <c r="F11" t="s">
        <v>5</v>
      </c>
      <c r="G11">
        <f>1/100*E11</f>
        <v>4.1999999999999997E-3</v>
      </c>
      <c r="H11" t="s">
        <v>5</v>
      </c>
      <c r="I11" s="5" t="s">
        <v>3</v>
      </c>
      <c r="J11">
        <f>E12/(240*E11)/SQRT(1+(2*E9/E10)^2)</f>
        <v>6.4524344935405204E-6</v>
      </c>
      <c r="K11">
        <f>J11*G10</f>
        <v>6.452434493540521E-9</v>
      </c>
      <c r="M11" s="6">
        <v>1.8762200000000001E-10</v>
      </c>
      <c r="P11" s="1">
        <v>1.2539599999999999E-6</v>
      </c>
    </row>
    <row r="12" spans="3:16" x14ac:dyDescent="0.25">
      <c r="D12" t="s">
        <v>6</v>
      </c>
      <c r="E12" s="2">
        <v>9.0611999999999995E-4</v>
      </c>
      <c r="F12" t="s">
        <v>7</v>
      </c>
      <c r="G12" s="2">
        <f>0.3/100*E12</f>
        <v>2.7183599999999998E-6</v>
      </c>
      <c r="H12" t="s">
        <v>7</v>
      </c>
      <c r="I12" s="5" t="s">
        <v>11</v>
      </c>
      <c r="J12">
        <f>4*E12*E9/(E10*240*E11)/SQRT(1+(2*E9/E10)^2)</f>
        <v>1.2517722917468608E-5</v>
      </c>
      <c r="K12">
        <f>J12*G9</f>
        <v>1.2517722917468608E-8</v>
      </c>
      <c r="M12" t="s">
        <v>14</v>
      </c>
    </row>
    <row r="13" spans="3:16" x14ac:dyDescent="0.25">
      <c r="E13" s="2"/>
      <c r="G13" s="2"/>
      <c r="M13" s="2">
        <f>SQRT(M9^2+M11^2)</f>
        <v>1.9217616889191938E-8</v>
      </c>
    </row>
    <row r="15" spans="3:16" x14ac:dyDescent="0.25">
      <c r="C15" s="3"/>
      <c r="E15" s="2"/>
      <c r="G15" s="2"/>
    </row>
    <row r="23" spans="3:7" x14ac:dyDescent="0.25">
      <c r="E23" s="2"/>
      <c r="G23" s="2"/>
    </row>
    <row r="24" spans="3:7" x14ac:dyDescent="0.25">
      <c r="E24" s="2"/>
      <c r="G24" s="2"/>
    </row>
    <row r="26" spans="3:7" x14ac:dyDescent="0.25">
      <c r="C26" s="3"/>
      <c r="E26" s="2"/>
      <c r="G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9D1E-7035-4C90-B292-746BB40505E3}">
  <dimension ref="C8:P28"/>
  <sheetViews>
    <sheetView workbookViewId="0">
      <selection activeCell="D8" sqref="D8"/>
    </sheetView>
  </sheetViews>
  <sheetFormatPr defaultRowHeight="15" x14ac:dyDescent="0.25"/>
  <cols>
    <col min="3" max="4" width="10.7109375" bestFit="1" customWidth="1"/>
    <col min="5" max="8" width="13.42578125" bestFit="1" customWidth="1"/>
    <col min="10" max="10" width="12.7109375" bestFit="1" customWidth="1"/>
    <col min="11" max="12" width="13.42578125" bestFit="1" customWidth="1"/>
    <col min="13" max="14" width="14.42578125" bestFit="1" customWidth="1"/>
    <col min="16" max="16" width="19.5703125" customWidth="1"/>
  </cols>
  <sheetData>
    <row r="8" spans="3:16" x14ac:dyDescent="0.25">
      <c r="D8" t="s">
        <v>0</v>
      </c>
      <c r="M8" t="s">
        <v>12</v>
      </c>
      <c r="P8" t="s">
        <v>15</v>
      </c>
    </row>
    <row r="9" spans="3:16" x14ac:dyDescent="0.25">
      <c r="D9" t="s">
        <v>2</v>
      </c>
      <c r="E9">
        <f>48.5/1000</f>
        <v>4.8500000000000001E-2</v>
      </c>
      <c r="F9" t="s">
        <v>1</v>
      </c>
      <c r="G9">
        <f>1/1000</f>
        <v>1E-3</v>
      </c>
      <c r="H9" t="s">
        <v>1</v>
      </c>
      <c r="I9" s="5" t="s">
        <v>6</v>
      </c>
      <c r="J9" s="4">
        <f>E10/(240*E11)*SQRT(1+(2*E9/E10)^2)</f>
        <v>5.7990420888599944E-4</v>
      </c>
      <c r="K9" s="2">
        <f>J9*G12</f>
        <v>3.7594320005766015E-9</v>
      </c>
      <c r="M9" s="2">
        <f>SQRT(K9^2+K10^2+K11^2+K12^2)</f>
        <v>1.9228838305718464E-8</v>
      </c>
      <c r="P9" s="6">
        <f>E12*E10/(E11*240)*SQRT(1+(2*E9/E10)^2)</f>
        <v>1.2531440001922005E-6</v>
      </c>
    </row>
    <row r="10" spans="3:16" x14ac:dyDescent="0.25">
      <c r="D10" t="s">
        <v>3</v>
      </c>
      <c r="E10">
        <f>100/1000</f>
        <v>0.1</v>
      </c>
      <c r="F10" t="s">
        <v>1</v>
      </c>
      <c r="G10">
        <f>1/1000</f>
        <v>1E-3</v>
      </c>
      <c r="H10" t="s">
        <v>1</v>
      </c>
      <c r="I10" s="5" t="s">
        <v>4</v>
      </c>
      <c r="J10">
        <f>-E12*E10/(240*E11^2)*SQRT(1+(2*E9/E10)^2)</f>
        <v>-1.2518921080841167E-6</v>
      </c>
      <c r="K10">
        <f>J10*G11</f>
        <v>-1.2531440001922008E-8</v>
      </c>
      <c r="M10" t="s">
        <v>13</v>
      </c>
      <c r="P10" t="s">
        <v>16</v>
      </c>
    </row>
    <row r="11" spans="3:16" x14ac:dyDescent="0.25">
      <c r="D11" t="s">
        <v>4</v>
      </c>
      <c r="E11">
        <v>1.0009999999999999</v>
      </c>
      <c r="F11" t="s">
        <v>5</v>
      </c>
      <c r="G11">
        <f>1/100*E11</f>
        <v>1.001E-2</v>
      </c>
      <c r="H11" t="s">
        <v>5</v>
      </c>
      <c r="I11" s="5" t="s">
        <v>3</v>
      </c>
      <c r="J11">
        <f>E12/(240*E11)/SQRT(1+(2*E9/E10)^2)</f>
        <v>6.456509867547015E-6</v>
      </c>
      <c r="K11">
        <f>J11*G10</f>
        <v>6.456509867547015E-9</v>
      </c>
      <c r="M11" s="6">
        <v>6.3465899999999995E-10</v>
      </c>
      <c r="P11" s="6">
        <v>1.2501699999999999E-6</v>
      </c>
    </row>
    <row r="12" spans="3:16" x14ac:dyDescent="0.25">
      <c r="C12" s="3" t="s">
        <v>8</v>
      </c>
      <c r="D12" t="s">
        <v>6</v>
      </c>
      <c r="E12" s="2">
        <v>2.16095E-3</v>
      </c>
      <c r="F12" t="s">
        <v>7</v>
      </c>
      <c r="G12" s="2">
        <f>0.3/100*E12</f>
        <v>6.4828500000000001E-6</v>
      </c>
      <c r="H12" t="s">
        <v>7</v>
      </c>
      <c r="I12" s="5" t="s">
        <v>11</v>
      </c>
      <c r="J12">
        <f>4*E12*E9/(E10*240*E11)/SQRT(1+(2*E9/E10)^2)</f>
        <v>1.252562914304121E-5</v>
      </c>
      <c r="K12">
        <f>J12*G9</f>
        <v>1.252562914304121E-8</v>
      </c>
      <c r="M12" t="s">
        <v>14</v>
      </c>
    </row>
    <row r="13" spans="3:16" x14ac:dyDescent="0.25">
      <c r="E13" s="2"/>
      <c r="G13" s="2"/>
      <c r="M13" s="2">
        <f>SQRT(M9^2+M11^2)</f>
        <v>1.9239309099698637E-8</v>
      </c>
    </row>
    <row r="17" spans="4:8" x14ac:dyDescent="0.25">
      <c r="F17" s="2"/>
      <c r="H17" s="2"/>
    </row>
    <row r="25" spans="4:8" x14ac:dyDescent="0.25">
      <c r="F25" s="2"/>
      <c r="H25" s="2"/>
    </row>
    <row r="26" spans="4:8" x14ac:dyDescent="0.25">
      <c r="F26" s="2"/>
      <c r="H26" s="2"/>
    </row>
    <row r="28" spans="4:8" x14ac:dyDescent="0.25">
      <c r="D28" s="3"/>
      <c r="F28" s="2"/>
      <c r="H2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589B-B9A0-4606-9E38-93ABB5A3F676}">
  <dimension ref="D8:P28"/>
  <sheetViews>
    <sheetView workbookViewId="0">
      <selection activeCell="D8" sqref="D8"/>
    </sheetView>
  </sheetViews>
  <sheetFormatPr defaultRowHeight="15" x14ac:dyDescent="0.25"/>
  <cols>
    <col min="5" max="5" width="13.42578125" bestFit="1" customWidth="1"/>
    <col min="7" max="7" width="13.42578125" bestFit="1" customWidth="1"/>
    <col min="9" max="9" width="13.42578125" bestFit="1" customWidth="1"/>
    <col min="10" max="10" width="12.7109375" bestFit="1" customWidth="1"/>
    <col min="11" max="11" width="13.42578125" bestFit="1" customWidth="1"/>
    <col min="12" max="12" width="12.7109375" bestFit="1" customWidth="1"/>
    <col min="13" max="13" width="14.42578125" bestFit="1" customWidth="1"/>
    <col min="15" max="16" width="14.42578125" bestFit="1" customWidth="1"/>
    <col min="18" max="18" width="23" customWidth="1"/>
  </cols>
  <sheetData>
    <row r="8" spans="4:16" x14ac:dyDescent="0.25">
      <c r="D8" t="s">
        <v>9</v>
      </c>
      <c r="M8" t="s">
        <v>12</v>
      </c>
      <c r="P8" t="s">
        <v>15</v>
      </c>
    </row>
    <row r="9" spans="4:16" x14ac:dyDescent="0.25">
      <c r="D9" t="s">
        <v>2</v>
      </c>
      <c r="E9">
        <f>49/1000</f>
        <v>4.9000000000000002E-2</v>
      </c>
      <c r="F9" t="s">
        <v>1</v>
      </c>
      <c r="G9">
        <f>1/1000</f>
        <v>1E-3</v>
      </c>
      <c r="H9" t="s">
        <v>1</v>
      </c>
      <c r="I9" s="5" t="s">
        <v>6</v>
      </c>
      <c r="J9" s="4">
        <f>E10/(240*E11)*SQRT(1+(2*E9/E10)^2)</f>
        <v>1.7811864571117705E-3</v>
      </c>
      <c r="K9" s="2">
        <f>J9*G12</f>
        <v>3.7462626040557603E-9</v>
      </c>
      <c r="M9" s="2">
        <f>SQRT(K9^2+K10^2+K11^2+K12^2)</f>
        <v>1.4821255728928881E-8</v>
      </c>
      <c r="P9">
        <f>E12*E10/(E11*240)*SQRT(1+(2*E9/E10)^2)</f>
        <v>1.2487542013519202E-6</v>
      </c>
    </row>
    <row r="10" spans="4:16" x14ac:dyDescent="0.25">
      <c r="D10" t="s">
        <v>3</v>
      </c>
      <c r="E10">
        <f>200/1000</f>
        <v>0.2</v>
      </c>
      <c r="F10" t="s">
        <v>1</v>
      </c>
      <c r="G10">
        <f>1/1000</f>
        <v>1E-3</v>
      </c>
      <c r="H10" t="s">
        <v>1</v>
      </c>
      <c r="I10" s="5" t="s">
        <v>4</v>
      </c>
      <c r="J10">
        <f>-E12*E10/(240*E11^2)*SQRT(1+(2*E9/E10)^2)</f>
        <v>-2.3968410774509022E-6</v>
      </c>
      <c r="K10">
        <f>J10*G11</f>
        <v>-1.24875420135192E-8</v>
      </c>
      <c r="M10" t="s">
        <v>13</v>
      </c>
      <c r="P10" t="s">
        <v>16</v>
      </c>
    </row>
    <row r="11" spans="4:16" x14ac:dyDescent="0.25">
      <c r="D11" t="s">
        <v>4</v>
      </c>
      <c r="E11">
        <v>0.52100000000000002</v>
      </c>
      <c r="F11" t="s">
        <v>5</v>
      </c>
      <c r="G11">
        <f>1/100*E11</f>
        <v>5.2100000000000002E-3</v>
      </c>
      <c r="H11" t="s">
        <v>5</v>
      </c>
      <c r="I11" s="5" t="s">
        <v>3</v>
      </c>
      <c r="J11">
        <f>E12/(240*E11)/SQRT(1+(2*E9/E10)^2)</f>
        <v>5.0348931592287719E-6</v>
      </c>
      <c r="K11">
        <f>J11*G10</f>
        <v>5.0348931592287721E-9</v>
      </c>
      <c r="M11" s="6">
        <v>1.57922E-10</v>
      </c>
      <c r="P11" s="6">
        <v>1.24853E-6</v>
      </c>
    </row>
    <row r="12" spans="4:16" x14ac:dyDescent="0.25">
      <c r="D12" t="s">
        <v>6</v>
      </c>
      <c r="E12" s="2">
        <v>7.0107999999999998E-4</v>
      </c>
      <c r="F12" t="s">
        <v>7</v>
      </c>
      <c r="G12" s="2">
        <f>0.3/100*E12</f>
        <v>2.1032399999999999E-6</v>
      </c>
      <c r="H12" t="s">
        <v>7</v>
      </c>
      <c r="I12" s="5" t="s">
        <v>11</v>
      </c>
      <c r="J12">
        <f>4*E12*E9/(E10*240*E11)/SQRT(1+(2*E9/E10)^2)</f>
        <v>4.9341952960441965E-6</v>
      </c>
      <c r="K12">
        <f>J12*G9</f>
        <v>4.9341952960441964E-9</v>
      </c>
      <c r="M12" t="s">
        <v>14</v>
      </c>
    </row>
    <row r="13" spans="4:16" x14ac:dyDescent="0.25">
      <c r="E13" s="2"/>
      <c r="G13" s="2"/>
      <c r="M13" s="2">
        <f>SQRT(M9^2+M11^2)</f>
        <v>1.4822097042604707E-8</v>
      </c>
    </row>
    <row r="15" spans="4:16" x14ac:dyDescent="0.25">
      <c r="E15" s="2"/>
      <c r="G15" s="2"/>
    </row>
    <row r="17" spans="5:9" x14ac:dyDescent="0.25">
      <c r="E17" s="3"/>
    </row>
    <row r="25" spans="5:9" x14ac:dyDescent="0.25">
      <c r="G25" s="2"/>
      <c r="I25" s="2"/>
    </row>
    <row r="26" spans="5:9" x14ac:dyDescent="0.25">
      <c r="G26" s="2"/>
      <c r="I26" s="2"/>
    </row>
    <row r="28" spans="5:9" x14ac:dyDescent="0.25">
      <c r="G28" s="2"/>
      <c r="I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DB2F-97EB-4C93-B156-FE9E1FE38037}">
  <dimension ref="C8:O29"/>
  <sheetViews>
    <sheetView workbookViewId="0">
      <selection activeCell="D8" sqref="D8"/>
    </sheetView>
  </sheetViews>
  <sheetFormatPr defaultRowHeight="15" x14ac:dyDescent="0.25"/>
  <cols>
    <col min="3" max="3" width="10" bestFit="1" customWidth="1"/>
    <col min="5" max="5" width="13.42578125" bestFit="1" customWidth="1"/>
    <col min="6" max="6" width="10" bestFit="1" customWidth="1"/>
    <col min="7" max="8" width="13.42578125" bestFit="1" customWidth="1"/>
    <col min="10" max="11" width="13.42578125" bestFit="1" customWidth="1"/>
    <col min="13" max="13" width="14.42578125" bestFit="1" customWidth="1"/>
    <col min="14" max="14" width="13.42578125" bestFit="1" customWidth="1"/>
    <col min="15" max="15" width="14.140625" customWidth="1"/>
    <col min="16" max="16" width="14.42578125" bestFit="1" customWidth="1"/>
  </cols>
  <sheetData>
    <row r="8" spans="3:15" x14ac:dyDescent="0.25">
      <c r="D8" t="s">
        <v>9</v>
      </c>
      <c r="M8" t="s">
        <v>12</v>
      </c>
      <c r="O8" t="s">
        <v>15</v>
      </c>
    </row>
    <row r="9" spans="3:15" x14ac:dyDescent="0.25">
      <c r="D9" t="s">
        <v>2</v>
      </c>
      <c r="E9">
        <f>49/1000</f>
        <v>4.9000000000000002E-2</v>
      </c>
      <c r="F9" t="s">
        <v>1</v>
      </c>
      <c r="G9">
        <f>1/1000</f>
        <v>1E-3</v>
      </c>
      <c r="H9" t="s">
        <v>1</v>
      </c>
      <c r="I9" s="5" t="s">
        <v>6</v>
      </c>
      <c r="J9" s="4">
        <f>E10/(240*E11)*SQRT(1+(2*E9/E10)^2)</f>
        <v>9.2892707122645894E-4</v>
      </c>
      <c r="K9" s="2">
        <f>J9*G12</f>
        <v>3.7398325209455865E-9</v>
      </c>
      <c r="M9" s="2">
        <f>SQRT(K9^2+K10^2+K11^2+K12^2)</f>
        <v>1.479581653360099E-8</v>
      </c>
      <c r="O9">
        <f>E12*E10/(E11*240)*SQRT(1+(2*E9/E10)^2)</f>
        <v>1.2466108403151956E-6</v>
      </c>
    </row>
    <row r="10" spans="3:15" x14ac:dyDescent="0.25">
      <c r="D10" t="s">
        <v>3</v>
      </c>
      <c r="E10">
        <f>200/1000</f>
        <v>0.2</v>
      </c>
      <c r="F10" t="s">
        <v>1</v>
      </c>
      <c r="G10">
        <f>1/1000</f>
        <v>1E-3</v>
      </c>
      <c r="H10" t="s">
        <v>1</v>
      </c>
      <c r="I10" s="5" t="s">
        <v>4</v>
      </c>
      <c r="J10">
        <f>-E12*E10/(240*E11^2)*SQRT(1+(2*E9/E10)^2)</f>
        <v>-1.2478586990142096E-6</v>
      </c>
      <c r="K10">
        <f>J10*G11</f>
        <v>-1.2466108403151954E-8</v>
      </c>
      <c r="M10" t="s">
        <v>13</v>
      </c>
      <c r="O10" t="s">
        <v>16</v>
      </c>
    </row>
    <row r="11" spans="3:15" x14ac:dyDescent="0.25">
      <c r="D11" t="s">
        <v>4</v>
      </c>
      <c r="E11">
        <v>0.999</v>
      </c>
      <c r="F11" t="s">
        <v>5</v>
      </c>
      <c r="G11">
        <f>1/100*E11</f>
        <v>9.9900000000000006E-3</v>
      </c>
      <c r="H11" t="s">
        <v>5</v>
      </c>
      <c r="I11" s="5" t="s">
        <v>3</v>
      </c>
      <c r="J11">
        <f>E12/(240*E11)/SQRT(1+(2*E9/E10)^2)</f>
        <v>5.0262512713297139E-6</v>
      </c>
      <c r="K11">
        <f>J11*G10</f>
        <v>5.0262512713297137E-9</v>
      </c>
      <c r="M11" s="6">
        <v>3.6456099999999999E-10</v>
      </c>
      <c r="O11" s="1">
        <v>1.24867E-6</v>
      </c>
    </row>
    <row r="12" spans="3:15" x14ac:dyDescent="0.25">
      <c r="C12" s="3" t="s">
        <v>10</v>
      </c>
      <c r="D12" t="s">
        <v>6</v>
      </c>
      <c r="E12" s="2">
        <v>1.3419899999999999E-3</v>
      </c>
      <c r="F12" t="s">
        <v>7</v>
      </c>
      <c r="G12" s="2">
        <f>0.3/100*E12</f>
        <v>4.0259699999999997E-6</v>
      </c>
      <c r="H12" t="s">
        <v>7</v>
      </c>
      <c r="I12" s="5" t="s">
        <v>11</v>
      </c>
      <c r="J12">
        <f>4*E12*E9/(E10*240*E11)/SQRT(1+(2*E9/E10)^2)</f>
        <v>4.9257262459031196E-6</v>
      </c>
      <c r="K12">
        <f>J12*G9</f>
        <v>4.9257262459031193E-9</v>
      </c>
      <c r="M12" t="s">
        <v>14</v>
      </c>
    </row>
    <row r="13" spans="3:15" x14ac:dyDescent="0.25">
      <c r="E13" s="2"/>
      <c r="G13" s="2"/>
      <c r="M13" s="2">
        <f>SQRT(M9^2+M11^2)</f>
        <v>1.4800307146093333E-8</v>
      </c>
    </row>
    <row r="15" spans="3:15" x14ac:dyDescent="0.25">
      <c r="C15" s="3"/>
      <c r="E15" s="2"/>
      <c r="G15" s="2"/>
    </row>
    <row r="26" spans="6:10" x14ac:dyDescent="0.25">
      <c r="H26" s="2"/>
      <c r="J26" s="2"/>
    </row>
    <row r="27" spans="6:10" x14ac:dyDescent="0.25">
      <c r="H27" s="2"/>
      <c r="J27" s="2"/>
    </row>
    <row r="29" spans="6:10" x14ac:dyDescent="0.25">
      <c r="F29" s="3"/>
      <c r="H29" s="2"/>
      <c r="J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Short_Center</vt:lpstr>
      <vt:lpstr>Short_Field</vt:lpstr>
      <vt:lpstr>Long_Center</vt:lpstr>
      <vt:lpstr>Long_Field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2019-06-29T14:57:15Z</dcterms:created>
  <dcterms:modified xsi:type="dcterms:W3CDTF">2019-06-29T14:57:26Z</dcterms:modified>
</cp:coreProperties>
</file>