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WA_Cloud/Pamusika_Blueprint/Business_Plan/"/>
    </mc:Choice>
  </mc:AlternateContent>
  <xr:revisionPtr revIDLastSave="0" documentId="13_ncr:1_{35D5E7C0-266F-AB42-A168-22778A1F6348}" xr6:coauthVersionLast="47" xr6:coauthVersionMax="47" xr10:uidLastSave="{00000000-0000-0000-0000-000000000000}"/>
  <bookViews>
    <workbookView xWindow="380" yWindow="500" windowWidth="28040" windowHeight="16940" activeTab="5" xr2:uid="{65691001-BA27-9244-8A65-AC64792737AA}"/>
  </bookViews>
  <sheets>
    <sheet name="Expected Profit" sheetId="1" r:id="rId1"/>
    <sheet name="Real Sales" sheetId="2" r:id="rId2"/>
    <sheet name="Expenses" sheetId="4" r:id="rId3"/>
    <sheet name="Final Summary" sheetId="3" r:id="rId4"/>
    <sheet name="Final Profit &amp; Loss" sheetId="5" r:id="rId5"/>
    <sheet name="Merged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9" i="6" l="1"/>
  <c r="N8" i="6"/>
  <c r="P8" i="6" s="1"/>
  <c r="O5" i="6"/>
  <c r="O6" i="6"/>
  <c r="O7" i="6"/>
  <c r="O8" i="6"/>
  <c r="O9" i="6"/>
  <c r="O10" i="6"/>
  <c r="O11" i="6"/>
  <c r="O4" i="6"/>
  <c r="I5" i="6"/>
  <c r="J5" i="6" s="1"/>
  <c r="K5" i="6" s="1"/>
  <c r="N5" i="6" s="1"/>
  <c r="I6" i="6"/>
  <c r="J6" i="6" s="1"/>
  <c r="K6" i="6" s="1"/>
  <c r="N6" i="6" s="1"/>
  <c r="P6" i="6" s="1"/>
  <c r="I7" i="6"/>
  <c r="J7" i="6" s="1"/>
  <c r="K7" i="6" s="1"/>
  <c r="N7" i="6" s="1"/>
  <c r="I8" i="6"/>
  <c r="J8" i="6" s="1"/>
  <c r="K8" i="6" s="1"/>
  <c r="I9" i="6"/>
  <c r="J9" i="6" s="1"/>
  <c r="K9" i="6" s="1"/>
  <c r="N9" i="6" s="1"/>
  <c r="I10" i="6"/>
  <c r="J10" i="6" s="1"/>
  <c r="K10" i="6" s="1"/>
  <c r="N10" i="6" s="1"/>
  <c r="I11" i="6"/>
  <c r="J11" i="6" s="1"/>
  <c r="K11" i="6" s="1"/>
  <c r="N11" i="6" s="1"/>
  <c r="G5" i="6"/>
  <c r="H5" i="6" s="1"/>
  <c r="I4" i="6"/>
  <c r="J4" i="6" s="1"/>
  <c r="K4" i="6" s="1"/>
  <c r="G6" i="6"/>
  <c r="H6" i="6" s="1"/>
  <c r="G7" i="6"/>
  <c r="H7" i="6" s="1"/>
  <c r="G8" i="6"/>
  <c r="H8" i="6" s="1"/>
  <c r="G9" i="6"/>
  <c r="H9" i="6" s="1"/>
  <c r="G10" i="6"/>
  <c r="H10" i="6" s="1"/>
  <c r="G11" i="6"/>
  <c r="H11" i="6" s="1"/>
  <c r="G4" i="6"/>
  <c r="H4" i="6" s="1"/>
  <c r="C40" i="6"/>
  <c r="Y42" i="6" s="1"/>
  <c r="F19" i="6"/>
  <c r="D19" i="6"/>
  <c r="AA34" i="6" a="1"/>
  <c r="AA34" i="6" s="1"/>
  <c r="AI4" i="6" a="1"/>
  <c r="AI4" i="6" s="1"/>
  <c r="AG4" i="6" a="1"/>
  <c r="AG4" i="6" s="1"/>
  <c r="AF4" i="6" a="1"/>
  <c r="AF4" i="6" s="1"/>
  <c r="AE4" i="6" a="1"/>
  <c r="AE4" i="6" s="1"/>
  <c r="C6" i="5" a="1"/>
  <c r="C6" i="5" s="1"/>
  <c r="E5" i="3" a="1"/>
  <c r="E5" i="3" s="1"/>
  <c r="I5" i="2" a="1"/>
  <c r="I5" i="2" s="1"/>
  <c r="J5" i="2" a="1"/>
  <c r="J5" i="2" s="1"/>
  <c r="K5" i="2" a="1"/>
  <c r="K5" i="2"/>
  <c r="M5" i="2" a="1"/>
  <c r="M5" i="2"/>
  <c r="G6" i="1" a="1"/>
  <c r="G6" i="1"/>
  <c r="H6" i="1" a="1"/>
  <c r="H6" i="1"/>
  <c r="I6" i="1" a="1"/>
  <c r="I6" i="1" s="1"/>
  <c r="K6" i="1" a="1"/>
  <c r="K6" i="1"/>
  <c r="K19" i="6" l="1"/>
  <c r="N4" i="6"/>
  <c r="P4" i="6" s="1"/>
  <c r="P11" i="6"/>
  <c r="Q11" i="6" s="1"/>
  <c r="R11" i="6" s="1"/>
  <c r="S11" i="6" s="1"/>
  <c r="H19" i="6"/>
  <c r="G19" i="6"/>
  <c r="I19" i="6"/>
  <c r="P5" i="6"/>
  <c r="P7" i="6"/>
  <c r="Q7" i="6" s="1"/>
  <c r="R7" i="6" s="1"/>
  <c r="S7" i="6" s="1"/>
  <c r="P10" i="6"/>
  <c r="P9" i="6"/>
  <c r="Q9" i="6" s="1"/>
  <c r="R9" i="6" s="1"/>
  <c r="S9" i="6" s="1"/>
  <c r="T9" i="6" s="1"/>
  <c r="O19" i="6"/>
  <c r="J19" i="6"/>
  <c r="N19" i="6"/>
  <c r="Q10" i="6"/>
  <c r="R10" i="6" s="1"/>
  <c r="S10" i="6" s="1"/>
  <c r="T10" i="6" s="1"/>
  <c r="Q6" i="6"/>
  <c r="R6" i="6" s="1"/>
  <c r="S6" i="6" s="1"/>
  <c r="T6" i="6" s="1"/>
  <c r="T11" i="6"/>
  <c r="Q4" i="6"/>
  <c r="R4" i="6" s="1"/>
  <c r="S4" i="6" s="1"/>
  <c r="T4" i="6" s="1"/>
  <c r="Q5" i="6"/>
  <c r="R5" i="6" s="1"/>
  <c r="S5" i="6" s="1"/>
  <c r="Q8" i="6"/>
  <c r="R8" i="6" s="1"/>
  <c r="S8" i="6" s="1"/>
  <c r="T8" i="6" s="1"/>
  <c r="P19" i="6"/>
  <c r="Q19" i="6" s="1"/>
  <c r="T7" i="6" l="1"/>
  <c r="T5" i="6"/>
  <c r="S19" i="6"/>
  <c r="T19" i="6"/>
  <c r="Y41" i="6" s="1"/>
  <c r="Y43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<sst xmlns="http://schemas.openxmlformats.org/spreadsheetml/2006/main" count="174" uniqueCount="68">
  <si>
    <t>Fruits</t>
  </si>
  <si>
    <t>Name</t>
  </si>
  <si>
    <t>Buying Price</t>
  </si>
  <si>
    <t>Selling Price</t>
  </si>
  <si>
    <t>Vegetables</t>
  </si>
  <si>
    <t>Detergents</t>
  </si>
  <si>
    <t>Apples</t>
  </si>
  <si>
    <t>Banana</t>
  </si>
  <si>
    <t>Covo</t>
  </si>
  <si>
    <t>Tomatoes</t>
  </si>
  <si>
    <t>Expected Profit</t>
  </si>
  <si>
    <t>Sunlight Liquid</t>
  </si>
  <si>
    <t>Category</t>
  </si>
  <si>
    <t>Quantity Bought</t>
  </si>
  <si>
    <t>Quantity Sold</t>
  </si>
  <si>
    <t>Gross Profit (Auto)</t>
  </si>
  <si>
    <t>Reward (Auto)</t>
  </si>
  <si>
    <t>Net Profit (Auto)</t>
  </si>
  <si>
    <t>Expected Revenue (Auto)</t>
  </si>
  <si>
    <t>Expected Cost (Auto)</t>
  </si>
  <si>
    <t>Expected Profit (Auto)</t>
  </si>
  <si>
    <t>Formula (e.g., 5%)</t>
  </si>
  <si>
    <t>Spoiled</t>
  </si>
  <si>
    <t>Real Revenue (Auto)</t>
  </si>
  <si>
    <t>Real Cost (Auto)</t>
  </si>
  <si>
    <t>Real Profit (Auto)</t>
  </si>
  <si>
    <t>Real Profit</t>
  </si>
  <si>
    <t>Difference</t>
  </si>
  <si>
    <t>US$ _______</t>
  </si>
  <si>
    <t>Expense Type</t>
  </si>
  <si>
    <t>Amount</t>
  </si>
  <si>
    <t>% of Sales (if applicable)</t>
  </si>
  <si>
    <t>Notes</t>
  </si>
  <si>
    <t>Transport</t>
  </si>
  <si>
    <t>N/A</t>
  </si>
  <si>
    <t>Fixed cost</t>
  </si>
  <si>
    <t>Dividends</t>
  </si>
  <si>
    <t>Percentage of profits</t>
  </si>
  <si>
    <t>Packaging</t>
  </si>
  <si>
    <t>Per unit sold</t>
  </si>
  <si>
    <t>Based on units sold</t>
  </si>
  <si>
    <t>Branding (Stickers)</t>
  </si>
  <si>
    <t>Per product</t>
  </si>
  <si>
    <t>Applies to all products</t>
  </si>
  <si>
    <t>Rent</t>
  </si>
  <si>
    <t>Monthly fixed expense</t>
  </si>
  <si>
    <t>Utilities</t>
  </si>
  <si>
    <t>Electricity, water, etc.</t>
  </si>
  <si>
    <t>Description</t>
  </si>
  <si>
    <t>US$ ________</t>
  </si>
  <si>
    <t>Total Expenses</t>
  </si>
  <si>
    <t>Net Profit</t>
  </si>
  <si>
    <t>Lemon</t>
  </si>
  <si>
    <t>Oranges</t>
  </si>
  <si>
    <t>Water Melon</t>
  </si>
  <si>
    <t>Onions</t>
  </si>
  <si>
    <t>Orange Dishwashing Liquid</t>
  </si>
  <si>
    <t>Pine Gell</t>
  </si>
  <si>
    <t>Toilet Cleaner</t>
  </si>
  <si>
    <t>Dishwashing Liquid</t>
  </si>
  <si>
    <t>Expected Profit %</t>
  </si>
  <si>
    <t>Reward %</t>
  </si>
  <si>
    <t xml:space="preserve">Selling Price Each   </t>
  </si>
  <si>
    <t xml:space="preserve">Buying Price Each   </t>
  </si>
  <si>
    <t>Fixed Selling Price per Unit</t>
  </si>
  <si>
    <t>Fixed Buying Price per Unit</t>
  </si>
  <si>
    <t>Quantity per Unit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</si>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</sst>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US$&quot;#,##0.00_);[Red]\(&quot;US$&quot;#,##0.00\)"/>
    <numFmt numFmtId="44" formatCode="_(&quot;US$&quot;* #,##0.00_);_(&quot;US$&quot;* \(#,##0.00\);_(&quot;US$&quot;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Monaco"/>
      <family val="2"/>
    </font>
    <font>
      <b/>
      <sz val="12"/>
      <color theme="1"/>
      <name val="Monaco"/>
      <family val="2"/>
    </font>
    <font>
      <sz val="12"/>
      <color theme="1"/>
      <name val="Monaco"/>
      <family val="2"/>
    </font>
    <font>
      <sz val="12"/>
      <color theme="8" tint="-0.499984740745262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Border="1"/>
    <xf numFmtId="0" fontId="0" fillId="0" borderId="0" xfId="0" applyFill="1" applyBorder="1"/>
    <xf numFmtId="44" fontId="0" fillId="0" borderId="0" xfId="1" applyFont="1" applyBorder="1"/>
    <xf numFmtId="2" fontId="0" fillId="0" borderId="0" xfId="0" applyNumberFormat="1" applyBorder="1"/>
    <xf numFmtId="0" fontId="2" fillId="0" borderId="0" xfId="0" applyFont="1"/>
    <xf numFmtId="8" fontId="0" fillId="0" borderId="0" xfId="0" applyNumberFormat="1"/>
    <xf numFmtId="9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8" fontId="5" fillId="0" borderId="0" xfId="0" applyNumberFormat="1" applyFont="1"/>
    <xf numFmtId="0" fontId="6" fillId="0" borderId="0" xfId="0" applyFont="1" applyBorder="1"/>
    <xf numFmtId="44" fontId="5" fillId="0" borderId="0" xfId="1" applyFont="1" applyBorder="1"/>
    <xf numFmtId="2" fontId="5" fillId="0" borderId="0" xfId="0" applyNumberFormat="1" applyFont="1" applyBorder="1"/>
    <xf numFmtId="9" fontId="5" fillId="0" borderId="0" xfId="2" applyFont="1"/>
    <xf numFmtId="2" fontId="5" fillId="0" borderId="0" xfId="2" applyNumberFormat="1" applyFont="1"/>
    <xf numFmtId="1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30A6C-A8EE-1040-BB51-6C6A0F6E4F53}">
  <dimension ref="B2:AB13"/>
  <sheetViews>
    <sheetView workbookViewId="0">
      <selection activeCell="B5" sqref="B5:L11"/>
    </sheetView>
  </sheetViews>
  <sheetFormatPr baseColWidth="10" defaultRowHeight="16" x14ac:dyDescent="0.2"/>
  <cols>
    <col min="7" max="7" width="12.33203125" customWidth="1"/>
    <col min="16" max="16" width="12.33203125" customWidth="1"/>
    <col min="25" max="25" width="12.33203125" customWidth="1"/>
  </cols>
  <sheetData>
    <row r="2" spans="2:28" x14ac:dyDescent="0.2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2:28" x14ac:dyDescent="0.2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2:28" x14ac:dyDescent="0.2">
      <c r="D4" s="6"/>
      <c r="F4" s="6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2:28" x14ac:dyDescent="0.2">
      <c r="B5" s="5" t="s">
        <v>12</v>
      </c>
      <c r="C5" s="5" t="s">
        <v>1</v>
      </c>
      <c r="D5" s="5" t="s">
        <v>2</v>
      </c>
      <c r="E5" s="5" t="s">
        <v>13</v>
      </c>
      <c r="F5" s="5" t="s">
        <v>3</v>
      </c>
      <c r="G5" s="5" t="s">
        <v>18</v>
      </c>
      <c r="H5" s="5" t="s">
        <v>19</v>
      </c>
      <c r="I5" s="5" t="s">
        <v>20</v>
      </c>
      <c r="J5" s="5" t="s">
        <v>16</v>
      </c>
      <c r="K5" s="5" t="s">
        <v>17</v>
      </c>
      <c r="L5" s="5"/>
      <c r="M5" s="1"/>
      <c r="N5" s="1"/>
      <c r="O5" s="2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2"/>
      <c r="AB5" s="1"/>
    </row>
    <row r="6" spans="2:28" x14ac:dyDescent="0.2">
      <c r="B6" t="s">
        <v>0</v>
      </c>
      <c r="C6" t="s">
        <v>6</v>
      </c>
      <c r="D6" s="6">
        <v>1</v>
      </c>
      <c r="E6">
        <v>50</v>
      </c>
      <c r="F6" s="6">
        <v>1.5</v>
      </c>
      <c r="G6" t="e" cm="1">
        <f t="array" ref="G6">SP * QtyBought</f>
        <v>#NAME?</v>
      </c>
      <c r="H6" t="e" cm="1">
        <f t="array" ref="H6">BP * QtyBought</f>
        <v>#NAME?</v>
      </c>
      <c r="I6" t="e" cm="1">
        <f t="array" ref="I6">Expected Revenue - Cost</f>
        <v>#NAME?</v>
      </c>
      <c r="J6" t="s">
        <v>21</v>
      </c>
      <c r="K6" t="e" cm="1">
        <f t="array" ref="K6">ExpectedProfit - Reward</f>
        <v>#NAME?</v>
      </c>
      <c r="M6" s="4"/>
      <c r="N6" s="3"/>
      <c r="O6" s="4"/>
      <c r="P6" s="3"/>
      <c r="Q6" s="4"/>
      <c r="R6" s="3"/>
      <c r="S6" s="4"/>
      <c r="T6" s="1"/>
      <c r="U6" s="1"/>
      <c r="V6" s="1"/>
      <c r="W6" s="1"/>
      <c r="X6" s="1"/>
      <c r="Y6" s="1"/>
      <c r="Z6" s="1"/>
      <c r="AA6" s="1"/>
      <c r="AB6" s="1"/>
    </row>
    <row r="7" spans="2:28" x14ac:dyDescent="0.2">
      <c r="C7" t="s">
        <v>7</v>
      </c>
      <c r="D7" s="6">
        <v>0.8</v>
      </c>
      <c r="E7">
        <v>30</v>
      </c>
      <c r="F7" s="6">
        <v>1.2</v>
      </c>
      <c r="M7" s="4"/>
      <c r="N7" s="3"/>
      <c r="O7" s="4"/>
      <c r="P7" s="3"/>
      <c r="Q7" s="4"/>
      <c r="R7" s="3"/>
      <c r="S7" s="4"/>
      <c r="T7" s="2"/>
      <c r="U7" s="1"/>
      <c r="V7" s="1"/>
      <c r="W7" s="1"/>
      <c r="X7" s="1"/>
      <c r="Y7" s="1"/>
      <c r="Z7" s="1"/>
      <c r="AA7" s="1"/>
      <c r="AB7" s="1"/>
    </row>
    <row r="8" spans="2:28" x14ac:dyDescent="0.2">
      <c r="B8" t="s">
        <v>4</v>
      </c>
      <c r="C8" t="s">
        <v>8</v>
      </c>
      <c r="D8" s="6">
        <v>0.5</v>
      </c>
      <c r="E8">
        <v>50</v>
      </c>
      <c r="F8" s="6">
        <v>1</v>
      </c>
      <c r="M8" s="4"/>
      <c r="N8" s="3"/>
      <c r="O8" s="4"/>
      <c r="P8" s="3"/>
      <c r="Q8" s="4"/>
      <c r="R8" s="3"/>
      <c r="S8" s="4"/>
      <c r="T8" s="2"/>
      <c r="U8" s="1"/>
      <c r="V8" s="1"/>
      <c r="W8" s="1"/>
      <c r="X8" s="1"/>
      <c r="Y8" s="1"/>
      <c r="Z8" s="1"/>
      <c r="AA8" s="1"/>
      <c r="AB8" s="1"/>
    </row>
    <row r="9" spans="2:28" x14ac:dyDescent="0.2">
      <c r="B9" t="s">
        <v>5</v>
      </c>
      <c r="C9" t="s">
        <v>11</v>
      </c>
      <c r="D9" s="6">
        <v>2</v>
      </c>
      <c r="E9">
        <v>100</v>
      </c>
      <c r="F9" s="6">
        <v>3</v>
      </c>
      <c r="M9" s="4"/>
      <c r="N9" s="3"/>
      <c r="O9" s="4"/>
      <c r="P9" s="3"/>
      <c r="Q9" s="4"/>
      <c r="R9" s="3"/>
      <c r="S9" s="4"/>
      <c r="T9" s="1"/>
      <c r="U9" s="1"/>
      <c r="V9" s="1"/>
      <c r="W9" s="1"/>
      <c r="X9" s="1"/>
      <c r="Y9" s="1"/>
      <c r="Z9" s="1"/>
      <c r="AA9" s="1"/>
      <c r="AB9" s="1"/>
    </row>
    <row r="10" spans="2:28" x14ac:dyDescent="0.2">
      <c r="B10" s="1"/>
      <c r="C10" s="3"/>
      <c r="D10" s="4"/>
      <c r="E10" s="3"/>
      <c r="F10" s="4"/>
      <c r="G10" s="3"/>
      <c r="H10" s="4"/>
      <c r="I10" s="3"/>
      <c r="J10" s="3"/>
      <c r="K10" s="1"/>
      <c r="L10" s="3"/>
      <c r="M10" s="4"/>
      <c r="N10" s="3"/>
      <c r="O10" s="4"/>
      <c r="P10" s="3"/>
      <c r="Q10" s="4"/>
      <c r="R10" s="3"/>
      <c r="S10" s="4"/>
      <c r="T10" s="1"/>
      <c r="U10" s="1"/>
      <c r="V10" s="1"/>
      <c r="W10" s="1"/>
      <c r="X10" s="1"/>
      <c r="Y10" s="1"/>
      <c r="Z10" s="1"/>
      <c r="AA10" s="1"/>
      <c r="AB10" s="1"/>
    </row>
    <row r="11" spans="2:28" x14ac:dyDescent="0.2">
      <c r="B11" s="1"/>
      <c r="C11" s="3"/>
      <c r="D11" s="4"/>
      <c r="E11" s="3"/>
      <c r="F11" s="4"/>
      <c r="G11" s="3"/>
      <c r="H11" s="4"/>
      <c r="I11" s="3"/>
      <c r="J11" s="3"/>
      <c r="K11" s="1"/>
      <c r="L11" s="3"/>
      <c r="M11" s="4"/>
      <c r="N11" s="3"/>
      <c r="O11" s="4"/>
      <c r="P11" s="3"/>
      <c r="Q11" s="4"/>
      <c r="R11" s="3"/>
      <c r="S11" s="4"/>
      <c r="T11" s="1"/>
      <c r="U11" s="1"/>
      <c r="V11" s="1"/>
      <c r="W11" s="1"/>
      <c r="X11" s="1"/>
      <c r="Y11" s="1"/>
      <c r="Z11" s="1"/>
      <c r="AA11" s="1"/>
      <c r="AB11" s="1"/>
    </row>
    <row r="12" spans="2:28" x14ac:dyDescent="0.2">
      <c r="E12" s="3"/>
      <c r="F12" s="4"/>
      <c r="G12" s="3"/>
      <c r="H12" s="4"/>
      <c r="I12" s="3"/>
      <c r="J12" s="3"/>
    </row>
    <row r="13" spans="2:28" x14ac:dyDescent="0.2">
      <c r="G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89A66-1A74-EB40-AEF2-1897F3228D69}">
  <dimension ref="B4:M8"/>
  <sheetViews>
    <sheetView workbookViewId="0">
      <selection activeCell="B4" sqref="B4:M8"/>
    </sheetView>
  </sheetViews>
  <sheetFormatPr baseColWidth="10" defaultRowHeight="16" x14ac:dyDescent="0.2"/>
  <sheetData>
    <row r="4" spans="2:13" x14ac:dyDescent="0.2">
      <c r="B4" s="5" t="s">
        <v>12</v>
      </c>
      <c r="C4" s="5" t="s">
        <v>1</v>
      </c>
      <c r="D4" s="5" t="s">
        <v>2</v>
      </c>
      <c r="E4" s="5" t="s">
        <v>13</v>
      </c>
      <c r="F4" s="5" t="s">
        <v>14</v>
      </c>
      <c r="G4" s="5" t="s">
        <v>22</v>
      </c>
      <c r="H4" s="5" t="s">
        <v>3</v>
      </c>
      <c r="I4" s="5" t="s">
        <v>23</v>
      </c>
      <c r="J4" s="5" t="s">
        <v>24</v>
      </c>
      <c r="K4" s="5" t="s">
        <v>25</v>
      </c>
      <c r="L4" s="5" t="s">
        <v>16</v>
      </c>
      <c r="M4" s="5" t="s">
        <v>17</v>
      </c>
    </row>
    <row r="5" spans="2:13" x14ac:dyDescent="0.2">
      <c r="B5" t="s">
        <v>0</v>
      </c>
      <c r="C5" t="s">
        <v>6</v>
      </c>
      <c r="D5" s="6">
        <v>1</v>
      </c>
      <c r="E5">
        <v>50</v>
      </c>
      <c r="F5">
        <v>45</v>
      </c>
      <c r="G5">
        <v>5</v>
      </c>
      <c r="H5" s="6">
        <v>1.5</v>
      </c>
      <c r="I5" t="e" cm="1">
        <f t="array" ref="I5">SP * QtySold</f>
        <v>#NAME?</v>
      </c>
      <c r="J5" t="e" cm="1">
        <f t="array" ref="J5">BP * QtyBought</f>
        <v>#NAME?</v>
      </c>
      <c r="K5" t="e" cm="1">
        <f t="array" ref="K5">Real Revenue - Cost</f>
        <v>#NAME?</v>
      </c>
      <c r="L5" t="s">
        <v>21</v>
      </c>
      <c r="M5" t="e" cm="1">
        <f t="array" ref="M5">RealProfit - Reward</f>
        <v>#NAME?</v>
      </c>
    </row>
    <row r="6" spans="2:13" x14ac:dyDescent="0.2">
      <c r="C6" t="s">
        <v>7</v>
      </c>
      <c r="D6" s="6">
        <v>0.8</v>
      </c>
      <c r="E6">
        <v>30</v>
      </c>
      <c r="F6">
        <v>28</v>
      </c>
      <c r="G6">
        <v>2</v>
      </c>
      <c r="H6" s="6">
        <v>1.2</v>
      </c>
    </row>
    <row r="7" spans="2:13" x14ac:dyDescent="0.2">
      <c r="B7" t="s">
        <v>4</v>
      </c>
      <c r="C7" t="s">
        <v>8</v>
      </c>
      <c r="D7" s="6">
        <v>0.5</v>
      </c>
      <c r="E7">
        <v>50</v>
      </c>
      <c r="F7">
        <v>47</v>
      </c>
      <c r="G7">
        <v>3</v>
      </c>
      <c r="H7" s="6">
        <v>1</v>
      </c>
    </row>
    <row r="8" spans="2:13" x14ac:dyDescent="0.2">
      <c r="B8" t="s">
        <v>5</v>
      </c>
      <c r="C8" t="s">
        <v>11</v>
      </c>
      <c r="D8" s="6">
        <v>2</v>
      </c>
      <c r="E8">
        <v>100</v>
      </c>
      <c r="F8">
        <v>90</v>
      </c>
      <c r="G8">
        <v>10</v>
      </c>
      <c r="H8" s="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BC0FB-7F34-014B-8B19-FEB9003EA243}">
  <dimension ref="B4:E10"/>
  <sheetViews>
    <sheetView workbookViewId="0">
      <selection activeCell="B4" sqref="B4:F10"/>
    </sheetView>
  </sheetViews>
  <sheetFormatPr baseColWidth="10" defaultRowHeight="16" x14ac:dyDescent="0.2"/>
  <sheetData>
    <row r="4" spans="2:5" x14ac:dyDescent="0.2">
      <c r="B4" s="5" t="s">
        <v>29</v>
      </c>
      <c r="C4" s="5" t="s">
        <v>30</v>
      </c>
      <c r="D4" s="5" t="s">
        <v>31</v>
      </c>
      <c r="E4" s="5" t="s">
        <v>32</v>
      </c>
    </row>
    <row r="5" spans="2:5" x14ac:dyDescent="0.2">
      <c r="B5" t="s">
        <v>33</v>
      </c>
      <c r="C5" s="6">
        <v>50</v>
      </c>
      <c r="D5" t="s">
        <v>34</v>
      </c>
      <c r="E5" t="s">
        <v>35</v>
      </c>
    </row>
    <row r="6" spans="2:5" x14ac:dyDescent="0.2">
      <c r="B6" t="s">
        <v>36</v>
      </c>
      <c r="C6" t="s">
        <v>34</v>
      </c>
      <c r="D6" s="7">
        <v>0.05</v>
      </c>
      <c r="E6" t="s">
        <v>37</v>
      </c>
    </row>
    <row r="7" spans="2:5" x14ac:dyDescent="0.2">
      <c r="B7" t="s">
        <v>38</v>
      </c>
      <c r="C7" s="6">
        <v>0.1</v>
      </c>
      <c r="D7" t="s">
        <v>39</v>
      </c>
      <c r="E7" t="s">
        <v>40</v>
      </c>
    </row>
    <row r="8" spans="2:5" x14ac:dyDescent="0.2">
      <c r="B8" t="s">
        <v>41</v>
      </c>
      <c r="C8" s="6">
        <v>0.05</v>
      </c>
      <c r="D8" t="s">
        <v>42</v>
      </c>
      <c r="E8" t="s">
        <v>43</v>
      </c>
    </row>
    <row r="9" spans="2:5" x14ac:dyDescent="0.2">
      <c r="B9" t="s">
        <v>44</v>
      </c>
      <c r="C9" s="6">
        <v>100</v>
      </c>
      <c r="D9" t="s">
        <v>34</v>
      </c>
      <c r="E9" t="s">
        <v>45</v>
      </c>
    </row>
    <row r="10" spans="2:5" x14ac:dyDescent="0.2">
      <c r="B10" t="s">
        <v>46</v>
      </c>
      <c r="C10" s="6">
        <v>30</v>
      </c>
      <c r="D10" t="s">
        <v>34</v>
      </c>
      <c r="E10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4BFF4-E929-7B49-B230-85E32B136739}">
  <dimension ref="B4:E7"/>
  <sheetViews>
    <sheetView workbookViewId="0">
      <selection activeCell="B4" sqref="B4:E8"/>
    </sheetView>
  </sheetViews>
  <sheetFormatPr baseColWidth="10" defaultRowHeight="16" x14ac:dyDescent="0.2"/>
  <sheetData>
    <row r="4" spans="2:5" x14ac:dyDescent="0.2">
      <c r="B4" s="5" t="s">
        <v>12</v>
      </c>
      <c r="C4" s="5" t="s">
        <v>10</v>
      </c>
      <c r="D4" s="5" t="s">
        <v>26</v>
      </c>
      <c r="E4" s="5" t="s">
        <v>27</v>
      </c>
    </row>
    <row r="5" spans="2:5" x14ac:dyDescent="0.2">
      <c r="B5" t="s">
        <v>0</v>
      </c>
      <c r="C5" t="s">
        <v>28</v>
      </c>
      <c r="D5" t="s">
        <v>28</v>
      </c>
      <c r="E5" t="e" cm="1">
        <f t="array" ref="E5">Expected - Real</f>
        <v>#NAME?</v>
      </c>
    </row>
    <row r="6" spans="2:5" x14ac:dyDescent="0.2">
      <c r="B6" t="s">
        <v>4</v>
      </c>
      <c r="C6" t="s">
        <v>28</v>
      </c>
      <c r="D6" t="s">
        <v>28</v>
      </c>
    </row>
    <row r="7" spans="2:5" x14ac:dyDescent="0.2">
      <c r="B7" t="s">
        <v>5</v>
      </c>
      <c r="C7" t="s">
        <v>28</v>
      </c>
      <c r="D7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04E82-CC43-1D45-A521-3C09099A114F}">
  <dimension ref="B3:C6"/>
  <sheetViews>
    <sheetView workbookViewId="0">
      <selection activeCell="B3" sqref="B3:C7"/>
    </sheetView>
  </sheetViews>
  <sheetFormatPr baseColWidth="10" defaultRowHeight="16" x14ac:dyDescent="0.2"/>
  <sheetData>
    <row r="3" spans="2:3" x14ac:dyDescent="0.2">
      <c r="B3" s="5" t="s">
        <v>48</v>
      </c>
      <c r="C3" s="5" t="s">
        <v>30</v>
      </c>
    </row>
    <row r="4" spans="2:3" x14ac:dyDescent="0.2">
      <c r="B4" t="s">
        <v>15</v>
      </c>
      <c r="C4" t="s">
        <v>49</v>
      </c>
    </row>
    <row r="5" spans="2:3" x14ac:dyDescent="0.2">
      <c r="B5" t="s">
        <v>50</v>
      </c>
      <c r="C5" t="s">
        <v>49</v>
      </c>
    </row>
    <row r="6" spans="2:3" x14ac:dyDescent="0.2">
      <c r="B6" t="s">
        <v>51</v>
      </c>
      <c r="C6" t="e" cm="1">
        <f t="array" ref="C6">Gross Profit - Total Expenses</f>
        <v>#NAME?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63D12-F47A-C941-986A-DFEF57DC06F4}">
  <dimension ref="B3:AI43"/>
  <sheetViews>
    <sheetView tabSelected="1" topLeftCell="H1" zoomScale="116" workbookViewId="0">
      <selection activeCell="M3" sqref="M3"/>
    </sheetView>
  </sheetViews>
  <sheetFormatPr baseColWidth="10" defaultRowHeight="16" x14ac:dyDescent="0.2"/>
  <cols>
    <col min="1" max="1" width="10.83203125" style="10"/>
    <col min="2" max="2" width="10.5" style="10" bestFit="1" customWidth="1"/>
    <col min="3" max="3" width="5.83203125" style="10" bestFit="1" customWidth="1"/>
    <col min="4" max="4" width="15.1640625" style="10" bestFit="1" customWidth="1"/>
    <col min="5" max="5" width="21.1640625" style="10" customWidth="1"/>
    <col min="6" max="6" width="16.5" style="10" bestFit="1" customWidth="1"/>
    <col min="7" max="7" width="24.83203125" bestFit="1" customWidth="1"/>
    <col min="8" max="8" width="33.33203125" bestFit="1" customWidth="1"/>
    <col min="9" max="9" width="26" bestFit="1" customWidth="1"/>
    <col min="10" max="10" width="34.5" bestFit="1" customWidth="1"/>
    <col min="11" max="11" width="37.33203125" customWidth="1"/>
    <col min="12" max="12" width="7" bestFit="1" customWidth="1"/>
    <col min="13" max="13" width="12.5" customWidth="1"/>
    <col min="14" max="14" width="28.5" style="10" bestFit="1" customWidth="1"/>
    <col min="15" max="15" width="24.83203125" style="10" bestFit="1" customWidth="1"/>
    <col min="16" max="16" width="27.33203125" style="10" bestFit="1" customWidth="1"/>
    <col min="17" max="17" width="21.1640625" style="10" bestFit="1" customWidth="1"/>
    <col min="18" max="18" width="10.5" style="10" bestFit="1" customWidth="1"/>
    <col min="19" max="19" width="16.5" style="10" bestFit="1" customWidth="1"/>
    <col min="20" max="20" width="21.1640625" style="10" bestFit="1" customWidth="1"/>
    <col min="21" max="23" width="10.83203125" style="10"/>
    <col min="24" max="24" width="10.5" style="10" bestFit="1" customWidth="1"/>
    <col min="25" max="25" width="5.83203125" style="10" bestFit="1" customWidth="1"/>
    <col min="26" max="26" width="15.1640625" style="10" bestFit="1" customWidth="1"/>
    <col min="27" max="27" width="18.83203125" style="10" bestFit="1" customWidth="1"/>
    <col min="28" max="28" width="16.5" style="10" bestFit="1" customWidth="1"/>
    <col min="29" max="29" width="9.33203125" style="10" bestFit="1" customWidth="1"/>
    <col min="30" max="30" width="16.5" style="10" bestFit="1" customWidth="1"/>
    <col min="31" max="31" width="23.6640625" style="10" bestFit="1" customWidth="1"/>
    <col min="32" max="32" width="20" style="10" bestFit="1" customWidth="1"/>
    <col min="33" max="33" width="22.5" style="10" bestFit="1" customWidth="1"/>
    <col min="34" max="34" width="16.5" style="10" bestFit="1" customWidth="1"/>
    <col min="35" max="35" width="21.1640625" style="10" bestFit="1" customWidth="1"/>
    <col min="36" max="16384" width="10.83203125" style="10"/>
  </cols>
  <sheetData>
    <row r="3" spans="2:35" x14ac:dyDescent="0.2">
      <c r="B3" s="8" t="s">
        <v>12</v>
      </c>
      <c r="C3" s="8" t="s">
        <v>1</v>
      </c>
      <c r="D3" s="8" t="s">
        <v>2</v>
      </c>
      <c r="E3" s="8" t="s">
        <v>66</v>
      </c>
      <c r="F3" s="8" t="s">
        <v>3</v>
      </c>
      <c r="G3" s="8" t="s">
        <v>63</v>
      </c>
      <c r="H3" s="8" t="s">
        <v>65</v>
      </c>
      <c r="I3" s="8" t="s">
        <v>62</v>
      </c>
      <c r="J3" s="8" t="s">
        <v>64</v>
      </c>
      <c r="K3" s="8" t="s">
        <v>64</v>
      </c>
      <c r="L3" s="8" t="s">
        <v>67</v>
      </c>
      <c r="M3" s="8" t="s">
        <v>67</v>
      </c>
      <c r="N3" s="8" t="s">
        <v>18</v>
      </c>
      <c r="O3" s="8" t="s">
        <v>19</v>
      </c>
      <c r="P3" s="8" t="s">
        <v>20</v>
      </c>
      <c r="Q3" s="8" t="s">
        <v>60</v>
      </c>
      <c r="R3" s="8" t="s">
        <v>61</v>
      </c>
      <c r="S3" s="8" t="s">
        <v>16</v>
      </c>
      <c r="T3" s="8" t="s">
        <v>17</v>
      </c>
      <c r="U3" s="9"/>
      <c r="X3" s="9" t="s">
        <v>12</v>
      </c>
      <c r="Y3" s="9" t="s">
        <v>1</v>
      </c>
      <c r="Z3" s="9" t="s">
        <v>2</v>
      </c>
      <c r="AA3" s="9" t="s">
        <v>13</v>
      </c>
      <c r="AB3" s="9" t="s">
        <v>14</v>
      </c>
      <c r="AC3" s="9" t="s">
        <v>22</v>
      </c>
      <c r="AD3" s="9" t="s">
        <v>3</v>
      </c>
      <c r="AE3" s="9" t="s">
        <v>23</v>
      </c>
      <c r="AF3" s="9" t="s">
        <v>24</v>
      </c>
      <c r="AG3" s="9" t="s">
        <v>25</v>
      </c>
      <c r="AH3" s="9" t="s">
        <v>16</v>
      </c>
      <c r="AI3" s="9" t="s">
        <v>17</v>
      </c>
    </row>
    <row r="4" spans="2:35" x14ac:dyDescent="0.2">
      <c r="B4" s="11" t="s">
        <v>0</v>
      </c>
      <c r="C4" s="10" t="s">
        <v>6</v>
      </c>
      <c r="D4" s="12">
        <v>1</v>
      </c>
      <c r="E4" s="10">
        <v>6</v>
      </c>
      <c r="F4" s="12">
        <v>1.5</v>
      </c>
      <c r="G4" s="6">
        <f>D4/E4</f>
        <v>0.16666666666666666</v>
      </c>
      <c r="H4" s="6">
        <f>ROUND(G4,2)</f>
        <v>0.17</v>
      </c>
      <c r="I4" s="6">
        <f>F4/E4</f>
        <v>0.25</v>
      </c>
      <c r="J4" s="6">
        <f>ROUNDUP(I4,1)</f>
        <v>0.30000000000000004</v>
      </c>
      <c r="K4" s="6">
        <f>J4*E4</f>
        <v>1.8000000000000003</v>
      </c>
      <c r="L4" s="18">
        <v>5</v>
      </c>
      <c r="M4" s="18"/>
      <c r="N4" s="12">
        <f>K4*L4</f>
        <v>9.0000000000000018</v>
      </c>
      <c r="O4" s="12">
        <f>L4*D4</f>
        <v>5</v>
      </c>
      <c r="P4" s="12">
        <f>(N4-O4)</f>
        <v>4.0000000000000018</v>
      </c>
      <c r="Q4" s="17">
        <f>P4/D4*100</f>
        <v>400.00000000000017</v>
      </c>
      <c r="R4" s="16">
        <f>IF(Q4&gt;75, 0.12, IF(Q4&gt;=50, 0.08, 0.05))</f>
        <v>0.12</v>
      </c>
      <c r="S4" s="12">
        <f>R4*P4</f>
        <v>0.4800000000000002</v>
      </c>
      <c r="T4" s="12">
        <f>P4-S4</f>
        <v>3.5200000000000014</v>
      </c>
      <c r="X4" s="10" t="s">
        <v>0</v>
      </c>
      <c r="Y4" s="10" t="s">
        <v>6</v>
      </c>
      <c r="Z4" s="12">
        <v>1</v>
      </c>
      <c r="AA4" s="10">
        <v>50</v>
      </c>
      <c r="AB4" s="10">
        <v>45</v>
      </c>
      <c r="AC4" s="10">
        <v>5</v>
      </c>
      <c r="AD4" s="12">
        <v>1.5</v>
      </c>
      <c r="AE4" s="10" t="e" cm="1">
        <f t="array" ref="AE4">SP * QtySold</f>
        <v>#NAME?</v>
      </c>
      <c r="AF4" s="10" t="e" cm="1">
        <f t="array" ref="AF4">BP * QtyBought</f>
        <v>#NAME?</v>
      </c>
      <c r="AG4" s="10" t="e" cm="1">
        <f t="array" ref="AG4">Real Revenue - Cost</f>
        <v>#NAME?</v>
      </c>
      <c r="AH4" s="10" t="s">
        <v>21</v>
      </c>
      <c r="AI4" s="10" t="e" cm="1">
        <f t="array" ref="AI4">RealProfit - Reward</f>
        <v>#NAME?</v>
      </c>
    </row>
    <row r="5" spans="2:35" x14ac:dyDescent="0.2">
      <c r="B5" s="11"/>
      <c r="C5" s="10" t="s">
        <v>7</v>
      </c>
      <c r="D5" s="12">
        <v>1</v>
      </c>
      <c r="E5" s="10">
        <v>12</v>
      </c>
      <c r="F5" s="12">
        <v>2</v>
      </c>
      <c r="G5" s="6">
        <f>D5/E5</f>
        <v>8.3333333333333329E-2</v>
      </c>
      <c r="H5" s="6">
        <f t="shared" ref="H5:H19" si="0">ROUND(G5,2)</f>
        <v>0.08</v>
      </c>
      <c r="I5" s="6">
        <f t="shared" ref="I5:I11" si="1">F5/E5</f>
        <v>0.16666666666666666</v>
      </c>
      <c r="J5" s="6">
        <f t="shared" ref="J5:J19" si="2">ROUNDUP(I5,1)</f>
        <v>0.2</v>
      </c>
      <c r="K5" s="6">
        <f t="shared" ref="K5:K11" si="3">J5*E5</f>
        <v>2.4000000000000004</v>
      </c>
      <c r="L5" s="18">
        <v>5</v>
      </c>
      <c r="M5" s="18"/>
      <c r="N5" s="12">
        <f>K5*L5</f>
        <v>12.000000000000002</v>
      </c>
      <c r="O5" s="12">
        <f>L5*D5</f>
        <v>5</v>
      </c>
      <c r="P5" s="12">
        <f t="shared" ref="P5:P11" si="4">(N5-O5)</f>
        <v>7.0000000000000018</v>
      </c>
      <c r="Q5" s="17">
        <f>P5/D5*100</f>
        <v>700.00000000000023</v>
      </c>
      <c r="R5" s="16">
        <f t="shared" ref="R5:R11" si="5">IF(Q5&gt;75, 0.12, IF(Q5&gt;=50, 0.08, 0.05))</f>
        <v>0.12</v>
      </c>
      <c r="S5" s="12">
        <f t="shared" ref="S5:S11" si="6">R5*P5</f>
        <v>0.84000000000000019</v>
      </c>
      <c r="T5" s="12">
        <f t="shared" ref="T5:T11" si="7">P5-S5</f>
        <v>6.1600000000000019</v>
      </c>
      <c r="Y5" s="10" t="s">
        <v>7</v>
      </c>
      <c r="Z5" s="12">
        <v>0.8</v>
      </c>
      <c r="AA5" s="10">
        <v>30</v>
      </c>
      <c r="AB5" s="10">
        <v>28</v>
      </c>
      <c r="AC5" s="10">
        <v>2</v>
      </c>
      <c r="AD5" s="12">
        <v>1.2</v>
      </c>
    </row>
    <row r="6" spans="2:35" x14ac:dyDescent="0.2">
      <c r="B6" s="11"/>
      <c r="C6" s="10" t="s">
        <v>52</v>
      </c>
      <c r="D6" s="12">
        <v>1</v>
      </c>
      <c r="E6" s="10">
        <v>12</v>
      </c>
      <c r="F6" s="12">
        <v>2</v>
      </c>
      <c r="G6" s="6">
        <f t="shared" ref="G6:G11" si="8">D6/E6</f>
        <v>8.3333333333333329E-2</v>
      </c>
      <c r="H6" s="6">
        <f t="shared" si="0"/>
        <v>0.08</v>
      </c>
      <c r="I6" s="6">
        <f t="shared" si="1"/>
        <v>0.16666666666666666</v>
      </c>
      <c r="J6" s="6">
        <f t="shared" si="2"/>
        <v>0.2</v>
      </c>
      <c r="K6" s="6">
        <f t="shared" si="3"/>
        <v>2.4000000000000004</v>
      </c>
      <c r="L6" s="18">
        <v>5</v>
      </c>
      <c r="M6" s="18"/>
      <c r="N6" s="12">
        <f>K6*L6</f>
        <v>12.000000000000002</v>
      </c>
      <c r="O6" s="12">
        <f>L6*D6</f>
        <v>5</v>
      </c>
      <c r="P6" s="12">
        <f t="shared" si="4"/>
        <v>7.0000000000000018</v>
      </c>
      <c r="Q6" s="17">
        <f>P6/D6*100</f>
        <v>700.00000000000023</v>
      </c>
      <c r="R6" s="16">
        <f t="shared" si="5"/>
        <v>0.12</v>
      </c>
      <c r="S6" s="12">
        <f t="shared" si="6"/>
        <v>0.84000000000000019</v>
      </c>
      <c r="T6" s="12">
        <f t="shared" si="7"/>
        <v>6.1600000000000019</v>
      </c>
      <c r="Z6" s="12"/>
      <c r="AD6" s="12"/>
    </row>
    <row r="7" spans="2:35" x14ac:dyDescent="0.2">
      <c r="B7" s="11"/>
      <c r="C7" s="10" t="s">
        <v>53</v>
      </c>
      <c r="D7" s="12">
        <v>1</v>
      </c>
      <c r="E7" s="10">
        <v>8</v>
      </c>
      <c r="F7" s="12">
        <v>2</v>
      </c>
      <c r="G7" s="6">
        <f t="shared" si="8"/>
        <v>0.125</v>
      </c>
      <c r="H7" s="6">
        <f t="shared" si="0"/>
        <v>0.13</v>
      </c>
      <c r="I7" s="6">
        <f t="shared" si="1"/>
        <v>0.25</v>
      </c>
      <c r="J7" s="6">
        <f t="shared" si="2"/>
        <v>0.30000000000000004</v>
      </c>
      <c r="K7" s="6">
        <f t="shared" si="3"/>
        <v>2.4000000000000004</v>
      </c>
      <c r="L7" s="18">
        <v>5</v>
      </c>
      <c r="M7" s="18"/>
      <c r="N7" s="12">
        <f>K7*L7</f>
        <v>12.000000000000002</v>
      </c>
      <c r="O7" s="12">
        <f>L7*D7</f>
        <v>5</v>
      </c>
      <c r="P7" s="12">
        <f t="shared" si="4"/>
        <v>7.0000000000000018</v>
      </c>
      <c r="Q7" s="17">
        <f>P7/D7*100</f>
        <v>700.00000000000023</v>
      </c>
      <c r="R7" s="16">
        <f t="shared" si="5"/>
        <v>0.12</v>
      </c>
      <c r="S7" s="12">
        <f t="shared" si="6"/>
        <v>0.84000000000000019</v>
      </c>
      <c r="T7" s="12">
        <f t="shared" si="7"/>
        <v>6.1600000000000019</v>
      </c>
      <c r="Z7" s="12"/>
      <c r="AD7" s="12"/>
    </row>
    <row r="8" spans="2:35" x14ac:dyDescent="0.2">
      <c r="B8" s="11"/>
      <c r="C8" s="10" t="s">
        <v>9</v>
      </c>
      <c r="D8" s="12">
        <v>7</v>
      </c>
      <c r="E8" s="10">
        <v>14</v>
      </c>
      <c r="F8" s="12">
        <v>14</v>
      </c>
      <c r="G8" s="6">
        <f t="shared" si="8"/>
        <v>0.5</v>
      </c>
      <c r="H8" s="6">
        <f t="shared" si="0"/>
        <v>0.5</v>
      </c>
      <c r="I8" s="6">
        <f t="shared" si="1"/>
        <v>1</v>
      </c>
      <c r="J8" s="6">
        <f t="shared" si="2"/>
        <v>1</v>
      </c>
      <c r="K8" s="6">
        <f t="shared" si="3"/>
        <v>14</v>
      </c>
      <c r="L8" s="18">
        <v>5</v>
      </c>
      <c r="M8" s="18"/>
      <c r="N8" s="12">
        <f>K8*L8</f>
        <v>70</v>
      </c>
      <c r="O8" s="12">
        <f>L8*D8</f>
        <v>35</v>
      </c>
      <c r="P8" s="12">
        <f t="shared" si="4"/>
        <v>35</v>
      </c>
      <c r="Q8" s="17">
        <f>P8/D8*100</f>
        <v>500</v>
      </c>
      <c r="R8" s="16">
        <f t="shared" si="5"/>
        <v>0.12</v>
      </c>
      <c r="S8" s="12">
        <f t="shared" si="6"/>
        <v>4.2</v>
      </c>
      <c r="T8" s="12">
        <f t="shared" si="7"/>
        <v>30.8</v>
      </c>
      <c r="Z8" s="12"/>
      <c r="AD8" s="12"/>
    </row>
    <row r="9" spans="2:35" x14ac:dyDescent="0.2">
      <c r="B9" s="11"/>
      <c r="C9" s="10" t="s">
        <v>54</v>
      </c>
      <c r="D9" s="12">
        <v>1</v>
      </c>
      <c r="E9" s="10">
        <v>2</v>
      </c>
      <c r="F9" s="12">
        <v>2</v>
      </c>
      <c r="G9" s="6">
        <f t="shared" si="8"/>
        <v>0.5</v>
      </c>
      <c r="H9" s="6">
        <f t="shared" si="0"/>
        <v>0.5</v>
      </c>
      <c r="I9" s="6">
        <f t="shared" si="1"/>
        <v>1</v>
      </c>
      <c r="J9" s="6">
        <f t="shared" si="2"/>
        <v>1</v>
      </c>
      <c r="K9" s="6">
        <f t="shared" si="3"/>
        <v>2</v>
      </c>
      <c r="L9" s="18">
        <v>5</v>
      </c>
      <c r="M9" s="18"/>
      <c r="N9" s="12">
        <f>K9*L9</f>
        <v>10</v>
      </c>
      <c r="O9" s="12">
        <f>L9*D9</f>
        <v>5</v>
      </c>
      <c r="P9" s="12">
        <f t="shared" si="4"/>
        <v>5</v>
      </c>
      <c r="Q9" s="17">
        <f>P9/D9*100</f>
        <v>500</v>
      </c>
      <c r="R9" s="16">
        <f t="shared" si="5"/>
        <v>0.12</v>
      </c>
      <c r="S9" s="12">
        <f t="shared" si="6"/>
        <v>0.6</v>
      </c>
      <c r="T9" s="12">
        <f t="shared" si="7"/>
        <v>4.4000000000000004</v>
      </c>
      <c r="Z9" s="12"/>
      <c r="AD9" s="12"/>
    </row>
    <row r="10" spans="2:35" x14ac:dyDescent="0.2">
      <c r="B10" s="11" t="s">
        <v>4</v>
      </c>
      <c r="C10" s="10" t="s">
        <v>8</v>
      </c>
      <c r="D10" s="12">
        <v>2</v>
      </c>
      <c r="E10" s="10">
        <v>20</v>
      </c>
      <c r="F10" s="12">
        <v>5</v>
      </c>
      <c r="G10" s="6">
        <f t="shared" si="8"/>
        <v>0.1</v>
      </c>
      <c r="H10" s="6">
        <f t="shared" si="0"/>
        <v>0.1</v>
      </c>
      <c r="I10" s="6">
        <f t="shared" si="1"/>
        <v>0.25</v>
      </c>
      <c r="J10" s="6">
        <f t="shared" si="2"/>
        <v>0.30000000000000004</v>
      </c>
      <c r="K10" s="6">
        <f t="shared" si="3"/>
        <v>6.0000000000000009</v>
      </c>
      <c r="L10" s="18">
        <v>5</v>
      </c>
      <c r="M10" s="18"/>
      <c r="N10" s="12">
        <f>K10*L10</f>
        <v>30.000000000000004</v>
      </c>
      <c r="O10" s="12">
        <f>L10*D10</f>
        <v>10</v>
      </c>
      <c r="P10" s="12">
        <f t="shared" si="4"/>
        <v>20.000000000000004</v>
      </c>
      <c r="Q10" s="17">
        <f>P10/D10*100</f>
        <v>1000.0000000000002</v>
      </c>
      <c r="R10" s="16">
        <f t="shared" si="5"/>
        <v>0.12</v>
      </c>
      <c r="S10" s="12">
        <f t="shared" si="6"/>
        <v>2.4000000000000004</v>
      </c>
      <c r="T10" s="12">
        <f t="shared" si="7"/>
        <v>17.600000000000001</v>
      </c>
      <c r="X10" s="10" t="s">
        <v>4</v>
      </c>
      <c r="Y10" s="10" t="s">
        <v>8</v>
      </c>
      <c r="Z10" s="12">
        <v>0.5</v>
      </c>
      <c r="AA10" s="10">
        <v>50</v>
      </c>
      <c r="AB10" s="10">
        <v>47</v>
      </c>
      <c r="AC10" s="10">
        <v>3</v>
      </c>
      <c r="AD10" s="12">
        <v>1</v>
      </c>
    </row>
    <row r="11" spans="2:35" x14ac:dyDescent="0.2">
      <c r="B11" s="11"/>
      <c r="C11" s="10" t="s">
        <v>55</v>
      </c>
      <c r="D11" s="12">
        <v>1</v>
      </c>
      <c r="E11" s="10">
        <v>16</v>
      </c>
      <c r="F11" s="12">
        <v>4</v>
      </c>
      <c r="G11" s="6">
        <f t="shared" si="8"/>
        <v>6.25E-2</v>
      </c>
      <c r="H11" s="6">
        <f t="shared" si="0"/>
        <v>0.06</v>
      </c>
      <c r="I11" s="6">
        <f t="shared" si="1"/>
        <v>0.25</v>
      </c>
      <c r="J11" s="6">
        <f t="shared" si="2"/>
        <v>0.30000000000000004</v>
      </c>
      <c r="K11" s="6">
        <f t="shared" si="3"/>
        <v>4.8000000000000007</v>
      </c>
      <c r="L11" s="18">
        <v>5</v>
      </c>
      <c r="M11" s="18"/>
      <c r="N11" s="12">
        <f>K11*L11</f>
        <v>24.000000000000004</v>
      </c>
      <c r="O11" s="12">
        <f>L11*D11</f>
        <v>5</v>
      </c>
      <c r="P11" s="12">
        <f t="shared" si="4"/>
        <v>19.000000000000004</v>
      </c>
      <c r="Q11" s="17">
        <f>P11/D11*100</f>
        <v>1900.0000000000005</v>
      </c>
      <c r="R11" s="16">
        <f t="shared" si="5"/>
        <v>0.12</v>
      </c>
      <c r="S11" s="12">
        <f t="shared" si="6"/>
        <v>2.2800000000000002</v>
      </c>
      <c r="T11" s="12">
        <f t="shared" si="7"/>
        <v>16.720000000000002</v>
      </c>
      <c r="Z11" s="12"/>
      <c r="AD11" s="12"/>
    </row>
    <row r="12" spans="2:35" x14ac:dyDescent="0.2">
      <c r="B12" s="11"/>
      <c r="D12" s="12"/>
      <c r="F12" s="12"/>
      <c r="G12" s="6"/>
      <c r="H12" s="6"/>
      <c r="I12" s="6"/>
      <c r="J12" s="6"/>
      <c r="K12" s="6"/>
      <c r="L12" s="18"/>
      <c r="M12" s="18"/>
      <c r="N12" s="12"/>
      <c r="O12" s="12"/>
      <c r="P12" s="12"/>
      <c r="Q12" s="17"/>
      <c r="R12" s="16"/>
      <c r="S12" s="12"/>
      <c r="T12" s="12"/>
      <c r="Z12" s="12"/>
      <c r="AD12" s="12"/>
    </row>
    <row r="13" spans="2:35" x14ac:dyDescent="0.2">
      <c r="B13" s="11"/>
      <c r="D13" s="12"/>
      <c r="F13" s="12"/>
      <c r="G13" s="6"/>
      <c r="H13" s="6"/>
      <c r="I13" s="6"/>
      <c r="J13" s="6"/>
      <c r="K13" s="6"/>
      <c r="L13" s="18"/>
      <c r="M13" s="18"/>
      <c r="N13" s="12"/>
      <c r="O13" s="12"/>
      <c r="P13" s="12"/>
      <c r="Q13" s="16"/>
      <c r="R13" s="16"/>
      <c r="T13" s="12"/>
      <c r="Z13" s="12"/>
      <c r="AD13" s="12"/>
    </row>
    <row r="14" spans="2:35" x14ac:dyDescent="0.2">
      <c r="B14" s="11"/>
      <c r="D14" s="12"/>
      <c r="F14" s="12"/>
      <c r="G14" s="6"/>
      <c r="H14" s="6"/>
      <c r="I14" s="6"/>
      <c r="J14" s="6"/>
      <c r="K14" s="6"/>
      <c r="L14" s="18"/>
      <c r="M14" s="18"/>
      <c r="N14" s="12"/>
      <c r="O14" s="12"/>
      <c r="P14" s="12"/>
      <c r="Q14" s="16"/>
      <c r="R14" s="16"/>
      <c r="T14" s="12"/>
      <c r="Z14" s="12"/>
      <c r="AD14" s="12"/>
    </row>
    <row r="15" spans="2:35" x14ac:dyDescent="0.2">
      <c r="B15" s="11" t="s">
        <v>5</v>
      </c>
      <c r="C15" s="10" t="s">
        <v>59</v>
      </c>
      <c r="D15" s="12"/>
      <c r="F15" s="12"/>
      <c r="G15" s="6"/>
      <c r="H15" s="6"/>
      <c r="I15" s="6"/>
      <c r="J15" s="6"/>
      <c r="K15" s="6"/>
      <c r="L15" s="18"/>
      <c r="M15" s="18"/>
      <c r="N15" s="12"/>
      <c r="O15" s="12"/>
      <c r="P15" s="12"/>
      <c r="Q15" s="16"/>
      <c r="R15" s="16"/>
      <c r="T15" s="12"/>
      <c r="X15" s="10" t="s">
        <v>5</v>
      </c>
      <c r="Y15" s="10" t="s">
        <v>11</v>
      </c>
      <c r="Z15" s="12">
        <v>2</v>
      </c>
      <c r="AA15" s="10">
        <v>100</v>
      </c>
      <c r="AB15" s="10">
        <v>90</v>
      </c>
      <c r="AC15" s="10">
        <v>10</v>
      </c>
      <c r="AD15" s="12">
        <v>3</v>
      </c>
    </row>
    <row r="16" spans="2:35" x14ac:dyDescent="0.2">
      <c r="B16" s="13"/>
      <c r="C16" s="14" t="s">
        <v>56</v>
      </c>
      <c r="D16" s="15"/>
      <c r="E16" s="14"/>
      <c r="F16" s="15"/>
      <c r="G16" s="6"/>
      <c r="H16" s="6"/>
      <c r="I16" s="6"/>
      <c r="J16" s="6"/>
      <c r="K16" s="6"/>
      <c r="L16" s="18"/>
      <c r="M16" s="18"/>
      <c r="N16" s="12"/>
      <c r="O16" s="12"/>
      <c r="P16" s="12"/>
      <c r="Q16" s="16"/>
      <c r="R16" s="16"/>
      <c r="S16" s="14"/>
      <c r="T16" s="12"/>
      <c r="U16" s="14"/>
    </row>
    <row r="17" spans="2:21" x14ac:dyDescent="0.2">
      <c r="B17" s="13"/>
      <c r="C17" s="14" t="s">
        <v>57</v>
      </c>
      <c r="D17" s="15"/>
      <c r="E17" s="14"/>
      <c r="F17" s="15"/>
      <c r="G17" s="6"/>
      <c r="H17" s="6"/>
      <c r="I17" s="6"/>
      <c r="J17" s="6"/>
      <c r="K17" s="6"/>
      <c r="L17" s="18"/>
      <c r="M17" s="18"/>
      <c r="N17" s="12"/>
      <c r="O17" s="12"/>
      <c r="P17" s="12"/>
      <c r="Q17" s="16"/>
      <c r="R17" s="16"/>
      <c r="S17" s="14"/>
      <c r="T17" s="12"/>
      <c r="U17" s="14"/>
    </row>
    <row r="18" spans="2:21" x14ac:dyDescent="0.2">
      <c r="B18" s="11"/>
      <c r="C18" s="10" t="s">
        <v>58</v>
      </c>
      <c r="G18" s="6"/>
      <c r="H18" s="6"/>
      <c r="I18" s="6"/>
      <c r="J18" s="6"/>
      <c r="K18" s="6"/>
      <c r="L18" s="18"/>
      <c r="M18" s="18"/>
      <c r="N18" s="12"/>
      <c r="O18" s="12"/>
      <c r="P18" s="12"/>
      <c r="Q18" s="16"/>
      <c r="R18" s="16"/>
      <c r="T18" s="12"/>
    </row>
    <row r="19" spans="2:21" x14ac:dyDescent="0.2">
      <c r="B19" s="11"/>
      <c r="D19" s="12">
        <f>SUM(D4:D18)</f>
        <v>15</v>
      </c>
      <c r="F19" s="12">
        <f>SUM(F4:F18)</f>
        <v>32.5</v>
      </c>
      <c r="G19" s="6">
        <f>SUM(G4:G18)</f>
        <v>1.6208333333333333</v>
      </c>
      <c r="H19" s="6">
        <f t="shared" si="0"/>
        <v>1.62</v>
      </c>
      <c r="I19" s="6">
        <f>-SUM(I4:I18)</f>
        <v>-3.333333333333333</v>
      </c>
      <c r="J19" s="6">
        <f t="shared" si="2"/>
        <v>-3.4</v>
      </c>
      <c r="K19" s="6">
        <f>SUM(K4:K18)</f>
        <v>35.799999999999997</v>
      </c>
      <c r="L19" s="18">
        <f>SUM(L4:L18)</f>
        <v>40</v>
      </c>
      <c r="M19" s="18"/>
      <c r="N19" s="12">
        <f>SUM(N4:N18)</f>
        <v>179</v>
      </c>
      <c r="O19" s="12">
        <f>SUM(O4:O18)</f>
        <v>75</v>
      </c>
      <c r="P19" s="12">
        <f>(F19-D19)</f>
        <v>17.5</v>
      </c>
      <c r="Q19" s="16">
        <f>P19/D19</f>
        <v>1.1666666666666667</v>
      </c>
      <c r="R19" s="16"/>
      <c r="S19" s="12">
        <f>SUM(S4:S11)</f>
        <v>12.48</v>
      </c>
      <c r="T19" s="12">
        <f>SUM(T4:T18)</f>
        <v>91.52000000000001</v>
      </c>
    </row>
    <row r="20" spans="2:21" x14ac:dyDescent="0.2">
      <c r="L20" s="18"/>
      <c r="M20" s="18"/>
    </row>
    <row r="33" spans="2:27" x14ac:dyDescent="0.2">
      <c r="B33" s="9" t="s">
        <v>29</v>
      </c>
      <c r="C33" s="9" t="s">
        <v>30</v>
      </c>
      <c r="D33" s="9" t="s">
        <v>31</v>
      </c>
      <c r="E33" s="9" t="s">
        <v>32</v>
      </c>
      <c r="X33" s="9" t="s">
        <v>12</v>
      </c>
      <c r="Y33" s="9" t="s">
        <v>10</v>
      </c>
      <c r="Z33" s="9" t="s">
        <v>26</v>
      </c>
      <c r="AA33" s="9" t="s">
        <v>27</v>
      </c>
    </row>
    <row r="34" spans="2:27" x14ac:dyDescent="0.2">
      <c r="B34" s="10" t="s">
        <v>33</v>
      </c>
      <c r="C34" s="12">
        <v>2</v>
      </c>
      <c r="D34" s="16" t="s">
        <v>34</v>
      </c>
      <c r="E34" s="10" t="s">
        <v>35</v>
      </c>
      <c r="X34" s="10" t="s">
        <v>0</v>
      </c>
      <c r="Y34" s="10" t="s">
        <v>28</v>
      </c>
      <c r="Z34" s="10" t="s">
        <v>28</v>
      </c>
      <c r="AA34" s="10" t="e" cm="1">
        <f t="array" ref="AA34">Expected - Real</f>
        <v>#NAME?</v>
      </c>
    </row>
    <row r="35" spans="2:27" x14ac:dyDescent="0.2">
      <c r="B35" s="10" t="s">
        <v>36</v>
      </c>
      <c r="C35" s="10" t="s">
        <v>34</v>
      </c>
      <c r="D35" s="16">
        <v>0.05</v>
      </c>
      <c r="E35" s="10" t="s">
        <v>37</v>
      </c>
      <c r="X35" s="10" t="s">
        <v>4</v>
      </c>
      <c r="Y35" s="10" t="s">
        <v>28</v>
      </c>
      <c r="Z35" s="10" t="s">
        <v>28</v>
      </c>
    </row>
    <row r="36" spans="2:27" x14ac:dyDescent="0.2">
      <c r="B36" s="10" t="s">
        <v>38</v>
      </c>
      <c r="C36" s="12">
        <v>0.5</v>
      </c>
      <c r="D36" s="16" t="s">
        <v>39</v>
      </c>
      <c r="E36" s="10" t="s">
        <v>40</v>
      </c>
      <c r="X36" s="10" t="s">
        <v>5</v>
      </c>
      <c r="Y36" s="10" t="s">
        <v>28</v>
      </c>
      <c r="Z36" s="10" t="s">
        <v>28</v>
      </c>
    </row>
    <row r="37" spans="2:27" x14ac:dyDescent="0.2">
      <c r="B37" s="10" t="s">
        <v>41</v>
      </c>
      <c r="C37" s="12">
        <v>0.5</v>
      </c>
      <c r="D37" s="16" t="s">
        <v>42</v>
      </c>
      <c r="E37" s="10" t="s">
        <v>43</v>
      </c>
    </row>
    <row r="38" spans="2:27" x14ac:dyDescent="0.2">
      <c r="B38" s="10" t="s">
        <v>44</v>
      </c>
      <c r="C38" s="12">
        <v>0</v>
      </c>
      <c r="D38" s="16" t="s">
        <v>34</v>
      </c>
      <c r="E38" s="10" t="s">
        <v>45</v>
      </c>
    </row>
    <row r="39" spans="2:27" x14ac:dyDescent="0.2">
      <c r="B39" s="10" t="s">
        <v>46</v>
      </c>
      <c r="C39" s="12">
        <v>0</v>
      </c>
      <c r="D39" s="16" t="s">
        <v>34</v>
      </c>
      <c r="E39" s="10" t="s">
        <v>47</v>
      </c>
    </row>
    <row r="40" spans="2:27" x14ac:dyDescent="0.2">
      <c r="C40" s="12">
        <f>SUM(C34:C39)</f>
        <v>3</v>
      </c>
      <c r="X40" s="9" t="s">
        <v>48</v>
      </c>
      <c r="Y40" s="9" t="s">
        <v>30</v>
      </c>
    </row>
    <row r="41" spans="2:27" x14ac:dyDescent="0.2">
      <c r="X41" s="10" t="s">
        <v>15</v>
      </c>
      <c r="Y41" s="12">
        <f>T19</f>
        <v>91.52000000000001</v>
      </c>
    </row>
    <row r="42" spans="2:27" x14ac:dyDescent="0.2">
      <c r="X42" s="10" t="s">
        <v>50</v>
      </c>
      <c r="Y42" s="12">
        <f>C40</f>
        <v>3</v>
      </c>
    </row>
    <row r="43" spans="2:27" x14ac:dyDescent="0.2">
      <c r="X43" s="10" t="s">
        <v>51</v>
      </c>
      <c r="Y43" s="12">
        <f>Y41-Y42</f>
        <v>88.52000000000001</v>
      </c>
    </row>
  </sheetData>
  <pageMargins left="0.7" right="0.7" top="0.75" bottom="0.75" header="0.3" footer="0.3"/>
  <pageSetup paperSize="9" scale="26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Expected Profit</vt:lpstr>
      <vt:lpstr>Real Sales</vt:lpstr>
      <vt:lpstr>Expenses</vt:lpstr>
      <vt:lpstr>Final Summary</vt:lpstr>
      <vt:lpstr>Final Profit &amp; Loss</vt:lpstr>
      <vt:lpstr>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nyakudyamufa2002@gmail.com</dc:creator>
  <cp:lastModifiedBy>nyakudyamufa2002@gmail.com</cp:lastModifiedBy>
  <dcterms:created xsi:type="dcterms:W3CDTF">2024-10-03T06:42:14Z</dcterms:created>
  <dcterms:modified xsi:type="dcterms:W3CDTF">2024-10-04T10:35:39Z</dcterms:modified>
</cp:coreProperties>
</file>