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R\Desktop\Power BI New Data\"/>
    </mc:Choice>
  </mc:AlternateContent>
  <xr:revisionPtr revIDLastSave="0" documentId="13_ncr:1_{23DEFB88-0BA1-4676-BCC7-79FB4AF38654}" xr6:coauthVersionLast="47" xr6:coauthVersionMax="47" xr10:uidLastSave="{00000000-0000-0000-0000-000000000000}"/>
  <bookViews>
    <workbookView xWindow="-108" yWindow="-108" windowWidth="23256" windowHeight="12456" xr2:uid="{516064EA-95F9-462A-815B-F96CA5BC5ADD}"/>
  </bookViews>
  <sheets>
    <sheet name="Products" sheetId="1" r:id="rId1"/>
    <sheet name="Rep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1" i="2" l="1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<sst xmlns="http://schemas.openxmlformats.org/spreadsheetml/2006/main" count="2028" uniqueCount="952">
  <si>
    <t>Product ID</t>
  </si>
  <si>
    <t>Product Name</t>
  </si>
  <si>
    <t>Price Per Unit</t>
  </si>
  <si>
    <t>Cost Per Unit</t>
  </si>
  <si>
    <t>Category ID</t>
  </si>
  <si>
    <t>Brand</t>
  </si>
  <si>
    <t>Supplier Name</t>
  </si>
  <si>
    <t>P0001</t>
  </si>
  <si>
    <t>Fresh Monitor</t>
  </si>
  <si>
    <t>CAT04</t>
  </si>
  <si>
    <t>AutoGear</t>
  </si>
  <si>
    <t>TrendSet Traders</t>
  </si>
  <si>
    <t>P0002</t>
  </si>
  <si>
    <t>Fresh Laptop</t>
  </si>
  <si>
    <t>CAT03</t>
  </si>
  <si>
    <t>PureLiving</t>
  </si>
  <si>
    <t>Smart Choice Suppliers</t>
  </si>
  <si>
    <t>P0003</t>
  </si>
  <si>
    <t>Max Microwave</t>
  </si>
  <si>
    <t>CAT10</t>
  </si>
  <si>
    <t>Premium Distribution</t>
  </si>
  <si>
    <t>P0004</t>
  </si>
  <si>
    <t>Fresh Chair</t>
  </si>
  <si>
    <t>CAT09</t>
  </si>
  <si>
    <t>TechNova</t>
  </si>
  <si>
    <t>Global Supplies Sdn Bhd</t>
  </si>
  <si>
    <t>P0005</t>
  </si>
  <si>
    <t>Deluxe Headphones</t>
  </si>
  <si>
    <t>CAT05</t>
  </si>
  <si>
    <t>GadgetPro</t>
  </si>
  <si>
    <t>GreenEarth Supply</t>
  </si>
  <si>
    <t>P0006</t>
  </si>
  <si>
    <t>ElectroWave</t>
  </si>
  <si>
    <t>Northern Wholesale</t>
  </si>
  <si>
    <t>P0007</t>
  </si>
  <si>
    <t>Eco T-Shirt</t>
  </si>
  <si>
    <t>CAT06</t>
  </si>
  <si>
    <t>P0008</t>
  </si>
  <si>
    <t>Deluxe Shoes</t>
  </si>
  <si>
    <t>PowerTools</t>
  </si>
  <si>
    <t>ElectroWorld Distribution</t>
  </si>
  <si>
    <t>P0009</t>
  </si>
  <si>
    <t>Mini Watch</t>
  </si>
  <si>
    <t>UrbanTrend</t>
  </si>
  <si>
    <t>Urban Distribution</t>
  </si>
  <si>
    <t>P0010</t>
  </si>
  <si>
    <t>Fresh Shoes</t>
  </si>
  <si>
    <t>Pacific Distribution</t>
  </si>
  <si>
    <t>P0011</t>
  </si>
  <si>
    <t>Mini Microwave</t>
  </si>
  <si>
    <t>P0012</t>
  </si>
  <si>
    <t>Power Microwave</t>
  </si>
  <si>
    <t>Visionary Trading</t>
  </si>
  <si>
    <t>P0013</t>
  </si>
  <si>
    <t>Eco Oven</t>
  </si>
  <si>
    <t>KitchenKing</t>
  </si>
  <si>
    <t>Home Essentials Depot</t>
  </si>
  <si>
    <t>P0014</t>
  </si>
  <si>
    <t>Mini Blender</t>
  </si>
  <si>
    <t>CAT07</t>
  </si>
  <si>
    <t>SportMax</t>
  </si>
  <si>
    <t>P0015</t>
  </si>
  <si>
    <t>Power Watch</t>
  </si>
  <si>
    <t>P0016</t>
  </si>
  <si>
    <t>Deluxe Bicycle</t>
  </si>
  <si>
    <t>CAT02</t>
  </si>
  <si>
    <t>FreshBrew</t>
  </si>
  <si>
    <t>Tech &amp; Tools Supplies</t>
  </si>
  <si>
    <t>P0017</t>
  </si>
  <si>
    <t>Lite Monitor</t>
  </si>
  <si>
    <t>CAT01</t>
  </si>
  <si>
    <t>P0018</t>
  </si>
  <si>
    <t>FitFlex</t>
  </si>
  <si>
    <t>Elite Partners</t>
  </si>
  <si>
    <t>P0019</t>
  </si>
  <si>
    <t>Eco Headphones</t>
  </si>
  <si>
    <t>BrightLight</t>
  </si>
  <si>
    <t>Central Distributors</t>
  </si>
  <si>
    <t>P0020</t>
  </si>
  <si>
    <t>Pro Monitor</t>
  </si>
  <si>
    <t>P0021</t>
  </si>
  <si>
    <t>Deluxe Vacuum</t>
  </si>
  <si>
    <t>Fashion First Supplies</t>
  </si>
  <si>
    <t>P0022</t>
  </si>
  <si>
    <t>Smart Headphones</t>
  </si>
  <si>
    <t>CAT08</t>
  </si>
  <si>
    <t>P0023</t>
  </si>
  <si>
    <t>Ultra Bicycle</t>
  </si>
  <si>
    <t>ValuePro Supplies</t>
  </si>
  <si>
    <t>P0024</t>
  </si>
  <si>
    <t>Lite Shoes</t>
  </si>
  <si>
    <t>P0025</t>
  </si>
  <si>
    <t>Ultra Sofa</t>
  </si>
  <si>
    <t>P0026</t>
  </si>
  <si>
    <t>Power Monitor</t>
  </si>
  <si>
    <t>StyleHub</t>
  </si>
  <si>
    <t>P0027</t>
  </si>
  <si>
    <t>BuildRight Supplies</t>
  </si>
  <si>
    <t>P0028</t>
  </si>
  <si>
    <t>P0029</t>
  </si>
  <si>
    <t>P0030</t>
  </si>
  <si>
    <t>MegaMart Suppliers</t>
  </si>
  <si>
    <t>P0031</t>
  </si>
  <si>
    <t>Pro Drill</t>
  </si>
  <si>
    <t>P0032</t>
  </si>
  <si>
    <t>Deluxe Laptop</t>
  </si>
  <si>
    <t>P0033</t>
  </si>
  <si>
    <t>Mini Laptop</t>
  </si>
  <si>
    <t>P0034</t>
  </si>
  <si>
    <t>P0035</t>
  </si>
  <si>
    <t>NextGen Supply Co.</t>
  </si>
  <si>
    <t>P0036</t>
  </si>
  <si>
    <t>Lite Microwave</t>
  </si>
  <si>
    <t>P0037</t>
  </si>
  <si>
    <t>P0038</t>
  </si>
  <si>
    <t>Deluxe Watch</t>
  </si>
  <si>
    <t>ComfyWear</t>
  </si>
  <si>
    <t>P0039</t>
  </si>
  <si>
    <t>MasterTrade Asia</t>
  </si>
  <si>
    <t>P0040</t>
  </si>
  <si>
    <t>Deluxe Blender</t>
  </si>
  <si>
    <t>P0041</t>
  </si>
  <si>
    <t>Mini Drill</t>
  </si>
  <si>
    <t>East Coast Traders</t>
  </si>
  <si>
    <t>P0042</t>
  </si>
  <si>
    <t>Max Oven</t>
  </si>
  <si>
    <t>P0043</t>
  </si>
  <si>
    <t>Bright Future Supply</t>
  </si>
  <si>
    <t>P0044</t>
  </si>
  <si>
    <t>Ultra Vacuum</t>
  </si>
  <si>
    <t>P0045</t>
  </si>
  <si>
    <t>Max Drill</t>
  </si>
  <si>
    <t>P0046</t>
  </si>
  <si>
    <t>Fresh Microwave</t>
  </si>
  <si>
    <t>P0047</t>
  </si>
  <si>
    <t>Max Vacuum</t>
  </si>
  <si>
    <t>P0048</t>
  </si>
  <si>
    <t>Deluxe Backpack</t>
  </si>
  <si>
    <t>HomeEase</t>
  </si>
  <si>
    <t>P0049</t>
  </si>
  <si>
    <t>Power Laptop</t>
  </si>
  <si>
    <t>P0050</t>
  </si>
  <si>
    <t>Max Blender</t>
  </si>
  <si>
    <t>P0051</t>
  </si>
  <si>
    <t>P0052</t>
  </si>
  <si>
    <t>Ultra T-Shirt</t>
  </si>
  <si>
    <t>P0053</t>
  </si>
  <si>
    <t>Pro Vacuum</t>
  </si>
  <si>
    <t>P0054</t>
  </si>
  <si>
    <t>P0055</t>
  </si>
  <si>
    <t>Max Monitor</t>
  </si>
  <si>
    <t>P0056</t>
  </si>
  <si>
    <t>Pro T-Shirt</t>
  </si>
  <si>
    <t>P0057</t>
  </si>
  <si>
    <t>P0058</t>
  </si>
  <si>
    <t>P0059</t>
  </si>
  <si>
    <t>Ultra Monitor</t>
  </si>
  <si>
    <t>GlobalLink Traders</t>
  </si>
  <si>
    <t>P0060</t>
  </si>
  <si>
    <t>Power Oven</t>
  </si>
  <si>
    <t>P0061</t>
  </si>
  <si>
    <t>Max Headphones</t>
  </si>
  <si>
    <t>P0062</t>
  </si>
  <si>
    <t>Lite Chair</t>
  </si>
  <si>
    <t>P0063</t>
  </si>
  <si>
    <t>Pro Watch</t>
  </si>
  <si>
    <t>P0064</t>
  </si>
  <si>
    <t>Power Blender</t>
  </si>
  <si>
    <t>P0065</t>
  </si>
  <si>
    <t>Mini T-Shirt</t>
  </si>
  <si>
    <t>P0066</t>
  </si>
  <si>
    <t>Eco Backpack</t>
  </si>
  <si>
    <t>P0067</t>
  </si>
  <si>
    <t>Ultra Backpack</t>
  </si>
  <si>
    <t>P0068</t>
  </si>
  <si>
    <t>P0069</t>
  </si>
  <si>
    <t>Deluxe Oven</t>
  </si>
  <si>
    <t>FreshMart Distribution</t>
  </si>
  <si>
    <t>P0070</t>
  </si>
  <si>
    <t>Deluxe Microwave</t>
  </si>
  <si>
    <t>P0071</t>
  </si>
  <si>
    <t>P0072</t>
  </si>
  <si>
    <t>Pro Backpack</t>
  </si>
  <si>
    <t>P0073</t>
  </si>
  <si>
    <t>Smart Bicycle</t>
  </si>
  <si>
    <t>P0074</t>
  </si>
  <si>
    <t>Power Backpack</t>
  </si>
  <si>
    <t>P0075</t>
  </si>
  <si>
    <t>Max Laptop</t>
  </si>
  <si>
    <t>P0076</t>
  </si>
  <si>
    <t>Smart Vacuum</t>
  </si>
  <si>
    <t>P0077</t>
  </si>
  <si>
    <t>P0078</t>
  </si>
  <si>
    <t>Mini Sofa</t>
  </si>
  <si>
    <t>P0079</t>
  </si>
  <si>
    <t>Pro Chair</t>
  </si>
  <si>
    <t>P0080</t>
  </si>
  <si>
    <t>P0081</t>
  </si>
  <si>
    <t>P0082</t>
  </si>
  <si>
    <t>P0083</t>
  </si>
  <si>
    <t>P0084</t>
  </si>
  <si>
    <t>P0085</t>
  </si>
  <si>
    <t>P0086</t>
  </si>
  <si>
    <t>Max T-Shirt</t>
  </si>
  <si>
    <t>P0087</t>
  </si>
  <si>
    <t>P0088</t>
  </si>
  <si>
    <t>P0089</t>
  </si>
  <si>
    <t>P0090</t>
  </si>
  <si>
    <t>Deluxe Chair</t>
  </si>
  <si>
    <t>P0091</t>
  </si>
  <si>
    <t>P0092</t>
  </si>
  <si>
    <t>Max Bicycle</t>
  </si>
  <si>
    <t>P0093</t>
  </si>
  <si>
    <t>Power Headphones</t>
  </si>
  <si>
    <t>P0094</t>
  </si>
  <si>
    <t>P0095</t>
  </si>
  <si>
    <t>P0096</t>
  </si>
  <si>
    <t>P0097</t>
  </si>
  <si>
    <t>Eco Monitor</t>
  </si>
  <si>
    <t>P0098</t>
  </si>
  <si>
    <t>Power Drill</t>
  </si>
  <si>
    <t>P0099</t>
  </si>
  <si>
    <t>P0100</t>
  </si>
  <si>
    <t>P0101</t>
  </si>
  <si>
    <t>Lite Backpack</t>
  </si>
  <si>
    <t>P0102</t>
  </si>
  <si>
    <t>P0103</t>
  </si>
  <si>
    <t>Max Watch</t>
  </si>
  <si>
    <t>P0104</t>
  </si>
  <si>
    <t>Deluxe Sofa</t>
  </si>
  <si>
    <t>P0105</t>
  </si>
  <si>
    <t>Ultra Headphones</t>
  </si>
  <si>
    <t>P0106</t>
  </si>
  <si>
    <t>P0107</t>
  </si>
  <si>
    <t>P0108</t>
  </si>
  <si>
    <t>Ultra Shoes</t>
  </si>
  <si>
    <t>P0109</t>
  </si>
  <si>
    <t>P0110</t>
  </si>
  <si>
    <t>Lite Blender</t>
  </si>
  <si>
    <t>P0111</t>
  </si>
  <si>
    <t>Eco Watch</t>
  </si>
  <si>
    <t>P0112</t>
  </si>
  <si>
    <t>P0113</t>
  </si>
  <si>
    <t>Fresh Backpack</t>
  </si>
  <si>
    <t>P0114</t>
  </si>
  <si>
    <t>P0115</t>
  </si>
  <si>
    <t>P0116</t>
  </si>
  <si>
    <t>Mini Backpack</t>
  </si>
  <si>
    <t>P0117</t>
  </si>
  <si>
    <t>P0118</t>
  </si>
  <si>
    <t>Fresh Bicycle</t>
  </si>
  <si>
    <t>Summit Traders</t>
  </si>
  <si>
    <t>P0119</t>
  </si>
  <si>
    <t>Deluxe T-Shirt</t>
  </si>
  <si>
    <t>P0120</t>
  </si>
  <si>
    <t>Smart Chair</t>
  </si>
  <si>
    <t>P0121</t>
  </si>
  <si>
    <t>Max Chair</t>
  </si>
  <si>
    <t>P0122</t>
  </si>
  <si>
    <t>P0123</t>
  </si>
  <si>
    <t>Pro Bicycle</t>
  </si>
  <si>
    <t>P0124</t>
  </si>
  <si>
    <t>Smart Monitor</t>
  </si>
  <si>
    <t>P0125</t>
  </si>
  <si>
    <t>P0126</t>
  </si>
  <si>
    <t>Max Backpack</t>
  </si>
  <si>
    <t>P0127</t>
  </si>
  <si>
    <t>Smart Drill</t>
  </si>
  <si>
    <t>P0128</t>
  </si>
  <si>
    <t>P0129</t>
  </si>
  <si>
    <t>P0130</t>
  </si>
  <si>
    <t>Fresh Sofa</t>
  </si>
  <si>
    <t>P0131</t>
  </si>
  <si>
    <t>Max Sofa</t>
  </si>
  <si>
    <t>P0132</t>
  </si>
  <si>
    <t>Smart T-Shirt</t>
  </si>
  <si>
    <t>P0133</t>
  </si>
  <si>
    <t>Lite Bicycle</t>
  </si>
  <si>
    <t>P0134</t>
  </si>
  <si>
    <t>P0135</t>
  </si>
  <si>
    <t>P0136</t>
  </si>
  <si>
    <t>P0137</t>
  </si>
  <si>
    <t>P0138</t>
  </si>
  <si>
    <t>Ultra Microwave</t>
  </si>
  <si>
    <t>P0139</t>
  </si>
  <si>
    <t>P0140</t>
  </si>
  <si>
    <t>Eco Vacuum</t>
  </si>
  <si>
    <t>P0141</t>
  </si>
  <si>
    <t>Mini Vacuum</t>
  </si>
  <si>
    <t>P0142</t>
  </si>
  <si>
    <t>P0143</t>
  </si>
  <si>
    <t>Pro Headphones</t>
  </si>
  <si>
    <t>P0144</t>
  </si>
  <si>
    <t>P0145</t>
  </si>
  <si>
    <t>P0146</t>
  </si>
  <si>
    <t>P0147</t>
  </si>
  <si>
    <t>P0148</t>
  </si>
  <si>
    <t>P0149</t>
  </si>
  <si>
    <t>Lite Drill</t>
  </si>
  <si>
    <t>P0150</t>
  </si>
  <si>
    <t>Ultra Oven</t>
  </si>
  <si>
    <t>P0151</t>
  </si>
  <si>
    <t>P0152</t>
  </si>
  <si>
    <t>P0153</t>
  </si>
  <si>
    <t>P0154</t>
  </si>
  <si>
    <t>P0155</t>
  </si>
  <si>
    <t>P0156</t>
  </si>
  <si>
    <t>Mini Monitor</t>
  </si>
  <si>
    <t>P0157</t>
  </si>
  <si>
    <t>P0158</t>
  </si>
  <si>
    <t>P0159</t>
  </si>
  <si>
    <t>Fresh Drill</t>
  </si>
  <si>
    <t>P0160</t>
  </si>
  <si>
    <t>Eco Sofa</t>
  </si>
  <si>
    <t>P0161</t>
  </si>
  <si>
    <t>P0162</t>
  </si>
  <si>
    <t>P0163</t>
  </si>
  <si>
    <t>Deluxe Drill</t>
  </si>
  <si>
    <t>P0164</t>
  </si>
  <si>
    <t>Lite Headphones</t>
  </si>
  <si>
    <t>P0165</t>
  </si>
  <si>
    <t>P0166</t>
  </si>
  <si>
    <t>P0167</t>
  </si>
  <si>
    <t>P0168</t>
  </si>
  <si>
    <t>P0169</t>
  </si>
  <si>
    <t>Lite Watch</t>
  </si>
  <si>
    <t>P0170</t>
  </si>
  <si>
    <t>Lite Oven</t>
  </si>
  <si>
    <t>P0171</t>
  </si>
  <si>
    <t>P0172</t>
  </si>
  <si>
    <t>P0173</t>
  </si>
  <si>
    <t>Ultra Blender</t>
  </si>
  <si>
    <t>P0174</t>
  </si>
  <si>
    <t>P0175</t>
  </si>
  <si>
    <t>P0176</t>
  </si>
  <si>
    <t>P0177</t>
  </si>
  <si>
    <t>P0178</t>
  </si>
  <si>
    <t>Pro Sofa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</si>
  <si>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</si>
  <si>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</si>
  <si>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</si>
  <si>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</si>
  <si>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</si>
  <si>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</si>
  <si>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</si>
  <si>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</si>
  <si>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</si>
  <si>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</si>
  <si>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Power Vacuum</t>
  </si>
  <si>
    <t>P0189</t>
  </si>
  <si>
    <t>Power Chair</t>
  </si>
  <si>
    <t>P0190</t>
  </si>
  <si>
    <t>P0191</t>
  </si>
  <si>
    <t>P0192</t>
  </si>
  <si>
    <t>P0193</t>
  </si>
  <si>
    <t>Eco Drill</t>
  </si>
  <si>
    <t>P0194</t>
  </si>
  <si>
    <t>Max Shoes</t>
  </si>
  <si>
    <t>P0195</t>
  </si>
  <si>
    <t>P0196</t>
  </si>
  <si>
    <t>Smart Laptop</t>
  </si>
  <si>
    <t>Category Name</t>
  </si>
  <si>
    <t>Electronics</t>
  </si>
  <si>
    <t>Home Appliances</t>
  </si>
  <si>
    <t>Furniture</t>
  </si>
  <si>
    <t>Clothing &amp; Apparel</t>
  </si>
  <si>
    <t>Sports &amp; Outdoors</t>
  </si>
  <si>
    <t>Kitchenware</t>
  </si>
  <si>
    <t>Automotive</t>
  </si>
  <si>
    <t>Health &amp; Beauty</t>
  </si>
  <si>
    <t>Office Supplies</t>
  </si>
  <si>
    <t>Toys &amp; Games</t>
  </si>
  <si>
    <t>Sales Person ID</t>
  </si>
  <si>
    <t>Full Name</t>
  </si>
  <si>
    <t>Gender</t>
  </si>
  <si>
    <t>Date of Birth</t>
  </si>
  <si>
    <t>Hire Date</t>
  </si>
  <si>
    <t>Position</t>
  </si>
  <si>
    <t>Email</t>
  </si>
  <si>
    <t>Phone Number</t>
  </si>
  <si>
    <t>SP0001</t>
  </si>
  <si>
    <t>Richard Moore</t>
  </si>
  <si>
    <t>Male</t>
  </si>
  <si>
    <t>Sales Manager</t>
  </si>
  <si>
    <t>richard.moore@example.com</t>
  </si>
  <si>
    <t>SP0002</t>
  </si>
  <si>
    <t>Donald Hernandez</t>
  </si>
  <si>
    <t>Senior Sales Executive</t>
  </si>
  <si>
    <t>donald.hernandez@example.com</t>
  </si>
  <si>
    <t>SP0003</t>
  </si>
  <si>
    <t>Joshua Davis</t>
  </si>
  <si>
    <t>Sales Executive</t>
  </si>
  <si>
    <t>joshua.davis@example.com</t>
  </si>
  <si>
    <t>SP0004</t>
  </si>
  <si>
    <t>James Wilson</t>
  </si>
  <si>
    <t>james.wilson@example.com</t>
  </si>
  <si>
    <t>SP0005</t>
  </si>
  <si>
    <t>Donald Miller</t>
  </si>
  <si>
    <t>Territory Sales Rep</t>
  </si>
  <si>
    <t>donald.miller@example.com</t>
  </si>
  <si>
    <t>SP0006</t>
  </si>
  <si>
    <t>David Rodriguez</t>
  </si>
  <si>
    <t>david.rodriguez@example.com</t>
  </si>
  <si>
    <t>SP0007</t>
  </si>
  <si>
    <t>Paul Rodriguez</t>
  </si>
  <si>
    <t>paul.rodriguez@example.com</t>
  </si>
  <si>
    <t>SP0008</t>
  </si>
  <si>
    <t>Joseph Williams</t>
  </si>
  <si>
    <t>joseph.williams@example.com</t>
  </si>
  <si>
    <t>SP0009</t>
  </si>
  <si>
    <t>Anthony Jackson</t>
  </si>
  <si>
    <t>anthony.jackson@example.com</t>
  </si>
  <si>
    <t>SP0010</t>
  </si>
  <si>
    <t>Joseph Miller</t>
  </si>
  <si>
    <t>joseph.miller@example.com</t>
  </si>
  <si>
    <t>SP0011</t>
  </si>
  <si>
    <t>Donald Smith</t>
  </si>
  <si>
    <t>donald.smith@example.com</t>
  </si>
  <si>
    <t>SP0012</t>
  </si>
  <si>
    <t>William Wilson</t>
  </si>
  <si>
    <t>william.wilson@example.com</t>
  </si>
  <si>
    <t>SP0013</t>
  </si>
  <si>
    <t>James Gonzalez</t>
  </si>
  <si>
    <t>james.gonzalez@example.com</t>
  </si>
  <si>
    <t>SP0014</t>
  </si>
  <si>
    <t>James Jones</t>
  </si>
  <si>
    <t>james.jones@example.com</t>
  </si>
  <si>
    <t>SP0015</t>
  </si>
  <si>
    <t>Charles Jackson</t>
  </si>
  <si>
    <t>charles.jackson@example.com</t>
  </si>
  <si>
    <t>SP0016</t>
  </si>
  <si>
    <t>Joshua Lopez</t>
  </si>
  <si>
    <t>joshua.lopez@example.com</t>
  </si>
  <si>
    <t>SP0017</t>
  </si>
  <si>
    <t>Donald Gonzalez</t>
  </si>
  <si>
    <t>donald.gonzalez@example.com</t>
  </si>
  <si>
    <t>SP0018</t>
  </si>
  <si>
    <t>Charles Brown</t>
  </si>
  <si>
    <t>charles.brown@example.com</t>
  </si>
  <si>
    <t>SP0019</t>
  </si>
  <si>
    <t>David Hernandez</t>
  </si>
  <si>
    <t>Key Account Manager</t>
  </si>
  <si>
    <t>david.hernandez@example.com</t>
  </si>
  <si>
    <t>SP0020</t>
  </si>
  <si>
    <t>Joseph Thomas</t>
  </si>
  <si>
    <t>joseph.thomas@example.com</t>
  </si>
  <si>
    <t>SP0021</t>
  </si>
  <si>
    <t>David Wilson</t>
  </si>
  <si>
    <t>david.wilson@example.com</t>
  </si>
  <si>
    <t>SP0022</t>
  </si>
  <si>
    <t>Robert Johnson</t>
  </si>
  <si>
    <t>robert.johnson@example.com</t>
  </si>
  <si>
    <t>SP0023</t>
  </si>
  <si>
    <t>Daniel Jones</t>
  </si>
  <si>
    <t>daniel.jones@example.com</t>
  </si>
  <si>
    <t>SP0024</t>
  </si>
  <si>
    <t>Richard Thomas</t>
  </si>
  <si>
    <t>richard.thomas@example.com</t>
  </si>
  <si>
    <t>SP0025</t>
  </si>
  <si>
    <t>SP0026</t>
  </si>
  <si>
    <t>John Johnson</t>
  </si>
  <si>
    <t>john.johnson@example.com</t>
  </si>
  <si>
    <t>SP0027</t>
  </si>
  <si>
    <t>Charles Jones</t>
  </si>
  <si>
    <t>charles.jones@example.com</t>
  </si>
  <si>
    <t>SP0028</t>
  </si>
  <si>
    <t>Thomas Gonzalez</t>
  </si>
  <si>
    <t>thomas.gonzalez@example.com</t>
  </si>
  <si>
    <t>SP0029</t>
  </si>
  <si>
    <t>Donald Garcia</t>
  </si>
  <si>
    <t>donald.garcia@example.com</t>
  </si>
  <si>
    <t>SP0030</t>
  </si>
  <si>
    <t>Charles Anderson</t>
  </si>
  <si>
    <t>charles.anderson@example.com</t>
  </si>
  <si>
    <t>SP0031</t>
  </si>
  <si>
    <t>Andrew Jones</t>
  </si>
  <si>
    <t>andrew.jones@example.com</t>
  </si>
  <si>
    <t>SP0032</t>
  </si>
  <si>
    <t>Andrew Brown</t>
  </si>
  <si>
    <t>andrew.brown@example.com</t>
  </si>
  <si>
    <t>SP0033</t>
  </si>
  <si>
    <t>Donald Moore</t>
  </si>
  <si>
    <t>donald.moore@example.com</t>
  </si>
  <si>
    <t>SP0034</t>
  </si>
  <si>
    <t>Joshua Jones</t>
  </si>
  <si>
    <t>joshua.jones@example.com</t>
  </si>
  <si>
    <t>SP0035</t>
  </si>
  <si>
    <t>Daniel Moore</t>
  </si>
  <si>
    <t>daniel.moore@example.com</t>
  </si>
  <si>
    <t>SP0036</t>
  </si>
  <si>
    <t>Charles Davis</t>
  </si>
  <si>
    <t>charles.davis@example.com</t>
  </si>
  <si>
    <t>SP0037</t>
  </si>
  <si>
    <t>Mark Thomas</t>
  </si>
  <si>
    <t>mark.thomas@example.com</t>
  </si>
  <si>
    <t>SP0038</t>
  </si>
  <si>
    <t>Mark Anderson</t>
  </si>
  <si>
    <t>mark.anderson@example.com</t>
  </si>
  <si>
    <t>SP0039</t>
  </si>
  <si>
    <t>Richard Smith</t>
  </si>
  <si>
    <t>richard.smith@example.com</t>
  </si>
  <si>
    <t>SP0040</t>
  </si>
  <si>
    <t>Joshua Wilson</t>
  </si>
  <si>
    <t>joshua.wilson@example.com</t>
  </si>
  <si>
    <t>SP0041</t>
  </si>
  <si>
    <t>Andrew Garcia</t>
  </si>
  <si>
    <t>andrew.garcia@example.com</t>
  </si>
  <si>
    <t>SP0042</t>
  </si>
  <si>
    <t>Steven Gonzalez</t>
  </si>
  <si>
    <t>steven.gonzalez@example.com</t>
  </si>
  <si>
    <t>SP0043</t>
  </si>
  <si>
    <t>Robert Moore</t>
  </si>
  <si>
    <t>robert.moore@example.com</t>
  </si>
  <si>
    <t>SP0044</t>
  </si>
  <si>
    <t>Charles Johnson</t>
  </si>
  <si>
    <t>charles.johnson@example.com</t>
  </si>
  <si>
    <t>SP0045</t>
  </si>
  <si>
    <t>William Hernandez</t>
  </si>
  <si>
    <t>william.hernandez@example.com</t>
  </si>
  <si>
    <t>SP0046</t>
  </si>
  <si>
    <t>William Martin</t>
  </si>
  <si>
    <t>william.martin@example.com</t>
  </si>
  <si>
    <t>SP0047</t>
  </si>
  <si>
    <t>Daniel Thomas</t>
  </si>
  <si>
    <t>daniel.thomas@example.com</t>
  </si>
  <si>
    <t>SP0048</t>
  </si>
  <si>
    <t>Robert Gonzalez</t>
  </si>
  <si>
    <t>robert.gonzalez@example.com</t>
  </si>
  <si>
    <t>SP0049</t>
  </si>
  <si>
    <t>SP0050</t>
  </si>
  <si>
    <t>Andrew Anderson</t>
  </si>
  <si>
    <t>andrew.anderson@example.com</t>
  </si>
  <si>
    <t>SP0051</t>
  </si>
  <si>
    <t>David Brown</t>
  </si>
  <si>
    <t>david.brown@example.com</t>
  </si>
  <si>
    <t>SP0052</t>
  </si>
  <si>
    <t>SP0053</t>
  </si>
  <si>
    <t>Andrew Lopez</t>
  </si>
  <si>
    <t>andrew.lopez@example.com</t>
  </si>
  <si>
    <t>SP0054</t>
  </si>
  <si>
    <t>Christopher Anderson</t>
  </si>
  <si>
    <t>christopher.anderson@example.com</t>
  </si>
  <si>
    <t>SP0055</t>
  </si>
  <si>
    <t>SP0056</t>
  </si>
  <si>
    <t>Andrew Martinez</t>
  </si>
  <si>
    <t>andrew.martinez@example.com</t>
  </si>
  <si>
    <t>SP0057</t>
  </si>
  <si>
    <t>Daniel Williams</t>
  </si>
  <si>
    <t>daniel.williams@example.com</t>
  </si>
  <si>
    <t>SP0058</t>
  </si>
  <si>
    <t>Anthony Johnson</t>
  </si>
  <si>
    <t>anthony.johnson@example.com</t>
  </si>
  <si>
    <t>SP0059</t>
  </si>
  <si>
    <t>SP0060</t>
  </si>
  <si>
    <t>Mark Lopez</t>
  </si>
  <si>
    <t>mark.lopez@example.com</t>
  </si>
  <si>
    <t>SP0061</t>
  </si>
  <si>
    <t>SP0062</t>
  </si>
  <si>
    <t>David Anderson</t>
  </si>
  <si>
    <t>david.anderson@example.com</t>
  </si>
  <si>
    <t>SP0063</t>
  </si>
  <si>
    <t>Daniel Wilson</t>
  </si>
  <si>
    <t>daniel.wilson@example.com</t>
  </si>
  <si>
    <t>SP0064</t>
  </si>
  <si>
    <t>Daniel Gonzalez</t>
  </si>
  <si>
    <t>daniel.gonzalez@example.com</t>
  </si>
  <si>
    <t>SP0065</t>
  </si>
  <si>
    <t>SP0066</t>
  </si>
  <si>
    <t>Christopher Rodriguez</t>
  </si>
  <si>
    <t>christopher.rodriguez@example.com</t>
  </si>
  <si>
    <t>SP0067</t>
  </si>
  <si>
    <t>Andrew Wilson</t>
  </si>
  <si>
    <t>andrew.wilson@example.com</t>
  </si>
  <si>
    <t>SP0068</t>
  </si>
  <si>
    <t>Daniel Miller</t>
  </si>
  <si>
    <t>daniel.miller@example.com</t>
  </si>
  <si>
    <t>SP0069</t>
  </si>
  <si>
    <t>Steven Rodriguez</t>
  </si>
  <si>
    <t>steven.rodriguez@example.com</t>
  </si>
  <si>
    <t>SP0070</t>
  </si>
  <si>
    <t>SP0071</t>
  </si>
  <si>
    <t>SP0072</t>
  </si>
  <si>
    <t>Steven Smith</t>
  </si>
  <si>
    <t>steven.smith@example.com</t>
  </si>
  <si>
    <t>SP0073</t>
  </si>
  <si>
    <t>Mark Moore</t>
  </si>
  <si>
    <t>mark.moore@example.com</t>
  </si>
  <si>
    <t>SP0074</t>
  </si>
  <si>
    <t>SP0075</t>
  </si>
  <si>
    <t>SP0076</t>
  </si>
  <si>
    <t>David Garcia</t>
  </si>
  <si>
    <t>david.garcia@example.com</t>
  </si>
  <si>
    <t>SP0077</t>
  </si>
  <si>
    <t>Christopher Jones</t>
  </si>
  <si>
    <t>christopher.jones@example.com</t>
  </si>
  <si>
    <t>SP0078</t>
  </si>
  <si>
    <t>David Jones</t>
  </si>
  <si>
    <t>david.jones@example.com</t>
  </si>
  <si>
    <t>SP0079</t>
  </si>
  <si>
    <t>Robert Wilson</t>
  </si>
  <si>
    <t>robert.wilson@example.com</t>
  </si>
  <si>
    <t>SP0080</t>
  </si>
  <si>
    <t>Charles Wilson</t>
  </si>
  <si>
    <t>charles.wilson@example.com</t>
  </si>
  <si>
    <t>SP0081</t>
  </si>
  <si>
    <t>James Hernandez</t>
  </si>
  <si>
    <t>james.hernandez@example.com</t>
  </si>
  <si>
    <t>SP0082</t>
  </si>
  <si>
    <t>Joshua Hernandez</t>
  </si>
  <si>
    <t>joshua.hernandez@example.com</t>
  </si>
  <si>
    <t>SP0083</t>
  </si>
  <si>
    <t>Michael Miller</t>
  </si>
  <si>
    <t>michael.miller@example.com</t>
  </si>
  <si>
    <t>SP0084</t>
  </si>
  <si>
    <t>SP0085</t>
  </si>
  <si>
    <t>Andrew Rodriguez</t>
  </si>
  <si>
    <t>andrew.rodriguez@example.com</t>
  </si>
  <si>
    <t>SP0086</t>
  </si>
  <si>
    <t>Michael Rodriguez</t>
  </si>
  <si>
    <t>michael.rodriguez@example.com</t>
  </si>
  <si>
    <t>SP0087</t>
  </si>
  <si>
    <t>Mark Martin</t>
  </si>
  <si>
    <t>mark.martin@example.com</t>
  </si>
  <si>
    <t>SP0088</t>
  </si>
  <si>
    <t>Matthew Williams</t>
  </si>
  <si>
    <t>matthew.williams@example.com</t>
  </si>
  <si>
    <t>SP0089</t>
  </si>
  <si>
    <t>Richard Martin</t>
  </si>
  <si>
    <t>richard.martin@example.com</t>
  </si>
  <si>
    <t>SP0090</t>
  </si>
  <si>
    <t>Joshua Taylor</t>
  </si>
  <si>
    <t>joshua.taylor@example.com</t>
  </si>
  <si>
    <t>SP0091</t>
  </si>
  <si>
    <t>Charles Thomas</t>
  </si>
  <si>
    <t>charles.thomas@example.com</t>
  </si>
  <si>
    <t>SP0092</t>
  </si>
  <si>
    <t>Donald Thomas</t>
  </si>
  <si>
    <t>donald.thomas@example.com</t>
  </si>
  <si>
    <t>SP0093</t>
  </si>
  <si>
    <t>Paul Smith</t>
  </si>
  <si>
    <t>paul.smith@example.com</t>
  </si>
  <si>
    <t>SP0094</t>
  </si>
  <si>
    <t>Daniel Martinez</t>
  </si>
  <si>
    <t>daniel.martinez@example.com</t>
  </si>
  <si>
    <t>SP0095</t>
  </si>
  <si>
    <t>Christopher Lopez</t>
  </si>
  <si>
    <t>christopher.lopez@example.com</t>
  </si>
  <si>
    <t>SP0096</t>
  </si>
  <si>
    <t>David Thomas</t>
  </si>
  <si>
    <t>david.thomas@example.com</t>
  </si>
  <si>
    <t>SP0097</t>
  </si>
  <si>
    <t>Steven Hernandez</t>
  </si>
  <si>
    <t>steven.hernandez@example.com</t>
  </si>
  <si>
    <t>SP0098</t>
  </si>
  <si>
    <t>Richard Wilson</t>
  </si>
  <si>
    <t>richard.wilson@example.com</t>
  </si>
  <si>
    <t>SP0099</t>
  </si>
  <si>
    <t>Thomas Jackson</t>
  </si>
  <si>
    <t>thomas.jackson@example.com</t>
  </si>
  <si>
    <t>SP0100</t>
  </si>
  <si>
    <t>Richard Miller</t>
  </si>
  <si>
    <t>richard.miller@example.com</t>
  </si>
  <si>
    <t>SP0101</t>
  </si>
  <si>
    <t>Susan Moore</t>
  </si>
  <si>
    <t>Female</t>
  </si>
  <si>
    <t>susan.moore@example.com</t>
  </si>
  <si>
    <t>SP0102</t>
  </si>
  <si>
    <t>Mary Davis</t>
  </si>
  <si>
    <t>mary.davis@example.com</t>
  </si>
  <si>
    <t>SP0103</t>
  </si>
  <si>
    <t>Patricia Miller</t>
  </si>
  <si>
    <t>patricia.miller@example.com</t>
  </si>
  <si>
    <t>SP0104</t>
  </si>
  <si>
    <t>Karen Davis</t>
  </si>
  <si>
    <t>karen.davis@example.com</t>
  </si>
  <si>
    <t>SP0105</t>
  </si>
  <si>
    <t>Dorothy Smith</t>
  </si>
  <si>
    <t>dorothy.smith@example.com</t>
  </si>
  <si>
    <t>SP0106</t>
  </si>
  <si>
    <t>Dorothy Hernandez</t>
  </si>
  <si>
    <t>dorothy.hernandez@example.com</t>
  </si>
  <si>
    <t>SP0107</t>
  </si>
  <si>
    <t>Susan Lopez</t>
  </si>
  <si>
    <t>susan.lopez@example.com</t>
  </si>
  <si>
    <t>SP0108</t>
  </si>
  <si>
    <t>Linda Johnson</t>
  </si>
  <si>
    <t>linda.johnson@example.com</t>
  </si>
  <si>
    <t>SP0109</t>
  </si>
  <si>
    <t>Ashley Brown</t>
  </si>
  <si>
    <t>ashley.brown@example.com</t>
  </si>
  <si>
    <t>SP0110</t>
  </si>
  <si>
    <t>Donna Hernandez</t>
  </si>
  <si>
    <t>donna.hernandez@example.com</t>
  </si>
  <si>
    <t>SP0111</t>
  </si>
  <si>
    <t>Lisa Anderson</t>
  </si>
  <si>
    <t>lisa.anderson@example.com</t>
  </si>
  <si>
    <t>SP0112</t>
  </si>
  <si>
    <t>Margaret Miller</t>
  </si>
  <si>
    <t>margaret.miller@example.com</t>
  </si>
  <si>
    <t>SP0113</t>
  </si>
  <si>
    <t>Donna Lopez</t>
  </si>
  <si>
    <t>donna.lopez@example.com</t>
  </si>
  <si>
    <t>SP0114</t>
  </si>
  <si>
    <t>Betty Williams</t>
  </si>
  <si>
    <t>betty.williams@example.com</t>
  </si>
  <si>
    <t>SP0115</t>
  </si>
  <si>
    <t>Nancy Lopez</t>
  </si>
  <si>
    <t>nancy.lopez@example.com</t>
  </si>
  <si>
    <t>SP0116</t>
  </si>
  <si>
    <t>Barbara Martin</t>
  </si>
  <si>
    <t>barbara.martin@example.com</t>
  </si>
  <si>
    <t>SP0117</t>
  </si>
  <si>
    <t>Kimberly Jones</t>
  </si>
  <si>
    <t>kimberly.jones@example.com</t>
  </si>
  <si>
    <t>SP0118</t>
  </si>
  <si>
    <t>Ashley Martin</t>
  </si>
  <si>
    <t>ashley.martin@example.com</t>
  </si>
  <si>
    <t>SP0119</t>
  </si>
  <si>
    <t>Dorothy Martinez</t>
  </si>
  <si>
    <t>dorothy.martinez@example.com</t>
  </si>
  <si>
    <t>SP0120</t>
  </si>
  <si>
    <t>Ashley Williams</t>
  </si>
  <si>
    <t>ashley.williams@example.com</t>
  </si>
  <si>
    <t>SP0121</t>
  </si>
  <si>
    <t>Sarah Thomas</t>
  </si>
  <si>
    <t>sarah.thomas@example.com</t>
  </si>
  <si>
    <t>SP0122</t>
  </si>
  <si>
    <t>Kimberly Martinez</t>
  </si>
  <si>
    <t>kimberly.martinez@example.com</t>
  </si>
  <si>
    <t>SP0123</t>
  </si>
  <si>
    <t>Karen Lopez</t>
  </si>
  <si>
    <t>karen.lopez@example.com</t>
  </si>
  <si>
    <t>SP0124</t>
  </si>
  <si>
    <t>Mary Johnson</t>
  </si>
  <si>
    <t>mary.johnson@example.com</t>
  </si>
  <si>
    <t>SP0125</t>
  </si>
  <si>
    <t>Kimberly Rodriguez</t>
  </si>
  <si>
    <t>kimberly.rodriguez@example.com</t>
  </si>
  <si>
    <t>SP0126</t>
  </si>
  <si>
    <t>Nancy Miller</t>
  </si>
  <si>
    <t>nancy.miller@example.com</t>
  </si>
  <si>
    <t>SP0127</t>
  </si>
  <si>
    <t>Barbara Williams</t>
  </si>
  <si>
    <t>barbara.williams@example.com</t>
  </si>
  <si>
    <t>SP0128</t>
  </si>
  <si>
    <t>Sandra Miller</t>
  </si>
  <si>
    <t>sandra.miller@example.com</t>
  </si>
  <si>
    <t>SP0129</t>
  </si>
  <si>
    <t>Dorothy Gonzalez</t>
  </si>
  <si>
    <t>dorothy.gonzalez@example.com</t>
  </si>
  <si>
    <t>SP0130</t>
  </si>
  <si>
    <t>Mary Rodriguez</t>
  </si>
  <si>
    <t>mary.rodriguez@example.com</t>
  </si>
  <si>
    <t>SP0131</t>
  </si>
  <si>
    <t>Susan Miller</t>
  </si>
  <si>
    <t>susan.miller@example.com</t>
  </si>
  <si>
    <t>SP0132</t>
  </si>
  <si>
    <t>Sarah Lopez</t>
  </si>
  <si>
    <t>sarah.lopez@example.com</t>
  </si>
  <si>
    <t>SP0133</t>
  </si>
  <si>
    <t>Karen Garcia</t>
  </si>
  <si>
    <t>karen.garcia@example.com</t>
  </si>
  <si>
    <t>SP0134</t>
  </si>
  <si>
    <t>Betty Martin</t>
  </si>
  <si>
    <t>betty.martin@example.com</t>
  </si>
  <si>
    <t>SP0135</t>
  </si>
  <si>
    <t>Emily Miller</t>
  </si>
  <si>
    <t>emily.miller@example.com</t>
  </si>
  <si>
    <t>SP0136</t>
  </si>
  <si>
    <t>Elizabeth Hernandez</t>
  </si>
  <si>
    <t>elizabeth.hernandez@example.com</t>
  </si>
  <si>
    <t>SP0137</t>
  </si>
  <si>
    <t>Jessica Hernandez</t>
  </si>
  <si>
    <t>jessica.hernandez@example.com</t>
  </si>
  <si>
    <t>SP0138</t>
  </si>
  <si>
    <t>Elizabeth Miller</t>
  </si>
  <si>
    <t>elizabeth.miller@example.com</t>
  </si>
  <si>
    <t>SP0139</t>
  </si>
  <si>
    <t>Kimberly Hernandez</t>
  </si>
  <si>
    <t>kimberly.hernandez@example.com</t>
  </si>
  <si>
    <t>SP0140</t>
  </si>
  <si>
    <t>Ashley Martinez</t>
  </si>
  <si>
    <t>ashley.martinez@example.com</t>
  </si>
  <si>
    <t>SP0141</t>
  </si>
  <si>
    <t>Lisa Davis</t>
  </si>
  <si>
    <t>lisa.davis@example.com</t>
  </si>
  <si>
    <t>SP0142</t>
  </si>
  <si>
    <t>Nancy Wilson</t>
  </si>
  <si>
    <t>nancy.wilson@example.com</t>
  </si>
  <si>
    <t>SP0143</t>
  </si>
  <si>
    <t>Donna Johnson</t>
  </si>
  <si>
    <t>donna.johnson@example.com</t>
  </si>
  <si>
    <t>SP0144</t>
  </si>
  <si>
    <t>Elizabeth Rodriguez</t>
  </si>
  <si>
    <t>elizabeth.rodriguez@example.com</t>
  </si>
  <si>
    <t>SP0145</t>
  </si>
  <si>
    <t>Barbara Davis</t>
  </si>
  <si>
    <t>barbara.davis@example.com</t>
  </si>
  <si>
    <t>SP0146</t>
  </si>
  <si>
    <t>Ashley Lopez</t>
  </si>
  <si>
    <t>ashley.lopez@example.com</t>
  </si>
  <si>
    <t>SP0147</t>
  </si>
  <si>
    <t>Sandra Johnson</t>
  </si>
  <si>
    <t>sandra.johnson@example.com</t>
  </si>
  <si>
    <t>SP0148</t>
  </si>
  <si>
    <t>Emily Johnson</t>
  </si>
  <si>
    <t>emily.johnson@example.com</t>
  </si>
  <si>
    <t>SP0149</t>
  </si>
  <si>
    <t>Linda Martin</t>
  </si>
  <si>
    <t>linda.martin@example.com</t>
  </si>
  <si>
    <t>SP0150</t>
  </si>
  <si>
    <t>Linda Rodriguez</t>
  </si>
  <si>
    <t>linda.rodriguez@example.com</t>
  </si>
  <si>
    <t>SP0151</t>
  </si>
  <si>
    <t>Betty Jackson</t>
  </si>
  <si>
    <t>betty.jackson@example.com</t>
  </si>
  <si>
    <t>SP0152</t>
  </si>
  <si>
    <t>Emily Jackson</t>
  </si>
  <si>
    <t>emily.jackson@example.com</t>
  </si>
  <si>
    <t>SP0153</t>
  </si>
  <si>
    <t>Sarah Rodriguez</t>
  </si>
  <si>
    <t>sarah.rodriguez@example.com</t>
  </si>
  <si>
    <t>SP0154</t>
  </si>
  <si>
    <t>SP0155</t>
  </si>
  <si>
    <t>Emily Hernandez</t>
  </si>
  <si>
    <t>emily.hernandez@example.com</t>
  </si>
  <si>
    <t>SP0156</t>
  </si>
  <si>
    <t>Jennifer Lopez</t>
  </si>
  <si>
    <t>jennifer.lopez@example.com</t>
  </si>
  <si>
    <t>SP0157</t>
  </si>
  <si>
    <t>SP0158</t>
  </si>
  <si>
    <t>Susan Garcia</t>
  </si>
  <si>
    <t>susan.garcia@example.com</t>
  </si>
  <si>
    <t>SP0159</t>
  </si>
  <si>
    <t>Sandra Garcia</t>
  </si>
  <si>
    <t>sandra.garcia@example.com</t>
  </si>
  <si>
    <t>SP0160</t>
  </si>
  <si>
    <t>Elizabeth Jones</t>
  </si>
  <si>
    <t>elizabeth.jones@example.com</t>
  </si>
  <si>
    <t>SP0161</t>
  </si>
  <si>
    <t>Sandra Taylor</t>
  </si>
  <si>
    <t>sandra.taylor@example.com</t>
  </si>
  <si>
    <t>SP0162</t>
  </si>
  <si>
    <t>Patricia Hernandez</t>
  </si>
  <si>
    <t>patricia.hernandez@example.com</t>
  </si>
  <si>
    <t>SP0163</t>
  </si>
  <si>
    <t>SP0164</t>
  </si>
  <si>
    <t>Ashley Johnson</t>
  </si>
  <si>
    <t>ashley.johnson@example.com</t>
  </si>
  <si>
    <t>SP0165</t>
  </si>
  <si>
    <t>SP0166</t>
  </si>
  <si>
    <t>Emily Martinez</t>
  </si>
  <si>
    <t>emily.martinez@example.com</t>
  </si>
  <si>
    <t>SP0167</t>
  </si>
  <si>
    <t>Betty Anderson</t>
  </si>
  <si>
    <t>betty.anderson@example.com</t>
  </si>
  <si>
    <t>SP0168</t>
  </si>
  <si>
    <t>Nancy Jackson</t>
  </si>
  <si>
    <t>nancy.jackson@example.com</t>
  </si>
  <si>
    <t>SP0169</t>
  </si>
  <si>
    <t>Dorothy Thomas</t>
  </si>
  <si>
    <t>dorothy.thomas@example.com</t>
  </si>
  <si>
    <t>SP0170</t>
  </si>
  <si>
    <t>Margaret Williams</t>
  </si>
  <si>
    <t>margaret.williams@example.com</t>
  </si>
  <si>
    <t>SP0171</t>
  </si>
  <si>
    <t>Sarah Jackson</t>
  </si>
  <si>
    <t>sarah.jackson@example.com</t>
  </si>
  <si>
    <t>SP0172</t>
  </si>
  <si>
    <t>Susan Smith</t>
  </si>
  <si>
    <t>susan.smith@example.com</t>
  </si>
  <si>
    <t>SP0173</t>
  </si>
  <si>
    <t>Karen Martinez</t>
  </si>
  <si>
    <t>karen.martinez@example.com</t>
  </si>
  <si>
    <t>SP0174</t>
  </si>
  <si>
    <t>Dorothy Johnson</t>
  </si>
  <si>
    <t>dorothy.johnson@example.com</t>
  </si>
  <si>
    <t>SP0175</t>
  </si>
  <si>
    <t>Jessica Rodriguez</t>
  </si>
  <si>
    <t>jessica.rodriguez@example.com</t>
  </si>
  <si>
    <t>SP0176</t>
  </si>
  <si>
    <t>Margaret Thomas</t>
  </si>
  <si>
    <t>margaret.thomas@example.com</t>
  </si>
  <si>
    <t>SP0177</t>
  </si>
  <si>
    <t>Kimberly Johnson</t>
  </si>
  <si>
    <t>kimberly.johnson@example.com</t>
  </si>
  <si>
    <t>SP0178</t>
  </si>
  <si>
    <t>SP0179</t>
  </si>
  <si>
    <t>Jennifer Brown</t>
  </si>
  <si>
    <t>jennifer.brown@example.com</t>
  </si>
  <si>
    <t>SP0180</t>
  </si>
  <si>
    <t>SP0181</t>
  </si>
  <si>
    <t>Susan Wilson</t>
  </si>
  <si>
    <t>susan.wilson@example.com</t>
  </si>
  <si>
    <t>SP0182</t>
  </si>
  <si>
    <t>Ashley Hernandez</t>
  </si>
  <si>
    <t>ashley.hernandez@example.com</t>
  </si>
  <si>
    <t>SP0183</t>
  </si>
  <si>
    <t>Mary Gonzalez</t>
  </si>
  <si>
    <t>mary.gonzalez@example.com</t>
  </si>
  <si>
    <t>SP0184</t>
  </si>
  <si>
    <t>Sandra Anderson</t>
  </si>
  <si>
    <t>sandra.anderson@example.com</t>
  </si>
  <si>
    <t>SP0185</t>
  </si>
  <si>
    <t>Lisa Brown</t>
  </si>
  <si>
    <t>lisa.brown@example.com</t>
  </si>
  <si>
    <t>SP0186</t>
  </si>
  <si>
    <t>Donna Williams</t>
  </si>
  <si>
    <t>donna.williams@example.com</t>
  </si>
  <si>
    <t>SP0187</t>
  </si>
  <si>
    <t>Kimberly Garcia</t>
  </si>
  <si>
    <t>kimberly.garcia@example.com</t>
  </si>
  <si>
    <t>SP0188</t>
  </si>
  <si>
    <t>Ashley Anderson</t>
  </si>
  <si>
    <t>ashley.anderson@example.com</t>
  </si>
  <si>
    <t>SP0189</t>
  </si>
  <si>
    <t>Emily Jones</t>
  </si>
  <si>
    <t>emily.jones@example.com</t>
  </si>
  <si>
    <t>SP0190</t>
  </si>
  <si>
    <t>SP0191</t>
  </si>
  <si>
    <t>SP0192</t>
  </si>
  <si>
    <t>Emily Anderson</t>
  </si>
  <si>
    <t>emily.anderson@example.com</t>
  </si>
  <si>
    <t>SP0193</t>
  </si>
  <si>
    <t>Jessica Lopez</t>
  </si>
  <si>
    <t>jessica.lopez@example.com</t>
  </si>
  <si>
    <t>SP0194</t>
  </si>
  <si>
    <t>Ashley Smith</t>
  </si>
  <si>
    <t>ashley.smith@example.com</t>
  </si>
  <si>
    <t>SP0195</t>
  </si>
  <si>
    <t>Linda Miller</t>
  </si>
  <si>
    <t>linda.miller@example.com</t>
  </si>
  <si>
    <t>SP0196</t>
  </si>
  <si>
    <t>Margaret Jackson</t>
  </si>
  <si>
    <t>margaret.jackson@example.com</t>
  </si>
  <si>
    <t>SP0197</t>
  </si>
  <si>
    <t>Margaret Taylor</t>
  </si>
  <si>
    <t>margaret.taylor@example.com</t>
  </si>
  <si>
    <t>SP0198</t>
  </si>
  <si>
    <t>Elizabeth Lopez</t>
  </si>
  <si>
    <t>elizabeth.lopez@example.com</t>
  </si>
  <si>
    <t>SP0199</t>
  </si>
  <si>
    <t>Donna Miller</t>
  </si>
  <si>
    <t>donna.miller@example.com</t>
  </si>
  <si>
    <t>SP0200</t>
  </si>
  <si>
    <t>Linda Martinez</t>
  </si>
  <si>
    <t>linda.martinez@example.com</t>
  </si>
  <si>
    <t>Monthly Salary (USD)</t>
  </si>
  <si>
    <t>P0234</t>
  </si>
  <si>
    <t>Smart Key AIA</t>
  </si>
  <si>
    <t>P0235</t>
  </si>
  <si>
    <t>Rayban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</si>
</sst>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365690-6822-43DA-B53C-D103BFFE7A79}" name="Product" displayName="Product" ref="A1:G199" totalsRowShown="0">
  <autoFilter ref="A1:G199" xr:uid="{6B365690-6822-43DA-B53C-D103BFFE7A79}"/>
  <tableColumns count="7">
    <tableColumn id="1" xr3:uid="{A3A283A8-6B44-420E-A1B5-58507AA4DE32}" name="Product ID"/>
    <tableColumn id="2" xr3:uid="{717DBD2D-4D82-49D7-B402-DFB08A3FD85C}" name="Product Name"/>
    <tableColumn id="3" xr3:uid="{0D8ED474-805C-4282-9DD3-C6DB6BEFD4B8}" name="Price Per Unit"/>
    <tableColumn id="4" xr3:uid="{40543E61-85BE-4C2B-9B2B-E69FA9142A13}" name="Cost Per Unit"/>
    <tableColumn id="5" xr3:uid="{572EB04D-2103-4937-A396-4E6722FDA5D9}" name="Category ID"/>
    <tableColumn id="6" xr3:uid="{D8C2A5D4-3041-4CB6-8A73-6C4691BE280B}" name="Brand"/>
    <tableColumn id="7" xr3:uid="{DD22A29C-723A-4513-B792-63114E98D01A}" name="Supplier 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6E60B8-E30E-4FE7-842F-9626FDEE2F6C}" name="Categories" displayName="Categories" ref="J1:K11" totalsRowShown="0">
  <autoFilter ref="J1:K11" xr:uid="{BC6E60B8-E30E-4FE7-842F-9626FDEE2F6C}"/>
  <tableColumns count="2">
    <tableColumn id="1" xr3:uid="{B71B3F0C-2256-4485-B341-13635EE5ADB6}" name="Category ID"/>
    <tableColumn id="2" xr3:uid="{C76836C3-C2F2-432E-9DD5-D881C3683AF8}" name="Category 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B326C3-CA13-45A6-9842-CE2F96A8A4EE}" name="Sales_Reps" displayName="Sales_Reps" ref="A1:I201" totalsRowShown="0">
  <autoFilter ref="A1:I201" xr:uid="{2FB326C3-CA13-45A6-9842-CE2F96A8A4EE}"/>
  <tableColumns count="9">
    <tableColumn id="1" xr3:uid="{83C61F8B-0868-407F-8E12-6E4B95E58A01}" name="Sales Person ID"/>
    <tableColumn id="2" xr3:uid="{4253E57E-A349-4705-8745-0709DE4B1AC8}" name="Full Name"/>
    <tableColumn id="3" xr3:uid="{2A82074A-B046-43F2-9556-2D7D40CF7A8E}" name="Gender"/>
    <tableColumn id="4" xr3:uid="{A73DD613-A48B-44E2-8097-C93B5B03823F}" name="Date of Birth" dataDxfId="1"/>
    <tableColumn id="5" xr3:uid="{D1683270-2863-49F6-AF71-E48F81C7B6DC}" name="Hire Date" dataDxfId="0"/>
    <tableColumn id="6" xr3:uid="{B387B7DC-E3F9-4C3E-85AC-40D07C793A87}" name="Position"/>
    <tableColumn id="7" xr3:uid="{C103D248-6A9A-4030-95C0-E76FA946ED9A}" name="Email"/>
    <tableColumn id="8" xr3:uid="{6A9C796C-3D22-4490-9A9C-3637E2B19E2D}" name="Phone Number"/>
    <tableColumn id="9" xr3:uid="{C7B8BAE4-3D77-4655-B2FD-9CD3E1EDD74C}" name="Monthly Salary (USD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B0B8B-F35C-41B7-94D4-9E9559FDBF2F}">
  <dimension ref="A1:K199"/>
  <sheetViews>
    <sheetView tabSelected="1" workbookViewId="0">
      <selection sqref="A1:G1"/>
    </sheetView>
  </sheetViews>
  <sheetFormatPr defaultRowHeight="14.4" x14ac:dyDescent="0.3"/>
  <cols>
    <col min="1" max="1" width="11.5546875" customWidth="1"/>
    <col min="2" max="2" width="17.21875" bestFit="1" customWidth="1"/>
    <col min="3" max="3" width="14.109375" customWidth="1"/>
    <col min="4" max="4" width="13.5546875" customWidth="1"/>
    <col min="5" max="5" width="12.33203125" customWidth="1"/>
    <col min="6" max="6" width="11.109375" bestFit="1" customWidth="1"/>
    <col min="7" max="7" width="21.33203125" bestFit="1" customWidth="1"/>
    <col min="10" max="10" width="12.33203125" customWidth="1"/>
    <col min="11" max="11" width="15.5546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4</v>
      </c>
      <c r="K1" t="s">
        <v>361</v>
      </c>
    </row>
    <row r="2" spans="1:11" x14ac:dyDescent="0.3">
      <c r="A2" t="s">
        <v>7</v>
      </c>
      <c r="B2" t="s">
        <v>8</v>
      </c>
      <c r="C2">
        <v>52.38</v>
      </c>
      <c r="D2">
        <v>8.86</v>
      </c>
      <c r="E2" t="s">
        <v>9</v>
      </c>
      <c r="F2" t="s">
        <v>10</v>
      </c>
      <c r="G2" t="s">
        <v>11</v>
      </c>
      <c r="J2" t="s">
        <v>70</v>
      </c>
      <c r="K2" t="s">
        <v>362</v>
      </c>
    </row>
    <row r="3" spans="1:11" x14ac:dyDescent="0.3">
      <c r="A3" t="s">
        <v>12</v>
      </c>
      <c r="B3" t="s">
        <v>13</v>
      </c>
      <c r="C3">
        <v>388.62</v>
      </c>
      <c r="D3">
        <v>296.86</v>
      </c>
      <c r="E3" t="s">
        <v>14</v>
      </c>
      <c r="F3" t="s">
        <v>15</v>
      </c>
      <c r="G3" t="s">
        <v>16</v>
      </c>
      <c r="J3" t="s">
        <v>65</v>
      </c>
      <c r="K3" t="s">
        <v>363</v>
      </c>
    </row>
    <row r="4" spans="1:11" x14ac:dyDescent="0.3">
      <c r="A4" t="s">
        <v>17</v>
      </c>
      <c r="B4" t="s">
        <v>18</v>
      </c>
      <c r="C4">
        <v>357.4</v>
      </c>
      <c r="D4">
        <v>274.37</v>
      </c>
      <c r="E4" t="s">
        <v>19</v>
      </c>
      <c r="F4" t="s">
        <v>15</v>
      </c>
      <c r="G4" t="s">
        <v>20</v>
      </c>
      <c r="J4" t="s">
        <v>14</v>
      </c>
      <c r="K4" t="s">
        <v>364</v>
      </c>
    </row>
    <row r="5" spans="1:11" x14ac:dyDescent="0.3">
      <c r="A5" t="s">
        <v>21</v>
      </c>
      <c r="B5" t="s">
        <v>22</v>
      </c>
      <c r="C5">
        <v>294.01</v>
      </c>
      <c r="D5">
        <v>183.34</v>
      </c>
      <c r="E5" t="s">
        <v>23</v>
      </c>
      <c r="F5" t="s">
        <v>24</v>
      </c>
      <c r="G5" t="s">
        <v>25</v>
      </c>
      <c r="J5" t="s">
        <v>9</v>
      </c>
      <c r="K5" t="s">
        <v>365</v>
      </c>
    </row>
    <row r="6" spans="1:11" x14ac:dyDescent="0.3">
      <c r="A6" t="s">
        <v>26</v>
      </c>
      <c r="B6" t="s">
        <v>27</v>
      </c>
      <c r="C6">
        <v>445.24</v>
      </c>
      <c r="D6">
        <v>325.83</v>
      </c>
      <c r="E6" t="s">
        <v>28</v>
      </c>
      <c r="F6" t="s">
        <v>29</v>
      </c>
      <c r="G6" t="s">
        <v>30</v>
      </c>
      <c r="J6" t="s">
        <v>28</v>
      </c>
      <c r="K6" t="s">
        <v>366</v>
      </c>
    </row>
    <row r="7" spans="1:11" x14ac:dyDescent="0.3">
      <c r="A7" t="s">
        <v>31</v>
      </c>
      <c r="B7" t="s">
        <v>8</v>
      </c>
      <c r="C7">
        <v>456.67</v>
      </c>
      <c r="D7">
        <v>393.07</v>
      </c>
      <c r="E7" t="s">
        <v>9</v>
      </c>
      <c r="F7" t="s">
        <v>32</v>
      </c>
      <c r="G7" t="s">
        <v>33</v>
      </c>
      <c r="J7" t="s">
        <v>36</v>
      </c>
      <c r="K7" t="s">
        <v>367</v>
      </c>
    </row>
    <row r="8" spans="1:11" x14ac:dyDescent="0.3">
      <c r="A8" t="s">
        <v>34</v>
      </c>
      <c r="B8" t="s">
        <v>35</v>
      </c>
      <c r="C8">
        <v>344.79</v>
      </c>
      <c r="D8">
        <v>205.01</v>
      </c>
      <c r="E8" t="s">
        <v>36</v>
      </c>
      <c r="F8" t="s">
        <v>24</v>
      </c>
      <c r="G8" t="s">
        <v>11</v>
      </c>
      <c r="J8" t="s">
        <v>59</v>
      </c>
      <c r="K8" t="s">
        <v>368</v>
      </c>
    </row>
    <row r="9" spans="1:11" x14ac:dyDescent="0.3">
      <c r="A9" t="s">
        <v>37</v>
      </c>
      <c r="B9" t="s">
        <v>38</v>
      </c>
      <c r="C9">
        <v>64.930000000000007</v>
      </c>
      <c r="D9">
        <v>19.28</v>
      </c>
      <c r="E9" t="s">
        <v>9</v>
      </c>
      <c r="F9" t="s">
        <v>39</v>
      </c>
      <c r="G9" t="s">
        <v>40</v>
      </c>
      <c r="J9" t="s">
        <v>85</v>
      </c>
      <c r="K9" t="s">
        <v>369</v>
      </c>
    </row>
    <row r="10" spans="1:11" x14ac:dyDescent="0.3">
      <c r="A10" t="s">
        <v>41</v>
      </c>
      <c r="B10" t="s">
        <v>42</v>
      </c>
      <c r="C10">
        <v>56.81</v>
      </c>
      <c r="D10">
        <v>20.94</v>
      </c>
      <c r="E10" t="s">
        <v>23</v>
      </c>
      <c r="F10" t="s">
        <v>43</v>
      </c>
      <c r="G10" t="s">
        <v>44</v>
      </c>
      <c r="J10" t="s">
        <v>23</v>
      </c>
      <c r="K10" t="s">
        <v>370</v>
      </c>
    </row>
    <row r="11" spans="1:11" x14ac:dyDescent="0.3">
      <c r="A11" t="s">
        <v>45</v>
      </c>
      <c r="B11" t="s">
        <v>46</v>
      </c>
      <c r="C11">
        <v>210.23</v>
      </c>
      <c r="D11">
        <v>170.8</v>
      </c>
      <c r="E11" t="s">
        <v>23</v>
      </c>
      <c r="F11" t="s">
        <v>24</v>
      </c>
      <c r="G11" t="s">
        <v>47</v>
      </c>
      <c r="J11" t="s">
        <v>19</v>
      </c>
      <c r="K11" t="s">
        <v>371</v>
      </c>
    </row>
    <row r="12" spans="1:11" x14ac:dyDescent="0.3">
      <c r="A12" t="s">
        <v>48</v>
      </c>
      <c r="B12" t="s">
        <v>49</v>
      </c>
      <c r="C12">
        <v>153.41999999999999</v>
      </c>
      <c r="D12">
        <v>135.54</v>
      </c>
      <c r="E12" t="s">
        <v>14</v>
      </c>
      <c r="F12" t="s">
        <v>10</v>
      </c>
      <c r="G12" t="s">
        <v>30</v>
      </c>
    </row>
    <row r="13" spans="1:11" x14ac:dyDescent="0.3">
      <c r="A13" t="s">
        <v>50</v>
      </c>
      <c r="B13" t="s">
        <v>51</v>
      </c>
      <c r="C13">
        <v>75.16</v>
      </c>
      <c r="D13">
        <v>43.3</v>
      </c>
      <c r="E13" t="s">
        <v>36</v>
      </c>
      <c r="F13" t="s">
        <v>43</v>
      </c>
      <c r="G13" t="s">
        <v>52</v>
      </c>
    </row>
    <row r="14" spans="1:11" x14ac:dyDescent="0.3">
      <c r="A14" t="s">
        <v>53</v>
      </c>
      <c r="B14" t="s">
        <v>54</v>
      </c>
      <c r="C14">
        <v>309.48</v>
      </c>
      <c r="D14">
        <v>56.39</v>
      </c>
      <c r="E14" t="s">
        <v>28</v>
      </c>
      <c r="F14" t="s">
        <v>55</v>
      </c>
      <c r="G14" t="s">
        <v>56</v>
      </c>
    </row>
    <row r="15" spans="1:11" x14ac:dyDescent="0.3">
      <c r="A15" t="s">
        <v>57</v>
      </c>
      <c r="B15" t="s">
        <v>58</v>
      </c>
      <c r="C15">
        <v>344.93</v>
      </c>
      <c r="D15">
        <v>286</v>
      </c>
      <c r="E15" t="s">
        <v>59</v>
      </c>
      <c r="F15" t="s">
        <v>60</v>
      </c>
      <c r="G15" t="s">
        <v>40</v>
      </c>
    </row>
    <row r="16" spans="1:11" x14ac:dyDescent="0.3">
      <c r="A16" t="s">
        <v>61</v>
      </c>
      <c r="B16" t="s">
        <v>62</v>
      </c>
      <c r="C16">
        <v>352</v>
      </c>
      <c r="D16">
        <v>59.93</v>
      </c>
      <c r="E16" t="s">
        <v>9</v>
      </c>
      <c r="F16" t="s">
        <v>60</v>
      </c>
      <c r="G16" t="s">
        <v>20</v>
      </c>
    </row>
    <row r="17" spans="1:7" x14ac:dyDescent="0.3">
      <c r="A17" t="s">
        <v>63</v>
      </c>
      <c r="B17" t="s">
        <v>64</v>
      </c>
      <c r="C17">
        <v>95.89</v>
      </c>
      <c r="D17">
        <v>50.14</v>
      </c>
      <c r="E17" t="s">
        <v>65</v>
      </c>
      <c r="F17" t="s">
        <v>66</v>
      </c>
      <c r="G17" t="s">
        <v>67</v>
      </c>
    </row>
    <row r="18" spans="1:7" x14ac:dyDescent="0.3">
      <c r="A18" t="s">
        <v>68</v>
      </c>
      <c r="B18" t="s">
        <v>69</v>
      </c>
      <c r="C18">
        <v>159.86000000000001</v>
      </c>
      <c r="D18">
        <v>6.36</v>
      </c>
      <c r="E18" t="s">
        <v>70</v>
      </c>
      <c r="F18" t="s">
        <v>15</v>
      </c>
      <c r="G18" t="s">
        <v>16</v>
      </c>
    </row>
    <row r="19" spans="1:7" x14ac:dyDescent="0.3">
      <c r="A19" t="s">
        <v>71</v>
      </c>
      <c r="B19" t="s">
        <v>27</v>
      </c>
      <c r="C19">
        <v>107.54</v>
      </c>
      <c r="D19">
        <v>101.94</v>
      </c>
      <c r="E19" t="s">
        <v>70</v>
      </c>
      <c r="F19" t="s">
        <v>72</v>
      </c>
      <c r="G19" t="s">
        <v>73</v>
      </c>
    </row>
    <row r="20" spans="1:7" x14ac:dyDescent="0.3">
      <c r="A20" t="s">
        <v>74</v>
      </c>
      <c r="B20" t="s">
        <v>75</v>
      </c>
      <c r="C20">
        <v>304.64999999999998</v>
      </c>
      <c r="D20">
        <v>85.68</v>
      </c>
      <c r="E20" t="s">
        <v>9</v>
      </c>
      <c r="F20" t="s">
        <v>76</v>
      </c>
      <c r="G20" t="s">
        <v>77</v>
      </c>
    </row>
    <row r="21" spans="1:7" x14ac:dyDescent="0.3">
      <c r="A21" t="s">
        <v>78</v>
      </c>
      <c r="B21" t="s">
        <v>79</v>
      </c>
      <c r="C21">
        <v>287.87</v>
      </c>
      <c r="D21">
        <v>197.96</v>
      </c>
      <c r="E21" t="s">
        <v>70</v>
      </c>
      <c r="F21" t="s">
        <v>10</v>
      </c>
      <c r="G21" t="s">
        <v>56</v>
      </c>
    </row>
    <row r="22" spans="1:7" x14ac:dyDescent="0.3">
      <c r="A22" t="s">
        <v>80</v>
      </c>
      <c r="B22" t="s">
        <v>81</v>
      </c>
      <c r="C22">
        <v>256.62</v>
      </c>
      <c r="D22">
        <v>125.42</v>
      </c>
      <c r="E22" t="s">
        <v>36</v>
      </c>
      <c r="F22" t="s">
        <v>66</v>
      </c>
      <c r="G22" t="s">
        <v>82</v>
      </c>
    </row>
    <row r="23" spans="1:7" x14ac:dyDescent="0.3">
      <c r="A23" t="s">
        <v>83</v>
      </c>
      <c r="B23" t="s">
        <v>84</v>
      </c>
      <c r="C23">
        <v>155.07</v>
      </c>
      <c r="D23">
        <v>107.87</v>
      </c>
      <c r="E23" t="s">
        <v>85</v>
      </c>
      <c r="F23" t="s">
        <v>76</v>
      </c>
      <c r="G23" t="s">
        <v>67</v>
      </c>
    </row>
    <row r="24" spans="1:7" x14ac:dyDescent="0.3">
      <c r="A24" t="s">
        <v>86</v>
      </c>
      <c r="B24" t="s">
        <v>87</v>
      </c>
      <c r="C24">
        <v>126.16</v>
      </c>
      <c r="D24">
        <v>67.31</v>
      </c>
      <c r="E24" t="s">
        <v>70</v>
      </c>
      <c r="F24" t="s">
        <v>10</v>
      </c>
      <c r="G24" t="s">
        <v>88</v>
      </c>
    </row>
    <row r="25" spans="1:7" x14ac:dyDescent="0.3">
      <c r="A25" t="s">
        <v>89</v>
      </c>
      <c r="B25" t="s">
        <v>90</v>
      </c>
      <c r="C25">
        <v>446.3</v>
      </c>
      <c r="D25">
        <v>253.9</v>
      </c>
      <c r="E25" t="s">
        <v>85</v>
      </c>
      <c r="F25" t="s">
        <v>10</v>
      </c>
      <c r="G25" t="s">
        <v>16</v>
      </c>
    </row>
    <row r="26" spans="1:7" x14ac:dyDescent="0.3">
      <c r="A26" t="s">
        <v>91</v>
      </c>
      <c r="B26" t="s">
        <v>92</v>
      </c>
      <c r="C26">
        <v>33.94</v>
      </c>
      <c r="D26">
        <v>12.28</v>
      </c>
      <c r="E26" t="s">
        <v>59</v>
      </c>
      <c r="F26" t="s">
        <v>43</v>
      </c>
      <c r="G26" t="s">
        <v>44</v>
      </c>
    </row>
    <row r="27" spans="1:7" x14ac:dyDescent="0.3">
      <c r="A27" t="s">
        <v>93</v>
      </c>
      <c r="B27" t="s">
        <v>94</v>
      </c>
      <c r="C27">
        <v>331.64</v>
      </c>
      <c r="D27">
        <v>265.86</v>
      </c>
      <c r="E27" t="s">
        <v>85</v>
      </c>
      <c r="F27" t="s">
        <v>95</v>
      </c>
      <c r="G27" t="s">
        <v>11</v>
      </c>
    </row>
    <row r="28" spans="1:7" x14ac:dyDescent="0.3">
      <c r="A28" t="s">
        <v>96</v>
      </c>
      <c r="B28" t="s">
        <v>51</v>
      </c>
      <c r="C28">
        <v>19.59</v>
      </c>
      <c r="D28">
        <v>10.050000000000001</v>
      </c>
      <c r="E28" t="s">
        <v>28</v>
      </c>
      <c r="F28" t="s">
        <v>10</v>
      </c>
      <c r="G28" t="s">
        <v>97</v>
      </c>
    </row>
    <row r="29" spans="1:7" x14ac:dyDescent="0.3">
      <c r="A29" t="s">
        <v>98</v>
      </c>
      <c r="B29" t="s">
        <v>75</v>
      </c>
      <c r="C29">
        <v>104.98</v>
      </c>
      <c r="D29">
        <v>97.87</v>
      </c>
      <c r="E29" t="s">
        <v>23</v>
      </c>
      <c r="F29" t="s">
        <v>95</v>
      </c>
      <c r="G29" t="s">
        <v>44</v>
      </c>
    </row>
    <row r="30" spans="1:7" x14ac:dyDescent="0.3">
      <c r="A30" t="s">
        <v>99</v>
      </c>
      <c r="B30" t="s">
        <v>42</v>
      </c>
      <c r="C30">
        <v>151.85</v>
      </c>
      <c r="D30">
        <v>86.88</v>
      </c>
      <c r="E30" t="s">
        <v>36</v>
      </c>
      <c r="F30" t="s">
        <v>15</v>
      </c>
      <c r="G30" t="s">
        <v>44</v>
      </c>
    </row>
    <row r="31" spans="1:7" x14ac:dyDescent="0.3">
      <c r="A31" t="s">
        <v>100</v>
      </c>
      <c r="B31" t="s">
        <v>18</v>
      </c>
      <c r="C31">
        <v>444.38</v>
      </c>
      <c r="D31">
        <v>111.71</v>
      </c>
      <c r="E31" t="s">
        <v>59</v>
      </c>
      <c r="F31" t="s">
        <v>39</v>
      </c>
      <c r="G31" t="s">
        <v>101</v>
      </c>
    </row>
    <row r="32" spans="1:7" x14ac:dyDescent="0.3">
      <c r="A32" t="s">
        <v>102</v>
      </c>
      <c r="B32" t="s">
        <v>103</v>
      </c>
      <c r="C32">
        <v>77.489999999999995</v>
      </c>
      <c r="D32">
        <v>45.82</v>
      </c>
      <c r="E32" t="s">
        <v>23</v>
      </c>
      <c r="F32" t="s">
        <v>29</v>
      </c>
      <c r="G32" t="s">
        <v>101</v>
      </c>
    </row>
    <row r="33" spans="1:7" x14ac:dyDescent="0.3">
      <c r="A33" t="s">
        <v>104</v>
      </c>
      <c r="B33" t="s">
        <v>105</v>
      </c>
      <c r="C33">
        <v>469.53</v>
      </c>
      <c r="D33">
        <v>367.68</v>
      </c>
      <c r="E33" t="s">
        <v>28</v>
      </c>
      <c r="F33" t="s">
        <v>72</v>
      </c>
      <c r="G33" t="s">
        <v>67</v>
      </c>
    </row>
    <row r="34" spans="1:7" x14ac:dyDescent="0.3">
      <c r="A34" t="s">
        <v>106</v>
      </c>
      <c r="B34" t="s">
        <v>107</v>
      </c>
      <c r="C34">
        <v>409.57</v>
      </c>
      <c r="D34">
        <v>7.36</v>
      </c>
      <c r="E34" t="s">
        <v>19</v>
      </c>
      <c r="F34" t="s">
        <v>32</v>
      </c>
      <c r="G34" t="s">
        <v>56</v>
      </c>
    </row>
    <row r="35" spans="1:7" x14ac:dyDescent="0.3">
      <c r="A35" t="s">
        <v>108</v>
      </c>
      <c r="B35" t="s">
        <v>94</v>
      </c>
      <c r="C35">
        <v>342.73</v>
      </c>
      <c r="D35">
        <v>103.38</v>
      </c>
      <c r="E35" t="s">
        <v>19</v>
      </c>
      <c r="F35" t="s">
        <v>66</v>
      </c>
      <c r="G35" t="s">
        <v>47</v>
      </c>
    </row>
    <row r="36" spans="1:7" x14ac:dyDescent="0.3">
      <c r="A36" t="s">
        <v>109</v>
      </c>
      <c r="B36" t="s">
        <v>51</v>
      </c>
      <c r="C36">
        <v>211.76</v>
      </c>
      <c r="D36">
        <v>5.17</v>
      </c>
      <c r="E36" t="s">
        <v>59</v>
      </c>
      <c r="F36" t="s">
        <v>29</v>
      </c>
      <c r="G36" t="s">
        <v>110</v>
      </c>
    </row>
    <row r="37" spans="1:7" x14ac:dyDescent="0.3">
      <c r="A37" t="s">
        <v>111</v>
      </c>
      <c r="B37" t="s">
        <v>112</v>
      </c>
      <c r="C37">
        <v>453.58</v>
      </c>
      <c r="D37">
        <v>78.77</v>
      </c>
      <c r="E37" t="s">
        <v>23</v>
      </c>
      <c r="F37" t="s">
        <v>10</v>
      </c>
      <c r="G37" t="s">
        <v>101</v>
      </c>
    </row>
    <row r="38" spans="1:7" x14ac:dyDescent="0.3">
      <c r="A38" t="s">
        <v>113</v>
      </c>
      <c r="B38" t="s">
        <v>69</v>
      </c>
      <c r="C38">
        <v>268.7</v>
      </c>
      <c r="D38">
        <v>156.72</v>
      </c>
      <c r="E38" t="s">
        <v>70</v>
      </c>
      <c r="F38" t="s">
        <v>32</v>
      </c>
      <c r="G38" t="s">
        <v>101</v>
      </c>
    </row>
    <row r="39" spans="1:7" x14ac:dyDescent="0.3">
      <c r="A39" t="s">
        <v>114</v>
      </c>
      <c r="B39" t="s">
        <v>115</v>
      </c>
      <c r="C39">
        <v>191.89</v>
      </c>
      <c r="D39">
        <v>125.65</v>
      </c>
      <c r="E39" t="s">
        <v>14</v>
      </c>
      <c r="F39" t="s">
        <v>116</v>
      </c>
      <c r="G39" t="s">
        <v>97</v>
      </c>
    </row>
    <row r="40" spans="1:7" x14ac:dyDescent="0.3">
      <c r="A40" t="s">
        <v>117</v>
      </c>
      <c r="B40" t="s">
        <v>103</v>
      </c>
      <c r="C40">
        <v>296.95999999999998</v>
      </c>
      <c r="D40">
        <v>100.71</v>
      </c>
      <c r="E40" t="s">
        <v>19</v>
      </c>
      <c r="F40" t="s">
        <v>10</v>
      </c>
      <c r="G40" t="s">
        <v>118</v>
      </c>
    </row>
    <row r="41" spans="1:7" x14ac:dyDescent="0.3">
      <c r="A41" t="s">
        <v>119</v>
      </c>
      <c r="B41" t="s">
        <v>120</v>
      </c>
      <c r="C41">
        <v>123.81</v>
      </c>
      <c r="D41">
        <v>74.64</v>
      </c>
      <c r="E41" t="s">
        <v>36</v>
      </c>
      <c r="F41" t="s">
        <v>43</v>
      </c>
      <c r="G41" t="s">
        <v>88</v>
      </c>
    </row>
    <row r="42" spans="1:7" x14ac:dyDescent="0.3">
      <c r="A42" t="s">
        <v>121</v>
      </c>
      <c r="B42" t="s">
        <v>122</v>
      </c>
      <c r="C42">
        <v>143.71</v>
      </c>
      <c r="D42">
        <v>46.66</v>
      </c>
      <c r="E42" t="s">
        <v>59</v>
      </c>
      <c r="F42" t="s">
        <v>43</v>
      </c>
      <c r="G42" t="s">
        <v>123</v>
      </c>
    </row>
    <row r="43" spans="1:7" x14ac:dyDescent="0.3">
      <c r="A43" t="s">
        <v>124</v>
      </c>
      <c r="B43" t="s">
        <v>125</v>
      </c>
      <c r="C43">
        <v>460.46</v>
      </c>
      <c r="D43">
        <v>354.06</v>
      </c>
      <c r="E43" t="s">
        <v>14</v>
      </c>
      <c r="F43" t="s">
        <v>43</v>
      </c>
      <c r="G43" t="s">
        <v>30</v>
      </c>
    </row>
    <row r="44" spans="1:7" x14ac:dyDescent="0.3">
      <c r="A44" t="s">
        <v>126</v>
      </c>
      <c r="B44" t="s">
        <v>58</v>
      </c>
      <c r="C44">
        <v>399.02</v>
      </c>
      <c r="D44">
        <v>302.39999999999998</v>
      </c>
      <c r="E44" t="s">
        <v>9</v>
      </c>
      <c r="F44" t="s">
        <v>95</v>
      </c>
      <c r="G44" t="s">
        <v>127</v>
      </c>
    </row>
    <row r="45" spans="1:7" x14ac:dyDescent="0.3">
      <c r="A45" t="s">
        <v>128</v>
      </c>
      <c r="B45" t="s">
        <v>129</v>
      </c>
      <c r="C45">
        <v>261.62</v>
      </c>
      <c r="D45">
        <v>191.44</v>
      </c>
      <c r="E45" t="s">
        <v>23</v>
      </c>
      <c r="F45" t="s">
        <v>32</v>
      </c>
      <c r="G45" t="s">
        <v>123</v>
      </c>
    </row>
    <row r="46" spans="1:7" x14ac:dyDescent="0.3">
      <c r="A46" t="s">
        <v>130</v>
      </c>
      <c r="B46" t="s">
        <v>131</v>
      </c>
      <c r="C46">
        <v>214.12</v>
      </c>
      <c r="D46">
        <v>116.44</v>
      </c>
      <c r="E46" t="s">
        <v>19</v>
      </c>
      <c r="F46" t="s">
        <v>76</v>
      </c>
      <c r="G46" t="s">
        <v>25</v>
      </c>
    </row>
    <row r="47" spans="1:7" x14ac:dyDescent="0.3">
      <c r="A47" t="s">
        <v>132</v>
      </c>
      <c r="B47" t="s">
        <v>133</v>
      </c>
      <c r="C47">
        <v>405.71</v>
      </c>
      <c r="D47">
        <v>272.61</v>
      </c>
      <c r="E47" t="s">
        <v>36</v>
      </c>
      <c r="F47" t="s">
        <v>39</v>
      </c>
      <c r="G47" t="s">
        <v>88</v>
      </c>
    </row>
    <row r="48" spans="1:7" x14ac:dyDescent="0.3">
      <c r="A48" t="s">
        <v>134</v>
      </c>
      <c r="B48" t="s">
        <v>135</v>
      </c>
      <c r="C48">
        <v>289.61</v>
      </c>
      <c r="D48">
        <v>171.08</v>
      </c>
      <c r="E48" t="s">
        <v>70</v>
      </c>
      <c r="F48" t="s">
        <v>76</v>
      </c>
      <c r="G48" t="s">
        <v>118</v>
      </c>
    </row>
    <row r="49" spans="1:7" x14ac:dyDescent="0.3">
      <c r="A49" t="s">
        <v>136</v>
      </c>
      <c r="B49" t="s">
        <v>137</v>
      </c>
      <c r="C49">
        <v>213.37</v>
      </c>
      <c r="D49">
        <v>126.45</v>
      </c>
      <c r="E49" t="s">
        <v>36</v>
      </c>
      <c r="F49" t="s">
        <v>138</v>
      </c>
      <c r="G49" t="s">
        <v>25</v>
      </c>
    </row>
    <row r="50" spans="1:7" x14ac:dyDescent="0.3">
      <c r="A50" t="s">
        <v>139</v>
      </c>
      <c r="B50" t="s">
        <v>140</v>
      </c>
      <c r="C50">
        <v>262.57</v>
      </c>
      <c r="D50">
        <v>141.27000000000001</v>
      </c>
      <c r="E50" t="s">
        <v>14</v>
      </c>
      <c r="F50" t="s">
        <v>29</v>
      </c>
      <c r="G50" t="s">
        <v>20</v>
      </c>
    </row>
    <row r="51" spans="1:7" x14ac:dyDescent="0.3">
      <c r="A51" t="s">
        <v>141</v>
      </c>
      <c r="B51" t="s">
        <v>142</v>
      </c>
      <c r="C51">
        <v>124.03</v>
      </c>
      <c r="D51">
        <v>63.27</v>
      </c>
      <c r="E51" t="s">
        <v>65</v>
      </c>
      <c r="F51" t="s">
        <v>10</v>
      </c>
      <c r="G51" t="s">
        <v>30</v>
      </c>
    </row>
    <row r="52" spans="1:7" x14ac:dyDescent="0.3">
      <c r="A52" t="s">
        <v>143</v>
      </c>
      <c r="B52" t="s">
        <v>140</v>
      </c>
      <c r="C52">
        <v>108.97</v>
      </c>
      <c r="D52">
        <v>34.619999999999997</v>
      </c>
      <c r="E52" t="s">
        <v>59</v>
      </c>
      <c r="F52" t="s">
        <v>138</v>
      </c>
      <c r="G52" t="s">
        <v>25</v>
      </c>
    </row>
    <row r="53" spans="1:7" x14ac:dyDescent="0.3">
      <c r="A53" t="s">
        <v>144</v>
      </c>
      <c r="B53" t="s">
        <v>145</v>
      </c>
      <c r="C53">
        <v>494.65</v>
      </c>
      <c r="D53">
        <v>460.03</v>
      </c>
      <c r="E53" t="s">
        <v>85</v>
      </c>
      <c r="F53" t="s">
        <v>60</v>
      </c>
      <c r="G53" t="s">
        <v>101</v>
      </c>
    </row>
    <row r="54" spans="1:7" x14ac:dyDescent="0.3">
      <c r="A54" t="s">
        <v>146</v>
      </c>
      <c r="B54" t="s">
        <v>147</v>
      </c>
      <c r="C54">
        <v>485.1</v>
      </c>
      <c r="D54">
        <v>66.739999999999995</v>
      </c>
      <c r="E54" t="s">
        <v>19</v>
      </c>
      <c r="F54" t="s">
        <v>15</v>
      </c>
      <c r="G54" t="s">
        <v>127</v>
      </c>
    </row>
    <row r="55" spans="1:7" x14ac:dyDescent="0.3">
      <c r="A55" t="s">
        <v>148</v>
      </c>
      <c r="B55" t="s">
        <v>142</v>
      </c>
      <c r="C55">
        <v>216.21</v>
      </c>
      <c r="D55">
        <v>130.18</v>
      </c>
      <c r="E55" t="s">
        <v>14</v>
      </c>
      <c r="F55" t="s">
        <v>76</v>
      </c>
      <c r="G55" t="s">
        <v>20</v>
      </c>
    </row>
    <row r="56" spans="1:7" x14ac:dyDescent="0.3">
      <c r="A56" t="s">
        <v>149</v>
      </c>
      <c r="B56" t="s">
        <v>150</v>
      </c>
      <c r="C56">
        <v>262.48</v>
      </c>
      <c r="D56">
        <v>207.64</v>
      </c>
      <c r="E56" t="s">
        <v>85</v>
      </c>
      <c r="F56" t="s">
        <v>76</v>
      </c>
      <c r="G56" t="s">
        <v>16</v>
      </c>
    </row>
    <row r="57" spans="1:7" x14ac:dyDescent="0.3">
      <c r="A57" t="s">
        <v>151</v>
      </c>
      <c r="B57" t="s">
        <v>152</v>
      </c>
      <c r="C57">
        <v>415.33</v>
      </c>
      <c r="D57">
        <v>102.77</v>
      </c>
      <c r="E57" t="s">
        <v>85</v>
      </c>
      <c r="F57" t="s">
        <v>29</v>
      </c>
      <c r="G57" t="s">
        <v>20</v>
      </c>
    </row>
    <row r="58" spans="1:7" x14ac:dyDescent="0.3">
      <c r="A58" t="s">
        <v>153</v>
      </c>
      <c r="B58" t="s">
        <v>8</v>
      </c>
      <c r="C58">
        <v>365.66</v>
      </c>
      <c r="D58">
        <v>309.86</v>
      </c>
      <c r="E58" t="s">
        <v>65</v>
      </c>
      <c r="F58" t="s">
        <v>76</v>
      </c>
      <c r="G58" t="s">
        <v>40</v>
      </c>
    </row>
    <row r="59" spans="1:7" x14ac:dyDescent="0.3">
      <c r="A59" t="s">
        <v>154</v>
      </c>
      <c r="B59" t="s">
        <v>75</v>
      </c>
      <c r="C59">
        <v>58.78</v>
      </c>
      <c r="D59">
        <v>19.260000000000002</v>
      </c>
      <c r="E59" t="s">
        <v>14</v>
      </c>
      <c r="F59" t="s">
        <v>72</v>
      </c>
      <c r="G59" t="s">
        <v>47</v>
      </c>
    </row>
    <row r="60" spans="1:7" x14ac:dyDescent="0.3">
      <c r="A60" t="s">
        <v>155</v>
      </c>
      <c r="B60" t="s">
        <v>156</v>
      </c>
      <c r="C60">
        <v>193.56</v>
      </c>
      <c r="D60">
        <v>13.02</v>
      </c>
      <c r="E60" t="s">
        <v>23</v>
      </c>
      <c r="F60" t="s">
        <v>76</v>
      </c>
      <c r="G60" t="s">
        <v>157</v>
      </c>
    </row>
    <row r="61" spans="1:7" x14ac:dyDescent="0.3">
      <c r="A61" t="s">
        <v>158</v>
      </c>
      <c r="B61" t="s">
        <v>159</v>
      </c>
      <c r="C61">
        <v>132.57</v>
      </c>
      <c r="D61">
        <v>46.7</v>
      </c>
      <c r="E61" t="s">
        <v>70</v>
      </c>
      <c r="F61" t="s">
        <v>60</v>
      </c>
      <c r="G61" t="s">
        <v>52</v>
      </c>
    </row>
    <row r="62" spans="1:7" x14ac:dyDescent="0.3">
      <c r="A62" t="s">
        <v>160</v>
      </c>
      <c r="B62" t="s">
        <v>161</v>
      </c>
      <c r="C62">
        <v>496.39</v>
      </c>
      <c r="D62">
        <v>195.76</v>
      </c>
      <c r="E62" t="s">
        <v>14</v>
      </c>
      <c r="F62" t="s">
        <v>116</v>
      </c>
      <c r="G62" t="s">
        <v>40</v>
      </c>
    </row>
    <row r="63" spans="1:7" x14ac:dyDescent="0.3">
      <c r="A63" t="s">
        <v>162</v>
      </c>
      <c r="B63" t="s">
        <v>163</v>
      </c>
      <c r="C63">
        <v>376.86</v>
      </c>
      <c r="D63">
        <v>116.33</v>
      </c>
      <c r="E63" t="s">
        <v>28</v>
      </c>
      <c r="F63" t="s">
        <v>43</v>
      </c>
      <c r="G63" t="s">
        <v>127</v>
      </c>
    </row>
    <row r="64" spans="1:7" x14ac:dyDescent="0.3">
      <c r="A64" t="s">
        <v>164</v>
      </c>
      <c r="B64" t="s">
        <v>165</v>
      </c>
      <c r="C64">
        <v>33.4</v>
      </c>
      <c r="D64">
        <v>18.420000000000002</v>
      </c>
      <c r="E64" t="s">
        <v>65</v>
      </c>
      <c r="F64" t="s">
        <v>10</v>
      </c>
      <c r="G64" t="s">
        <v>77</v>
      </c>
    </row>
    <row r="65" spans="1:7" x14ac:dyDescent="0.3">
      <c r="A65" t="s">
        <v>166</v>
      </c>
      <c r="B65" t="s">
        <v>167</v>
      </c>
      <c r="C65">
        <v>451.02</v>
      </c>
      <c r="D65">
        <v>82.72</v>
      </c>
      <c r="E65" t="s">
        <v>36</v>
      </c>
      <c r="F65" t="s">
        <v>29</v>
      </c>
      <c r="G65" t="s">
        <v>73</v>
      </c>
    </row>
    <row r="66" spans="1:7" x14ac:dyDescent="0.3">
      <c r="A66" t="s">
        <v>168</v>
      </c>
      <c r="B66" t="s">
        <v>169</v>
      </c>
      <c r="C66">
        <v>464.7</v>
      </c>
      <c r="D66">
        <v>418.24</v>
      </c>
      <c r="E66" t="s">
        <v>23</v>
      </c>
      <c r="F66" t="s">
        <v>15</v>
      </c>
      <c r="G66" t="s">
        <v>16</v>
      </c>
    </row>
    <row r="67" spans="1:7" x14ac:dyDescent="0.3">
      <c r="A67" t="s">
        <v>170</v>
      </c>
      <c r="B67" t="s">
        <v>171</v>
      </c>
      <c r="C67">
        <v>173.3</v>
      </c>
      <c r="D67">
        <v>144.22999999999999</v>
      </c>
      <c r="E67" t="s">
        <v>19</v>
      </c>
      <c r="F67" t="s">
        <v>76</v>
      </c>
      <c r="G67" t="s">
        <v>127</v>
      </c>
    </row>
    <row r="68" spans="1:7" x14ac:dyDescent="0.3">
      <c r="A68" t="s">
        <v>172</v>
      </c>
      <c r="B68" t="s">
        <v>173</v>
      </c>
      <c r="C68">
        <v>324.57</v>
      </c>
      <c r="D68">
        <v>214.53</v>
      </c>
      <c r="E68" t="s">
        <v>70</v>
      </c>
      <c r="F68" t="s">
        <v>55</v>
      </c>
      <c r="G68" t="s">
        <v>118</v>
      </c>
    </row>
    <row r="69" spans="1:7" x14ac:dyDescent="0.3">
      <c r="A69" t="s">
        <v>174</v>
      </c>
      <c r="B69" t="s">
        <v>161</v>
      </c>
      <c r="C69">
        <v>344.2</v>
      </c>
      <c r="D69">
        <v>232.95</v>
      </c>
      <c r="E69" t="s">
        <v>65</v>
      </c>
      <c r="F69" t="s">
        <v>39</v>
      </c>
      <c r="G69" t="s">
        <v>88</v>
      </c>
    </row>
    <row r="70" spans="1:7" x14ac:dyDescent="0.3">
      <c r="A70" t="s">
        <v>175</v>
      </c>
      <c r="B70" t="s">
        <v>176</v>
      </c>
      <c r="C70">
        <v>367.48</v>
      </c>
      <c r="D70">
        <v>153.88999999999999</v>
      </c>
      <c r="E70" t="s">
        <v>19</v>
      </c>
      <c r="F70" t="s">
        <v>24</v>
      </c>
      <c r="G70" t="s">
        <v>177</v>
      </c>
    </row>
    <row r="71" spans="1:7" x14ac:dyDescent="0.3">
      <c r="A71" t="s">
        <v>178</v>
      </c>
      <c r="B71" t="s">
        <v>179</v>
      </c>
      <c r="C71">
        <v>349.82</v>
      </c>
      <c r="D71">
        <v>16.47</v>
      </c>
      <c r="E71" t="s">
        <v>65</v>
      </c>
      <c r="F71" t="s">
        <v>10</v>
      </c>
      <c r="G71" t="s">
        <v>16</v>
      </c>
    </row>
    <row r="72" spans="1:7" x14ac:dyDescent="0.3">
      <c r="A72" t="s">
        <v>180</v>
      </c>
      <c r="B72" t="s">
        <v>135</v>
      </c>
      <c r="C72">
        <v>284.26</v>
      </c>
      <c r="D72">
        <v>209.85</v>
      </c>
      <c r="E72" t="s">
        <v>65</v>
      </c>
      <c r="F72" t="s">
        <v>116</v>
      </c>
      <c r="G72" t="s">
        <v>52</v>
      </c>
    </row>
    <row r="73" spans="1:7" x14ac:dyDescent="0.3">
      <c r="A73" t="s">
        <v>181</v>
      </c>
      <c r="B73" t="s">
        <v>182</v>
      </c>
      <c r="C73">
        <v>477.38</v>
      </c>
      <c r="D73">
        <v>75.489999999999995</v>
      </c>
      <c r="E73" t="s">
        <v>36</v>
      </c>
      <c r="F73" t="s">
        <v>60</v>
      </c>
      <c r="G73" t="s">
        <v>97</v>
      </c>
    </row>
    <row r="74" spans="1:7" x14ac:dyDescent="0.3">
      <c r="A74" t="s">
        <v>183</v>
      </c>
      <c r="B74" t="s">
        <v>184</v>
      </c>
      <c r="C74">
        <v>261.06</v>
      </c>
      <c r="D74">
        <v>221.3</v>
      </c>
      <c r="E74" t="s">
        <v>85</v>
      </c>
      <c r="F74" t="s">
        <v>76</v>
      </c>
      <c r="G74" t="s">
        <v>44</v>
      </c>
    </row>
    <row r="75" spans="1:7" x14ac:dyDescent="0.3">
      <c r="A75" t="s">
        <v>185</v>
      </c>
      <c r="B75" t="s">
        <v>186</v>
      </c>
      <c r="C75">
        <v>64.349999999999994</v>
      </c>
      <c r="D75">
        <v>41.5</v>
      </c>
      <c r="E75" t="s">
        <v>70</v>
      </c>
      <c r="F75" t="s">
        <v>29</v>
      </c>
      <c r="G75" t="s">
        <v>127</v>
      </c>
    </row>
    <row r="76" spans="1:7" x14ac:dyDescent="0.3">
      <c r="A76" t="s">
        <v>187</v>
      </c>
      <c r="B76" t="s">
        <v>188</v>
      </c>
      <c r="C76">
        <v>49.41</v>
      </c>
      <c r="D76">
        <v>48.35</v>
      </c>
      <c r="E76" t="s">
        <v>9</v>
      </c>
      <c r="F76" t="s">
        <v>66</v>
      </c>
      <c r="G76" t="s">
        <v>97</v>
      </c>
    </row>
    <row r="77" spans="1:7" x14ac:dyDescent="0.3">
      <c r="A77" t="s">
        <v>189</v>
      </c>
      <c r="B77" t="s">
        <v>190</v>
      </c>
      <c r="C77">
        <v>19</v>
      </c>
      <c r="D77">
        <v>13.79</v>
      </c>
      <c r="E77" t="s">
        <v>59</v>
      </c>
      <c r="F77" t="s">
        <v>32</v>
      </c>
      <c r="G77" t="s">
        <v>52</v>
      </c>
    </row>
    <row r="78" spans="1:7" x14ac:dyDescent="0.3">
      <c r="A78" t="s">
        <v>191</v>
      </c>
      <c r="B78" t="s">
        <v>112</v>
      </c>
      <c r="C78">
        <v>219.68</v>
      </c>
      <c r="D78">
        <v>170.71</v>
      </c>
      <c r="E78" t="s">
        <v>65</v>
      </c>
      <c r="F78" t="s">
        <v>55</v>
      </c>
      <c r="G78" t="s">
        <v>157</v>
      </c>
    </row>
    <row r="79" spans="1:7" x14ac:dyDescent="0.3">
      <c r="A79" t="s">
        <v>192</v>
      </c>
      <c r="B79" t="s">
        <v>193</v>
      </c>
      <c r="C79">
        <v>143.88999999999999</v>
      </c>
      <c r="D79">
        <v>27.44</v>
      </c>
      <c r="E79" t="s">
        <v>28</v>
      </c>
      <c r="F79" t="s">
        <v>60</v>
      </c>
      <c r="G79" t="s">
        <v>25</v>
      </c>
    </row>
    <row r="80" spans="1:7" x14ac:dyDescent="0.3">
      <c r="A80" t="s">
        <v>194</v>
      </c>
      <c r="B80" t="s">
        <v>195</v>
      </c>
      <c r="C80">
        <v>448.66</v>
      </c>
      <c r="D80">
        <v>62.38</v>
      </c>
      <c r="E80" t="s">
        <v>14</v>
      </c>
      <c r="F80" t="s">
        <v>60</v>
      </c>
      <c r="G80" t="s">
        <v>16</v>
      </c>
    </row>
    <row r="81" spans="1:7" x14ac:dyDescent="0.3">
      <c r="A81" t="s">
        <v>196</v>
      </c>
      <c r="B81" t="s">
        <v>125</v>
      </c>
      <c r="C81">
        <v>434.9</v>
      </c>
      <c r="D81">
        <v>388.46</v>
      </c>
      <c r="E81" t="s">
        <v>65</v>
      </c>
      <c r="F81" t="s">
        <v>72</v>
      </c>
      <c r="G81" t="s">
        <v>88</v>
      </c>
    </row>
    <row r="82" spans="1:7" x14ac:dyDescent="0.3">
      <c r="A82" t="s">
        <v>197</v>
      </c>
      <c r="B82" t="s">
        <v>42</v>
      </c>
      <c r="C82">
        <v>420.54</v>
      </c>
      <c r="D82">
        <v>46.87</v>
      </c>
      <c r="E82" t="s">
        <v>36</v>
      </c>
      <c r="F82" t="s">
        <v>39</v>
      </c>
      <c r="G82" t="s">
        <v>82</v>
      </c>
    </row>
    <row r="83" spans="1:7" x14ac:dyDescent="0.3">
      <c r="A83" t="s">
        <v>198</v>
      </c>
      <c r="B83" t="s">
        <v>161</v>
      </c>
      <c r="C83">
        <v>434.97</v>
      </c>
      <c r="D83">
        <v>430.33</v>
      </c>
      <c r="E83" t="s">
        <v>59</v>
      </c>
      <c r="F83" t="s">
        <v>32</v>
      </c>
      <c r="G83" t="s">
        <v>73</v>
      </c>
    </row>
    <row r="84" spans="1:7" x14ac:dyDescent="0.3">
      <c r="A84" t="s">
        <v>199</v>
      </c>
      <c r="B84" t="s">
        <v>46</v>
      </c>
      <c r="C84">
        <v>155.83000000000001</v>
      </c>
      <c r="D84">
        <v>69.790000000000006</v>
      </c>
      <c r="E84" t="s">
        <v>23</v>
      </c>
      <c r="F84" t="s">
        <v>95</v>
      </c>
      <c r="G84" t="s">
        <v>20</v>
      </c>
    </row>
    <row r="85" spans="1:7" x14ac:dyDescent="0.3">
      <c r="A85" t="s">
        <v>200</v>
      </c>
      <c r="B85" t="s">
        <v>171</v>
      </c>
      <c r="C85">
        <v>218.8</v>
      </c>
      <c r="D85">
        <v>119.48</v>
      </c>
      <c r="E85" t="s">
        <v>28</v>
      </c>
      <c r="F85" t="s">
        <v>15</v>
      </c>
      <c r="G85" t="s">
        <v>47</v>
      </c>
    </row>
    <row r="86" spans="1:7" x14ac:dyDescent="0.3">
      <c r="A86" t="s">
        <v>201</v>
      </c>
      <c r="B86" t="s">
        <v>8</v>
      </c>
      <c r="C86">
        <v>162.75</v>
      </c>
      <c r="D86">
        <v>94.95</v>
      </c>
      <c r="E86" t="s">
        <v>28</v>
      </c>
      <c r="F86" t="s">
        <v>116</v>
      </c>
      <c r="G86" t="s">
        <v>56</v>
      </c>
    </row>
    <row r="87" spans="1:7" x14ac:dyDescent="0.3">
      <c r="A87" t="s">
        <v>202</v>
      </c>
      <c r="B87" t="s">
        <v>203</v>
      </c>
      <c r="C87">
        <v>52.18</v>
      </c>
      <c r="D87">
        <v>42.41</v>
      </c>
      <c r="E87" t="s">
        <v>65</v>
      </c>
      <c r="F87" t="s">
        <v>55</v>
      </c>
      <c r="G87" t="s">
        <v>73</v>
      </c>
    </row>
    <row r="88" spans="1:7" x14ac:dyDescent="0.3">
      <c r="A88" t="s">
        <v>204</v>
      </c>
      <c r="B88" t="s">
        <v>49</v>
      </c>
      <c r="C88">
        <v>462.78</v>
      </c>
      <c r="D88">
        <v>428.59</v>
      </c>
      <c r="E88" t="s">
        <v>36</v>
      </c>
      <c r="F88" t="s">
        <v>138</v>
      </c>
      <c r="G88" t="s">
        <v>157</v>
      </c>
    </row>
    <row r="89" spans="1:7" x14ac:dyDescent="0.3">
      <c r="A89" t="s">
        <v>205</v>
      </c>
      <c r="B89" t="s">
        <v>147</v>
      </c>
      <c r="C89">
        <v>311.8</v>
      </c>
      <c r="D89">
        <v>247.75</v>
      </c>
      <c r="E89" t="s">
        <v>9</v>
      </c>
      <c r="F89" t="s">
        <v>60</v>
      </c>
      <c r="G89" t="s">
        <v>40</v>
      </c>
    </row>
    <row r="90" spans="1:7" x14ac:dyDescent="0.3">
      <c r="A90" t="s">
        <v>206</v>
      </c>
      <c r="B90" t="s">
        <v>125</v>
      </c>
      <c r="C90">
        <v>74.95</v>
      </c>
      <c r="D90">
        <v>45.23</v>
      </c>
      <c r="E90" t="s">
        <v>19</v>
      </c>
      <c r="F90" t="s">
        <v>95</v>
      </c>
      <c r="G90" t="s">
        <v>52</v>
      </c>
    </row>
    <row r="91" spans="1:7" x14ac:dyDescent="0.3">
      <c r="A91" t="s">
        <v>207</v>
      </c>
      <c r="B91" t="s">
        <v>208</v>
      </c>
      <c r="C91">
        <v>110.97</v>
      </c>
      <c r="D91">
        <v>32.020000000000003</v>
      </c>
      <c r="E91" t="s">
        <v>23</v>
      </c>
      <c r="F91" t="s">
        <v>39</v>
      </c>
      <c r="G91" t="s">
        <v>110</v>
      </c>
    </row>
    <row r="92" spans="1:7" x14ac:dyDescent="0.3">
      <c r="A92" t="s">
        <v>209</v>
      </c>
      <c r="B92" t="s">
        <v>142</v>
      </c>
      <c r="C92">
        <v>230.87</v>
      </c>
      <c r="D92">
        <v>52.09</v>
      </c>
      <c r="E92" t="s">
        <v>85</v>
      </c>
      <c r="F92" t="s">
        <v>24</v>
      </c>
      <c r="G92" t="s">
        <v>11</v>
      </c>
    </row>
    <row r="93" spans="1:7" x14ac:dyDescent="0.3">
      <c r="A93" t="s">
        <v>210</v>
      </c>
      <c r="B93" t="s">
        <v>211</v>
      </c>
      <c r="C93">
        <v>35.43</v>
      </c>
      <c r="D93">
        <v>31.26</v>
      </c>
      <c r="E93" t="s">
        <v>19</v>
      </c>
      <c r="F93" t="s">
        <v>15</v>
      </c>
      <c r="G93" t="s">
        <v>47</v>
      </c>
    </row>
    <row r="94" spans="1:7" x14ac:dyDescent="0.3">
      <c r="A94" t="s">
        <v>212</v>
      </c>
      <c r="B94" t="s">
        <v>213</v>
      </c>
      <c r="C94">
        <v>143.28</v>
      </c>
      <c r="D94">
        <v>27.12</v>
      </c>
      <c r="E94" t="s">
        <v>85</v>
      </c>
      <c r="F94" t="s">
        <v>116</v>
      </c>
      <c r="G94" t="s">
        <v>20</v>
      </c>
    </row>
    <row r="95" spans="1:7" x14ac:dyDescent="0.3">
      <c r="A95" t="s">
        <v>214</v>
      </c>
      <c r="B95" t="s">
        <v>79</v>
      </c>
      <c r="C95">
        <v>354.69</v>
      </c>
      <c r="D95">
        <v>69.23</v>
      </c>
      <c r="E95" t="s">
        <v>28</v>
      </c>
      <c r="F95" t="s">
        <v>116</v>
      </c>
      <c r="G95" t="s">
        <v>77</v>
      </c>
    </row>
    <row r="96" spans="1:7" x14ac:dyDescent="0.3">
      <c r="A96" t="s">
        <v>215</v>
      </c>
      <c r="B96" t="s">
        <v>87</v>
      </c>
      <c r="C96">
        <v>461</v>
      </c>
      <c r="D96">
        <v>86.64</v>
      </c>
      <c r="E96" t="s">
        <v>23</v>
      </c>
      <c r="F96" t="s">
        <v>29</v>
      </c>
      <c r="G96" t="s">
        <v>123</v>
      </c>
    </row>
    <row r="97" spans="1:7" x14ac:dyDescent="0.3">
      <c r="A97" t="s">
        <v>216</v>
      </c>
      <c r="B97" t="s">
        <v>161</v>
      </c>
      <c r="C97">
        <v>465.08</v>
      </c>
      <c r="D97">
        <v>8.58</v>
      </c>
      <c r="E97" t="s">
        <v>85</v>
      </c>
      <c r="F97" t="s">
        <v>116</v>
      </c>
      <c r="G97" t="s">
        <v>56</v>
      </c>
    </row>
    <row r="98" spans="1:7" x14ac:dyDescent="0.3">
      <c r="A98" t="s">
        <v>217</v>
      </c>
      <c r="B98" t="s">
        <v>218</v>
      </c>
      <c r="C98">
        <v>264.81</v>
      </c>
      <c r="D98">
        <v>6.11</v>
      </c>
      <c r="E98" t="s">
        <v>9</v>
      </c>
      <c r="F98" t="s">
        <v>66</v>
      </c>
      <c r="G98" t="s">
        <v>77</v>
      </c>
    </row>
    <row r="99" spans="1:7" x14ac:dyDescent="0.3">
      <c r="A99" t="s">
        <v>219</v>
      </c>
      <c r="B99" t="s">
        <v>220</v>
      </c>
      <c r="C99">
        <v>162.96</v>
      </c>
      <c r="D99">
        <v>111.63</v>
      </c>
      <c r="E99" t="s">
        <v>36</v>
      </c>
      <c r="F99" t="s">
        <v>32</v>
      </c>
      <c r="G99" t="s">
        <v>88</v>
      </c>
    </row>
    <row r="100" spans="1:7" x14ac:dyDescent="0.3">
      <c r="A100" t="s">
        <v>221</v>
      </c>
      <c r="B100" t="s">
        <v>156</v>
      </c>
      <c r="C100">
        <v>461.17</v>
      </c>
      <c r="D100">
        <v>109.13</v>
      </c>
      <c r="E100" t="s">
        <v>36</v>
      </c>
      <c r="F100" t="s">
        <v>66</v>
      </c>
      <c r="G100" t="s">
        <v>88</v>
      </c>
    </row>
    <row r="101" spans="1:7" x14ac:dyDescent="0.3">
      <c r="A101" t="s">
        <v>222</v>
      </c>
      <c r="B101" t="s">
        <v>161</v>
      </c>
      <c r="C101">
        <v>395.45</v>
      </c>
      <c r="D101">
        <v>210.26</v>
      </c>
      <c r="E101" t="s">
        <v>19</v>
      </c>
      <c r="F101" t="s">
        <v>116</v>
      </c>
      <c r="G101" t="s">
        <v>97</v>
      </c>
    </row>
    <row r="102" spans="1:7" x14ac:dyDescent="0.3">
      <c r="A102" t="s">
        <v>223</v>
      </c>
      <c r="B102" t="s">
        <v>224</v>
      </c>
      <c r="C102">
        <v>297.68</v>
      </c>
      <c r="D102">
        <v>281.05</v>
      </c>
      <c r="E102" t="s">
        <v>59</v>
      </c>
      <c r="F102" t="s">
        <v>60</v>
      </c>
      <c r="G102" t="s">
        <v>20</v>
      </c>
    </row>
    <row r="103" spans="1:7" x14ac:dyDescent="0.3">
      <c r="A103" t="s">
        <v>225</v>
      </c>
      <c r="B103" t="s">
        <v>129</v>
      </c>
      <c r="C103">
        <v>418.93</v>
      </c>
      <c r="D103">
        <v>143.26</v>
      </c>
      <c r="E103" t="s">
        <v>14</v>
      </c>
      <c r="F103" t="s">
        <v>10</v>
      </c>
      <c r="G103" t="s">
        <v>157</v>
      </c>
    </row>
    <row r="104" spans="1:7" x14ac:dyDescent="0.3">
      <c r="A104" t="s">
        <v>226</v>
      </c>
      <c r="B104" t="s">
        <v>227</v>
      </c>
      <c r="C104">
        <v>234.83</v>
      </c>
      <c r="D104">
        <v>64.760000000000005</v>
      </c>
      <c r="E104" t="s">
        <v>23</v>
      </c>
      <c r="F104" t="s">
        <v>10</v>
      </c>
      <c r="G104" t="s">
        <v>118</v>
      </c>
    </row>
    <row r="105" spans="1:7" x14ac:dyDescent="0.3">
      <c r="A105" t="s">
        <v>228</v>
      </c>
      <c r="B105" t="s">
        <v>229</v>
      </c>
      <c r="C105">
        <v>64.98</v>
      </c>
      <c r="D105">
        <v>46.49</v>
      </c>
      <c r="E105" t="s">
        <v>70</v>
      </c>
      <c r="F105" t="s">
        <v>15</v>
      </c>
      <c r="G105" t="s">
        <v>47</v>
      </c>
    </row>
    <row r="106" spans="1:7" x14ac:dyDescent="0.3">
      <c r="A106" t="s">
        <v>230</v>
      </c>
      <c r="B106" t="s">
        <v>231</v>
      </c>
      <c r="C106">
        <v>469.74</v>
      </c>
      <c r="D106">
        <v>207.82</v>
      </c>
      <c r="E106" t="s">
        <v>19</v>
      </c>
      <c r="F106" t="s">
        <v>66</v>
      </c>
      <c r="G106" t="s">
        <v>30</v>
      </c>
    </row>
    <row r="107" spans="1:7" x14ac:dyDescent="0.3">
      <c r="A107" t="s">
        <v>232</v>
      </c>
      <c r="B107" t="s">
        <v>46</v>
      </c>
      <c r="C107">
        <v>271.66000000000003</v>
      </c>
      <c r="D107">
        <v>94.9</v>
      </c>
      <c r="E107" t="s">
        <v>85</v>
      </c>
      <c r="F107" t="s">
        <v>66</v>
      </c>
      <c r="G107" t="s">
        <v>56</v>
      </c>
    </row>
    <row r="108" spans="1:7" x14ac:dyDescent="0.3">
      <c r="A108" t="s">
        <v>233</v>
      </c>
      <c r="B108" t="s">
        <v>35</v>
      </c>
      <c r="C108">
        <v>350.69</v>
      </c>
      <c r="D108">
        <v>109.81</v>
      </c>
      <c r="E108" t="s">
        <v>23</v>
      </c>
      <c r="F108" t="s">
        <v>95</v>
      </c>
      <c r="G108" t="s">
        <v>25</v>
      </c>
    </row>
    <row r="109" spans="1:7" x14ac:dyDescent="0.3">
      <c r="A109" t="s">
        <v>234</v>
      </c>
      <c r="B109" t="s">
        <v>235</v>
      </c>
      <c r="C109">
        <v>202.22</v>
      </c>
      <c r="D109">
        <v>103.88</v>
      </c>
      <c r="E109" t="s">
        <v>85</v>
      </c>
      <c r="F109" t="s">
        <v>32</v>
      </c>
      <c r="G109" t="s">
        <v>177</v>
      </c>
    </row>
    <row r="110" spans="1:7" x14ac:dyDescent="0.3">
      <c r="A110" t="s">
        <v>236</v>
      </c>
      <c r="B110" t="s">
        <v>133</v>
      </c>
      <c r="C110">
        <v>76.510000000000005</v>
      </c>
      <c r="D110">
        <v>58.8</v>
      </c>
      <c r="E110" t="s">
        <v>59</v>
      </c>
      <c r="F110" t="s">
        <v>55</v>
      </c>
      <c r="G110" t="s">
        <v>127</v>
      </c>
    </row>
    <row r="111" spans="1:7" x14ac:dyDescent="0.3">
      <c r="A111" t="s">
        <v>237</v>
      </c>
      <c r="B111" t="s">
        <v>238</v>
      </c>
      <c r="C111">
        <v>143.22</v>
      </c>
      <c r="D111">
        <v>54.39</v>
      </c>
      <c r="E111" t="s">
        <v>59</v>
      </c>
      <c r="F111" t="s">
        <v>72</v>
      </c>
      <c r="G111" t="s">
        <v>110</v>
      </c>
    </row>
    <row r="112" spans="1:7" x14ac:dyDescent="0.3">
      <c r="A112" t="s">
        <v>239</v>
      </c>
      <c r="B112" t="s">
        <v>240</v>
      </c>
      <c r="C112">
        <v>31.4</v>
      </c>
      <c r="D112">
        <v>23.33</v>
      </c>
      <c r="E112" t="s">
        <v>85</v>
      </c>
      <c r="F112" t="s">
        <v>43</v>
      </c>
      <c r="G112" t="s">
        <v>52</v>
      </c>
    </row>
    <row r="113" spans="1:7" x14ac:dyDescent="0.3">
      <c r="A113" t="s">
        <v>241</v>
      </c>
      <c r="B113" t="s">
        <v>64</v>
      </c>
      <c r="C113">
        <v>52.91</v>
      </c>
      <c r="D113">
        <v>28.31</v>
      </c>
      <c r="E113" t="s">
        <v>14</v>
      </c>
      <c r="F113" t="s">
        <v>55</v>
      </c>
      <c r="G113" t="s">
        <v>123</v>
      </c>
    </row>
    <row r="114" spans="1:7" x14ac:dyDescent="0.3">
      <c r="A114" t="s">
        <v>242</v>
      </c>
      <c r="B114" t="s">
        <v>243</v>
      </c>
      <c r="C114">
        <v>110.41</v>
      </c>
      <c r="D114">
        <v>5.38</v>
      </c>
      <c r="E114" t="s">
        <v>59</v>
      </c>
      <c r="F114" t="s">
        <v>76</v>
      </c>
      <c r="G114" t="s">
        <v>30</v>
      </c>
    </row>
    <row r="115" spans="1:7" x14ac:dyDescent="0.3">
      <c r="A115" t="s">
        <v>244</v>
      </c>
      <c r="B115" t="s">
        <v>188</v>
      </c>
      <c r="C115">
        <v>284.89999999999998</v>
      </c>
      <c r="D115">
        <v>212.27</v>
      </c>
      <c r="E115" t="s">
        <v>59</v>
      </c>
      <c r="F115" t="s">
        <v>32</v>
      </c>
      <c r="G115" t="s">
        <v>123</v>
      </c>
    </row>
    <row r="116" spans="1:7" x14ac:dyDescent="0.3">
      <c r="A116" t="s">
        <v>245</v>
      </c>
      <c r="B116" t="s">
        <v>35</v>
      </c>
      <c r="C116">
        <v>496.51</v>
      </c>
      <c r="D116">
        <v>409.83</v>
      </c>
      <c r="E116" t="s">
        <v>85</v>
      </c>
      <c r="F116" t="s">
        <v>60</v>
      </c>
      <c r="G116" t="s">
        <v>11</v>
      </c>
    </row>
    <row r="117" spans="1:7" x14ac:dyDescent="0.3">
      <c r="A117" t="s">
        <v>246</v>
      </c>
      <c r="B117" t="s">
        <v>247</v>
      </c>
      <c r="C117">
        <v>423.42</v>
      </c>
      <c r="D117">
        <v>77.88</v>
      </c>
      <c r="E117" t="s">
        <v>85</v>
      </c>
      <c r="F117" t="s">
        <v>116</v>
      </c>
      <c r="G117" t="s">
        <v>47</v>
      </c>
    </row>
    <row r="118" spans="1:7" x14ac:dyDescent="0.3">
      <c r="A118" t="s">
        <v>248</v>
      </c>
      <c r="B118" t="s">
        <v>145</v>
      </c>
      <c r="C118">
        <v>52.07</v>
      </c>
      <c r="D118">
        <v>45.71</v>
      </c>
      <c r="E118" t="s">
        <v>65</v>
      </c>
      <c r="F118" t="s">
        <v>60</v>
      </c>
      <c r="G118" t="s">
        <v>40</v>
      </c>
    </row>
    <row r="119" spans="1:7" x14ac:dyDescent="0.3">
      <c r="A119" t="s">
        <v>249</v>
      </c>
      <c r="B119" t="s">
        <v>250</v>
      </c>
      <c r="C119">
        <v>422.75</v>
      </c>
      <c r="D119">
        <v>374.61</v>
      </c>
      <c r="E119" t="s">
        <v>28</v>
      </c>
      <c r="F119" t="s">
        <v>60</v>
      </c>
      <c r="G119" t="s">
        <v>251</v>
      </c>
    </row>
    <row r="120" spans="1:7" x14ac:dyDescent="0.3">
      <c r="A120" t="s">
        <v>252</v>
      </c>
      <c r="B120" t="s">
        <v>253</v>
      </c>
      <c r="C120">
        <v>272.79000000000002</v>
      </c>
      <c r="D120">
        <v>130.35</v>
      </c>
      <c r="E120" t="s">
        <v>36</v>
      </c>
      <c r="F120" t="s">
        <v>29</v>
      </c>
      <c r="G120" t="s">
        <v>30</v>
      </c>
    </row>
    <row r="121" spans="1:7" x14ac:dyDescent="0.3">
      <c r="A121" t="s">
        <v>254</v>
      </c>
      <c r="B121" t="s">
        <v>255</v>
      </c>
      <c r="C121">
        <v>333.56</v>
      </c>
      <c r="D121">
        <v>153.22</v>
      </c>
      <c r="E121" t="s">
        <v>9</v>
      </c>
      <c r="F121" t="s">
        <v>24</v>
      </c>
      <c r="G121" t="s">
        <v>118</v>
      </c>
    </row>
    <row r="122" spans="1:7" x14ac:dyDescent="0.3">
      <c r="A122" t="s">
        <v>256</v>
      </c>
      <c r="B122" t="s">
        <v>257</v>
      </c>
      <c r="C122">
        <v>73.59</v>
      </c>
      <c r="D122">
        <v>70.209999999999994</v>
      </c>
      <c r="E122" t="s">
        <v>65</v>
      </c>
      <c r="F122" t="s">
        <v>24</v>
      </c>
      <c r="G122" t="s">
        <v>56</v>
      </c>
    </row>
    <row r="123" spans="1:7" x14ac:dyDescent="0.3">
      <c r="A123" t="s">
        <v>258</v>
      </c>
      <c r="B123" t="s">
        <v>103</v>
      </c>
      <c r="C123">
        <v>203.77</v>
      </c>
      <c r="D123">
        <v>165.54</v>
      </c>
      <c r="E123" t="s">
        <v>59</v>
      </c>
      <c r="F123" t="s">
        <v>15</v>
      </c>
      <c r="G123" t="s">
        <v>118</v>
      </c>
    </row>
    <row r="124" spans="1:7" x14ac:dyDescent="0.3">
      <c r="A124" t="s">
        <v>259</v>
      </c>
      <c r="B124" t="s">
        <v>260</v>
      </c>
      <c r="C124">
        <v>443.22</v>
      </c>
      <c r="D124">
        <v>205.71</v>
      </c>
      <c r="E124" t="s">
        <v>85</v>
      </c>
      <c r="F124" t="s">
        <v>95</v>
      </c>
      <c r="G124" t="s">
        <v>44</v>
      </c>
    </row>
    <row r="125" spans="1:7" x14ac:dyDescent="0.3">
      <c r="A125" t="s">
        <v>261</v>
      </c>
      <c r="B125" t="s">
        <v>262</v>
      </c>
      <c r="C125">
        <v>218.43</v>
      </c>
      <c r="D125">
        <v>99.7</v>
      </c>
      <c r="E125" t="s">
        <v>9</v>
      </c>
      <c r="F125" t="s">
        <v>60</v>
      </c>
      <c r="G125" t="s">
        <v>67</v>
      </c>
    </row>
    <row r="126" spans="1:7" x14ac:dyDescent="0.3">
      <c r="A126" t="s">
        <v>263</v>
      </c>
      <c r="B126" t="s">
        <v>260</v>
      </c>
      <c r="C126">
        <v>72.290000000000006</v>
      </c>
      <c r="D126">
        <v>18.25</v>
      </c>
      <c r="E126" t="s">
        <v>9</v>
      </c>
      <c r="F126" t="s">
        <v>95</v>
      </c>
      <c r="G126" t="s">
        <v>40</v>
      </c>
    </row>
    <row r="127" spans="1:7" x14ac:dyDescent="0.3">
      <c r="A127" t="s">
        <v>264</v>
      </c>
      <c r="B127" t="s">
        <v>265</v>
      </c>
      <c r="C127">
        <v>162.43</v>
      </c>
      <c r="D127">
        <v>41.47</v>
      </c>
      <c r="E127" t="s">
        <v>70</v>
      </c>
      <c r="F127" t="s">
        <v>10</v>
      </c>
      <c r="G127" t="s">
        <v>20</v>
      </c>
    </row>
    <row r="128" spans="1:7" x14ac:dyDescent="0.3">
      <c r="A128" t="s">
        <v>266</v>
      </c>
      <c r="B128" t="s">
        <v>267</v>
      </c>
      <c r="C128">
        <v>118.54</v>
      </c>
      <c r="D128">
        <v>39.97</v>
      </c>
      <c r="E128" t="s">
        <v>23</v>
      </c>
      <c r="F128" t="s">
        <v>39</v>
      </c>
      <c r="G128" t="s">
        <v>47</v>
      </c>
    </row>
    <row r="129" spans="1:7" x14ac:dyDescent="0.3">
      <c r="A129" t="s">
        <v>268</v>
      </c>
      <c r="B129" t="s">
        <v>243</v>
      </c>
      <c r="C129">
        <v>346.58</v>
      </c>
      <c r="D129">
        <v>214.98</v>
      </c>
      <c r="E129" t="s">
        <v>59</v>
      </c>
      <c r="F129" t="s">
        <v>32</v>
      </c>
      <c r="G129" t="s">
        <v>25</v>
      </c>
    </row>
    <row r="130" spans="1:7" x14ac:dyDescent="0.3">
      <c r="A130" t="s">
        <v>269</v>
      </c>
      <c r="B130" t="s">
        <v>51</v>
      </c>
      <c r="C130">
        <v>456.4</v>
      </c>
      <c r="D130">
        <v>187.47</v>
      </c>
      <c r="E130" t="s">
        <v>65</v>
      </c>
      <c r="F130" t="s">
        <v>138</v>
      </c>
      <c r="G130" t="s">
        <v>177</v>
      </c>
    </row>
    <row r="131" spans="1:7" x14ac:dyDescent="0.3">
      <c r="A131" t="s">
        <v>270</v>
      </c>
      <c r="B131" t="s">
        <v>271</v>
      </c>
      <c r="C131">
        <v>369.41</v>
      </c>
      <c r="D131">
        <v>140.38999999999999</v>
      </c>
      <c r="E131" t="s">
        <v>70</v>
      </c>
      <c r="F131" t="s">
        <v>15</v>
      </c>
      <c r="G131" t="s">
        <v>11</v>
      </c>
    </row>
    <row r="132" spans="1:7" x14ac:dyDescent="0.3">
      <c r="A132" t="s">
        <v>272</v>
      </c>
      <c r="B132" t="s">
        <v>273</v>
      </c>
      <c r="C132">
        <v>423.37</v>
      </c>
      <c r="D132">
        <v>56.6</v>
      </c>
      <c r="E132" t="s">
        <v>65</v>
      </c>
      <c r="F132" t="s">
        <v>72</v>
      </c>
      <c r="G132" t="s">
        <v>56</v>
      </c>
    </row>
    <row r="133" spans="1:7" x14ac:dyDescent="0.3">
      <c r="A133" t="s">
        <v>274</v>
      </c>
      <c r="B133" t="s">
        <v>275</v>
      </c>
      <c r="C133">
        <v>404.85</v>
      </c>
      <c r="D133">
        <v>266.64999999999998</v>
      </c>
      <c r="E133" t="s">
        <v>14</v>
      </c>
      <c r="F133" t="s">
        <v>39</v>
      </c>
      <c r="G133" t="s">
        <v>77</v>
      </c>
    </row>
    <row r="134" spans="1:7" x14ac:dyDescent="0.3">
      <c r="A134" t="s">
        <v>276</v>
      </c>
      <c r="B134" t="s">
        <v>277</v>
      </c>
      <c r="C134">
        <v>17.16</v>
      </c>
      <c r="D134">
        <v>15.49</v>
      </c>
      <c r="E134" t="s">
        <v>70</v>
      </c>
      <c r="F134" t="s">
        <v>95</v>
      </c>
      <c r="G134" t="s">
        <v>30</v>
      </c>
    </row>
    <row r="135" spans="1:7" x14ac:dyDescent="0.3">
      <c r="A135" t="s">
        <v>278</v>
      </c>
      <c r="B135" t="s">
        <v>253</v>
      </c>
      <c r="C135">
        <v>70.94</v>
      </c>
      <c r="D135">
        <v>7.91</v>
      </c>
      <c r="E135" t="s">
        <v>19</v>
      </c>
      <c r="F135" t="s">
        <v>60</v>
      </c>
      <c r="G135" t="s">
        <v>30</v>
      </c>
    </row>
    <row r="136" spans="1:7" x14ac:dyDescent="0.3">
      <c r="A136" t="s">
        <v>279</v>
      </c>
      <c r="B136" t="s">
        <v>103</v>
      </c>
      <c r="C136">
        <v>217.46</v>
      </c>
      <c r="D136">
        <v>9.2100000000000009</v>
      </c>
      <c r="E136" t="s">
        <v>36</v>
      </c>
      <c r="F136" t="s">
        <v>10</v>
      </c>
      <c r="G136" t="s">
        <v>47</v>
      </c>
    </row>
    <row r="137" spans="1:7" x14ac:dyDescent="0.3">
      <c r="A137" t="s">
        <v>280</v>
      </c>
      <c r="B137" t="s">
        <v>105</v>
      </c>
      <c r="C137">
        <v>64.92</v>
      </c>
      <c r="D137">
        <v>19.62</v>
      </c>
      <c r="E137" t="s">
        <v>70</v>
      </c>
      <c r="F137" t="s">
        <v>60</v>
      </c>
      <c r="G137" t="s">
        <v>33</v>
      </c>
    </row>
    <row r="138" spans="1:7" x14ac:dyDescent="0.3">
      <c r="A138" t="s">
        <v>281</v>
      </c>
      <c r="B138" t="s">
        <v>253</v>
      </c>
      <c r="C138">
        <v>370.12</v>
      </c>
      <c r="D138">
        <v>303.41000000000003</v>
      </c>
      <c r="E138" t="s">
        <v>28</v>
      </c>
      <c r="F138" t="s">
        <v>43</v>
      </c>
      <c r="G138" t="s">
        <v>127</v>
      </c>
    </row>
    <row r="139" spans="1:7" x14ac:dyDescent="0.3">
      <c r="A139" t="s">
        <v>282</v>
      </c>
      <c r="B139" t="s">
        <v>283</v>
      </c>
      <c r="C139">
        <v>44.39</v>
      </c>
      <c r="D139">
        <v>12.85</v>
      </c>
      <c r="E139" t="s">
        <v>23</v>
      </c>
      <c r="F139" t="s">
        <v>15</v>
      </c>
      <c r="G139" t="s">
        <v>56</v>
      </c>
    </row>
    <row r="140" spans="1:7" x14ac:dyDescent="0.3">
      <c r="A140" t="s">
        <v>284</v>
      </c>
      <c r="B140" t="s">
        <v>115</v>
      </c>
      <c r="C140">
        <v>213.96</v>
      </c>
      <c r="D140">
        <v>122.6</v>
      </c>
      <c r="E140" t="s">
        <v>59</v>
      </c>
      <c r="F140" t="s">
        <v>55</v>
      </c>
      <c r="G140" t="s">
        <v>33</v>
      </c>
    </row>
    <row r="141" spans="1:7" x14ac:dyDescent="0.3">
      <c r="A141" t="s">
        <v>285</v>
      </c>
      <c r="B141" t="s">
        <v>286</v>
      </c>
      <c r="C141">
        <v>202.22</v>
      </c>
      <c r="D141">
        <v>40.01</v>
      </c>
      <c r="E141" t="s">
        <v>23</v>
      </c>
      <c r="F141" t="s">
        <v>39</v>
      </c>
      <c r="G141" t="s">
        <v>251</v>
      </c>
    </row>
    <row r="142" spans="1:7" x14ac:dyDescent="0.3">
      <c r="A142" t="s">
        <v>287</v>
      </c>
      <c r="B142" t="s">
        <v>288</v>
      </c>
      <c r="C142">
        <v>276.29000000000002</v>
      </c>
      <c r="D142">
        <v>59.68</v>
      </c>
      <c r="E142" t="s">
        <v>23</v>
      </c>
      <c r="F142" t="s">
        <v>55</v>
      </c>
      <c r="G142" t="s">
        <v>56</v>
      </c>
    </row>
    <row r="143" spans="1:7" x14ac:dyDescent="0.3">
      <c r="A143" t="s">
        <v>289</v>
      </c>
      <c r="B143" t="s">
        <v>79</v>
      </c>
      <c r="C143">
        <v>318.39</v>
      </c>
      <c r="D143">
        <v>268.93</v>
      </c>
      <c r="E143" t="s">
        <v>36</v>
      </c>
      <c r="F143" t="s">
        <v>39</v>
      </c>
      <c r="G143" t="s">
        <v>82</v>
      </c>
    </row>
    <row r="144" spans="1:7" x14ac:dyDescent="0.3">
      <c r="A144" t="s">
        <v>290</v>
      </c>
      <c r="B144" t="s">
        <v>291</v>
      </c>
      <c r="C144">
        <v>474.01</v>
      </c>
      <c r="D144">
        <v>94.46</v>
      </c>
      <c r="E144" t="s">
        <v>23</v>
      </c>
      <c r="F144" t="s">
        <v>29</v>
      </c>
      <c r="G144" t="s">
        <v>123</v>
      </c>
    </row>
    <row r="145" spans="1:7" x14ac:dyDescent="0.3">
      <c r="A145" t="s">
        <v>292</v>
      </c>
      <c r="B145" t="s">
        <v>150</v>
      </c>
      <c r="C145">
        <v>142.88</v>
      </c>
      <c r="D145">
        <v>103.41</v>
      </c>
      <c r="E145" t="s">
        <v>59</v>
      </c>
      <c r="F145" t="s">
        <v>76</v>
      </c>
      <c r="G145" t="s">
        <v>67</v>
      </c>
    </row>
    <row r="146" spans="1:7" x14ac:dyDescent="0.3">
      <c r="A146" t="s">
        <v>293</v>
      </c>
      <c r="B146" t="s">
        <v>176</v>
      </c>
      <c r="C146">
        <v>336.33</v>
      </c>
      <c r="D146">
        <v>12.36</v>
      </c>
      <c r="E146" t="s">
        <v>85</v>
      </c>
      <c r="F146" t="s">
        <v>138</v>
      </c>
      <c r="G146" t="s">
        <v>11</v>
      </c>
    </row>
    <row r="147" spans="1:7" x14ac:dyDescent="0.3">
      <c r="A147" t="s">
        <v>294</v>
      </c>
      <c r="B147" t="s">
        <v>267</v>
      </c>
      <c r="C147">
        <v>27.19</v>
      </c>
      <c r="D147">
        <v>16.850000000000001</v>
      </c>
      <c r="E147" t="s">
        <v>36</v>
      </c>
      <c r="F147" t="s">
        <v>116</v>
      </c>
      <c r="G147" t="s">
        <v>157</v>
      </c>
    </row>
    <row r="148" spans="1:7" x14ac:dyDescent="0.3">
      <c r="A148" t="s">
        <v>295</v>
      </c>
      <c r="B148" t="s">
        <v>49</v>
      </c>
      <c r="C148">
        <v>10.49</v>
      </c>
      <c r="D148">
        <v>9.27</v>
      </c>
      <c r="E148" t="s">
        <v>9</v>
      </c>
      <c r="F148" t="s">
        <v>116</v>
      </c>
      <c r="G148" t="s">
        <v>73</v>
      </c>
    </row>
    <row r="149" spans="1:7" x14ac:dyDescent="0.3">
      <c r="A149" t="s">
        <v>296</v>
      </c>
      <c r="B149" t="s">
        <v>42</v>
      </c>
      <c r="C149">
        <v>22.43</v>
      </c>
      <c r="D149">
        <v>10.52</v>
      </c>
      <c r="E149" t="s">
        <v>19</v>
      </c>
      <c r="F149" t="s">
        <v>29</v>
      </c>
      <c r="G149" t="s">
        <v>67</v>
      </c>
    </row>
    <row r="150" spans="1:7" x14ac:dyDescent="0.3">
      <c r="A150" t="s">
        <v>297</v>
      </c>
      <c r="B150" t="s">
        <v>298</v>
      </c>
      <c r="C150">
        <v>229.97</v>
      </c>
      <c r="D150">
        <v>169.22</v>
      </c>
      <c r="E150" t="s">
        <v>70</v>
      </c>
      <c r="F150" t="s">
        <v>15</v>
      </c>
      <c r="G150" t="s">
        <v>73</v>
      </c>
    </row>
    <row r="151" spans="1:7" x14ac:dyDescent="0.3">
      <c r="A151" t="s">
        <v>299</v>
      </c>
      <c r="B151" t="s">
        <v>300</v>
      </c>
      <c r="C151">
        <v>281.95999999999998</v>
      </c>
      <c r="D151">
        <v>97.52</v>
      </c>
      <c r="E151" t="s">
        <v>36</v>
      </c>
      <c r="F151" t="s">
        <v>15</v>
      </c>
      <c r="G151" t="s">
        <v>52</v>
      </c>
    </row>
    <row r="152" spans="1:7" x14ac:dyDescent="0.3">
      <c r="A152" t="s">
        <v>301</v>
      </c>
      <c r="B152" t="s">
        <v>176</v>
      </c>
      <c r="C152">
        <v>13.04</v>
      </c>
      <c r="D152">
        <v>10.33</v>
      </c>
      <c r="E152" t="s">
        <v>59</v>
      </c>
      <c r="F152" t="s">
        <v>15</v>
      </c>
      <c r="G152" t="s">
        <v>33</v>
      </c>
    </row>
    <row r="153" spans="1:7" x14ac:dyDescent="0.3">
      <c r="A153" t="s">
        <v>302</v>
      </c>
      <c r="B153" t="s">
        <v>159</v>
      </c>
      <c r="C153">
        <v>204.24</v>
      </c>
      <c r="D153">
        <v>121.07</v>
      </c>
      <c r="E153" t="s">
        <v>85</v>
      </c>
      <c r="F153" t="s">
        <v>29</v>
      </c>
      <c r="G153" t="s">
        <v>177</v>
      </c>
    </row>
    <row r="154" spans="1:7" x14ac:dyDescent="0.3">
      <c r="A154" t="s">
        <v>303</v>
      </c>
      <c r="B154" t="s">
        <v>173</v>
      </c>
      <c r="C154">
        <v>30.02</v>
      </c>
      <c r="D154">
        <v>11.85</v>
      </c>
      <c r="E154" t="s">
        <v>36</v>
      </c>
      <c r="F154" t="s">
        <v>24</v>
      </c>
      <c r="G154" t="s">
        <v>101</v>
      </c>
    </row>
    <row r="155" spans="1:7" x14ac:dyDescent="0.3">
      <c r="A155" t="s">
        <v>304</v>
      </c>
      <c r="B155" t="s">
        <v>46</v>
      </c>
      <c r="C155">
        <v>330.11</v>
      </c>
      <c r="D155">
        <v>199.43</v>
      </c>
      <c r="E155" t="s">
        <v>36</v>
      </c>
      <c r="F155" t="s">
        <v>32</v>
      </c>
      <c r="G155" t="s">
        <v>101</v>
      </c>
    </row>
    <row r="156" spans="1:7" x14ac:dyDescent="0.3">
      <c r="A156" t="s">
        <v>305</v>
      </c>
      <c r="B156" t="s">
        <v>62</v>
      </c>
      <c r="C156">
        <v>319.3</v>
      </c>
      <c r="D156">
        <v>24.51</v>
      </c>
      <c r="E156" t="s">
        <v>70</v>
      </c>
      <c r="F156" t="s">
        <v>60</v>
      </c>
      <c r="G156" t="s">
        <v>11</v>
      </c>
    </row>
    <row r="157" spans="1:7" x14ac:dyDescent="0.3">
      <c r="A157" t="s">
        <v>306</v>
      </c>
      <c r="B157" t="s">
        <v>307</v>
      </c>
      <c r="C157">
        <v>394.25</v>
      </c>
      <c r="D157">
        <v>152.06</v>
      </c>
      <c r="E157" t="s">
        <v>14</v>
      </c>
      <c r="F157" t="s">
        <v>15</v>
      </c>
      <c r="G157" t="s">
        <v>16</v>
      </c>
    </row>
    <row r="158" spans="1:7" x14ac:dyDescent="0.3">
      <c r="A158" t="s">
        <v>308</v>
      </c>
      <c r="B158" t="s">
        <v>255</v>
      </c>
      <c r="C158">
        <v>277.67</v>
      </c>
      <c r="D158">
        <v>186.11</v>
      </c>
      <c r="E158" t="s">
        <v>65</v>
      </c>
      <c r="F158" t="s">
        <v>10</v>
      </c>
      <c r="G158" t="s">
        <v>25</v>
      </c>
    </row>
    <row r="159" spans="1:7" x14ac:dyDescent="0.3">
      <c r="A159" t="s">
        <v>309</v>
      </c>
      <c r="B159" t="s">
        <v>133</v>
      </c>
      <c r="C159">
        <v>315.25</v>
      </c>
      <c r="D159">
        <v>247.88</v>
      </c>
      <c r="E159" t="s">
        <v>9</v>
      </c>
      <c r="F159" t="s">
        <v>32</v>
      </c>
      <c r="G159" t="s">
        <v>20</v>
      </c>
    </row>
    <row r="160" spans="1:7" x14ac:dyDescent="0.3">
      <c r="A160" t="s">
        <v>310</v>
      </c>
      <c r="B160" t="s">
        <v>311</v>
      </c>
      <c r="C160">
        <v>146.91999999999999</v>
      </c>
      <c r="D160">
        <v>45.64</v>
      </c>
      <c r="E160" t="s">
        <v>14</v>
      </c>
      <c r="F160" t="s">
        <v>15</v>
      </c>
      <c r="G160" t="s">
        <v>73</v>
      </c>
    </row>
    <row r="161" spans="1:7" x14ac:dyDescent="0.3">
      <c r="A161" t="s">
        <v>312</v>
      </c>
      <c r="B161" t="s">
        <v>313</v>
      </c>
      <c r="C161">
        <v>51.87</v>
      </c>
      <c r="D161">
        <v>11.63</v>
      </c>
      <c r="E161" t="s">
        <v>70</v>
      </c>
      <c r="F161" t="s">
        <v>138</v>
      </c>
      <c r="G161" t="s">
        <v>52</v>
      </c>
    </row>
    <row r="162" spans="1:7" x14ac:dyDescent="0.3">
      <c r="A162" t="s">
        <v>314</v>
      </c>
      <c r="B162" t="s">
        <v>13</v>
      </c>
      <c r="C162">
        <v>371.28</v>
      </c>
      <c r="D162">
        <v>42.27</v>
      </c>
      <c r="E162" t="s">
        <v>59</v>
      </c>
      <c r="F162" t="s">
        <v>66</v>
      </c>
      <c r="G162" t="s">
        <v>251</v>
      </c>
    </row>
    <row r="163" spans="1:7" x14ac:dyDescent="0.3">
      <c r="A163" t="s">
        <v>315</v>
      </c>
      <c r="B163" t="s">
        <v>152</v>
      </c>
      <c r="C163">
        <v>309.81</v>
      </c>
      <c r="D163">
        <v>266.62</v>
      </c>
      <c r="E163" t="s">
        <v>23</v>
      </c>
      <c r="F163" t="s">
        <v>138</v>
      </c>
      <c r="G163" t="s">
        <v>33</v>
      </c>
    </row>
    <row r="164" spans="1:7" x14ac:dyDescent="0.3">
      <c r="A164" t="s">
        <v>316</v>
      </c>
      <c r="B164" t="s">
        <v>317</v>
      </c>
      <c r="C164">
        <v>469.78</v>
      </c>
      <c r="D164">
        <v>427.91</v>
      </c>
      <c r="E164" t="s">
        <v>14</v>
      </c>
      <c r="F164" t="s">
        <v>55</v>
      </c>
      <c r="G164" t="s">
        <v>73</v>
      </c>
    </row>
    <row r="165" spans="1:7" x14ac:dyDescent="0.3">
      <c r="A165" t="s">
        <v>318</v>
      </c>
      <c r="B165" t="s">
        <v>319</v>
      </c>
      <c r="C165">
        <v>494.72</v>
      </c>
      <c r="D165">
        <v>479.94</v>
      </c>
      <c r="E165" t="s">
        <v>65</v>
      </c>
      <c r="F165" t="s">
        <v>138</v>
      </c>
      <c r="G165" t="s">
        <v>52</v>
      </c>
    </row>
    <row r="166" spans="1:7" x14ac:dyDescent="0.3">
      <c r="A166" t="s">
        <v>320</v>
      </c>
      <c r="B166" t="s">
        <v>133</v>
      </c>
      <c r="C166">
        <v>425.17</v>
      </c>
      <c r="D166">
        <v>105.24</v>
      </c>
      <c r="E166" t="s">
        <v>85</v>
      </c>
      <c r="F166" t="s">
        <v>39</v>
      </c>
      <c r="G166" t="s">
        <v>40</v>
      </c>
    </row>
    <row r="167" spans="1:7" x14ac:dyDescent="0.3">
      <c r="A167" t="s">
        <v>321</v>
      </c>
      <c r="B167" t="s">
        <v>265</v>
      </c>
      <c r="C167">
        <v>492.95</v>
      </c>
      <c r="D167">
        <v>211.95</v>
      </c>
      <c r="E167" t="s">
        <v>9</v>
      </c>
      <c r="F167" t="s">
        <v>76</v>
      </c>
      <c r="G167" t="s">
        <v>82</v>
      </c>
    </row>
    <row r="168" spans="1:7" x14ac:dyDescent="0.3">
      <c r="A168" t="s">
        <v>322</v>
      </c>
      <c r="B168" t="s">
        <v>120</v>
      </c>
      <c r="C168">
        <v>327.25</v>
      </c>
      <c r="D168">
        <v>131.75</v>
      </c>
      <c r="E168" t="s">
        <v>9</v>
      </c>
      <c r="F168" t="s">
        <v>15</v>
      </c>
      <c r="G168" t="s">
        <v>40</v>
      </c>
    </row>
    <row r="169" spans="1:7" x14ac:dyDescent="0.3">
      <c r="A169" t="s">
        <v>323</v>
      </c>
      <c r="B169" t="s">
        <v>87</v>
      </c>
      <c r="C169">
        <v>55.06</v>
      </c>
      <c r="D169">
        <v>38.15</v>
      </c>
      <c r="E169" t="s">
        <v>59</v>
      </c>
      <c r="F169" t="s">
        <v>24</v>
      </c>
      <c r="G169" t="s">
        <v>251</v>
      </c>
    </row>
    <row r="170" spans="1:7" x14ac:dyDescent="0.3">
      <c r="A170" t="s">
        <v>324</v>
      </c>
      <c r="B170" t="s">
        <v>325</v>
      </c>
      <c r="C170">
        <v>54.02</v>
      </c>
      <c r="D170">
        <v>10.75</v>
      </c>
      <c r="E170" t="s">
        <v>65</v>
      </c>
      <c r="F170" t="s">
        <v>43</v>
      </c>
      <c r="G170" t="s">
        <v>47</v>
      </c>
    </row>
    <row r="171" spans="1:7" x14ac:dyDescent="0.3">
      <c r="A171" t="s">
        <v>326</v>
      </c>
      <c r="B171" t="s">
        <v>327</v>
      </c>
      <c r="C171">
        <v>405.49</v>
      </c>
      <c r="D171">
        <v>277.05</v>
      </c>
      <c r="E171" t="s">
        <v>36</v>
      </c>
      <c r="F171" t="s">
        <v>72</v>
      </c>
      <c r="G171" t="s">
        <v>44</v>
      </c>
    </row>
    <row r="172" spans="1:7" x14ac:dyDescent="0.3">
      <c r="A172" t="s">
        <v>328</v>
      </c>
      <c r="B172" t="s">
        <v>87</v>
      </c>
      <c r="C172">
        <v>126.06</v>
      </c>
      <c r="D172">
        <v>101.55</v>
      </c>
      <c r="E172" t="s">
        <v>70</v>
      </c>
      <c r="F172" t="s">
        <v>76</v>
      </c>
      <c r="G172" t="s">
        <v>77</v>
      </c>
    </row>
    <row r="173" spans="1:7" x14ac:dyDescent="0.3">
      <c r="A173" t="s">
        <v>329</v>
      </c>
      <c r="B173" t="s">
        <v>58</v>
      </c>
      <c r="C173">
        <v>39.880000000000003</v>
      </c>
      <c r="D173">
        <v>20.52</v>
      </c>
      <c r="E173" t="s">
        <v>9</v>
      </c>
      <c r="F173" t="s">
        <v>76</v>
      </c>
      <c r="G173" t="s">
        <v>16</v>
      </c>
    </row>
    <row r="174" spans="1:7" x14ac:dyDescent="0.3">
      <c r="A174" t="s">
        <v>330</v>
      </c>
      <c r="B174" t="s">
        <v>331</v>
      </c>
      <c r="C174">
        <v>241.41</v>
      </c>
      <c r="D174">
        <v>107.18</v>
      </c>
      <c r="E174" t="s">
        <v>70</v>
      </c>
      <c r="F174" t="s">
        <v>76</v>
      </c>
      <c r="G174" t="s">
        <v>123</v>
      </c>
    </row>
    <row r="175" spans="1:7" x14ac:dyDescent="0.3">
      <c r="A175" t="s">
        <v>332</v>
      </c>
      <c r="B175" t="s">
        <v>129</v>
      </c>
      <c r="C175">
        <v>164.18</v>
      </c>
      <c r="D175">
        <v>144.07</v>
      </c>
      <c r="E175" t="s">
        <v>59</v>
      </c>
      <c r="F175" t="s">
        <v>116</v>
      </c>
      <c r="G175" t="s">
        <v>16</v>
      </c>
    </row>
    <row r="176" spans="1:7" x14ac:dyDescent="0.3">
      <c r="A176" t="s">
        <v>333</v>
      </c>
      <c r="B176" t="s">
        <v>112</v>
      </c>
      <c r="C176">
        <v>298.19</v>
      </c>
      <c r="D176">
        <v>112.7</v>
      </c>
      <c r="E176" t="s">
        <v>70</v>
      </c>
      <c r="F176" t="s">
        <v>76</v>
      </c>
      <c r="G176" t="s">
        <v>101</v>
      </c>
    </row>
    <row r="177" spans="1:7" x14ac:dyDescent="0.3">
      <c r="A177" t="s">
        <v>334</v>
      </c>
      <c r="B177" t="s">
        <v>247</v>
      </c>
      <c r="C177">
        <v>304.07</v>
      </c>
      <c r="D177">
        <v>291.69</v>
      </c>
      <c r="E177" t="s">
        <v>19</v>
      </c>
      <c r="F177" t="s">
        <v>24</v>
      </c>
      <c r="G177" t="s">
        <v>40</v>
      </c>
    </row>
    <row r="178" spans="1:7" x14ac:dyDescent="0.3">
      <c r="A178" t="s">
        <v>335</v>
      </c>
      <c r="B178" t="s">
        <v>169</v>
      </c>
      <c r="C178">
        <v>343.94</v>
      </c>
      <c r="D178">
        <v>93.94</v>
      </c>
      <c r="E178" t="s">
        <v>19</v>
      </c>
      <c r="F178" t="s">
        <v>43</v>
      </c>
      <c r="G178" t="s">
        <v>73</v>
      </c>
    </row>
    <row r="179" spans="1:7" x14ac:dyDescent="0.3">
      <c r="A179" t="s">
        <v>336</v>
      </c>
      <c r="B179" t="s">
        <v>337</v>
      </c>
      <c r="C179">
        <v>292.45999999999998</v>
      </c>
      <c r="D179">
        <v>131.9</v>
      </c>
      <c r="E179" t="s">
        <v>85</v>
      </c>
      <c r="F179" t="s">
        <v>60</v>
      </c>
      <c r="G179" t="s">
        <v>123</v>
      </c>
    </row>
    <row r="180" spans="1:7" x14ac:dyDescent="0.3">
      <c r="A180" t="s">
        <v>338</v>
      </c>
      <c r="B180" t="s">
        <v>35</v>
      </c>
      <c r="C180">
        <v>196.65</v>
      </c>
      <c r="D180">
        <v>31.38</v>
      </c>
      <c r="E180" t="s">
        <v>85</v>
      </c>
      <c r="F180" t="s">
        <v>116</v>
      </c>
      <c r="G180" t="s">
        <v>127</v>
      </c>
    </row>
    <row r="181" spans="1:7" x14ac:dyDescent="0.3">
      <c r="A181" t="s">
        <v>339</v>
      </c>
      <c r="B181" t="s">
        <v>112</v>
      </c>
      <c r="C181">
        <v>21.6</v>
      </c>
      <c r="D181">
        <v>5.65</v>
      </c>
      <c r="E181" t="s">
        <v>14</v>
      </c>
      <c r="F181" t="s">
        <v>66</v>
      </c>
      <c r="G181" t="s">
        <v>97</v>
      </c>
    </row>
    <row r="182" spans="1:7" x14ac:dyDescent="0.3">
      <c r="A182" t="s">
        <v>340</v>
      </c>
      <c r="B182" t="s">
        <v>120</v>
      </c>
      <c r="C182">
        <v>453.49</v>
      </c>
      <c r="D182">
        <v>131.35</v>
      </c>
      <c r="E182" t="s">
        <v>14</v>
      </c>
      <c r="F182" t="s">
        <v>95</v>
      </c>
      <c r="G182" t="s">
        <v>11</v>
      </c>
    </row>
    <row r="183" spans="1:7" x14ac:dyDescent="0.3">
      <c r="A183" t="s">
        <v>341</v>
      </c>
      <c r="B183" t="s">
        <v>103</v>
      </c>
      <c r="C183">
        <v>170.19</v>
      </c>
      <c r="D183">
        <v>128.47999999999999</v>
      </c>
      <c r="E183" t="s">
        <v>70</v>
      </c>
      <c r="F183" t="s">
        <v>72</v>
      </c>
      <c r="G183" t="s">
        <v>177</v>
      </c>
    </row>
    <row r="184" spans="1:7" x14ac:dyDescent="0.3">
      <c r="A184" t="s">
        <v>342</v>
      </c>
      <c r="B184" t="s">
        <v>250</v>
      </c>
      <c r="C184">
        <v>258.5</v>
      </c>
      <c r="D184">
        <v>251.97</v>
      </c>
      <c r="E184" t="s">
        <v>28</v>
      </c>
      <c r="F184" t="s">
        <v>43</v>
      </c>
      <c r="G184" t="s">
        <v>110</v>
      </c>
    </row>
    <row r="185" spans="1:7" x14ac:dyDescent="0.3">
      <c r="A185" t="s">
        <v>343</v>
      </c>
      <c r="B185" t="s">
        <v>218</v>
      </c>
      <c r="C185">
        <v>282.89999999999998</v>
      </c>
      <c r="D185">
        <v>196.66</v>
      </c>
      <c r="E185" t="s">
        <v>28</v>
      </c>
      <c r="F185" t="s">
        <v>60</v>
      </c>
      <c r="G185" t="s">
        <v>25</v>
      </c>
    </row>
    <row r="186" spans="1:7" x14ac:dyDescent="0.3">
      <c r="A186" t="s">
        <v>344</v>
      </c>
      <c r="B186" t="s">
        <v>240</v>
      </c>
      <c r="C186">
        <v>164.28</v>
      </c>
      <c r="D186">
        <v>69.73</v>
      </c>
      <c r="E186" t="s">
        <v>14</v>
      </c>
      <c r="F186" t="s">
        <v>24</v>
      </c>
      <c r="G186" t="s">
        <v>101</v>
      </c>
    </row>
    <row r="187" spans="1:7" x14ac:dyDescent="0.3">
      <c r="A187" t="s">
        <v>345</v>
      </c>
      <c r="B187" t="s">
        <v>163</v>
      </c>
      <c r="C187">
        <v>161.16</v>
      </c>
      <c r="D187">
        <v>135.04</v>
      </c>
      <c r="E187" t="s">
        <v>36</v>
      </c>
      <c r="F187" t="s">
        <v>60</v>
      </c>
      <c r="G187" t="s">
        <v>20</v>
      </c>
    </row>
    <row r="188" spans="1:7" x14ac:dyDescent="0.3">
      <c r="A188" t="s">
        <v>346</v>
      </c>
      <c r="B188" t="s">
        <v>54</v>
      </c>
      <c r="C188">
        <v>137.82</v>
      </c>
      <c r="D188">
        <v>8.51</v>
      </c>
      <c r="E188" t="s">
        <v>70</v>
      </c>
      <c r="F188" t="s">
        <v>60</v>
      </c>
      <c r="G188" t="s">
        <v>67</v>
      </c>
    </row>
    <row r="189" spans="1:7" x14ac:dyDescent="0.3">
      <c r="A189" t="s">
        <v>347</v>
      </c>
      <c r="B189" t="s">
        <v>348</v>
      </c>
      <c r="C189">
        <v>129.24</v>
      </c>
      <c r="D189">
        <v>22.45</v>
      </c>
      <c r="E189" t="s">
        <v>36</v>
      </c>
      <c r="F189" t="s">
        <v>24</v>
      </c>
      <c r="G189" t="s">
        <v>82</v>
      </c>
    </row>
    <row r="190" spans="1:7" x14ac:dyDescent="0.3">
      <c r="A190" t="s">
        <v>349</v>
      </c>
      <c r="B190" t="s">
        <v>350</v>
      </c>
      <c r="C190">
        <v>24.89</v>
      </c>
      <c r="D190">
        <v>21.44</v>
      </c>
      <c r="E190" t="s">
        <v>70</v>
      </c>
      <c r="F190" t="s">
        <v>116</v>
      </c>
      <c r="G190" t="s">
        <v>16</v>
      </c>
    </row>
    <row r="191" spans="1:7" x14ac:dyDescent="0.3">
      <c r="A191" t="s">
        <v>351</v>
      </c>
      <c r="B191" t="s">
        <v>275</v>
      </c>
      <c r="C191">
        <v>479.38</v>
      </c>
      <c r="D191">
        <v>178.92</v>
      </c>
      <c r="E191" t="s">
        <v>9</v>
      </c>
      <c r="F191" t="s">
        <v>24</v>
      </c>
      <c r="G191" t="s">
        <v>67</v>
      </c>
    </row>
    <row r="192" spans="1:7" x14ac:dyDescent="0.3">
      <c r="A192" t="s">
        <v>352</v>
      </c>
      <c r="B192" t="s">
        <v>140</v>
      </c>
      <c r="C192">
        <v>301.7</v>
      </c>
      <c r="D192">
        <v>187.17</v>
      </c>
      <c r="E192" t="s">
        <v>28</v>
      </c>
      <c r="F192" t="s">
        <v>116</v>
      </c>
      <c r="G192" t="s">
        <v>177</v>
      </c>
    </row>
    <row r="193" spans="1:7" x14ac:dyDescent="0.3">
      <c r="A193" t="s">
        <v>353</v>
      </c>
      <c r="B193" t="s">
        <v>277</v>
      </c>
      <c r="C193">
        <v>62.95</v>
      </c>
      <c r="D193">
        <v>21.11</v>
      </c>
      <c r="E193" t="s">
        <v>14</v>
      </c>
      <c r="F193" t="s">
        <v>95</v>
      </c>
      <c r="G193" t="s">
        <v>101</v>
      </c>
    </row>
    <row r="194" spans="1:7" x14ac:dyDescent="0.3">
      <c r="A194" t="s">
        <v>354</v>
      </c>
      <c r="B194" t="s">
        <v>355</v>
      </c>
      <c r="C194">
        <v>300.06</v>
      </c>
      <c r="D194">
        <v>7.09</v>
      </c>
      <c r="E194" t="s">
        <v>9</v>
      </c>
      <c r="F194" t="s">
        <v>66</v>
      </c>
      <c r="G194" t="s">
        <v>11</v>
      </c>
    </row>
    <row r="195" spans="1:7" x14ac:dyDescent="0.3">
      <c r="A195" t="s">
        <v>356</v>
      </c>
      <c r="B195" t="s">
        <v>357</v>
      </c>
      <c r="C195">
        <v>123.8</v>
      </c>
      <c r="D195">
        <v>108.3</v>
      </c>
      <c r="E195" t="s">
        <v>70</v>
      </c>
      <c r="F195" t="s">
        <v>72</v>
      </c>
      <c r="G195" t="s">
        <v>33</v>
      </c>
    </row>
    <row r="196" spans="1:7" x14ac:dyDescent="0.3">
      <c r="A196" t="s">
        <v>358</v>
      </c>
      <c r="B196" t="s">
        <v>103</v>
      </c>
      <c r="C196">
        <v>162.22999999999999</v>
      </c>
      <c r="D196">
        <v>148.80000000000001</v>
      </c>
      <c r="E196" t="s">
        <v>36</v>
      </c>
      <c r="F196" t="s">
        <v>55</v>
      </c>
      <c r="G196" t="s">
        <v>52</v>
      </c>
    </row>
    <row r="197" spans="1:7" x14ac:dyDescent="0.3">
      <c r="A197" t="s">
        <v>359</v>
      </c>
      <c r="B197" t="s">
        <v>360</v>
      </c>
      <c r="C197">
        <v>402.57</v>
      </c>
      <c r="D197">
        <v>352.19</v>
      </c>
      <c r="E197" t="s">
        <v>19</v>
      </c>
      <c r="F197" t="s">
        <v>55</v>
      </c>
      <c r="G197" t="s">
        <v>97</v>
      </c>
    </row>
    <row r="198" spans="1:7" x14ac:dyDescent="0.3">
      <c r="A198" t="s">
        <v>948</v>
      </c>
      <c r="B198" t="s">
        <v>949</v>
      </c>
      <c r="C198">
        <v>301</v>
      </c>
      <c r="D198">
        <v>25</v>
      </c>
      <c r="E198" t="s">
        <v>9</v>
      </c>
      <c r="F198" t="s">
        <v>24</v>
      </c>
      <c r="G198" t="s">
        <v>67</v>
      </c>
    </row>
    <row r="199" spans="1:7" x14ac:dyDescent="0.3">
      <c r="A199" t="s">
        <v>950</v>
      </c>
      <c r="B199" t="s">
        <v>951</v>
      </c>
      <c r="C199">
        <v>459.6</v>
      </c>
      <c r="D199">
        <v>34.9</v>
      </c>
      <c r="E199" t="s">
        <v>9</v>
      </c>
      <c r="F199" t="s">
        <v>24</v>
      </c>
      <c r="G199" t="s">
        <v>67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B3765-23DF-4448-84E6-4D88803D5EDE}">
  <dimension ref="A1:I201"/>
  <sheetViews>
    <sheetView workbookViewId="0">
      <selection sqref="A1:I201"/>
    </sheetView>
  </sheetViews>
  <sheetFormatPr defaultRowHeight="14.4" x14ac:dyDescent="0.3"/>
  <cols>
    <col min="1" max="1" width="15.5546875" customWidth="1"/>
    <col min="2" max="2" width="18.88671875" bestFit="1" customWidth="1"/>
    <col min="3" max="3" width="9" customWidth="1"/>
    <col min="4" max="4" width="13" customWidth="1"/>
    <col min="5" max="5" width="10.6640625" customWidth="1"/>
    <col min="6" max="6" width="18.88671875" bestFit="1" customWidth="1"/>
    <col min="7" max="7" width="31.44140625" bestFit="1" customWidth="1"/>
    <col min="8" max="8" width="15.109375" customWidth="1"/>
    <col min="9" max="9" width="20.21875" customWidth="1"/>
  </cols>
  <sheetData>
    <row r="1" spans="1:9" x14ac:dyDescent="0.3">
      <c r="A1" t="s">
        <v>372</v>
      </c>
      <c r="B1" t="s">
        <v>373</v>
      </c>
      <c r="C1" t="s">
        <v>374</v>
      </c>
      <c r="D1" t="s">
        <v>375</v>
      </c>
      <c r="E1" t="s">
        <v>376</v>
      </c>
      <c r="F1" t="s">
        <v>377</v>
      </c>
      <c r="G1" t="s">
        <v>378</v>
      </c>
      <c r="H1" t="s">
        <v>379</v>
      </c>
      <c r="I1" t="s">
        <v>947</v>
      </c>
    </row>
    <row r="2" spans="1:9" x14ac:dyDescent="0.3">
      <c r="A2" t="s">
        <v>380</v>
      </c>
      <c r="B2" t="s">
        <v>381</v>
      </c>
      <c r="C2" t="s">
        <v>382</v>
      </c>
      <c r="D2" s="1">
        <v>35848</v>
      </c>
      <c r="E2" s="1">
        <v>43035</v>
      </c>
      <c r="F2" t="s">
        <v>383</v>
      </c>
      <c r="G2" t="s">
        <v>384</v>
      </c>
      <c r="H2">
        <f>6012-5594956</f>
        <v>-5588944</v>
      </c>
      <c r="I2">
        <v>5173.51</v>
      </c>
    </row>
    <row r="3" spans="1:9" x14ac:dyDescent="0.3">
      <c r="A3" t="s">
        <v>385</v>
      </c>
      <c r="B3" t="s">
        <v>386</v>
      </c>
      <c r="C3" t="s">
        <v>382</v>
      </c>
      <c r="D3" s="1">
        <v>26834</v>
      </c>
      <c r="E3" s="1">
        <v>43361</v>
      </c>
      <c r="F3" t="s">
        <v>387</v>
      </c>
      <c r="G3" t="s">
        <v>388</v>
      </c>
      <c r="H3">
        <f>6018-2107552</f>
        <v>-2101534</v>
      </c>
      <c r="I3">
        <v>2872.99</v>
      </c>
    </row>
    <row r="4" spans="1:9" x14ac:dyDescent="0.3">
      <c r="A4" t="s">
        <v>389</v>
      </c>
      <c r="B4" t="s">
        <v>390</v>
      </c>
      <c r="C4" t="s">
        <v>382</v>
      </c>
      <c r="D4" s="1">
        <v>37634</v>
      </c>
      <c r="E4" s="1">
        <v>43047</v>
      </c>
      <c r="F4" t="s">
        <v>391</v>
      </c>
      <c r="G4" t="s">
        <v>392</v>
      </c>
      <c r="H4">
        <f>6017-6072674</f>
        <v>-6066657</v>
      </c>
      <c r="I4">
        <v>5829.13</v>
      </c>
    </row>
    <row r="5" spans="1:9" x14ac:dyDescent="0.3">
      <c r="A5" t="s">
        <v>393</v>
      </c>
      <c r="B5" t="s">
        <v>394</v>
      </c>
      <c r="C5" t="s">
        <v>382</v>
      </c>
      <c r="D5" s="1">
        <v>33012</v>
      </c>
      <c r="E5" s="1">
        <v>45140</v>
      </c>
      <c r="F5" t="s">
        <v>383</v>
      </c>
      <c r="G5" t="s">
        <v>395</v>
      </c>
      <c r="H5">
        <f>6012-7406105</f>
        <v>-7400093</v>
      </c>
      <c r="I5">
        <v>5278.86</v>
      </c>
    </row>
    <row r="6" spans="1:9" x14ac:dyDescent="0.3">
      <c r="A6" t="s">
        <v>396</v>
      </c>
      <c r="B6" t="s">
        <v>397</v>
      </c>
      <c r="C6" t="s">
        <v>382</v>
      </c>
      <c r="D6" s="1">
        <v>33869</v>
      </c>
      <c r="E6" s="1">
        <v>43057</v>
      </c>
      <c r="F6" t="s">
        <v>398</v>
      </c>
      <c r="G6" t="s">
        <v>399</v>
      </c>
      <c r="H6">
        <f>6015-4659499</f>
        <v>-4653484</v>
      </c>
      <c r="I6">
        <v>4248.8500000000004</v>
      </c>
    </row>
    <row r="7" spans="1:9" x14ac:dyDescent="0.3">
      <c r="A7" t="s">
        <v>400</v>
      </c>
      <c r="B7" t="s">
        <v>401</v>
      </c>
      <c r="C7" t="s">
        <v>382</v>
      </c>
      <c r="D7" s="1">
        <v>26308</v>
      </c>
      <c r="E7" s="1">
        <v>42670</v>
      </c>
      <c r="F7" t="s">
        <v>398</v>
      </c>
      <c r="G7" t="s">
        <v>402</v>
      </c>
      <c r="H7">
        <f>6018-4067380</f>
        <v>-4061362</v>
      </c>
      <c r="I7">
        <v>4392.28</v>
      </c>
    </row>
    <row r="8" spans="1:9" x14ac:dyDescent="0.3">
      <c r="A8" t="s">
        <v>403</v>
      </c>
      <c r="B8" t="s">
        <v>404</v>
      </c>
      <c r="C8" t="s">
        <v>382</v>
      </c>
      <c r="D8" s="1">
        <v>27822</v>
      </c>
      <c r="E8" s="1">
        <v>43421</v>
      </c>
      <c r="F8" t="s">
        <v>387</v>
      </c>
      <c r="G8" t="s">
        <v>405</v>
      </c>
      <c r="H8">
        <f>6012-9421575</f>
        <v>-9415563</v>
      </c>
      <c r="I8">
        <v>5922.51</v>
      </c>
    </row>
    <row r="9" spans="1:9" x14ac:dyDescent="0.3">
      <c r="A9" t="s">
        <v>406</v>
      </c>
      <c r="B9" t="s">
        <v>407</v>
      </c>
      <c r="C9" t="s">
        <v>382</v>
      </c>
      <c r="D9" s="1">
        <v>28153</v>
      </c>
      <c r="E9" s="1">
        <v>45357</v>
      </c>
      <c r="F9" t="s">
        <v>383</v>
      </c>
      <c r="G9" t="s">
        <v>408</v>
      </c>
      <c r="H9">
        <f>6018-1153729</f>
        <v>-1147711</v>
      </c>
      <c r="I9">
        <v>4533.92</v>
      </c>
    </row>
    <row r="10" spans="1:9" x14ac:dyDescent="0.3">
      <c r="A10" t="s">
        <v>409</v>
      </c>
      <c r="B10" t="s">
        <v>410</v>
      </c>
      <c r="C10" t="s">
        <v>382</v>
      </c>
      <c r="D10" s="1">
        <v>28088</v>
      </c>
      <c r="E10" s="1">
        <v>44061</v>
      </c>
      <c r="F10" t="s">
        <v>387</v>
      </c>
      <c r="G10" t="s">
        <v>411</v>
      </c>
      <c r="H10">
        <f>6013-7307271</f>
        <v>-7301258</v>
      </c>
      <c r="I10">
        <v>3766.74</v>
      </c>
    </row>
    <row r="11" spans="1:9" x14ac:dyDescent="0.3">
      <c r="A11" t="s">
        <v>412</v>
      </c>
      <c r="B11" t="s">
        <v>413</v>
      </c>
      <c r="C11" t="s">
        <v>382</v>
      </c>
      <c r="D11" s="1">
        <v>36948</v>
      </c>
      <c r="E11" s="1">
        <v>42849</v>
      </c>
      <c r="F11" t="s">
        <v>387</v>
      </c>
      <c r="G11" t="s">
        <v>414</v>
      </c>
      <c r="H11">
        <f>6019-1338542</f>
        <v>-1332523</v>
      </c>
      <c r="I11">
        <v>5059.29</v>
      </c>
    </row>
    <row r="12" spans="1:9" x14ac:dyDescent="0.3">
      <c r="A12" t="s">
        <v>415</v>
      </c>
      <c r="B12" t="s">
        <v>416</v>
      </c>
      <c r="C12" t="s">
        <v>382</v>
      </c>
      <c r="D12" s="1">
        <v>36684</v>
      </c>
      <c r="E12" s="1">
        <v>43154</v>
      </c>
      <c r="F12" t="s">
        <v>387</v>
      </c>
      <c r="G12" t="s">
        <v>417</v>
      </c>
      <c r="H12">
        <f>6018-7751250</f>
        <v>-7745232</v>
      </c>
      <c r="I12">
        <v>3727.95</v>
      </c>
    </row>
    <row r="13" spans="1:9" x14ac:dyDescent="0.3">
      <c r="A13" t="s">
        <v>418</v>
      </c>
      <c r="B13" t="s">
        <v>419</v>
      </c>
      <c r="C13" t="s">
        <v>382</v>
      </c>
      <c r="D13" s="1">
        <v>28065</v>
      </c>
      <c r="E13" s="1">
        <v>44330</v>
      </c>
      <c r="F13" t="s">
        <v>398</v>
      </c>
      <c r="G13" t="s">
        <v>420</v>
      </c>
      <c r="H13">
        <f>6011-1027084</f>
        <v>-1021073</v>
      </c>
      <c r="I13">
        <v>6648.2</v>
      </c>
    </row>
    <row r="14" spans="1:9" x14ac:dyDescent="0.3">
      <c r="A14" t="s">
        <v>421</v>
      </c>
      <c r="B14" t="s">
        <v>422</v>
      </c>
      <c r="C14" t="s">
        <v>382</v>
      </c>
      <c r="D14" s="1">
        <v>29350</v>
      </c>
      <c r="E14" s="1">
        <v>42396</v>
      </c>
      <c r="F14" t="s">
        <v>391</v>
      </c>
      <c r="G14" t="s">
        <v>423</v>
      </c>
      <c r="H14">
        <f>6017-5694825</f>
        <v>-5688808</v>
      </c>
      <c r="I14">
        <v>7125.6</v>
      </c>
    </row>
    <row r="15" spans="1:9" x14ac:dyDescent="0.3">
      <c r="A15" t="s">
        <v>424</v>
      </c>
      <c r="B15" t="s">
        <v>425</v>
      </c>
      <c r="C15" t="s">
        <v>382</v>
      </c>
      <c r="D15" s="1">
        <v>30441</v>
      </c>
      <c r="E15" s="1">
        <v>44205</v>
      </c>
      <c r="F15" t="s">
        <v>391</v>
      </c>
      <c r="G15" t="s">
        <v>426</v>
      </c>
      <c r="H15">
        <f>6012-7609201</f>
        <v>-7603189</v>
      </c>
      <c r="I15">
        <v>5236.2700000000004</v>
      </c>
    </row>
    <row r="16" spans="1:9" x14ac:dyDescent="0.3">
      <c r="A16" t="s">
        <v>427</v>
      </c>
      <c r="B16" t="s">
        <v>428</v>
      </c>
      <c r="C16" t="s">
        <v>382</v>
      </c>
      <c r="D16" s="1">
        <v>30551</v>
      </c>
      <c r="E16" s="1">
        <v>44383</v>
      </c>
      <c r="F16" t="s">
        <v>383</v>
      </c>
      <c r="G16" t="s">
        <v>429</v>
      </c>
      <c r="H16">
        <f>6013-3475260</f>
        <v>-3469247</v>
      </c>
      <c r="I16">
        <v>5715.64</v>
      </c>
    </row>
    <row r="17" spans="1:9" x14ac:dyDescent="0.3">
      <c r="A17" t="s">
        <v>430</v>
      </c>
      <c r="B17" t="s">
        <v>431</v>
      </c>
      <c r="C17" t="s">
        <v>382</v>
      </c>
      <c r="D17" s="1">
        <v>32708</v>
      </c>
      <c r="E17" s="1">
        <v>42370</v>
      </c>
      <c r="F17" t="s">
        <v>398</v>
      </c>
      <c r="G17" t="s">
        <v>432</v>
      </c>
      <c r="H17">
        <f>6011-5204470</f>
        <v>-5198459</v>
      </c>
      <c r="I17">
        <v>6223.59</v>
      </c>
    </row>
    <row r="18" spans="1:9" x14ac:dyDescent="0.3">
      <c r="A18" t="s">
        <v>433</v>
      </c>
      <c r="B18" t="s">
        <v>434</v>
      </c>
      <c r="C18" t="s">
        <v>382</v>
      </c>
      <c r="D18" s="1">
        <v>25930</v>
      </c>
      <c r="E18" s="1">
        <v>45561</v>
      </c>
      <c r="F18" t="s">
        <v>387</v>
      </c>
      <c r="G18" t="s">
        <v>435</v>
      </c>
      <c r="H18">
        <f>6019-5971191</f>
        <v>-5965172</v>
      </c>
      <c r="I18">
        <v>4479.47</v>
      </c>
    </row>
    <row r="19" spans="1:9" x14ac:dyDescent="0.3">
      <c r="A19" t="s">
        <v>436</v>
      </c>
      <c r="B19" t="s">
        <v>437</v>
      </c>
      <c r="C19" t="s">
        <v>382</v>
      </c>
      <c r="D19" s="1">
        <v>32103</v>
      </c>
      <c r="E19" s="1">
        <v>44780</v>
      </c>
      <c r="F19" t="s">
        <v>391</v>
      </c>
      <c r="G19" t="s">
        <v>438</v>
      </c>
      <c r="H19">
        <f>6010-4674341</f>
        <v>-4668331</v>
      </c>
      <c r="I19">
        <v>3084.77</v>
      </c>
    </row>
    <row r="20" spans="1:9" x14ac:dyDescent="0.3">
      <c r="A20" t="s">
        <v>439</v>
      </c>
      <c r="B20" t="s">
        <v>440</v>
      </c>
      <c r="C20" t="s">
        <v>382</v>
      </c>
      <c r="D20" s="1">
        <v>35600</v>
      </c>
      <c r="E20" s="1">
        <v>43694</v>
      </c>
      <c r="F20" t="s">
        <v>441</v>
      </c>
      <c r="G20" t="s">
        <v>442</v>
      </c>
      <c r="H20">
        <f>6011-8439072</f>
        <v>-8433061</v>
      </c>
      <c r="I20">
        <v>4103.1000000000004</v>
      </c>
    </row>
    <row r="21" spans="1:9" x14ac:dyDescent="0.3">
      <c r="A21" t="s">
        <v>443</v>
      </c>
      <c r="B21" t="s">
        <v>444</v>
      </c>
      <c r="C21" t="s">
        <v>382</v>
      </c>
      <c r="D21" s="1">
        <v>27281</v>
      </c>
      <c r="E21" s="1">
        <v>45642</v>
      </c>
      <c r="F21" t="s">
        <v>391</v>
      </c>
      <c r="G21" t="s">
        <v>445</v>
      </c>
      <c r="H21">
        <f>6015-9166947</f>
        <v>-9160932</v>
      </c>
      <c r="I21">
        <v>3339.09</v>
      </c>
    </row>
    <row r="22" spans="1:9" x14ac:dyDescent="0.3">
      <c r="A22" t="s">
        <v>446</v>
      </c>
      <c r="B22" t="s">
        <v>447</v>
      </c>
      <c r="C22" t="s">
        <v>382</v>
      </c>
      <c r="D22" s="1">
        <v>36768</v>
      </c>
      <c r="E22" s="1">
        <v>43991</v>
      </c>
      <c r="F22" t="s">
        <v>391</v>
      </c>
      <c r="G22" t="s">
        <v>448</v>
      </c>
      <c r="H22">
        <f>6013-7074302</f>
        <v>-7068289</v>
      </c>
      <c r="I22">
        <v>5422.48</v>
      </c>
    </row>
    <row r="23" spans="1:9" x14ac:dyDescent="0.3">
      <c r="A23" t="s">
        <v>449</v>
      </c>
      <c r="B23" t="s">
        <v>450</v>
      </c>
      <c r="C23" t="s">
        <v>382</v>
      </c>
      <c r="D23" s="1">
        <v>26141</v>
      </c>
      <c r="E23" s="1">
        <v>44857</v>
      </c>
      <c r="F23" t="s">
        <v>391</v>
      </c>
      <c r="G23" t="s">
        <v>451</v>
      </c>
      <c r="H23">
        <f>6012-7992406</f>
        <v>-7986394</v>
      </c>
      <c r="I23">
        <v>5022.54</v>
      </c>
    </row>
    <row r="24" spans="1:9" x14ac:dyDescent="0.3">
      <c r="A24" t="s">
        <v>452</v>
      </c>
      <c r="B24" t="s">
        <v>453</v>
      </c>
      <c r="C24" t="s">
        <v>382</v>
      </c>
      <c r="D24" s="1">
        <v>35572</v>
      </c>
      <c r="E24" s="1">
        <v>45085</v>
      </c>
      <c r="F24" t="s">
        <v>391</v>
      </c>
      <c r="G24" t="s">
        <v>454</v>
      </c>
      <c r="H24">
        <f>6016-1400984</f>
        <v>-1394968</v>
      </c>
      <c r="I24">
        <v>6158.7</v>
      </c>
    </row>
    <row r="25" spans="1:9" x14ac:dyDescent="0.3">
      <c r="A25" t="s">
        <v>455</v>
      </c>
      <c r="B25" t="s">
        <v>456</v>
      </c>
      <c r="C25" t="s">
        <v>382</v>
      </c>
      <c r="D25" s="1">
        <v>27329</v>
      </c>
      <c r="E25" s="1">
        <v>43705</v>
      </c>
      <c r="F25" t="s">
        <v>383</v>
      </c>
      <c r="G25" t="s">
        <v>457</v>
      </c>
      <c r="H25">
        <f>6018-4224791</f>
        <v>-4218773</v>
      </c>
      <c r="I25">
        <v>5467.09</v>
      </c>
    </row>
    <row r="26" spans="1:9" x14ac:dyDescent="0.3">
      <c r="A26" t="s">
        <v>458</v>
      </c>
      <c r="B26" t="s">
        <v>447</v>
      </c>
      <c r="C26" t="s">
        <v>382</v>
      </c>
      <c r="D26" s="1">
        <v>35886</v>
      </c>
      <c r="E26" s="1">
        <v>44572</v>
      </c>
      <c r="F26" t="s">
        <v>383</v>
      </c>
      <c r="G26" t="s">
        <v>448</v>
      </c>
      <c r="H26">
        <f>6012-5625199</f>
        <v>-5619187</v>
      </c>
      <c r="I26">
        <v>4101.4399999999996</v>
      </c>
    </row>
    <row r="27" spans="1:9" x14ac:dyDescent="0.3">
      <c r="A27" t="s">
        <v>459</v>
      </c>
      <c r="B27" t="s">
        <v>460</v>
      </c>
      <c r="C27" t="s">
        <v>382</v>
      </c>
      <c r="D27" s="1">
        <v>32164</v>
      </c>
      <c r="E27" s="1">
        <v>45277</v>
      </c>
      <c r="F27" t="s">
        <v>387</v>
      </c>
      <c r="G27" t="s">
        <v>461</v>
      </c>
      <c r="H27">
        <f>6016-8397051</f>
        <v>-8391035</v>
      </c>
      <c r="I27">
        <v>4346.59</v>
      </c>
    </row>
    <row r="28" spans="1:9" x14ac:dyDescent="0.3">
      <c r="A28" t="s">
        <v>462</v>
      </c>
      <c r="B28" t="s">
        <v>463</v>
      </c>
      <c r="C28" t="s">
        <v>382</v>
      </c>
      <c r="D28" s="1">
        <v>30954</v>
      </c>
      <c r="E28" s="1">
        <v>42594</v>
      </c>
      <c r="F28" t="s">
        <v>398</v>
      </c>
      <c r="G28" t="s">
        <v>464</v>
      </c>
      <c r="H28">
        <f>6012-9949060</f>
        <v>-9943048</v>
      </c>
      <c r="I28">
        <v>6897.78</v>
      </c>
    </row>
    <row r="29" spans="1:9" x14ac:dyDescent="0.3">
      <c r="A29" t="s">
        <v>465</v>
      </c>
      <c r="B29" t="s">
        <v>466</v>
      </c>
      <c r="C29" t="s">
        <v>382</v>
      </c>
      <c r="D29" s="1">
        <v>34670</v>
      </c>
      <c r="E29" s="1">
        <v>42780</v>
      </c>
      <c r="F29" t="s">
        <v>441</v>
      </c>
      <c r="G29" t="s">
        <v>467</v>
      </c>
      <c r="H29">
        <f>6018-6682651</f>
        <v>-6676633</v>
      </c>
      <c r="I29">
        <v>3089.38</v>
      </c>
    </row>
    <row r="30" spans="1:9" x14ac:dyDescent="0.3">
      <c r="A30" t="s">
        <v>468</v>
      </c>
      <c r="B30" t="s">
        <v>469</v>
      </c>
      <c r="C30" t="s">
        <v>382</v>
      </c>
      <c r="D30" s="1">
        <v>34733</v>
      </c>
      <c r="E30" s="1">
        <v>42230</v>
      </c>
      <c r="F30" t="s">
        <v>383</v>
      </c>
      <c r="G30" t="s">
        <v>470</v>
      </c>
      <c r="H30">
        <f>6017-5678577</f>
        <v>-5672560</v>
      </c>
      <c r="I30">
        <v>3250.77</v>
      </c>
    </row>
    <row r="31" spans="1:9" x14ac:dyDescent="0.3">
      <c r="A31" t="s">
        <v>471</v>
      </c>
      <c r="B31" t="s">
        <v>472</v>
      </c>
      <c r="C31" t="s">
        <v>382</v>
      </c>
      <c r="D31" s="1">
        <v>28616</v>
      </c>
      <c r="E31" s="1">
        <v>42275</v>
      </c>
      <c r="F31" t="s">
        <v>387</v>
      </c>
      <c r="G31" t="s">
        <v>473</v>
      </c>
      <c r="H31">
        <f>6010-3169982</f>
        <v>-3163972</v>
      </c>
      <c r="I31">
        <v>4645.0600000000004</v>
      </c>
    </row>
    <row r="32" spans="1:9" x14ac:dyDescent="0.3">
      <c r="A32" t="s">
        <v>474</v>
      </c>
      <c r="B32" t="s">
        <v>475</v>
      </c>
      <c r="C32" t="s">
        <v>382</v>
      </c>
      <c r="D32" s="1">
        <v>27731</v>
      </c>
      <c r="E32" s="1">
        <v>43475</v>
      </c>
      <c r="F32" t="s">
        <v>398</v>
      </c>
      <c r="G32" t="s">
        <v>476</v>
      </c>
      <c r="H32">
        <f>6012-4640225</f>
        <v>-4634213</v>
      </c>
      <c r="I32">
        <v>3132.51</v>
      </c>
    </row>
    <row r="33" spans="1:9" x14ac:dyDescent="0.3">
      <c r="A33" t="s">
        <v>477</v>
      </c>
      <c r="B33" t="s">
        <v>478</v>
      </c>
      <c r="C33" t="s">
        <v>382</v>
      </c>
      <c r="D33" s="1">
        <v>33280</v>
      </c>
      <c r="E33" s="1">
        <v>43359</v>
      </c>
      <c r="F33" t="s">
        <v>383</v>
      </c>
      <c r="G33" t="s">
        <v>479</v>
      </c>
      <c r="H33">
        <f>6017-8168148</f>
        <v>-8162131</v>
      </c>
      <c r="I33">
        <v>7502.81</v>
      </c>
    </row>
    <row r="34" spans="1:9" x14ac:dyDescent="0.3">
      <c r="A34" t="s">
        <v>480</v>
      </c>
      <c r="B34" t="s">
        <v>481</v>
      </c>
      <c r="C34" t="s">
        <v>382</v>
      </c>
      <c r="D34" s="1">
        <v>34353</v>
      </c>
      <c r="E34" s="1">
        <v>44958</v>
      </c>
      <c r="F34" t="s">
        <v>387</v>
      </c>
      <c r="G34" t="s">
        <v>482</v>
      </c>
      <c r="H34">
        <f>6012-8894108</f>
        <v>-8888096</v>
      </c>
      <c r="I34">
        <v>7656.16</v>
      </c>
    </row>
    <row r="35" spans="1:9" x14ac:dyDescent="0.3">
      <c r="A35" t="s">
        <v>483</v>
      </c>
      <c r="B35" t="s">
        <v>484</v>
      </c>
      <c r="C35" t="s">
        <v>382</v>
      </c>
      <c r="D35" s="1">
        <v>37050</v>
      </c>
      <c r="E35" s="1">
        <v>44321</v>
      </c>
      <c r="F35" t="s">
        <v>441</v>
      </c>
      <c r="G35" t="s">
        <v>485</v>
      </c>
      <c r="H35">
        <f>6014-3511808</f>
        <v>-3505794</v>
      </c>
      <c r="I35">
        <v>3947.13</v>
      </c>
    </row>
    <row r="36" spans="1:9" x14ac:dyDescent="0.3">
      <c r="A36" t="s">
        <v>486</v>
      </c>
      <c r="B36" t="s">
        <v>487</v>
      </c>
      <c r="C36" t="s">
        <v>382</v>
      </c>
      <c r="D36" s="1">
        <v>35040</v>
      </c>
      <c r="E36" s="1">
        <v>45058</v>
      </c>
      <c r="F36" t="s">
        <v>383</v>
      </c>
      <c r="G36" t="s">
        <v>488</v>
      </c>
      <c r="H36">
        <f>6015-4160198</f>
        <v>-4154183</v>
      </c>
      <c r="I36">
        <v>3649.99</v>
      </c>
    </row>
    <row r="37" spans="1:9" x14ac:dyDescent="0.3">
      <c r="A37" t="s">
        <v>489</v>
      </c>
      <c r="B37" t="s">
        <v>490</v>
      </c>
      <c r="C37" t="s">
        <v>382</v>
      </c>
      <c r="D37" s="1">
        <v>30949</v>
      </c>
      <c r="E37" s="1">
        <v>45598</v>
      </c>
      <c r="F37" t="s">
        <v>398</v>
      </c>
      <c r="G37" t="s">
        <v>491</v>
      </c>
      <c r="H37">
        <f>6018-7788210</f>
        <v>-7782192</v>
      </c>
      <c r="I37">
        <v>6148.31</v>
      </c>
    </row>
    <row r="38" spans="1:9" x14ac:dyDescent="0.3">
      <c r="A38" t="s">
        <v>492</v>
      </c>
      <c r="B38" t="s">
        <v>493</v>
      </c>
      <c r="C38" t="s">
        <v>382</v>
      </c>
      <c r="D38" s="1">
        <v>33791</v>
      </c>
      <c r="E38" s="1">
        <v>43746</v>
      </c>
      <c r="F38" t="s">
        <v>398</v>
      </c>
      <c r="G38" t="s">
        <v>494</v>
      </c>
      <c r="H38">
        <f>6017-6031099</f>
        <v>-6025082</v>
      </c>
      <c r="I38">
        <v>3019.01</v>
      </c>
    </row>
    <row r="39" spans="1:9" x14ac:dyDescent="0.3">
      <c r="A39" t="s">
        <v>495</v>
      </c>
      <c r="B39" t="s">
        <v>496</v>
      </c>
      <c r="C39" t="s">
        <v>382</v>
      </c>
      <c r="D39" s="1">
        <v>27385</v>
      </c>
      <c r="E39" s="1">
        <v>43854</v>
      </c>
      <c r="F39" t="s">
        <v>383</v>
      </c>
      <c r="G39" t="s">
        <v>497</v>
      </c>
      <c r="H39">
        <f>6019-9448995</f>
        <v>-9442976</v>
      </c>
      <c r="I39">
        <v>5108.24</v>
      </c>
    </row>
    <row r="40" spans="1:9" x14ac:dyDescent="0.3">
      <c r="A40" t="s">
        <v>498</v>
      </c>
      <c r="B40" t="s">
        <v>499</v>
      </c>
      <c r="C40" t="s">
        <v>382</v>
      </c>
      <c r="D40" s="1">
        <v>26690</v>
      </c>
      <c r="E40" s="1">
        <v>43332</v>
      </c>
      <c r="F40" t="s">
        <v>391</v>
      </c>
      <c r="G40" t="s">
        <v>500</v>
      </c>
      <c r="H40">
        <f>6017-7375523</f>
        <v>-7369506</v>
      </c>
      <c r="I40">
        <v>6320.81</v>
      </c>
    </row>
    <row r="41" spans="1:9" x14ac:dyDescent="0.3">
      <c r="A41" t="s">
        <v>501</v>
      </c>
      <c r="B41" t="s">
        <v>502</v>
      </c>
      <c r="C41" t="s">
        <v>382</v>
      </c>
      <c r="D41" s="1">
        <v>32667</v>
      </c>
      <c r="E41" s="1">
        <v>45217</v>
      </c>
      <c r="F41" t="s">
        <v>387</v>
      </c>
      <c r="G41" t="s">
        <v>503</v>
      </c>
      <c r="H41">
        <f>6013-8139328</f>
        <v>-8133315</v>
      </c>
      <c r="I41">
        <v>2857.1</v>
      </c>
    </row>
    <row r="42" spans="1:9" x14ac:dyDescent="0.3">
      <c r="A42" t="s">
        <v>504</v>
      </c>
      <c r="B42" t="s">
        <v>505</v>
      </c>
      <c r="C42" t="s">
        <v>382</v>
      </c>
      <c r="D42" s="1">
        <v>29108</v>
      </c>
      <c r="E42" s="1">
        <v>44886</v>
      </c>
      <c r="F42" t="s">
        <v>383</v>
      </c>
      <c r="G42" t="s">
        <v>506</v>
      </c>
      <c r="H42">
        <f>6018-9170677</f>
        <v>-9164659</v>
      </c>
      <c r="I42">
        <v>6781.44</v>
      </c>
    </row>
    <row r="43" spans="1:9" x14ac:dyDescent="0.3">
      <c r="A43" t="s">
        <v>507</v>
      </c>
      <c r="B43" t="s">
        <v>508</v>
      </c>
      <c r="C43" t="s">
        <v>382</v>
      </c>
      <c r="D43" s="1">
        <v>27767</v>
      </c>
      <c r="E43" s="1">
        <v>44112</v>
      </c>
      <c r="F43" t="s">
        <v>441</v>
      </c>
      <c r="G43" t="s">
        <v>509</v>
      </c>
      <c r="H43">
        <f>6011-7246369</f>
        <v>-7240358</v>
      </c>
      <c r="I43">
        <v>2861.4</v>
      </c>
    </row>
    <row r="44" spans="1:9" x14ac:dyDescent="0.3">
      <c r="A44" t="s">
        <v>510</v>
      </c>
      <c r="B44" t="s">
        <v>511</v>
      </c>
      <c r="C44" t="s">
        <v>382</v>
      </c>
      <c r="D44" s="1">
        <v>36776</v>
      </c>
      <c r="E44" s="1">
        <v>44180</v>
      </c>
      <c r="F44" t="s">
        <v>387</v>
      </c>
      <c r="G44" t="s">
        <v>512</v>
      </c>
      <c r="H44">
        <f>6019-9103135</f>
        <v>-9097116</v>
      </c>
      <c r="I44">
        <v>7368.36</v>
      </c>
    </row>
    <row r="45" spans="1:9" x14ac:dyDescent="0.3">
      <c r="A45" t="s">
        <v>513</v>
      </c>
      <c r="B45" t="s">
        <v>514</v>
      </c>
      <c r="C45" t="s">
        <v>382</v>
      </c>
      <c r="D45" s="1">
        <v>26543</v>
      </c>
      <c r="E45" s="1">
        <v>42811</v>
      </c>
      <c r="F45" t="s">
        <v>391</v>
      </c>
      <c r="G45" t="s">
        <v>515</v>
      </c>
      <c r="H45">
        <f>6012-7869010</f>
        <v>-7862998</v>
      </c>
      <c r="I45">
        <v>6820.37</v>
      </c>
    </row>
    <row r="46" spans="1:9" x14ac:dyDescent="0.3">
      <c r="A46" t="s">
        <v>516</v>
      </c>
      <c r="B46" t="s">
        <v>517</v>
      </c>
      <c r="C46" t="s">
        <v>382</v>
      </c>
      <c r="D46" s="1">
        <v>33273</v>
      </c>
      <c r="E46" s="1">
        <v>43135</v>
      </c>
      <c r="F46" t="s">
        <v>391</v>
      </c>
      <c r="G46" t="s">
        <v>518</v>
      </c>
      <c r="H46">
        <f>6017-5013469</f>
        <v>-5007452</v>
      </c>
      <c r="I46">
        <v>5712.64</v>
      </c>
    </row>
    <row r="47" spans="1:9" x14ac:dyDescent="0.3">
      <c r="A47" t="s">
        <v>519</v>
      </c>
      <c r="B47" t="s">
        <v>520</v>
      </c>
      <c r="C47" t="s">
        <v>382</v>
      </c>
      <c r="D47" s="1">
        <v>26565</v>
      </c>
      <c r="E47" s="1">
        <v>42757</v>
      </c>
      <c r="F47" t="s">
        <v>398</v>
      </c>
      <c r="G47" t="s">
        <v>521</v>
      </c>
      <c r="H47">
        <f>6018-7965690</f>
        <v>-7959672</v>
      </c>
      <c r="I47">
        <v>6905.94</v>
      </c>
    </row>
    <row r="48" spans="1:9" x14ac:dyDescent="0.3">
      <c r="A48" t="s">
        <v>522</v>
      </c>
      <c r="B48" t="s">
        <v>523</v>
      </c>
      <c r="C48" t="s">
        <v>382</v>
      </c>
      <c r="D48" s="1">
        <v>35842</v>
      </c>
      <c r="E48" s="1">
        <v>44692</v>
      </c>
      <c r="F48" t="s">
        <v>391</v>
      </c>
      <c r="G48" t="s">
        <v>524</v>
      </c>
      <c r="H48">
        <f>6018-4453461</f>
        <v>-4447443</v>
      </c>
      <c r="I48">
        <v>6008.27</v>
      </c>
    </row>
    <row r="49" spans="1:9" x14ac:dyDescent="0.3">
      <c r="A49" t="s">
        <v>525</v>
      </c>
      <c r="B49" t="s">
        <v>526</v>
      </c>
      <c r="C49" t="s">
        <v>382</v>
      </c>
      <c r="D49" s="1">
        <v>33125</v>
      </c>
      <c r="E49" s="1">
        <v>45231</v>
      </c>
      <c r="F49" t="s">
        <v>383</v>
      </c>
      <c r="G49" t="s">
        <v>527</v>
      </c>
      <c r="H49">
        <f>6011-9580843</f>
        <v>-9574832</v>
      </c>
      <c r="I49">
        <v>7846.77</v>
      </c>
    </row>
    <row r="50" spans="1:9" x14ac:dyDescent="0.3">
      <c r="A50" t="s">
        <v>528</v>
      </c>
      <c r="B50" t="s">
        <v>440</v>
      </c>
      <c r="C50" t="s">
        <v>382</v>
      </c>
      <c r="D50" s="1">
        <v>36914</v>
      </c>
      <c r="E50" s="1">
        <v>42920</v>
      </c>
      <c r="F50" t="s">
        <v>383</v>
      </c>
      <c r="G50" t="s">
        <v>442</v>
      </c>
      <c r="H50">
        <f>6013-8351384</f>
        <v>-8345371</v>
      </c>
      <c r="I50">
        <v>7735.42</v>
      </c>
    </row>
    <row r="51" spans="1:9" x14ac:dyDescent="0.3">
      <c r="A51" t="s">
        <v>529</v>
      </c>
      <c r="B51" t="s">
        <v>530</v>
      </c>
      <c r="C51" t="s">
        <v>382</v>
      </c>
      <c r="D51" s="1">
        <v>29958</v>
      </c>
      <c r="E51" s="1">
        <v>42350</v>
      </c>
      <c r="F51" t="s">
        <v>391</v>
      </c>
      <c r="G51" t="s">
        <v>531</v>
      </c>
      <c r="H51">
        <f>6019-3254825</f>
        <v>-3248806</v>
      </c>
      <c r="I51">
        <v>6105.12</v>
      </c>
    </row>
    <row r="52" spans="1:9" x14ac:dyDescent="0.3">
      <c r="A52" t="s">
        <v>532</v>
      </c>
      <c r="B52" t="s">
        <v>533</v>
      </c>
      <c r="C52" t="s">
        <v>382</v>
      </c>
      <c r="D52" s="1">
        <v>31756</v>
      </c>
      <c r="E52" s="1">
        <v>42077</v>
      </c>
      <c r="F52" t="s">
        <v>383</v>
      </c>
      <c r="G52" t="s">
        <v>534</v>
      </c>
      <c r="H52">
        <f>6016-3337754</f>
        <v>-3331738</v>
      </c>
      <c r="I52">
        <v>7715.99</v>
      </c>
    </row>
    <row r="53" spans="1:9" x14ac:dyDescent="0.3">
      <c r="A53" t="s">
        <v>535</v>
      </c>
      <c r="B53" t="s">
        <v>511</v>
      </c>
      <c r="C53" t="s">
        <v>382</v>
      </c>
      <c r="D53" s="1">
        <v>28116</v>
      </c>
      <c r="E53" s="1">
        <v>42954</v>
      </c>
      <c r="F53" t="s">
        <v>387</v>
      </c>
      <c r="G53" t="s">
        <v>512</v>
      </c>
      <c r="H53">
        <f>6017-7225849</f>
        <v>-7219832</v>
      </c>
      <c r="I53">
        <v>6398.79</v>
      </c>
    </row>
    <row r="54" spans="1:9" x14ac:dyDescent="0.3">
      <c r="A54" t="s">
        <v>536</v>
      </c>
      <c r="B54" t="s">
        <v>537</v>
      </c>
      <c r="C54" t="s">
        <v>382</v>
      </c>
      <c r="D54" s="1">
        <v>34614</v>
      </c>
      <c r="E54" s="1">
        <v>45149</v>
      </c>
      <c r="F54" t="s">
        <v>383</v>
      </c>
      <c r="G54" t="s">
        <v>538</v>
      </c>
      <c r="H54">
        <f>6010-1854646</f>
        <v>-1848636</v>
      </c>
      <c r="I54">
        <v>5582.16</v>
      </c>
    </row>
    <row r="55" spans="1:9" x14ac:dyDescent="0.3">
      <c r="A55" t="s">
        <v>539</v>
      </c>
      <c r="B55" t="s">
        <v>540</v>
      </c>
      <c r="C55" t="s">
        <v>382</v>
      </c>
      <c r="D55" s="1">
        <v>32263</v>
      </c>
      <c r="E55" s="1">
        <v>43971</v>
      </c>
      <c r="F55" t="s">
        <v>387</v>
      </c>
      <c r="G55" t="s">
        <v>541</v>
      </c>
      <c r="H55">
        <f>6010-4265304</f>
        <v>-4259294</v>
      </c>
      <c r="I55">
        <v>5650.76</v>
      </c>
    </row>
    <row r="56" spans="1:9" x14ac:dyDescent="0.3">
      <c r="A56" t="s">
        <v>542</v>
      </c>
      <c r="B56" t="s">
        <v>475</v>
      </c>
      <c r="C56" t="s">
        <v>382</v>
      </c>
      <c r="D56" s="1">
        <v>36520</v>
      </c>
      <c r="E56" s="1">
        <v>44086</v>
      </c>
      <c r="F56" t="s">
        <v>441</v>
      </c>
      <c r="G56" t="s">
        <v>476</v>
      </c>
      <c r="H56">
        <f>6019-1446998</f>
        <v>-1440979</v>
      </c>
      <c r="I56">
        <v>6357.35</v>
      </c>
    </row>
    <row r="57" spans="1:9" x14ac:dyDescent="0.3">
      <c r="A57" t="s">
        <v>543</v>
      </c>
      <c r="B57" t="s">
        <v>544</v>
      </c>
      <c r="C57" t="s">
        <v>382</v>
      </c>
      <c r="D57" s="1">
        <v>32425</v>
      </c>
      <c r="E57" s="1">
        <v>45477</v>
      </c>
      <c r="F57" t="s">
        <v>387</v>
      </c>
      <c r="G57" t="s">
        <v>545</v>
      </c>
      <c r="H57">
        <f>6014-1083199</f>
        <v>-1077185</v>
      </c>
      <c r="I57">
        <v>7844.3</v>
      </c>
    </row>
    <row r="58" spans="1:9" x14ac:dyDescent="0.3">
      <c r="A58" t="s">
        <v>546</v>
      </c>
      <c r="B58" t="s">
        <v>547</v>
      </c>
      <c r="C58" t="s">
        <v>382</v>
      </c>
      <c r="D58" s="1">
        <v>37294</v>
      </c>
      <c r="E58" s="1">
        <v>43062</v>
      </c>
      <c r="F58" t="s">
        <v>391</v>
      </c>
      <c r="G58" t="s">
        <v>548</v>
      </c>
      <c r="H58">
        <f>6016-6456093</f>
        <v>-6450077</v>
      </c>
      <c r="I58">
        <v>7669.48</v>
      </c>
    </row>
    <row r="59" spans="1:9" x14ac:dyDescent="0.3">
      <c r="A59" t="s">
        <v>549</v>
      </c>
      <c r="B59" t="s">
        <v>550</v>
      </c>
      <c r="C59" t="s">
        <v>382</v>
      </c>
      <c r="D59" s="1">
        <v>27403</v>
      </c>
      <c r="E59" s="1">
        <v>45328</v>
      </c>
      <c r="F59" t="s">
        <v>441</v>
      </c>
      <c r="G59" t="s">
        <v>551</v>
      </c>
      <c r="H59">
        <f>6014-7904240</f>
        <v>-7898226</v>
      </c>
      <c r="I59">
        <v>4860.54</v>
      </c>
    </row>
    <row r="60" spans="1:9" x14ac:dyDescent="0.3">
      <c r="A60" t="s">
        <v>552</v>
      </c>
      <c r="B60" t="s">
        <v>478</v>
      </c>
      <c r="C60" t="s">
        <v>382</v>
      </c>
      <c r="D60" s="1">
        <v>27723</v>
      </c>
      <c r="E60" s="1">
        <v>42629</v>
      </c>
      <c r="F60" t="s">
        <v>441</v>
      </c>
      <c r="G60" t="s">
        <v>479</v>
      </c>
      <c r="H60">
        <f>6013-2324623</f>
        <v>-2318610</v>
      </c>
      <c r="I60">
        <v>4349.8100000000004</v>
      </c>
    </row>
    <row r="61" spans="1:9" x14ac:dyDescent="0.3">
      <c r="A61" t="s">
        <v>553</v>
      </c>
      <c r="B61" t="s">
        <v>554</v>
      </c>
      <c r="C61" t="s">
        <v>382</v>
      </c>
      <c r="D61" s="1">
        <v>33735</v>
      </c>
      <c r="E61" s="1">
        <v>43943</v>
      </c>
      <c r="F61" t="s">
        <v>398</v>
      </c>
      <c r="G61" t="s">
        <v>555</v>
      </c>
      <c r="H61">
        <f>6013-7177537</f>
        <v>-7171524</v>
      </c>
      <c r="I61">
        <v>3700.02</v>
      </c>
    </row>
    <row r="62" spans="1:9" x14ac:dyDescent="0.3">
      <c r="A62" t="s">
        <v>556</v>
      </c>
      <c r="B62" t="s">
        <v>425</v>
      </c>
      <c r="C62" t="s">
        <v>382</v>
      </c>
      <c r="D62" s="1">
        <v>36862</v>
      </c>
      <c r="E62" s="1">
        <v>43503</v>
      </c>
      <c r="F62" t="s">
        <v>398</v>
      </c>
      <c r="G62" t="s">
        <v>426</v>
      </c>
      <c r="H62">
        <f>6017-5615548</f>
        <v>-5609531</v>
      </c>
      <c r="I62">
        <v>7206.65</v>
      </c>
    </row>
    <row r="63" spans="1:9" x14ac:dyDescent="0.3">
      <c r="A63" t="s">
        <v>557</v>
      </c>
      <c r="B63" t="s">
        <v>558</v>
      </c>
      <c r="C63" t="s">
        <v>382</v>
      </c>
      <c r="D63" s="1">
        <v>32462</v>
      </c>
      <c r="E63" s="1">
        <v>42919</v>
      </c>
      <c r="F63" t="s">
        <v>383</v>
      </c>
      <c r="G63" t="s">
        <v>559</v>
      </c>
      <c r="H63">
        <f>6014-5152360</f>
        <v>-5146346</v>
      </c>
      <c r="I63">
        <v>7066.39</v>
      </c>
    </row>
    <row r="64" spans="1:9" x14ac:dyDescent="0.3">
      <c r="A64" t="s">
        <v>560</v>
      </c>
      <c r="B64" t="s">
        <v>561</v>
      </c>
      <c r="C64" t="s">
        <v>382</v>
      </c>
      <c r="D64" s="1">
        <v>28612</v>
      </c>
      <c r="E64" s="1">
        <v>43367</v>
      </c>
      <c r="F64" t="s">
        <v>383</v>
      </c>
      <c r="G64" t="s">
        <v>562</v>
      </c>
      <c r="H64">
        <f>6018-9818628</f>
        <v>-9812610</v>
      </c>
      <c r="I64">
        <v>2913.87</v>
      </c>
    </row>
    <row r="65" spans="1:9" x14ac:dyDescent="0.3">
      <c r="A65" t="s">
        <v>563</v>
      </c>
      <c r="B65" t="s">
        <v>564</v>
      </c>
      <c r="C65" t="s">
        <v>382</v>
      </c>
      <c r="D65" s="1">
        <v>36951</v>
      </c>
      <c r="E65" s="1">
        <v>43642</v>
      </c>
      <c r="F65" t="s">
        <v>391</v>
      </c>
      <c r="G65" t="s">
        <v>565</v>
      </c>
      <c r="H65">
        <f>6017-4704723</f>
        <v>-4698706</v>
      </c>
      <c r="I65">
        <v>5247.98</v>
      </c>
    </row>
    <row r="66" spans="1:9" x14ac:dyDescent="0.3">
      <c r="A66" t="s">
        <v>566</v>
      </c>
      <c r="B66" t="s">
        <v>466</v>
      </c>
      <c r="C66" t="s">
        <v>382</v>
      </c>
      <c r="D66" s="1">
        <v>35055</v>
      </c>
      <c r="E66" s="1">
        <v>44079</v>
      </c>
      <c r="F66" t="s">
        <v>398</v>
      </c>
      <c r="G66" t="s">
        <v>467</v>
      </c>
      <c r="H66">
        <f>6012-9515953</f>
        <v>-9509941</v>
      </c>
      <c r="I66">
        <v>6443.93</v>
      </c>
    </row>
    <row r="67" spans="1:9" x14ac:dyDescent="0.3">
      <c r="A67" t="s">
        <v>567</v>
      </c>
      <c r="B67" t="s">
        <v>568</v>
      </c>
      <c r="C67" t="s">
        <v>382</v>
      </c>
      <c r="D67" s="1">
        <v>27660</v>
      </c>
      <c r="E67" s="1">
        <v>42157</v>
      </c>
      <c r="F67" t="s">
        <v>383</v>
      </c>
      <c r="G67" t="s">
        <v>569</v>
      </c>
      <c r="H67">
        <f>6013-3143724</f>
        <v>-3137711</v>
      </c>
      <c r="I67">
        <v>5088.99</v>
      </c>
    </row>
    <row r="68" spans="1:9" x14ac:dyDescent="0.3">
      <c r="A68" t="s">
        <v>570</v>
      </c>
      <c r="B68" t="s">
        <v>571</v>
      </c>
      <c r="C68" t="s">
        <v>382</v>
      </c>
      <c r="D68" s="1">
        <v>27541</v>
      </c>
      <c r="E68" s="1">
        <v>43480</v>
      </c>
      <c r="F68" t="s">
        <v>391</v>
      </c>
      <c r="G68" t="s">
        <v>572</v>
      </c>
      <c r="H68">
        <f>6012-5345648</f>
        <v>-5339636</v>
      </c>
      <c r="I68">
        <v>4746.4799999999996</v>
      </c>
    </row>
    <row r="69" spans="1:9" x14ac:dyDescent="0.3">
      <c r="A69" t="s">
        <v>573</v>
      </c>
      <c r="B69" t="s">
        <v>574</v>
      </c>
      <c r="C69" t="s">
        <v>382</v>
      </c>
      <c r="D69" s="1">
        <v>27332</v>
      </c>
      <c r="E69" s="1">
        <v>44843</v>
      </c>
      <c r="F69" t="s">
        <v>398</v>
      </c>
      <c r="G69" t="s">
        <v>575</v>
      </c>
      <c r="H69">
        <f>6013-4250942</f>
        <v>-4244929</v>
      </c>
      <c r="I69">
        <v>3607.65</v>
      </c>
    </row>
    <row r="70" spans="1:9" x14ac:dyDescent="0.3">
      <c r="A70" t="s">
        <v>576</v>
      </c>
      <c r="B70" t="s">
        <v>577</v>
      </c>
      <c r="C70" t="s">
        <v>382</v>
      </c>
      <c r="D70" s="1">
        <v>37078</v>
      </c>
      <c r="E70" s="1">
        <v>42694</v>
      </c>
      <c r="F70" t="s">
        <v>387</v>
      </c>
      <c r="G70" t="s">
        <v>578</v>
      </c>
      <c r="H70">
        <f>6010-8006233</f>
        <v>-8000223</v>
      </c>
      <c r="I70">
        <v>6697.06</v>
      </c>
    </row>
    <row r="71" spans="1:9" x14ac:dyDescent="0.3">
      <c r="A71" t="s">
        <v>579</v>
      </c>
      <c r="B71" t="s">
        <v>447</v>
      </c>
      <c r="C71" t="s">
        <v>382</v>
      </c>
      <c r="D71" s="1">
        <v>36378</v>
      </c>
      <c r="E71" s="1">
        <v>44399</v>
      </c>
      <c r="F71" t="s">
        <v>387</v>
      </c>
      <c r="G71" t="s">
        <v>448</v>
      </c>
      <c r="H71">
        <f>6018-2402061</f>
        <v>-2396043</v>
      </c>
      <c r="I71">
        <v>3143.38</v>
      </c>
    </row>
    <row r="72" spans="1:9" x14ac:dyDescent="0.3">
      <c r="A72" t="s">
        <v>580</v>
      </c>
      <c r="B72" t="s">
        <v>550</v>
      </c>
      <c r="C72" t="s">
        <v>382</v>
      </c>
      <c r="D72" s="1">
        <v>30046</v>
      </c>
      <c r="E72" s="1">
        <v>42440</v>
      </c>
      <c r="F72" t="s">
        <v>383</v>
      </c>
      <c r="G72" t="s">
        <v>551</v>
      </c>
      <c r="H72">
        <f>6018-1940626</f>
        <v>-1934608</v>
      </c>
      <c r="I72">
        <v>5782.53</v>
      </c>
    </row>
    <row r="73" spans="1:9" x14ac:dyDescent="0.3">
      <c r="A73" t="s">
        <v>581</v>
      </c>
      <c r="B73" t="s">
        <v>582</v>
      </c>
      <c r="C73" t="s">
        <v>382</v>
      </c>
      <c r="D73" s="1">
        <v>35924</v>
      </c>
      <c r="E73" s="1">
        <v>44419</v>
      </c>
      <c r="F73" t="s">
        <v>398</v>
      </c>
      <c r="G73" t="s">
        <v>583</v>
      </c>
      <c r="H73">
        <f>6015-3775687</f>
        <v>-3769672</v>
      </c>
      <c r="I73">
        <v>6547.22</v>
      </c>
    </row>
    <row r="74" spans="1:9" x14ac:dyDescent="0.3">
      <c r="A74" t="s">
        <v>584</v>
      </c>
      <c r="B74" t="s">
        <v>585</v>
      </c>
      <c r="C74" t="s">
        <v>382</v>
      </c>
      <c r="D74" s="1">
        <v>33380</v>
      </c>
      <c r="E74" s="1">
        <v>42372</v>
      </c>
      <c r="F74" t="s">
        <v>391</v>
      </c>
      <c r="G74" t="s">
        <v>586</v>
      </c>
      <c r="H74">
        <f>6017-7985773</f>
        <v>-7979756</v>
      </c>
      <c r="I74">
        <v>4797.09</v>
      </c>
    </row>
    <row r="75" spans="1:9" x14ac:dyDescent="0.3">
      <c r="A75" t="s">
        <v>587</v>
      </c>
      <c r="B75" t="s">
        <v>419</v>
      </c>
      <c r="C75" t="s">
        <v>382</v>
      </c>
      <c r="D75" s="1">
        <v>27747</v>
      </c>
      <c r="E75" s="1">
        <v>42139</v>
      </c>
      <c r="F75" t="s">
        <v>383</v>
      </c>
      <c r="G75" t="s">
        <v>420</v>
      </c>
      <c r="H75">
        <f>6017-4511040</f>
        <v>-4505023</v>
      </c>
      <c r="I75">
        <v>7193.08</v>
      </c>
    </row>
    <row r="76" spans="1:9" x14ac:dyDescent="0.3">
      <c r="A76" t="s">
        <v>588</v>
      </c>
      <c r="B76" t="s">
        <v>502</v>
      </c>
      <c r="C76" t="s">
        <v>382</v>
      </c>
      <c r="D76" s="1">
        <v>33540</v>
      </c>
      <c r="E76" s="1">
        <v>42924</v>
      </c>
      <c r="F76" t="s">
        <v>387</v>
      </c>
      <c r="G76" t="s">
        <v>503</v>
      </c>
      <c r="H76">
        <f>6010-9451048</f>
        <v>-9445038</v>
      </c>
      <c r="I76">
        <v>7376.29</v>
      </c>
    </row>
    <row r="77" spans="1:9" x14ac:dyDescent="0.3">
      <c r="A77" t="s">
        <v>589</v>
      </c>
      <c r="B77" t="s">
        <v>590</v>
      </c>
      <c r="C77" t="s">
        <v>382</v>
      </c>
      <c r="D77" s="1">
        <v>27822</v>
      </c>
      <c r="E77" s="1">
        <v>45496</v>
      </c>
      <c r="F77" t="s">
        <v>441</v>
      </c>
      <c r="G77" t="s">
        <v>591</v>
      </c>
      <c r="H77">
        <f>6010-2052888</f>
        <v>-2046878</v>
      </c>
      <c r="I77">
        <v>4047.4</v>
      </c>
    </row>
    <row r="78" spans="1:9" x14ac:dyDescent="0.3">
      <c r="A78" t="s">
        <v>592</v>
      </c>
      <c r="B78" t="s">
        <v>593</v>
      </c>
      <c r="C78" t="s">
        <v>382</v>
      </c>
      <c r="D78" s="1">
        <v>33869</v>
      </c>
      <c r="E78" s="1">
        <v>44422</v>
      </c>
      <c r="F78" t="s">
        <v>387</v>
      </c>
      <c r="G78" t="s">
        <v>594</v>
      </c>
      <c r="H78">
        <f>6015-4148706</f>
        <v>-4142691</v>
      </c>
      <c r="I78">
        <v>4873.7</v>
      </c>
    </row>
    <row r="79" spans="1:9" x14ac:dyDescent="0.3">
      <c r="A79" t="s">
        <v>595</v>
      </c>
      <c r="B79" t="s">
        <v>596</v>
      </c>
      <c r="C79" t="s">
        <v>382</v>
      </c>
      <c r="D79" s="1">
        <v>27949</v>
      </c>
      <c r="E79" s="1">
        <v>44109</v>
      </c>
      <c r="F79" t="s">
        <v>383</v>
      </c>
      <c r="G79" t="s">
        <v>597</v>
      </c>
      <c r="H79">
        <f>6018-6107740</f>
        <v>-6101722</v>
      </c>
      <c r="I79">
        <v>7925.86</v>
      </c>
    </row>
    <row r="80" spans="1:9" x14ac:dyDescent="0.3">
      <c r="A80" t="s">
        <v>598</v>
      </c>
      <c r="B80" t="s">
        <v>599</v>
      </c>
      <c r="C80" t="s">
        <v>382</v>
      </c>
      <c r="D80" s="1">
        <v>33992</v>
      </c>
      <c r="E80" s="1">
        <v>42702</v>
      </c>
      <c r="F80" t="s">
        <v>398</v>
      </c>
      <c r="G80" t="s">
        <v>600</v>
      </c>
      <c r="H80">
        <f>6013-3278482</f>
        <v>-3272469</v>
      </c>
      <c r="I80">
        <v>3715.18</v>
      </c>
    </row>
    <row r="81" spans="1:9" x14ac:dyDescent="0.3">
      <c r="A81" t="s">
        <v>601</v>
      </c>
      <c r="B81" t="s">
        <v>602</v>
      </c>
      <c r="C81" t="s">
        <v>382</v>
      </c>
      <c r="D81" s="1">
        <v>28640</v>
      </c>
      <c r="E81" s="1">
        <v>43837</v>
      </c>
      <c r="F81" t="s">
        <v>383</v>
      </c>
      <c r="G81" t="s">
        <v>603</v>
      </c>
      <c r="H81">
        <f>6010-2737009</f>
        <v>-2730999</v>
      </c>
      <c r="I81">
        <v>3752.45</v>
      </c>
    </row>
    <row r="82" spans="1:9" x14ac:dyDescent="0.3">
      <c r="A82" t="s">
        <v>604</v>
      </c>
      <c r="B82" t="s">
        <v>605</v>
      </c>
      <c r="C82" t="s">
        <v>382</v>
      </c>
      <c r="D82" s="1">
        <v>30618</v>
      </c>
      <c r="E82" s="1">
        <v>43109</v>
      </c>
      <c r="F82" t="s">
        <v>398</v>
      </c>
      <c r="G82" t="s">
        <v>606</v>
      </c>
      <c r="H82">
        <f>6019-5083903</f>
        <v>-5077884</v>
      </c>
      <c r="I82">
        <v>6052.06</v>
      </c>
    </row>
    <row r="83" spans="1:9" x14ac:dyDescent="0.3">
      <c r="A83" t="s">
        <v>607</v>
      </c>
      <c r="B83" t="s">
        <v>608</v>
      </c>
      <c r="C83" t="s">
        <v>382</v>
      </c>
      <c r="D83" s="1">
        <v>36530</v>
      </c>
      <c r="E83" s="1">
        <v>44679</v>
      </c>
      <c r="F83" t="s">
        <v>441</v>
      </c>
      <c r="G83" t="s">
        <v>609</v>
      </c>
      <c r="H83">
        <f>6018-2031996</f>
        <v>-2025978</v>
      </c>
      <c r="I83">
        <v>5067.71</v>
      </c>
    </row>
    <row r="84" spans="1:9" x14ac:dyDescent="0.3">
      <c r="A84" t="s">
        <v>610</v>
      </c>
      <c r="B84" t="s">
        <v>611</v>
      </c>
      <c r="C84" t="s">
        <v>382</v>
      </c>
      <c r="D84" s="1">
        <v>31469</v>
      </c>
      <c r="E84" s="1">
        <v>45002</v>
      </c>
      <c r="F84" t="s">
        <v>398</v>
      </c>
      <c r="G84" t="s">
        <v>612</v>
      </c>
      <c r="H84">
        <f>6018-9340044</f>
        <v>-9334026</v>
      </c>
      <c r="I84">
        <v>6002.56</v>
      </c>
    </row>
    <row r="85" spans="1:9" x14ac:dyDescent="0.3">
      <c r="A85" t="s">
        <v>613</v>
      </c>
      <c r="B85" t="s">
        <v>582</v>
      </c>
      <c r="C85" t="s">
        <v>382</v>
      </c>
      <c r="D85" s="1">
        <v>30968</v>
      </c>
      <c r="E85" s="1">
        <v>42621</v>
      </c>
      <c r="F85" t="s">
        <v>383</v>
      </c>
      <c r="G85" t="s">
        <v>583</v>
      </c>
      <c r="H85">
        <f>6017-1213289</f>
        <v>-1207272</v>
      </c>
      <c r="I85">
        <v>4551.3100000000004</v>
      </c>
    </row>
    <row r="86" spans="1:9" x14ac:dyDescent="0.3">
      <c r="A86" t="s">
        <v>614</v>
      </c>
      <c r="B86" t="s">
        <v>615</v>
      </c>
      <c r="C86" t="s">
        <v>382</v>
      </c>
      <c r="D86" s="1">
        <v>28603</v>
      </c>
      <c r="E86" s="1">
        <v>44536</v>
      </c>
      <c r="F86" t="s">
        <v>441</v>
      </c>
      <c r="G86" t="s">
        <v>616</v>
      </c>
      <c r="H86">
        <f>6016-3032962</f>
        <v>-3026946</v>
      </c>
      <c r="I86">
        <v>6428.86</v>
      </c>
    </row>
    <row r="87" spans="1:9" x14ac:dyDescent="0.3">
      <c r="A87" t="s">
        <v>617</v>
      </c>
      <c r="B87" t="s">
        <v>618</v>
      </c>
      <c r="C87" t="s">
        <v>382</v>
      </c>
      <c r="D87" s="1">
        <v>29282</v>
      </c>
      <c r="E87" s="1">
        <v>43353</v>
      </c>
      <c r="F87" t="s">
        <v>387</v>
      </c>
      <c r="G87" t="s">
        <v>619</v>
      </c>
      <c r="H87">
        <f>6013-7941384</f>
        <v>-7935371</v>
      </c>
      <c r="I87">
        <v>6638.06</v>
      </c>
    </row>
    <row r="88" spans="1:9" x14ac:dyDescent="0.3">
      <c r="A88" t="s">
        <v>620</v>
      </c>
      <c r="B88" t="s">
        <v>621</v>
      </c>
      <c r="C88" t="s">
        <v>382</v>
      </c>
      <c r="D88" s="1">
        <v>30724</v>
      </c>
      <c r="E88" s="1">
        <v>43703</v>
      </c>
      <c r="F88" t="s">
        <v>383</v>
      </c>
      <c r="G88" t="s">
        <v>622</v>
      </c>
      <c r="H88">
        <f>6015-3408058</f>
        <v>-3402043</v>
      </c>
      <c r="I88">
        <v>6312.54</v>
      </c>
    </row>
    <row r="89" spans="1:9" x14ac:dyDescent="0.3">
      <c r="A89" t="s">
        <v>623</v>
      </c>
      <c r="B89" t="s">
        <v>624</v>
      </c>
      <c r="C89" t="s">
        <v>382</v>
      </c>
      <c r="D89" s="1">
        <v>35510</v>
      </c>
      <c r="E89" s="1">
        <v>45618</v>
      </c>
      <c r="F89" t="s">
        <v>383</v>
      </c>
      <c r="G89" t="s">
        <v>625</v>
      </c>
      <c r="H89">
        <f>6014-1218114</f>
        <v>-1212100</v>
      </c>
      <c r="I89">
        <v>7520.48</v>
      </c>
    </row>
    <row r="90" spans="1:9" x14ac:dyDescent="0.3">
      <c r="A90" t="s">
        <v>626</v>
      </c>
      <c r="B90" t="s">
        <v>627</v>
      </c>
      <c r="C90" t="s">
        <v>382</v>
      </c>
      <c r="D90" s="1">
        <v>29053</v>
      </c>
      <c r="E90" s="1">
        <v>44098</v>
      </c>
      <c r="F90" t="s">
        <v>441</v>
      </c>
      <c r="G90" t="s">
        <v>628</v>
      </c>
      <c r="H90">
        <f>6019-3994997</f>
        <v>-3988978</v>
      </c>
      <c r="I90">
        <v>6498.91</v>
      </c>
    </row>
    <row r="91" spans="1:9" x14ac:dyDescent="0.3">
      <c r="A91" t="s">
        <v>629</v>
      </c>
      <c r="B91" t="s">
        <v>630</v>
      </c>
      <c r="C91" t="s">
        <v>382</v>
      </c>
      <c r="D91" s="1">
        <v>31011</v>
      </c>
      <c r="E91" s="1">
        <v>43329</v>
      </c>
      <c r="F91" t="s">
        <v>383</v>
      </c>
      <c r="G91" t="s">
        <v>631</v>
      </c>
      <c r="H91">
        <f>6010-7850338</f>
        <v>-7844328</v>
      </c>
      <c r="I91">
        <v>3422.81</v>
      </c>
    </row>
    <row r="92" spans="1:9" x14ac:dyDescent="0.3">
      <c r="A92" t="s">
        <v>632</v>
      </c>
      <c r="B92" t="s">
        <v>633</v>
      </c>
      <c r="C92" t="s">
        <v>382</v>
      </c>
      <c r="D92" s="1">
        <v>37330</v>
      </c>
      <c r="E92" s="1">
        <v>45573</v>
      </c>
      <c r="F92" t="s">
        <v>398</v>
      </c>
      <c r="G92" t="s">
        <v>634</v>
      </c>
      <c r="H92">
        <f>6018-2784882</f>
        <v>-2778864</v>
      </c>
      <c r="I92">
        <v>3195.92</v>
      </c>
    </row>
    <row r="93" spans="1:9" x14ac:dyDescent="0.3">
      <c r="A93" t="s">
        <v>635</v>
      </c>
      <c r="B93" t="s">
        <v>636</v>
      </c>
      <c r="C93" t="s">
        <v>382</v>
      </c>
      <c r="D93" s="1">
        <v>32508</v>
      </c>
      <c r="E93" s="1">
        <v>45336</v>
      </c>
      <c r="F93" t="s">
        <v>383</v>
      </c>
      <c r="G93" t="s">
        <v>637</v>
      </c>
      <c r="H93">
        <f>6017-5698655</f>
        <v>-5692638</v>
      </c>
      <c r="I93">
        <v>3078.35</v>
      </c>
    </row>
    <row r="94" spans="1:9" x14ac:dyDescent="0.3">
      <c r="A94" t="s">
        <v>638</v>
      </c>
      <c r="B94" t="s">
        <v>639</v>
      </c>
      <c r="C94" t="s">
        <v>382</v>
      </c>
      <c r="D94" s="1">
        <v>32462</v>
      </c>
      <c r="E94" s="1">
        <v>42389</v>
      </c>
      <c r="F94" t="s">
        <v>391</v>
      </c>
      <c r="G94" t="s">
        <v>640</v>
      </c>
      <c r="H94">
        <f>6018-6699634</f>
        <v>-6693616</v>
      </c>
      <c r="I94">
        <v>6884.98</v>
      </c>
    </row>
    <row r="95" spans="1:9" x14ac:dyDescent="0.3">
      <c r="A95" t="s">
        <v>641</v>
      </c>
      <c r="B95" t="s">
        <v>642</v>
      </c>
      <c r="C95" t="s">
        <v>382</v>
      </c>
      <c r="D95" s="1">
        <v>35973</v>
      </c>
      <c r="E95" s="1">
        <v>43762</v>
      </c>
      <c r="F95" t="s">
        <v>441</v>
      </c>
      <c r="G95" t="s">
        <v>643</v>
      </c>
      <c r="H95">
        <f>6012-6160224</f>
        <v>-6154212</v>
      </c>
      <c r="I95">
        <v>3002.46</v>
      </c>
    </row>
    <row r="96" spans="1:9" x14ac:dyDescent="0.3">
      <c r="A96" t="s">
        <v>644</v>
      </c>
      <c r="B96" t="s">
        <v>645</v>
      </c>
      <c r="C96" t="s">
        <v>382</v>
      </c>
      <c r="D96" s="1">
        <v>26166</v>
      </c>
      <c r="E96" s="1">
        <v>42085</v>
      </c>
      <c r="F96" t="s">
        <v>391</v>
      </c>
      <c r="G96" t="s">
        <v>646</v>
      </c>
      <c r="H96">
        <f>6010-2313699</f>
        <v>-2307689</v>
      </c>
      <c r="I96">
        <v>2794.57</v>
      </c>
    </row>
    <row r="97" spans="1:9" x14ac:dyDescent="0.3">
      <c r="A97" t="s">
        <v>647</v>
      </c>
      <c r="B97" t="s">
        <v>648</v>
      </c>
      <c r="C97" t="s">
        <v>382</v>
      </c>
      <c r="D97" s="1">
        <v>37386</v>
      </c>
      <c r="E97" s="1">
        <v>43355</v>
      </c>
      <c r="F97" t="s">
        <v>387</v>
      </c>
      <c r="G97" t="s">
        <v>649</v>
      </c>
      <c r="H97">
        <f>6017-2941821</f>
        <v>-2935804</v>
      </c>
      <c r="I97">
        <v>2855.88</v>
      </c>
    </row>
    <row r="98" spans="1:9" x14ac:dyDescent="0.3">
      <c r="A98" t="s">
        <v>650</v>
      </c>
      <c r="B98" t="s">
        <v>651</v>
      </c>
      <c r="C98" t="s">
        <v>382</v>
      </c>
      <c r="D98" s="1">
        <v>29962</v>
      </c>
      <c r="E98" s="1">
        <v>43317</v>
      </c>
      <c r="F98" t="s">
        <v>387</v>
      </c>
      <c r="G98" t="s">
        <v>652</v>
      </c>
      <c r="H98">
        <f>6015-8248285</f>
        <v>-8242270</v>
      </c>
      <c r="I98">
        <v>4851.63</v>
      </c>
    </row>
    <row r="99" spans="1:9" x14ac:dyDescent="0.3">
      <c r="A99" t="s">
        <v>653</v>
      </c>
      <c r="B99" t="s">
        <v>654</v>
      </c>
      <c r="C99" t="s">
        <v>382</v>
      </c>
      <c r="D99" s="1">
        <v>37697</v>
      </c>
      <c r="E99" s="1">
        <v>45586</v>
      </c>
      <c r="F99" t="s">
        <v>383</v>
      </c>
      <c r="G99" t="s">
        <v>655</v>
      </c>
      <c r="H99">
        <f>6017-8483276</f>
        <v>-8477259</v>
      </c>
      <c r="I99">
        <v>5618.56</v>
      </c>
    </row>
    <row r="100" spans="1:9" x14ac:dyDescent="0.3">
      <c r="A100" t="s">
        <v>656</v>
      </c>
      <c r="B100" t="s">
        <v>657</v>
      </c>
      <c r="C100" t="s">
        <v>382</v>
      </c>
      <c r="D100" s="1">
        <v>37486</v>
      </c>
      <c r="E100" s="1">
        <v>44607</v>
      </c>
      <c r="F100" t="s">
        <v>398</v>
      </c>
      <c r="G100" t="s">
        <v>658</v>
      </c>
      <c r="H100">
        <f>6015-8795561</f>
        <v>-8789546</v>
      </c>
      <c r="I100">
        <v>6034.18</v>
      </c>
    </row>
    <row r="101" spans="1:9" x14ac:dyDescent="0.3">
      <c r="A101" t="s">
        <v>659</v>
      </c>
      <c r="B101" t="s">
        <v>660</v>
      </c>
      <c r="C101" t="s">
        <v>382</v>
      </c>
      <c r="D101" s="1">
        <v>36697</v>
      </c>
      <c r="E101" s="1">
        <v>44704</v>
      </c>
      <c r="F101" t="s">
        <v>441</v>
      </c>
      <c r="G101" t="s">
        <v>661</v>
      </c>
      <c r="H101">
        <f>6017-4045152</f>
        <v>-4039135</v>
      </c>
      <c r="I101">
        <v>4653.3500000000004</v>
      </c>
    </row>
    <row r="102" spans="1:9" x14ac:dyDescent="0.3">
      <c r="A102" t="s">
        <v>662</v>
      </c>
      <c r="B102" t="s">
        <v>663</v>
      </c>
      <c r="C102" t="s">
        <v>664</v>
      </c>
      <c r="D102" s="1">
        <v>30262</v>
      </c>
      <c r="E102" s="1">
        <v>44880</v>
      </c>
      <c r="F102" t="s">
        <v>441</v>
      </c>
      <c r="G102" t="s">
        <v>665</v>
      </c>
      <c r="H102">
        <f>6016-6236160</f>
        <v>-6230144</v>
      </c>
      <c r="I102">
        <v>6316.1</v>
      </c>
    </row>
    <row r="103" spans="1:9" x14ac:dyDescent="0.3">
      <c r="A103" t="s">
        <v>666</v>
      </c>
      <c r="B103" t="s">
        <v>667</v>
      </c>
      <c r="C103" t="s">
        <v>664</v>
      </c>
      <c r="D103" s="1">
        <v>36013</v>
      </c>
      <c r="E103" s="1">
        <v>45456</v>
      </c>
      <c r="F103" t="s">
        <v>391</v>
      </c>
      <c r="G103" t="s">
        <v>668</v>
      </c>
      <c r="H103">
        <f>6012-2927281</f>
        <v>-2921269</v>
      </c>
      <c r="I103">
        <v>6010.37</v>
      </c>
    </row>
    <row r="104" spans="1:9" x14ac:dyDescent="0.3">
      <c r="A104" t="s">
        <v>669</v>
      </c>
      <c r="B104" t="s">
        <v>670</v>
      </c>
      <c r="C104" t="s">
        <v>664</v>
      </c>
      <c r="D104" s="1">
        <v>26041</v>
      </c>
      <c r="E104" s="1">
        <v>42180</v>
      </c>
      <c r="F104" t="s">
        <v>387</v>
      </c>
      <c r="G104" t="s">
        <v>671</v>
      </c>
      <c r="H104">
        <f>6016-8447229</f>
        <v>-8441213</v>
      </c>
      <c r="I104">
        <v>7824.77</v>
      </c>
    </row>
    <row r="105" spans="1:9" x14ac:dyDescent="0.3">
      <c r="A105" t="s">
        <v>672</v>
      </c>
      <c r="B105" t="s">
        <v>673</v>
      </c>
      <c r="C105" t="s">
        <v>664</v>
      </c>
      <c r="D105" s="1">
        <v>31765</v>
      </c>
      <c r="E105" s="1">
        <v>42579</v>
      </c>
      <c r="F105" t="s">
        <v>383</v>
      </c>
      <c r="G105" t="s">
        <v>674</v>
      </c>
      <c r="H105">
        <f>6017-6627111</f>
        <v>-6621094</v>
      </c>
      <c r="I105">
        <v>5186.93</v>
      </c>
    </row>
    <row r="106" spans="1:9" x14ac:dyDescent="0.3">
      <c r="A106" t="s">
        <v>675</v>
      </c>
      <c r="B106" t="s">
        <v>676</v>
      </c>
      <c r="C106" t="s">
        <v>664</v>
      </c>
      <c r="D106" s="1">
        <v>35221</v>
      </c>
      <c r="E106" s="1">
        <v>44473</v>
      </c>
      <c r="F106" t="s">
        <v>383</v>
      </c>
      <c r="G106" t="s">
        <v>677</v>
      </c>
      <c r="H106">
        <f>6016-4056468</f>
        <v>-4050452</v>
      </c>
      <c r="I106">
        <v>7773.96</v>
      </c>
    </row>
    <row r="107" spans="1:9" x14ac:dyDescent="0.3">
      <c r="A107" t="s">
        <v>678</v>
      </c>
      <c r="B107" t="s">
        <v>679</v>
      </c>
      <c r="C107" t="s">
        <v>664</v>
      </c>
      <c r="D107" s="1">
        <v>30174</v>
      </c>
      <c r="E107" s="1">
        <v>44533</v>
      </c>
      <c r="F107" t="s">
        <v>398</v>
      </c>
      <c r="G107" t="s">
        <v>680</v>
      </c>
      <c r="H107">
        <f>6013-9313131</f>
        <v>-9307118</v>
      </c>
      <c r="I107">
        <v>3993.79</v>
      </c>
    </row>
    <row r="108" spans="1:9" x14ac:dyDescent="0.3">
      <c r="A108" t="s">
        <v>681</v>
      </c>
      <c r="B108" t="s">
        <v>682</v>
      </c>
      <c r="C108" t="s">
        <v>664</v>
      </c>
      <c r="D108" s="1">
        <v>30692</v>
      </c>
      <c r="E108" s="1">
        <v>42319</v>
      </c>
      <c r="F108" t="s">
        <v>398</v>
      </c>
      <c r="G108" t="s">
        <v>683</v>
      </c>
      <c r="H108">
        <f>6013-6093594</f>
        <v>-6087581</v>
      </c>
      <c r="I108">
        <v>5273.19</v>
      </c>
    </row>
    <row r="109" spans="1:9" x14ac:dyDescent="0.3">
      <c r="A109" t="s">
        <v>684</v>
      </c>
      <c r="B109" t="s">
        <v>685</v>
      </c>
      <c r="C109" t="s">
        <v>664</v>
      </c>
      <c r="D109" s="1">
        <v>29559</v>
      </c>
      <c r="E109" s="1">
        <v>44219</v>
      </c>
      <c r="F109" t="s">
        <v>441</v>
      </c>
      <c r="G109" t="s">
        <v>686</v>
      </c>
      <c r="H109">
        <f>6014-7876665</f>
        <v>-7870651</v>
      </c>
      <c r="I109">
        <v>3777.97</v>
      </c>
    </row>
    <row r="110" spans="1:9" x14ac:dyDescent="0.3">
      <c r="A110" t="s">
        <v>687</v>
      </c>
      <c r="B110" t="s">
        <v>688</v>
      </c>
      <c r="C110" t="s">
        <v>664</v>
      </c>
      <c r="D110" s="1">
        <v>28793</v>
      </c>
      <c r="E110" s="1">
        <v>44555</v>
      </c>
      <c r="F110" t="s">
        <v>398</v>
      </c>
      <c r="G110" t="s">
        <v>689</v>
      </c>
      <c r="H110">
        <f>6011-3123499</f>
        <v>-3117488</v>
      </c>
      <c r="I110">
        <v>4903.99</v>
      </c>
    </row>
    <row r="111" spans="1:9" x14ac:dyDescent="0.3">
      <c r="A111" t="s">
        <v>690</v>
      </c>
      <c r="B111" t="s">
        <v>691</v>
      </c>
      <c r="C111" t="s">
        <v>664</v>
      </c>
      <c r="D111" s="1">
        <v>27643</v>
      </c>
      <c r="E111" s="1">
        <v>43549</v>
      </c>
      <c r="F111" t="s">
        <v>441</v>
      </c>
      <c r="G111" t="s">
        <v>692</v>
      </c>
      <c r="H111">
        <f>6014-4312733</f>
        <v>-4306719</v>
      </c>
      <c r="I111">
        <v>7043.64</v>
      </c>
    </row>
    <row r="112" spans="1:9" x14ac:dyDescent="0.3">
      <c r="A112" t="s">
        <v>693</v>
      </c>
      <c r="B112" t="s">
        <v>694</v>
      </c>
      <c r="C112" t="s">
        <v>664</v>
      </c>
      <c r="D112" s="1">
        <v>35693</v>
      </c>
      <c r="E112" s="1">
        <v>42334</v>
      </c>
      <c r="F112" t="s">
        <v>441</v>
      </c>
      <c r="G112" t="s">
        <v>695</v>
      </c>
      <c r="H112">
        <f>6019-5792989</f>
        <v>-5786970</v>
      </c>
      <c r="I112">
        <v>3438.75</v>
      </c>
    </row>
    <row r="113" spans="1:9" x14ac:dyDescent="0.3">
      <c r="A113" t="s">
        <v>696</v>
      </c>
      <c r="B113" t="s">
        <v>697</v>
      </c>
      <c r="C113" t="s">
        <v>664</v>
      </c>
      <c r="D113" s="1">
        <v>31325</v>
      </c>
      <c r="E113" s="1">
        <v>42557</v>
      </c>
      <c r="F113" t="s">
        <v>391</v>
      </c>
      <c r="G113" t="s">
        <v>698</v>
      </c>
      <c r="H113">
        <f>6019-2665257</f>
        <v>-2659238</v>
      </c>
      <c r="I113">
        <v>7346.22</v>
      </c>
    </row>
    <row r="114" spans="1:9" x14ac:dyDescent="0.3">
      <c r="A114" t="s">
        <v>699</v>
      </c>
      <c r="B114" t="s">
        <v>700</v>
      </c>
      <c r="C114" t="s">
        <v>664</v>
      </c>
      <c r="D114" s="1">
        <v>30165</v>
      </c>
      <c r="E114" s="1">
        <v>43588</v>
      </c>
      <c r="F114" t="s">
        <v>383</v>
      </c>
      <c r="G114" t="s">
        <v>701</v>
      </c>
      <c r="H114">
        <f>6015-2766942</f>
        <v>-2760927</v>
      </c>
      <c r="I114">
        <v>7998.48</v>
      </c>
    </row>
    <row r="115" spans="1:9" x14ac:dyDescent="0.3">
      <c r="A115" t="s">
        <v>702</v>
      </c>
      <c r="B115" t="s">
        <v>703</v>
      </c>
      <c r="C115" t="s">
        <v>664</v>
      </c>
      <c r="D115" s="1">
        <v>27655</v>
      </c>
      <c r="E115" s="1">
        <v>42420</v>
      </c>
      <c r="F115" t="s">
        <v>441</v>
      </c>
      <c r="G115" t="s">
        <v>704</v>
      </c>
      <c r="H115">
        <f>6017-1110485</f>
        <v>-1104468</v>
      </c>
      <c r="I115">
        <v>5160.6899999999996</v>
      </c>
    </row>
    <row r="116" spans="1:9" x14ac:dyDescent="0.3">
      <c r="A116" t="s">
        <v>705</v>
      </c>
      <c r="B116" t="s">
        <v>706</v>
      </c>
      <c r="C116" t="s">
        <v>664</v>
      </c>
      <c r="D116" s="1">
        <v>37315</v>
      </c>
      <c r="E116" s="1">
        <v>43541</v>
      </c>
      <c r="F116" t="s">
        <v>383</v>
      </c>
      <c r="G116" t="s">
        <v>707</v>
      </c>
      <c r="H116">
        <f>6016-4104890</f>
        <v>-4098874</v>
      </c>
      <c r="I116">
        <v>4606.05</v>
      </c>
    </row>
    <row r="117" spans="1:9" x14ac:dyDescent="0.3">
      <c r="A117" t="s">
        <v>708</v>
      </c>
      <c r="B117" t="s">
        <v>709</v>
      </c>
      <c r="C117" t="s">
        <v>664</v>
      </c>
      <c r="D117" s="1">
        <v>26377</v>
      </c>
      <c r="E117" s="1">
        <v>44811</v>
      </c>
      <c r="F117" t="s">
        <v>387</v>
      </c>
      <c r="G117" t="s">
        <v>710</v>
      </c>
      <c r="H117">
        <f>6019-7505313</f>
        <v>-7499294</v>
      </c>
      <c r="I117">
        <v>4294.51</v>
      </c>
    </row>
    <row r="118" spans="1:9" x14ac:dyDescent="0.3">
      <c r="A118" t="s">
        <v>711</v>
      </c>
      <c r="B118" t="s">
        <v>712</v>
      </c>
      <c r="C118" t="s">
        <v>664</v>
      </c>
      <c r="D118" s="1">
        <v>27606</v>
      </c>
      <c r="E118" s="1">
        <v>45105</v>
      </c>
      <c r="F118" t="s">
        <v>391</v>
      </c>
      <c r="G118" t="s">
        <v>713</v>
      </c>
      <c r="H118">
        <f>6015-7596028</f>
        <v>-7590013</v>
      </c>
      <c r="I118">
        <v>3491.43</v>
      </c>
    </row>
    <row r="119" spans="1:9" x14ac:dyDescent="0.3">
      <c r="A119" t="s">
        <v>714</v>
      </c>
      <c r="B119" t="s">
        <v>715</v>
      </c>
      <c r="C119" t="s">
        <v>664</v>
      </c>
      <c r="D119" s="1">
        <v>29008</v>
      </c>
      <c r="E119" s="1">
        <v>43330</v>
      </c>
      <c r="F119" t="s">
        <v>441</v>
      </c>
      <c r="G119" t="s">
        <v>716</v>
      </c>
      <c r="H119">
        <f>6018-3218809</f>
        <v>-3212791</v>
      </c>
      <c r="I119">
        <v>3451.84</v>
      </c>
    </row>
    <row r="120" spans="1:9" x14ac:dyDescent="0.3">
      <c r="A120" t="s">
        <v>717</v>
      </c>
      <c r="B120" t="s">
        <v>718</v>
      </c>
      <c r="C120" t="s">
        <v>664</v>
      </c>
      <c r="D120" s="1">
        <v>36132</v>
      </c>
      <c r="E120" s="1">
        <v>43569</v>
      </c>
      <c r="F120" t="s">
        <v>398</v>
      </c>
      <c r="G120" t="s">
        <v>719</v>
      </c>
      <c r="H120">
        <f>6015-1352545</f>
        <v>-1346530</v>
      </c>
      <c r="I120">
        <v>5494.95</v>
      </c>
    </row>
    <row r="121" spans="1:9" x14ac:dyDescent="0.3">
      <c r="A121" t="s">
        <v>720</v>
      </c>
      <c r="B121" t="s">
        <v>721</v>
      </c>
      <c r="C121" t="s">
        <v>664</v>
      </c>
      <c r="D121" s="1">
        <v>29981</v>
      </c>
      <c r="E121" s="1">
        <v>43133</v>
      </c>
      <c r="F121" t="s">
        <v>387</v>
      </c>
      <c r="G121" t="s">
        <v>722</v>
      </c>
      <c r="H121">
        <f>6013-9570302</f>
        <v>-9564289</v>
      </c>
      <c r="I121">
        <v>6206.56</v>
      </c>
    </row>
    <row r="122" spans="1:9" x14ac:dyDescent="0.3">
      <c r="A122" t="s">
        <v>723</v>
      </c>
      <c r="B122" t="s">
        <v>724</v>
      </c>
      <c r="C122" t="s">
        <v>664</v>
      </c>
      <c r="D122" s="1">
        <v>34787</v>
      </c>
      <c r="E122" s="1">
        <v>42032</v>
      </c>
      <c r="F122" t="s">
        <v>387</v>
      </c>
      <c r="G122" t="s">
        <v>725</v>
      </c>
      <c r="H122">
        <f>6011-4229163</f>
        <v>-4223152</v>
      </c>
      <c r="I122">
        <v>6285.27</v>
      </c>
    </row>
    <row r="123" spans="1:9" x14ac:dyDescent="0.3">
      <c r="A123" t="s">
        <v>726</v>
      </c>
      <c r="B123" t="s">
        <v>727</v>
      </c>
      <c r="C123" t="s">
        <v>664</v>
      </c>
      <c r="D123" s="1">
        <v>26147</v>
      </c>
      <c r="E123" s="1">
        <v>43997</v>
      </c>
      <c r="F123" t="s">
        <v>391</v>
      </c>
      <c r="G123" t="s">
        <v>728</v>
      </c>
      <c r="H123">
        <f>6019-4464384</f>
        <v>-4458365</v>
      </c>
      <c r="I123">
        <v>4527.8999999999996</v>
      </c>
    </row>
    <row r="124" spans="1:9" x14ac:dyDescent="0.3">
      <c r="A124" t="s">
        <v>729</v>
      </c>
      <c r="B124" t="s">
        <v>730</v>
      </c>
      <c r="C124" t="s">
        <v>664</v>
      </c>
      <c r="D124" s="1">
        <v>28205</v>
      </c>
      <c r="E124" s="1">
        <v>42059</v>
      </c>
      <c r="F124" t="s">
        <v>441</v>
      </c>
      <c r="G124" t="s">
        <v>731</v>
      </c>
      <c r="H124">
        <f>6014-1463433</f>
        <v>-1457419</v>
      </c>
      <c r="I124">
        <v>7178.32</v>
      </c>
    </row>
    <row r="125" spans="1:9" x14ac:dyDescent="0.3">
      <c r="A125" t="s">
        <v>732</v>
      </c>
      <c r="B125" t="s">
        <v>733</v>
      </c>
      <c r="C125" t="s">
        <v>664</v>
      </c>
      <c r="D125" s="1">
        <v>37387</v>
      </c>
      <c r="E125" s="1">
        <v>42221</v>
      </c>
      <c r="F125" t="s">
        <v>387</v>
      </c>
      <c r="G125" t="s">
        <v>734</v>
      </c>
      <c r="H125">
        <f>6015-5529475</f>
        <v>-5523460</v>
      </c>
      <c r="I125">
        <v>7070.47</v>
      </c>
    </row>
    <row r="126" spans="1:9" x14ac:dyDescent="0.3">
      <c r="A126" t="s">
        <v>735</v>
      </c>
      <c r="B126" t="s">
        <v>736</v>
      </c>
      <c r="C126" t="s">
        <v>664</v>
      </c>
      <c r="D126" s="1">
        <v>30112</v>
      </c>
      <c r="E126" s="1">
        <v>42786</v>
      </c>
      <c r="F126" t="s">
        <v>391</v>
      </c>
      <c r="G126" t="s">
        <v>737</v>
      </c>
      <c r="H126">
        <f>6015-9733643</f>
        <v>-9727628</v>
      </c>
      <c r="I126">
        <v>3716.71</v>
      </c>
    </row>
    <row r="127" spans="1:9" x14ac:dyDescent="0.3">
      <c r="A127" t="s">
        <v>738</v>
      </c>
      <c r="B127" t="s">
        <v>739</v>
      </c>
      <c r="C127" t="s">
        <v>664</v>
      </c>
      <c r="D127" s="1">
        <v>27594</v>
      </c>
      <c r="E127" s="1">
        <v>44324</v>
      </c>
      <c r="F127" t="s">
        <v>441</v>
      </c>
      <c r="G127" t="s">
        <v>740</v>
      </c>
      <c r="H127">
        <f>6018-5215708</f>
        <v>-5209690</v>
      </c>
      <c r="I127">
        <v>2678.23</v>
      </c>
    </row>
    <row r="128" spans="1:9" x14ac:dyDescent="0.3">
      <c r="A128" t="s">
        <v>741</v>
      </c>
      <c r="B128" t="s">
        <v>742</v>
      </c>
      <c r="C128" t="s">
        <v>664</v>
      </c>
      <c r="D128" s="1">
        <v>36441</v>
      </c>
      <c r="E128" s="1">
        <v>43445</v>
      </c>
      <c r="F128" t="s">
        <v>391</v>
      </c>
      <c r="G128" t="s">
        <v>743</v>
      </c>
      <c r="H128">
        <f>6019-9795671</f>
        <v>-9789652</v>
      </c>
      <c r="I128">
        <v>7584.01</v>
      </c>
    </row>
    <row r="129" spans="1:9" x14ac:dyDescent="0.3">
      <c r="A129" t="s">
        <v>744</v>
      </c>
      <c r="B129" t="s">
        <v>745</v>
      </c>
      <c r="C129" t="s">
        <v>664</v>
      </c>
      <c r="D129" s="1">
        <v>37191</v>
      </c>
      <c r="E129" s="1">
        <v>43909</v>
      </c>
      <c r="F129" t="s">
        <v>383</v>
      </c>
      <c r="G129" t="s">
        <v>746</v>
      </c>
      <c r="H129">
        <f>6010-4008647</f>
        <v>-4002637</v>
      </c>
      <c r="I129">
        <v>5029.96</v>
      </c>
    </row>
    <row r="130" spans="1:9" x14ac:dyDescent="0.3">
      <c r="A130" t="s">
        <v>747</v>
      </c>
      <c r="B130" t="s">
        <v>748</v>
      </c>
      <c r="C130" t="s">
        <v>664</v>
      </c>
      <c r="D130" s="1">
        <v>37431</v>
      </c>
      <c r="E130" s="1">
        <v>43652</v>
      </c>
      <c r="F130" t="s">
        <v>387</v>
      </c>
      <c r="G130" t="s">
        <v>749</v>
      </c>
      <c r="H130">
        <f>6016-3864002</f>
        <v>-3857986</v>
      </c>
      <c r="I130">
        <v>4668.04</v>
      </c>
    </row>
    <row r="131" spans="1:9" x14ac:dyDescent="0.3">
      <c r="A131" t="s">
        <v>750</v>
      </c>
      <c r="B131" t="s">
        <v>751</v>
      </c>
      <c r="C131" t="s">
        <v>664</v>
      </c>
      <c r="D131" s="1">
        <v>37110</v>
      </c>
      <c r="E131" s="1">
        <v>44308</v>
      </c>
      <c r="F131" t="s">
        <v>398</v>
      </c>
      <c r="G131" t="s">
        <v>752</v>
      </c>
      <c r="H131">
        <f>6013-6471276</f>
        <v>-6465263</v>
      </c>
      <c r="I131">
        <v>2986.21</v>
      </c>
    </row>
    <row r="132" spans="1:9" x14ac:dyDescent="0.3">
      <c r="A132" t="s">
        <v>753</v>
      </c>
      <c r="B132" t="s">
        <v>754</v>
      </c>
      <c r="C132" t="s">
        <v>664</v>
      </c>
      <c r="D132" s="1">
        <v>26398</v>
      </c>
      <c r="E132" s="1">
        <v>44949</v>
      </c>
      <c r="F132" t="s">
        <v>391</v>
      </c>
      <c r="G132" t="s">
        <v>755</v>
      </c>
      <c r="H132">
        <f>6013-2117451</f>
        <v>-2111438</v>
      </c>
      <c r="I132">
        <v>6880.17</v>
      </c>
    </row>
    <row r="133" spans="1:9" x14ac:dyDescent="0.3">
      <c r="A133" t="s">
        <v>756</v>
      </c>
      <c r="B133" t="s">
        <v>757</v>
      </c>
      <c r="C133" t="s">
        <v>664</v>
      </c>
      <c r="D133" s="1">
        <v>31786</v>
      </c>
      <c r="E133" s="1">
        <v>44368</v>
      </c>
      <c r="F133" t="s">
        <v>387</v>
      </c>
      <c r="G133" t="s">
        <v>758</v>
      </c>
      <c r="H133">
        <f>6014-4304986</f>
        <v>-4298972</v>
      </c>
      <c r="I133">
        <v>4532.9799999999996</v>
      </c>
    </row>
    <row r="134" spans="1:9" x14ac:dyDescent="0.3">
      <c r="A134" t="s">
        <v>759</v>
      </c>
      <c r="B134" t="s">
        <v>760</v>
      </c>
      <c r="C134" t="s">
        <v>664</v>
      </c>
      <c r="D134" s="1">
        <v>27256</v>
      </c>
      <c r="E134" s="1">
        <v>42328</v>
      </c>
      <c r="F134" t="s">
        <v>398</v>
      </c>
      <c r="G134" t="s">
        <v>761</v>
      </c>
      <c r="H134">
        <f>6011-5076879</f>
        <v>-5070868</v>
      </c>
      <c r="I134">
        <v>6490.58</v>
      </c>
    </row>
    <row r="135" spans="1:9" x14ac:dyDescent="0.3">
      <c r="A135" t="s">
        <v>762</v>
      </c>
      <c r="B135" t="s">
        <v>763</v>
      </c>
      <c r="C135" t="s">
        <v>664</v>
      </c>
      <c r="D135" s="1">
        <v>30272</v>
      </c>
      <c r="E135" s="1">
        <v>43866</v>
      </c>
      <c r="F135" t="s">
        <v>398</v>
      </c>
      <c r="G135" t="s">
        <v>764</v>
      </c>
      <c r="H135">
        <f>6016-1053024</f>
        <v>-1047008</v>
      </c>
      <c r="I135">
        <v>3758.23</v>
      </c>
    </row>
    <row r="136" spans="1:9" x14ac:dyDescent="0.3">
      <c r="A136" t="s">
        <v>765</v>
      </c>
      <c r="B136" t="s">
        <v>766</v>
      </c>
      <c r="C136" t="s">
        <v>664</v>
      </c>
      <c r="D136" s="1">
        <v>26529</v>
      </c>
      <c r="E136" s="1">
        <v>43328</v>
      </c>
      <c r="F136" t="s">
        <v>391</v>
      </c>
      <c r="G136" t="s">
        <v>767</v>
      </c>
      <c r="H136">
        <f>6014-9742982</f>
        <v>-9736968</v>
      </c>
      <c r="I136">
        <v>6144.1</v>
      </c>
    </row>
    <row r="137" spans="1:9" x14ac:dyDescent="0.3">
      <c r="A137" t="s">
        <v>768</v>
      </c>
      <c r="B137" t="s">
        <v>769</v>
      </c>
      <c r="C137" t="s">
        <v>664</v>
      </c>
      <c r="D137" s="1">
        <v>28193</v>
      </c>
      <c r="E137" s="1">
        <v>42240</v>
      </c>
      <c r="F137" t="s">
        <v>391</v>
      </c>
      <c r="G137" t="s">
        <v>770</v>
      </c>
      <c r="H137">
        <f>6010-6682193</f>
        <v>-6676183</v>
      </c>
      <c r="I137">
        <v>3595.02</v>
      </c>
    </row>
    <row r="138" spans="1:9" x14ac:dyDescent="0.3">
      <c r="A138" t="s">
        <v>771</v>
      </c>
      <c r="B138" t="s">
        <v>772</v>
      </c>
      <c r="C138" t="s">
        <v>664</v>
      </c>
      <c r="D138" s="1">
        <v>35019</v>
      </c>
      <c r="E138" s="1">
        <v>42329</v>
      </c>
      <c r="F138" t="s">
        <v>441</v>
      </c>
      <c r="G138" t="s">
        <v>773</v>
      </c>
      <c r="H138">
        <f>6017-5925852</f>
        <v>-5919835</v>
      </c>
      <c r="I138">
        <v>5273.25</v>
      </c>
    </row>
    <row r="139" spans="1:9" x14ac:dyDescent="0.3">
      <c r="A139" t="s">
        <v>774</v>
      </c>
      <c r="B139" t="s">
        <v>775</v>
      </c>
      <c r="C139" t="s">
        <v>664</v>
      </c>
      <c r="D139" s="1">
        <v>37418</v>
      </c>
      <c r="E139" s="1">
        <v>44176</v>
      </c>
      <c r="F139" t="s">
        <v>441</v>
      </c>
      <c r="G139" t="s">
        <v>776</v>
      </c>
      <c r="H139">
        <f>6018-6539202</f>
        <v>-6533184</v>
      </c>
      <c r="I139">
        <v>7529.7</v>
      </c>
    </row>
    <row r="140" spans="1:9" x14ac:dyDescent="0.3">
      <c r="A140" t="s">
        <v>777</v>
      </c>
      <c r="B140" t="s">
        <v>778</v>
      </c>
      <c r="C140" t="s">
        <v>664</v>
      </c>
      <c r="D140" s="1">
        <v>34187</v>
      </c>
      <c r="E140" s="1">
        <v>42606</v>
      </c>
      <c r="F140" t="s">
        <v>387</v>
      </c>
      <c r="G140" t="s">
        <v>779</v>
      </c>
      <c r="H140">
        <f>6019-2221337</f>
        <v>-2215318</v>
      </c>
      <c r="I140">
        <v>2933.26</v>
      </c>
    </row>
    <row r="141" spans="1:9" x14ac:dyDescent="0.3">
      <c r="A141" t="s">
        <v>780</v>
      </c>
      <c r="B141" t="s">
        <v>781</v>
      </c>
      <c r="C141" t="s">
        <v>664</v>
      </c>
      <c r="D141" s="1">
        <v>28173</v>
      </c>
      <c r="E141" s="1">
        <v>44413</v>
      </c>
      <c r="F141" t="s">
        <v>441</v>
      </c>
      <c r="G141" t="s">
        <v>782</v>
      </c>
      <c r="H141">
        <f>6010-5559517</f>
        <v>-5553507</v>
      </c>
      <c r="I141">
        <v>4830</v>
      </c>
    </row>
    <row r="142" spans="1:9" x14ac:dyDescent="0.3">
      <c r="A142" t="s">
        <v>783</v>
      </c>
      <c r="B142" t="s">
        <v>784</v>
      </c>
      <c r="C142" t="s">
        <v>664</v>
      </c>
      <c r="D142" s="1">
        <v>27561</v>
      </c>
      <c r="E142" s="1">
        <v>44273</v>
      </c>
      <c r="F142" t="s">
        <v>387</v>
      </c>
      <c r="G142" t="s">
        <v>785</v>
      </c>
      <c r="H142">
        <f>6019-9525052</f>
        <v>-9519033</v>
      </c>
      <c r="I142">
        <v>5362.52</v>
      </c>
    </row>
    <row r="143" spans="1:9" x14ac:dyDescent="0.3">
      <c r="A143" t="s">
        <v>786</v>
      </c>
      <c r="B143" t="s">
        <v>787</v>
      </c>
      <c r="C143" t="s">
        <v>664</v>
      </c>
      <c r="D143" s="1">
        <v>35594</v>
      </c>
      <c r="E143" s="1">
        <v>44311</v>
      </c>
      <c r="F143" t="s">
        <v>398</v>
      </c>
      <c r="G143" t="s">
        <v>788</v>
      </c>
      <c r="H143">
        <f>6015-6126488</f>
        <v>-6120473</v>
      </c>
      <c r="I143">
        <v>7318.92</v>
      </c>
    </row>
    <row r="144" spans="1:9" x14ac:dyDescent="0.3">
      <c r="A144" t="s">
        <v>789</v>
      </c>
      <c r="B144" t="s">
        <v>790</v>
      </c>
      <c r="C144" t="s">
        <v>664</v>
      </c>
      <c r="D144" s="1">
        <v>32800</v>
      </c>
      <c r="E144" s="1">
        <v>42359</v>
      </c>
      <c r="F144" t="s">
        <v>441</v>
      </c>
      <c r="G144" t="s">
        <v>791</v>
      </c>
      <c r="H144">
        <f>6011-9799040</f>
        <v>-9793029</v>
      </c>
      <c r="I144">
        <v>3754.7</v>
      </c>
    </row>
    <row r="145" spans="1:9" x14ac:dyDescent="0.3">
      <c r="A145" t="s">
        <v>792</v>
      </c>
      <c r="B145" t="s">
        <v>793</v>
      </c>
      <c r="C145" t="s">
        <v>664</v>
      </c>
      <c r="D145" s="1">
        <v>28715</v>
      </c>
      <c r="E145" s="1">
        <v>45619</v>
      </c>
      <c r="F145" t="s">
        <v>441</v>
      </c>
      <c r="G145" t="s">
        <v>794</v>
      </c>
      <c r="H145">
        <f>6018-9574053</f>
        <v>-9568035</v>
      </c>
      <c r="I145">
        <v>5320.02</v>
      </c>
    </row>
    <row r="146" spans="1:9" x14ac:dyDescent="0.3">
      <c r="A146" t="s">
        <v>795</v>
      </c>
      <c r="B146" t="s">
        <v>796</v>
      </c>
      <c r="C146" t="s">
        <v>664</v>
      </c>
      <c r="D146" s="1">
        <v>36760</v>
      </c>
      <c r="E146" s="1">
        <v>44380</v>
      </c>
      <c r="F146" t="s">
        <v>387</v>
      </c>
      <c r="G146" t="s">
        <v>797</v>
      </c>
      <c r="H146">
        <f>6012-5147107</f>
        <v>-5141095</v>
      </c>
      <c r="I146">
        <v>6775.99</v>
      </c>
    </row>
    <row r="147" spans="1:9" x14ac:dyDescent="0.3">
      <c r="A147" t="s">
        <v>798</v>
      </c>
      <c r="B147" t="s">
        <v>799</v>
      </c>
      <c r="C147" t="s">
        <v>664</v>
      </c>
      <c r="D147" s="1">
        <v>32690</v>
      </c>
      <c r="E147" s="1">
        <v>45427</v>
      </c>
      <c r="F147" t="s">
        <v>387</v>
      </c>
      <c r="G147" t="s">
        <v>800</v>
      </c>
      <c r="H147">
        <f>6015-6982444</f>
        <v>-6976429</v>
      </c>
      <c r="I147">
        <v>5916.48</v>
      </c>
    </row>
    <row r="148" spans="1:9" x14ac:dyDescent="0.3">
      <c r="A148" t="s">
        <v>801</v>
      </c>
      <c r="B148" t="s">
        <v>802</v>
      </c>
      <c r="C148" t="s">
        <v>664</v>
      </c>
      <c r="D148" s="1">
        <v>31757</v>
      </c>
      <c r="E148" s="1">
        <v>45049</v>
      </c>
      <c r="F148" t="s">
        <v>398</v>
      </c>
      <c r="G148" t="s">
        <v>803</v>
      </c>
      <c r="H148">
        <f>6014-9207933</f>
        <v>-9201919</v>
      </c>
      <c r="I148">
        <v>5708.66</v>
      </c>
    </row>
    <row r="149" spans="1:9" x14ac:dyDescent="0.3">
      <c r="A149" t="s">
        <v>804</v>
      </c>
      <c r="B149" t="s">
        <v>805</v>
      </c>
      <c r="C149" t="s">
        <v>664</v>
      </c>
      <c r="D149" s="1">
        <v>31798</v>
      </c>
      <c r="E149" s="1">
        <v>43665</v>
      </c>
      <c r="F149" t="s">
        <v>383</v>
      </c>
      <c r="G149" t="s">
        <v>806</v>
      </c>
      <c r="H149">
        <f>6013-4454081</f>
        <v>-4448068</v>
      </c>
      <c r="I149">
        <v>7831.65</v>
      </c>
    </row>
    <row r="150" spans="1:9" x14ac:dyDescent="0.3">
      <c r="A150" t="s">
        <v>807</v>
      </c>
      <c r="B150" t="s">
        <v>808</v>
      </c>
      <c r="C150" t="s">
        <v>664</v>
      </c>
      <c r="D150" s="1">
        <v>29734</v>
      </c>
      <c r="E150" s="1">
        <v>45429</v>
      </c>
      <c r="F150" t="s">
        <v>387</v>
      </c>
      <c r="G150" t="s">
        <v>809</v>
      </c>
      <c r="H150">
        <f>6012-8958778</f>
        <v>-8952766</v>
      </c>
      <c r="I150">
        <v>4364.34</v>
      </c>
    </row>
    <row r="151" spans="1:9" x14ac:dyDescent="0.3">
      <c r="A151" t="s">
        <v>810</v>
      </c>
      <c r="B151" t="s">
        <v>811</v>
      </c>
      <c r="C151" t="s">
        <v>664</v>
      </c>
      <c r="D151" s="1">
        <v>29370</v>
      </c>
      <c r="E151" s="1">
        <v>44657</v>
      </c>
      <c r="F151" t="s">
        <v>398</v>
      </c>
      <c r="G151" t="s">
        <v>812</v>
      </c>
      <c r="H151">
        <f>6011-5546177</f>
        <v>-5540166</v>
      </c>
      <c r="I151">
        <v>6264.1</v>
      </c>
    </row>
    <row r="152" spans="1:9" x14ac:dyDescent="0.3">
      <c r="A152" t="s">
        <v>813</v>
      </c>
      <c r="B152" t="s">
        <v>814</v>
      </c>
      <c r="C152" t="s">
        <v>664</v>
      </c>
      <c r="D152" s="1">
        <v>35265</v>
      </c>
      <c r="E152" s="1">
        <v>44639</v>
      </c>
      <c r="F152" t="s">
        <v>398</v>
      </c>
      <c r="G152" t="s">
        <v>815</v>
      </c>
      <c r="H152">
        <f>6013-8110011</f>
        <v>-8103998</v>
      </c>
      <c r="I152">
        <v>3286.58</v>
      </c>
    </row>
    <row r="153" spans="1:9" x14ac:dyDescent="0.3">
      <c r="A153" t="s">
        <v>816</v>
      </c>
      <c r="B153" t="s">
        <v>817</v>
      </c>
      <c r="C153" t="s">
        <v>664</v>
      </c>
      <c r="D153" s="1">
        <v>27869</v>
      </c>
      <c r="E153" s="1">
        <v>42062</v>
      </c>
      <c r="F153" t="s">
        <v>441</v>
      </c>
      <c r="G153" t="s">
        <v>818</v>
      </c>
      <c r="H153">
        <f>6013-6802890</f>
        <v>-6796877</v>
      </c>
      <c r="I153">
        <v>4174.66</v>
      </c>
    </row>
    <row r="154" spans="1:9" x14ac:dyDescent="0.3">
      <c r="A154" t="s">
        <v>819</v>
      </c>
      <c r="B154" t="s">
        <v>820</v>
      </c>
      <c r="C154" t="s">
        <v>664</v>
      </c>
      <c r="D154" s="1">
        <v>34953</v>
      </c>
      <c r="E154" s="1">
        <v>45204</v>
      </c>
      <c r="F154" t="s">
        <v>387</v>
      </c>
      <c r="G154" t="s">
        <v>821</v>
      </c>
      <c r="H154">
        <f>6014-8897587</f>
        <v>-8891573</v>
      </c>
      <c r="I154">
        <v>7946.46</v>
      </c>
    </row>
    <row r="155" spans="1:9" x14ac:dyDescent="0.3">
      <c r="A155" t="s">
        <v>822</v>
      </c>
      <c r="B155" t="s">
        <v>766</v>
      </c>
      <c r="C155" t="s">
        <v>664</v>
      </c>
      <c r="D155" s="1">
        <v>34879</v>
      </c>
      <c r="E155" s="1">
        <v>43864</v>
      </c>
      <c r="F155" t="s">
        <v>398</v>
      </c>
      <c r="G155" t="s">
        <v>767</v>
      </c>
      <c r="H155">
        <f>6018-8861280</f>
        <v>-8855262</v>
      </c>
      <c r="I155">
        <v>4762.41</v>
      </c>
    </row>
    <row r="156" spans="1:9" x14ac:dyDescent="0.3">
      <c r="A156" t="s">
        <v>823</v>
      </c>
      <c r="B156" t="s">
        <v>824</v>
      </c>
      <c r="C156" t="s">
        <v>664</v>
      </c>
      <c r="D156" s="1">
        <v>36027</v>
      </c>
      <c r="E156" s="1">
        <v>44856</v>
      </c>
      <c r="F156" t="s">
        <v>387</v>
      </c>
      <c r="G156" t="s">
        <v>825</v>
      </c>
      <c r="H156">
        <f>6016-2702044</f>
        <v>-2696028</v>
      </c>
      <c r="I156">
        <v>3972.87</v>
      </c>
    </row>
    <row r="157" spans="1:9" x14ac:dyDescent="0.3">
      <c r="A157" t="s">
        <v>826</v>
      </c>
      <c r="B157" t="s">
        <v>827</v>
      </c>
      <c r="C157" t="s">
        <v>664</v>
      </c>
      <c r="D157" s="1">
        <v>30447</v>
      </c>
      <c r="E157" s="1">
        <v>45353</v>
      </c>
      <c r="F157" t="s">
        <v>441</v>
      </c>
      <c r="G157" t="s">
        <v>828</v>
      </c>
      <c r="H157">
        <f>6015-1946761</f>
        <v>-1940746</v>
      </c>
      <c r="I157">
        <v>7589.83</v>
      </c>
    </row>
    <row r="158" spans="1:9" x14ac:dyDescent="0.3">
      <c r="A158" t="s">
        <v>829</v>
      </c>
      <c r="B158" t="s">
        <v>724</v>
      </c>
      <c r="C158" t="s">
        <v>664</v>
      </c>
      <c r="D158" s="1">
        <v>34375</v>
      </c>
      <c r="E158" s="1">
        <v>44868</v>
      </c>
      <c r="F158" t="s">
        <v>387</v>
      </c>
      <c r="G158" t="s">
        <v>725</v>
      </c>
      <c r="H158">
        <f>6016-5684329</f>
        <v>-5678313</v>
      </c>
      <c r="I158">
        <v>3732.76</v>
      </c>
    </row>
    <row r="159" spans="1:9" x14ac:dyDescent="0.3">
      <c r="A159" t="s">
        <v>830</v>
      </c>
      <c r="B159" t="s">
        <v>831</v>
      </c>
      <c r="C159" t="s">
        <v>664</v>
      </c>
      <c r="D159" s="1">
        <v>25912</v>
      </c>
      <c r="E159" s="1">
        <v>44728</v>
      </c>
      <c r="F159" t="s">
        <v>391</v>
      </c>
      <c r="G159" t="s">
        <v>832</v>
      </c>
      <c r="H159">
        <f>6017-6983092</f>
        <v>-6977075</v>
      </c>
      <c r="I159">
        <v>6573.59</v>
      </c>
    </row>
    <row r="160" spans="1:9" x14ac:dyDescent="0.3">
      <c r="A160" t="s">
        <v>833</v>
      </c>
      <c r="B160" t="s">
        <v>834</v>
      </c>
      <c r="C160" t="s">
        <v>664</v>
      </c>
      <c r="D160" s="1">
        <v>36064</v>
      </c>
      <c r="E160" s="1">
        <v>43986</v>
      </c>
      <c r="F160" t="s">
        <v>383</v>
      </c>
      <c r="G160" t="s">
        <v>835</v>
      </c>
      <c r="H160">
        <f>6017-5062818</f>
        <v>-5056801</v>
      </c>
      <c r="I160">
        <v>3166.06</v>
      </c>
    </row>
    <row r="161" spans="1:9" x14ac:dyDescent="0.3">
      <c r="A161" t="s">
        <v>836</v>
      </c>
      <c r="B161" t="s">
        <v>837</v>
      </c>
      <c r="C161" t="s">
        <v>664</v>
      </c>
      <c r="D161" s="1">
        <v>36394</v>
      </c>
      <c r="E161" s="1">
        <v>43887</v>
      </c>
      <c r="F161" t="s">
        <v>398</v>
      </c>
      <c r="G161" t="s">
        <v>838</v>
      </c>
      <c r="H161">
        <f>6015-8726226</f>
        <v>-8720211</v>
      </c>
      <c r="I161">
        <v>3964.37</v>
      </c>
    </row>
    <row r="162" spans="1:9" x14ac:dyDescent="0.3">
      <c r="A162" t="s">
        <v>839</v>
      </c>
      <c r="B162" t="s">
        <v>840</v>
      </c>
      <c r="C162" t="s">
        <v>664</v>
      </c>
      <c r="D162" s="1">
        <v>33941</v>
      </c>
      <c r="E162" s="1">
        <v>42646</v>
      </c>
      <c r="F162" t="s">
        <v>383</v>
      </c>
      <c r="G162" t="s">
        <v>841</v>
      </c>
      <c r="H162">
        <f>6012-8894838</f>
        <v>-8888826</v>
      </c>
      <c r="I162">
        <v>6079.04</v>
      </c>
    </row>
    <row r="163" spans="1:9" x14ac:dyDescent="0.3">
      <c r="A163" t="s">
        <v>842</v>
      </c>
      <c r="B163" t="s">
        <v>843</v>
      </c>
      <c r="C163" t="s">
        <v>664</v>
      </c>
      <c r="D163" s="1">
        <v>31789</v>
      </c>
      <c r="E163" s="1">
        <v>43657</v>
      </c>
      <c r="F163" t="s">
        <v>441</v>
      </c>
      <c r="G163" t="s">
        <v>844</v>
      </c>
      <c r="H163">
        <f>6010-2585150</f>
        <v>-2579140</v>
      </c>
      <c r="I163">
        <v>3938.85</v>
      </c>
    </row>
    <row r="164" spans="1:9" x14ac:dyDescent="0.3">
      <c r="A164" t="s">
        <v>845</v>
      </c>
      <c r="B164" t="s">
        <v>763</v>
      </c>
      <c r="C164" t="s">
        <v>664</v>
      </c>
      <c r="D164" s="1">
        <v>36371</v>
      </c>
      <c r="E164" s="1">
        <v>42406</v>
      </c>
      <c r="F164" t="s">
        <v>441</v>
      </c>
      <c r="G164" t="s">
        <v>764</v>
      </c>
      <c r="H164">
        <f>6018-3968454</f>
        <v>-3962436</v>
      </c>
      <c r="I164">
        <v>3927.33</v>
      </c>
    </row>
    <row r="165" spans="1:9" x14ac:dyDescent="0.3">
      <c r="A165" t="s">
        <v>846</v>
      </c>
      <c r="B165" t="s">
        <v>847</v>
      </c>
      <c r="C165" t="s">
        <v>664</v>
      </c>
      <c r="D165" s="1">
        <v>35459</v>
      </c>
      <c r="E165" s="1">
        <v>44538</v>
      </c>
      <c r="F165" t="s">
        <v>387</v>
      </c>
      <c r="G165" t="s">
        <v>848</v>
      </c>
      <c r="H165">
        <f>6011-9527879</f>
        <v>-9521868</v>
      </c>
      <c r="I165">
        <v>4674.63</v>
      </c>
    </row>
    <row r="166" spans="1:9" x14ac:dyDescent="0.3">
      <c r="A166" t="s">
        <v>849</v>
      </c>
      <c r="B166" t="s">
        <v>691</v>
      </c>
      <c r="C166" t="s">
        <v>664</v>
      </c>
      <c r="D166" s="1">
        <v>33713</v>
      </c>
      <c r="E166" s="1">
        <v>43381</v>
      </c>
      <c r="F166" t="s">
        <v>387</v>
      </c>
      <c r="G166" t="s">
        <v>692</v>
      </c>
      <c r="H166">
        <f>6017-3182949</f>
        <v>-3176932</v>
      </c>
      <c r="I166">
        <v>3826.28</v>
      </c>
    </row>
    <row r="167" spans="1:9" x14ac:dyDescent="0.3">
      <c r="A167" t="s">
        <v>850</v>
      </c>
      <c r="B167" t="s">
        <v>851</v>
      </c>
      <c r="C167" t="s">
        <v>664</v>
      </c>
      <c r="D167" s="1">
        <v>27019</v>
      </c>
      <c r="E167" s="1">
        <v>43691</v>
      </c>
      <c r="F167" t="s">
        <v>383</v>
      </c>
      <c r="G167" t="s">
        <v>852</v>
      </c>
      <c r="H167">
        <f>6013-8317703</f>
        <v>-8311690</v>
      </c>
      <c r="I167">
        <v>5450.74</v>
      </c>
    </row>
    <row r="168" spans="1:9" x14ac:dyDescent="0.3">
      <c r="A168" t="s">
        <v>853</v>
      </c>
      <c r="B168" t="s">
        <v>854</v>
      </c>
      <c r="C168" t="s">
        <v>664</v>
      </c>
      <c r="D168" s="1">
        <v>37381</v>
      </c>
      <c r="E168" s="1">
        <v>44510</v>
      </c>
      <c r="F168" t="s">
        <v>441</v>
      </c>
      <c r="G168" t="s">
        <v>855</v>
      </c>
      <c r="H168">
        <f>6010-3628683</f>
        <v>-3622673</v>
      </c>
      <c r="I168">
        <v>7146.78</v>
      </c>
    </row>
    <row r="169" spans="1:9" x14ac:dyDescent="0.3">
      <c r="A169" t="s">
        <v>856</v>
      </c>
      <c r="B169" t="s">
        <v>857</v>
      </c>
      <c r="C169" t="s">
        <v>664</v>
      </c>
      <c r="D169" s="1">
        <v>34789</v>
      </c>
      <c r="E169" s="1">
        <v>44942</v>
      </c>
      <c r="F169" t="s">
        <v>398</v>
      </c>
      <c r="G169" t="s">
        <v>858</v>
      </c>
      <c r="H169">
        <f>6010-3941924</f>
        <v>-3935914</v>
      </c>
      <c r="I169">
        <v>2794.99</v>
      </c>
    </row>
    <row r="170" spans="1:9" x14ac:dyDescent="0.3">
      <c r="A170" t="s">
        <v>859</v>
      </c>
      <c r="B170" t="s">
        <v>860</v>
      </c>
      <c r="C170" t="s">
        <v>664</v>
      </c>
      <c r="D170" s="1">
        <v>26363</v>
      </c>
      <c r="E170" s="1">
        <v>44280</v>
      </c>
      <c r="F170" t="s">
        <v>387</v>
      </c>
      <c r="G170" t="s">
        <v>861</v>
      </c>
      <c r="H170">
        <f>6016-9970482</f>
        <v>-9964466</v>
      </c>
      <c r="I170">
        <v>7230.6</v>
      </c>
    </row>
    <row r="171" spans="1:9" x14ac:dyDescent="0.3">
      <c r="A171" t="s">
        <v>862</v>
      </c>
      <c r="B171" t="s">
        <v>863</v>
      </c>
      <c r="C171" t="s">
        <v>664</v>
      </c>
      <c r="D171" s="1">
        <v>32389</v>
      </c>
      <c r="E171" s="1">
        <v>43633</v>
      </c>
      <c r="F171" t="s">
        <v>391</v>
      </c>
      <c r="G171" t="s">
        <v>864</v>
      </c>
      <c r="H171">
        <f>6017-4326301</f>
        <v>-4320284</v>
      </c>
      <c r="I171">
        <v>5761.27</v>
      </c>
    </row>
    <row r="172" spans="1:9" x14ac:dyDescent="0.3">
      <c r="A172" t="s">
        <v>865</v>
      </c>
      <c r="B172" t="s">
        <v>866</v>
      </c>
      <c r="C172" t="s">
        <v>664</v>
      </c>
      <c r="D172" s="1">
        <v>34892</v>
      </c>
      <c r="E172" s="1">
        <v>43592</v>
      </c>
      <c r="F172" t="s">
        <v>391</v>
      </c>
      <c r="G172" t="s">
        <v>867</v>
      </c>
      <c r="H172">
        <f>6016-5438833</f>
        <v>-5432817</v>
      </c>
      <c r="I172">
        <v>5554.88</v>
      </c>
    </row>
    <row r="173" spans="1:9" x14ac:dyDescent="0.3">
      <c r="A173" t="s">
        <v>868</v>
      </c>
      <c r="B173" t="s">
        <v>869</v>
      </c>
      <c r="C173" t="s">
        <v>664</v>
      </c>
      <c r="D173" s="1">
        <v>30505</v>
      </c>
      <c r="E173" s="1">
        <v>45078</v>
      </c>
      <c r="F173" t="s">
        <v>441</v>
      </c>
      <c r="G173" t="s">
        <v>870</v>
      </c>
      <c r="H173">
        <f>6019-1244201</f>
        <v>-1238182</v>
      </c>
      <c r="I173">
        <v>6400.35</v>
      </c>
    </row>
    <row r="174" spans="1:9" x14ac:dyDescent="0.3">
      <c r="A174" t="s">
        <v>871</v>
      </c>
      <c r="B174" t="s">
        <v>872</v>
      </c>
      <c r="C174" t="s">
        <v>664</v>
      </c>
      <c r="D174" s="1">
        <v>33546</v>
      </c>
      <c r="E174" s="1">
        <v>45162</v>
      </c>
      <c r="F174" t="s">
        <v>441</v>
      </c>
      <c r="G174" t="s">
        <v>873</v>
      </c>
      <c r="H174">
        <f>6014-5643176</f>
        <v>-5637162</v>
      </c>
      <c r="I174">
        <v>5925.19</v>
      </c>
    </row>
    <row r="175" spans="1:9" x14ac:dyDescent="0.3">
      <c r="A175" t="s">
        <v>874</v>
      </c>
      <c r="B175" t="s">
        <v>875</v>
      </c>
      <c r="C175" t="s">
        <v>664</v>
      </c>
      <c r="D175" s="1">
        <v>29541</v>
      </c>
      <c r="E175" s="1">
        <v>43983</v>
      </c>
      <c r="F175" t="s">
        <v>383</v>
      </c>
      <c r="G175" t="s">
        <v>876</v>
      </c>
      <c r="H175">
        <f>6016-9529707</f>
        <v>-9523691</v>
      </c>
      <c r="I175">
        <v>5435.73</v>
      </c>
    </row>
    <row r="176" spans="1:9" x14ac:dyDescent="0.3">
      <c r="A176" t="s">
        <v>877</v>
      </c>
      <c r="B176" t="s">
        <v>878</v>
      </c>
      <c r="C176" t="s">
        <v>664</v>
      </c>
      <c r="D176" s="1">
        <v>36762</v>
      </c>
      <c r="E176" s="1">
        <v>45416</v>
      </c>
      <c r="F176" t="s">
        <v>387</v>
      </c>
      <c r="G176" t="s">
        <v>879</v>
      </c>
      <c r="H176">
        <f>6017-4144585</f>
        <v>-4138568</v>
      </c>
      <c r="I176">
        <v>4066.97</v>
      </c>
    </row>
    <row r="177" spans="1:9" x14ac:dyDescent="0.3">
      <c r="A177" t="s">
        <v>880</v>
      </c>
      <c r="B177" t="s">
        <v>881</v>
      </c>
      <c r="C177" t="s">
        <v>664</v>
      </c>
      <c r="D177" s="1">
        <v>32716</v>
      </c>
      <c r="E177" s="1">
        <v>44983</v>
      </c>
      <c r="F177" t="s">
        <v>398</v>
      </c>
      <c r="G177" t="s">
        <v>882</v>
      </c>
      <c r="H177">
        <f>6017-6056411</f>
        <v>-6050394</v>
      </c>
      <c r="I177">
        <v>3486.44</v>
      </c>
    </row>
    <row r="178" spans="1:9" x14ac:dyDescent="0.3">
      <c r="A178" t="s">
        <v>883</v>
      </c>
      <c r="B178" t="s">
        <v>884</v>
      </c>
      <c r="C178" t="s">
        <v>664</v>
      </c>
      <c r="D178" s="1">
        <v>29255</v>
      </c>
      <c r="E178" s="1">
        <v>43850</v>
      </c>
      <c r="F178" t="s">
        <v>383</v>
      </c>
      <c r="G178" t="s">
        <v>885</v>
      </c>
      <c r="H178">
        <f>6017-8871651</f>
        <v>-8865634</v>
      </c>
      <c r="I178">
        <v>5836.24</v>
      </c>
    </row>
    <row r="179" spans="1:9" x14ac:dyDescent="0.3">
      <c r="A179" t="s">
        <v>886</v>
      </c>
      <c r="B179" t="s">
        <v>685</v>
      </c>
      <c r="C179" t="s">
        <v>664</v>
      </c>
      <c r="D179" s="1">
        <v>29358</v>
      </c>
      <c r="E179" s="1">
        <v>43055</v>
      </c>
      <c r="F179" t="s">
        <v>391</v>
      </c>
      <c r="G179" t="s">
        <v>686</v>
      </c>
      <c r="H179">
        <f>6015-3414713</f>
        <v>-3408698</v>
      </c>
      <c r="I179">
        <v>3024.69</v>
      </c>
    </row>
    <row r="180" spans="1:9" x14ac:dyDescent="0.3">
      <c r="A180" t="s">
        <v>887</v>
      </c>
      <c r="B180" t="s">
        <v>888</v>
      </c>
      <c r="C180" t="s">
        <v>664</v>
      </c>
      <c r="D180" s="1">
        <v>35348</v>
      </c>
      <c r="E180" s="1">
        <v>44106</v>
      </c>
      <c r="F180" t="s">
        <v>398</v>
      </c>
      <c r="G180" t="s">
        <v>889</v>
      </c>
      <c r="H180">
        <f>6012-2463419</f>
        <v>-2457407</v>
      </c>
      <c r="I180">
        <v>5820.74</v>
      </c>
    </row>
    <row r="181" spans="1:9" x14ac:dyDescent="0.3">
      <c r="A181" t="s">
        <v>890</v>
      </c>
      <c r="B181" t="s">
        <v>799</v>
      </c>
      <c r="C181" t="s">
        <v>664</v>
      </c>
      <c r="D181" s="1">
        <v>26033</v>
      </c>
      <c r="E181" s="1">
        <v>45085</v>
      </c>
      <c r="F181" t="s">
        <v>441</v>
      </c>
      <c r="G181" t="s">
        <v>800</v>
      </c>
      <c r="H181">
        <f>6014-8535368</f>
        <v>-8529354</v>
      </c>
      <c r="I181">
        <v>3726.45</v>
      </c>
    </row>
    <row r="182" spans="1:9" x14ac:dyDescent="0.3">
      <c r="A182" t="s">
        <v>891</v>
      </c>
      <c r="B182" t="s">
        <v>892</v>
      </c>
      <c r="C182" t="s">
        <v>664</v>
      </c>
      <c r="D182" s="1">
        <v>33274</v>
      </c>
      <c r="E182" s="1">
        <v>44044</v>
      </c>
      <c r="F182" t="s">
        <v>391</v>
      </c>
      <c r="G182" t="s">
        <v>893</v>
      </c>
      <c r="H182">
        <f>6011-8232491</f>
        <v>-8226480</v>
      </c>
      <c r="I182">
        <v>3952.99</v>
      </c>
    </row>
    <row r="183" spans="1:9" x14ac:dyDescent="0.3">
      <c r="A183" t="s">
        <v>894</v>
      </c>
      <c r="B183" t="s">
        <v>895</v>
      </c>
      <c r="C183" t="s">
        <v>664</v>
      </c>
      <c r="D183" s="1">
        <v>35223</v>
      </c>
      <c r="E183" s="1">
        <v>43618</v>
      </c>
      <c r="F183" t="s">
        <v>398</v>
      </c>
      <c r="G183" t="s">
        <v>896</v>
      </c>
      <c r="H183">
        <f>6010-5431747</f>
        <v>-5425737</v>
      </c>
      <c r="I183">
        <v>6901.38</v>
      </c>
    </row>
    <row r="184" spans="1:9" x14ac:dyDescent="0.3">
      <c r="A184" t="s">
        <v>897</v>
      </c>
      <c r="B184" t="s">
        <v>898</v>
      </c>
      <c r="C184" t="s">
        <v>664</v>
      </c>
      <c r="D184" s="1">
        <v>27534</v>
      </c>
      <c r="E184" s="1">
        <v>42981</v>
      </c>
      <c r="F184" t="s">
        <v>387</v>
      </c>
      <c r="G184" t="s">
        <v>899</v>
      </c>
      <c r="H184">
        <f>6015-3363973</f>
        <v>-3357958</v>
      </c>
      <c r="I184">
        <v>7067.43</v>
      </c>
    </row>
    <row r="185" spans="1:9" x14ac:dyDescent="0.3">
      <c r="A185" t="s">
        <v>900</v>
      </c>
      <c r="B185" t="s">
        <v>901</v>
      </c>
      <c r="C185" t="s">
        <v>664</v>
      </c>
      <c r="D185" s="1">
        <v>36724</v>
      </c>
      <c r="E185" s="1">
        <v>43605</v>
      </c>
      <c r="F185" t="s">
        <v>441</v>
      </c>
      <c r="G185" t="s">
        <v>902</v>
      </c>
      <c r="H185">
        <f>6013-1048671</f>
        <v>-1042658</v>
      </c>
      <c r="I185">
        <v>4858.92</v>
      </c>
    </row>
    <row r="186" spans="1:9" x14ac:dyDescent="0.3">
      <c r="A186" t="s">
        <v>903</v>
      </c>
      <c r="B186" t="s">
        <v>904</v>
      </c>
      <c r="C186" t="s">
        <v>664</v>
      </c>
      <c r="D186" s="1">
        <v>27673</v>
      </c>
      <c r="E186" s="1">
        <v>45609</v>
      </c>
      <c r="F186" t="s">
        <v>441</v>
      </c>
      <c r="G186" t="s">
        <v>905</v>
      </c>
      <c r="H186">
        <f>6012-8136455</f>
        <v>-8130443</v>
      </c>
      <c r="I186">
        <v>7979.09</v>
      </c>
    </row>
    <row r="187" spans="1:9" x14ac:dyDescent="0.3">
      <c r="A187" t="s">
        <v>906</v>
      </c>
      <c r="B187" t="s">
        <v>907</v>
      </c>
      <c r="C187" t="s">
        <v>664</v>
      </c>
      <c r="D187" s="1">
        <v>36582</v>
      </c>
      <c r="E187" s="1">
        <v>42334</v>
      </c>
      <c r="F187" t="s">
        <v>391</v>
      </c>
      <c r="G187" t="s">
        <v>908</v>
      </c>
      <c r="H187">
        <f>6011-9389428</f>
        <v>-9383417</v>
      </c>
      <c r="I187">
        <v>4689.09</v>
      </c>
    </row>
    <row r="188" spans="1:9" x14ac:dyDescent="0.3">
      <c r="A188" t="s">
        <v>909</v>
      </c>
      <c r="B188" t="s">
        <v>910</v>
      </c>
      <c r="C188" t="s">
        <v>664</v>
      </c>
      <c r="D188" s="1">
        <v>29471</v>
      </c>
      <c r="E188" s="1">
        <v>43916</v>
      </c>
      <c r="F188" t="s">
        <v>383</v>
      </c>
      <c r="G188" t="s">
        <v>911</v>
      </c>
      <c r="H188">
        <f>6018-3400294</f>
        <v>-3394276</v>
      </c>
      <c r="I188">
        <v>6239.88</v>
      </c>
    </row>
    <row r="189" spans="1:9" x14ac:dyDescent="0.3">
      <c r="A189" t="s">
        <v>912</v>
      </c>
      <c r="B189" t="s">
        <v>913</v>
      </c>
      <c r="C189" t="s">
        <v>664</v>
      </c>
      <c r="D189" s="1">
        <v>26554</v>
      </c>
      <c r="E189" s="1">
        <v>43205</v>
      </c>
      <c r="F189" t="s">
        <v>391</v>
      </c>
      <c r="G189" t="s">
        <v>914</v>
      </c>
      <c r="H189">
        <f>6013-8386800</f>
        <v>-8380787</v>
      </c>
      <c r="I189">
        <v>6605.02</v>
      </c>
    </row>
    <row r="190" spans="1:9" x14ac:dyDescent="0.3">
      <c r="A190" t="s">
        <v>915</v>
      </c>
      <c r="B190" t="s">
        <v>916</v>
      </c>
      <c r="C190" t="s">
        <v>664</v>
      </c>
      <c r="D190" s="1">
        <v>27740</v>
      </c>
      <c r="E190" s="1">
        <v>42741</v>
      </c>
      <c r="F190" t="s">
        <v>387</v>
      </c>
      <c r="G190" t="s">
        <v>917</v>
      </c>
      <c r="H190">
        <f>6019-3368789</f>
        <v>-3362770</v>
      </c>
      <c r="I190">
        <v>3246.52</v>
      </c>
    </row>
    <row r="191" spans="1:9" x14ac:dyDescent="0.3">
      <c r="A191" t="s">
        <v>918</v>
      </c>
      <c r="B191" t="s">
        <v>898</v>
      </c>
      <c r="C191" t="s">
        <v>664</v>
      </c>
      <c r="D191" s="1">
        <v>28345</v>
      </c>
      <c r="E191" s="1">
        <v>45522</v>
      </c>
      <c r="F191" t="s">
        <v>398</v>
      </c>
      <c r="G191" t="s">
        <v>899</v>
      </c>
      <c r="H191">
        <f>6012-7933980</f>
        <v>-7927968</v>
      </c>
      <c r="I191">
        <v>4814.26</v>
      </c>
    </row>
    <row r="192" spans="1:9" x14ac:dyDescent="0.3">
      <c r="A192" t="s">
        <v>919</v>
      </c>
      <c r="B192" t="s">
        <v>751</v>
      </c>
      <c r="C192" t="s">
        <v>664</v>
      </c>
      <c r="D192" s="1">
        <v>35838</v>
      </c>
      <c r="E192" s="1">
        <v>45390</v>
      </c>
      <c r="F192" t="s">
        <v>441</v>
      </c>
      <c r="G192" t="s">
        <v>752</v>
      </c>
      <c r="H192">
        <f>6018-1827009</f>
        <v>-1820991</v>
      </c>
      <c r="I192">
        <v>7931.37</v>
      </c>
    </row>
    <row r="193" spans="1:9" x14ac:dyDescent="0.3">
      <c r="A193" t="s">
        <v>920</v>
      </c>
      <c r="B193" t="s">
        <v>921</v>
      </c>
      <c r="C193" t="s">
        <v>664</v>
      </c>
      <c r="D193" s="1">
        <v>32895</v>
      </c>
      <c r="E193" s="1">
        <v>42279</v>
      </c>
      <c r="F193" t="s">
        <v>398</v>
      </c>
      <c r="G193" t="s">
        <v>922</v>
      </c>
      <c r="H193">
        <f>6013-8075075</f>
        <v>-8069062</v>
      </c>
      <c r="I193">
        <v>7816.31</v>
      </c>
    </row>
    <row r="194" spans="1:9" x14ac:dyDescent="0.3">
      <c r="A194" t="s">
        <v>923</v>
      </c>
      <c r="B194" t="s">
        <v>924</v>
      </c>
      <c r="C194" t="s">
        <v>664</v>
      </c>
      <c r="D194" s="1">
        <v>37798</v>
      </c>
      <c r="E194" s="1">
        <v>45247</v>
      </c>
      <c r="F194" t="s">
        <v>391</v>
      </c>
      <c r="G194" t="s">
        <v>925</v>
      </c>
      <c r="H194">
        <f>6017-8783208</f>
        <v>-8777191</v>
      </c>
      <c r="I194">
        <v>7500.87</v>
      </c>
    </row>
    <row r="195" spans="1:9" x14ac:dyDescent="0.3">
      <c r="A195" t="s">
        <v>926</v>
      </c>
      <c r="B195" t="s">
        <v>927</v>
      </c>
      <c r="C195" t="s">
        <v>664</v>
      </c>
      <c r="D195" s="1">
        <v>37008</v>
      </c>
      <c r="E195" s="1">
        <v>43182</v>
      </c>
      <c r="F195" t="s">
        <v>398</v>
      </c>
      <c r="G195" t="s">
        <v>928</v>
      </c>
      <c r="H195">
        <f>6011-1255033</f>
        <v>-1249022</v>
      </c>
      <c r="I195">
        <v>4320.28</v>
      </c>
    </row>
    <row r="196" spans="1:9" x14ac:dyDescent="0.3">
      <c r="A196" t="s">
        <v>929</v>
      </c>
      <c r="B196" t="s">
        <v>930</v>
      </c>
      <c r="C196" t="s">
        <v>664</v>
      </c>
      <c r="D196" s="1">
        <v>27155</v>
      </c>
      <c r="E196" s="1">
        <v>45226</v>
      </c>
      <c r="F196" t="s">
        <v>441</v>
      </c>
      <c r="G196" t="s">
        <v>931</v>
      </c>
      <c r="H196">
        <f>6010-1921657</f>
        <v>-1915647</v>
      </c>
      <c r="I196">
        <v>5281.77</v>
      </c>
    </row>
    <row r="197" spans="1:9" x14ac:dyDescent="0.3">
      <c r="A197" t="s">
        <v>932</v>
      </c>
      <c r="B197" t="s">
        <v>933</v>
      </c>
      <c r="C197" t="s">
        <v>664</v>
      </c>
      <c r="D197" s="1">
        <v>35898</v>
      </c>
      <c r="E197" s="1">
        <v>44917</v>
      </c>
      <c r="F197" t="s">
        <v>387</v>
      </c>
      <c r="G197" t="s">
        <v>934</v>
      </c>
      <c r="H197">
        <f>6010-7087075</f>
        <v>-7081065</v>
      </c>
      <c r="I197">
        <v>3568.14</v>
      </c>
    </row>
    <row r="198" spans="1:9" x14ac:dyDescent="0.3">
      <c r="A198" t="s">
        <v>935</v>
      </c>
      <c r="B198" t="s">
        <v>936</v>
      </c>
      <c r="C198" t="s">
        <v>664</v>
      </c>
      <c r="D198" s="1">
        <v>28199</v>
      </c>
      <c r="E198" s="1">
        <v>43885</v>
      </c>
      <c r="F198" t="s">
        <v>391</v>
      </c>
      <c r="G198" t="s">
        <v>937</v>
      </c>
      <c r="H198">
        <f>6015-6910692</f>
        <v>-6904677</v>
      </c>
      <c r="I198">
        <v>5606.66</v>
      </c>
    </row>
    <row r="199" spans="1:9" x14ac:dyDescent="0.3">
      <c r="A199" t="s">
        <v>938</v>
      </c>
      <c r="B199" t="s">
        <v>939</v>
      </c>
      <c r="C199" t="s">
        <v>664</v>
      </c>
      <c r="D199" s="1">
        <v>31145</v>
      </c>
      <c r="E199" s="1">
        <v>43031</v>
      </c>
      <c r="F199" t="s">
        <v>383</v>
      </c>
      <c r="G199" t="s">
        <v>940</v>
      </c>
      <c r="H199">
        <f>6014-6282123</f>
        <v>-6276109</v>
      </c>
      <c r="I199">
        <v>3075.73</v>
      </c>
    </row>
    <row r="200" spans="1:9" x14ac:dyDescent="0.3">
      <c r="A200" t="s">
        <v>941</v>
      </c>
      <c r="B200" t="s">
        <v>942</v>
      </c>
      <c r="C200" t="s">
        <v>664</v>
      </c>
      <c r="D200" s="1">
        <v>33478</v>
      </c>
      <c r="E200" s="1">
        <v>45646</v>
      </c>
      <c r="F200" t="s">
        <v>398</v>
      </c>
      <c r="G200" t="s">
        <v>943</v>
      </c>
      <c r="H200">
        <f>6017-4362195</f>
        <v>-4356178</v>
      </c>
      <c r="I200">
        <v>7125.29</v>
      </c>
    </row>
    <row r="201" spans="1:9" x14ac:dyDescent="0.3">
      <c r="A201" t="s">
        <v>944</v>
      </c>
      <c r="B201" t="s">
        <v>945</v>
      </c>
      <c r="C201" t="s">
        <v>664</v>
      </c>
      <c r="D201" s="1">
        <v>31017</v>
      </c>
      <c r="E201" s="1">
        <v>43294</v>
      </c>
      <c r="F201" t="s">
        <v>383</v>
      </c>
      <c r="G201" t="s">
        <v>946</v>
      </c>
      <c r="H201">
        <f>6011-4931824</f>
        <v>-4925813</v>
      </c>
      <c r="I201">
        <v>4471.95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</vt:lpstr>
      <vt:lpstr>Reps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Fakhrul Syahmi</cp:lastModifiedBy>
  <dcterms:created xsi:type="dcterms:W3CDTF">2025-08-12T15:40:00Z</dcterms:created>
  <dcterms:modified xsi:type="dcterms:W3CDTF">2025-08-12T16:27:22Z</dcterms:modified>
</cp:coreProperties>
</file>