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 OF MEMBERS" sheetId="1" r:id="rId4"/>
    <sheet state="visible" name="1.1.1 -DRREDDY Income Statement" sheetId="2" r:id="rId5"/>
    <sheet state="visible" name="1.1.2 -DRREDDY Balance Sheet" sheetId="3" r:id="rId6"/>
    <sheet state="visible" name="1.1.3 - FCFF &amp; FCFE Proj." sheetId="4" r:id="rId7"/>
    <sheet state="visible" name="1.2.1 - Historical Weekly Data" sheetId="5" r:id="rId8"/>
    <sheet state="visible" name="1.2.2 - Betas of Companies" sheetId="6" r:id="rId9"/>
    <sheet state="visible" name="1.2.3 -DRREDDY WACC Calc." sheetId="7" r:id="rId10"/>
    <sheet state="visible" name="1.3 (Calc. g) &amp; 1.4 (DCF Val.)" sheetId="8" r:id="rId11"/>
    <sheet state="visible" name="2 - UPL Rel. Val." sheetId="9" r:id="rId12"/>
  </sheets>
  <definedNames/>
  <calcPr/>
  <extLst>
    <ext uri="GoogleSheetsCustomDataVersion2">
      <go:sheetsCustomData xmlns:go="http://customooxmlschemas.google.com/" r:id="rId13" roundtripDataChecksum="4bH5oX2G43T1OVyslZVxaQlz+NmFCRM0pxCrDTJLlSs="/>
    </ext>
  </extLst>
</workbook>
</file>

<file path=xl/sharedStrings.xml><?xml version="1.0" encoding="utf-8"?>
<sst xmlns="http://schemas.openxmlformats.org/spreadsheetml/2006/main" count="1120" uniqueCount="572">
  <si>
    <t>S.No</t>
  </si>
  <si>
    <t>Name</t>
  </si>
  <si>
    <t>ID NO.</t>
  </si>
  <si>
    <t>Contributed</t>
  </si>
  <si>
    <t>KHUSHI GOURYSHETTY</t>
  </si>
  <si>
    <t>2021B3A73042H</t>
  </si>
  <si>
    <t>yes</t>
  </si>
  <si>
    <t>KESHAV SHARMA</t>
  </si>
  <si>
    <t>2021A7PS2170H</t>
  </si>
  <si>
    <t>MUGDHA GUPTA</t>
  </si>
  <si>
    <t>2021B3A72724H</t>
  </si>
  <si>
    <t xml:space="preserve">SAI SPANDANA MACHARLA </t>
  </si>
  <si>
    <t>2022A1PS1418H</t>
  </si>
  <si>
    <t>MAAHII JAIN</t>
  </si>
  <si>
    <t>2022A1PS1844H</t>
  </si>
  <si>
    <t>Dr Reddy's Laboratories Ltd (DRRD IN) - Adjusted</t>
  </si>
  <si>
    <t>Source: Bloomberg</t>
  </si>
  <si>
    <t>Income Statement</t>
  </si>
  <si>
    <t>Income Statement Common Sizing on Total Revenue</t>
  </si>
  <si>
    <t>Income Statement Horizontal Analysis</t>
  </si>
  <si>
    <t>In Millions of INR except Per Share</t>
  </si>
  <si>
    <t>FY 2017</t>
  </si>
  <si>
    <t>FY 2018</t>
  </si>
  <si>
    <t>FY 2019</t>
  </si>
  <si>
    <t>FY 2020</t>
  </si>
  <si>
    <t>FY 2021</t>
  </si>
  <si>
    <t>FY 2022</t>
  </si>
  <si>
    <t>FY 2023</t>
  </si>
  <si>
    <t>FY 2024</t>
  </si>
  <si>
    <t>FY 2025 Est</t>
  </si>
  <si>
    <t>FY 2026 Est</t>
  </si>
  <si>
    <t>In Millions of INR</t>
  </si>
  <si>
    <t>12 Months Ending</t>
  </si>
  <si>
    <t>03/31/2017</t>
  </si>
  <si>
    <t>03/31/2018</t>
  </si>
  <si>
    <t>03/31/2019</t>
  </si>
  <si>
    <t>03/31/2020</t>
  </si>
  <si>
    <t>03/31/2021</t>
  </si>
  <si>
    <t>03/31/2022</t>
  </si>
  <si>
    <t>03/31/2023</t>
  </si>
  <si>
    <t>03/31/2024</t>
  </si>
  <si>
    <t>03/31/2025</t>
  </si>
  <si>
    <t>2024-23</t>
  </si>
  <si>
    <t>2023-22</t>
  </si>
  <si>
    <t>2022-21</t>
  </si>
  <si>
    <t>Revenue</t>
  </si>
  <si>
    <t>Total Revenue</t>
  </si>
  <si>
    <t xml:space="preserve">    + Sales &amp; Services Revenue</t>
  </si>
  <si>
    <t>Cost of Materials Consumed</t>
  </si>
  <si>
    <t xml:space="preserve">  - Cost of Revenue</t>
  </si>
  <si>
    <t xml:space="preserve">    + Cost of Goods &amp; Services</t>
  </si>
  <si>
    <t>Gross Profit</t>
  </si>
  <si>
    <t xml:space="preserve">  + Other Operating Income</t>
  </si>
  <si>
    <t>—</t>
  </si>
  <si>
    <t>Operating Expenses:</t>
  </si>
  <si>
    <t xml:space="preserve">  - Operating Expenses</t>
  </si>
  <si>
    <t xml:space="preserve">    + Selling &amp; Marketing</t>
  </si>
  <si>
    <t xml:space="preserve">    + Selling, General &amp; Admin</t>
  </si>
  <si>
    <t xml:space="preserve">    + Research &amp; Development</t>
  </si>
  <si>
    <t xml:space="preserve">    + Depreciation &amp; Amortization</t>
  </si>
  <si>
    <t xml:space="preserve">    + Other Operating Expense</t>
  </si>
  <si>
    <t xml:space="preserve">    + Prov For Doubtful Accts</t>
  </si>
  <si>
    <t>-</t>
  </si>
  <si>
    <t>Operating Income (Loss)</t>
  </si>
  <si>
    <t xml:space="preserve">  - Non-Operating (Income) Loss</t>
  </si>
  <si>
    <t xml:space="preserve">    + Foreign Exch (Gain) Loss</t>
  </si>
  <si>
    <t>EBITDA</t>
  </si>
  <si>
    <t xml:space="preserve">    + (Income) Loss from Affiliates</t>
  </si>
  <si>
    <t xml:space="preserve">    + Other Non-Op (Income) Loss</t>
  </si>
  <si>
    <t>Depreciation and Amortization</t>
  </si>
  <si>
    <t>Pretax Income (Loss), Adjusted</t>
  </si>
  <si>
    <t>u</t>
  </si>
  <si>
    <t xml:space="preserve">  - Abnormal Losses (Gains)</t>
  </si>
  <si>
    <t>Earnings before Interest and Tax (EBIT)</t>
  </si>
  <si>
    <t xml:space="preserve">    + Disposal of Assets</t>
  </si>
  <si>
    <t xml:space="preserve">    + Asset Write-Down</t>
  </si>
  <si>
    <t>Interest expenses (finance costs)</t>
  </si>
  <si>
    <t xml:space="preserve">    + Impairment of Goodwill</t>
  </si>
  <si>
    <t xml:space="preserve">    + Impairment of Intangibles</t>
  </si>
  <si>
    <t>Total Expenses</t>
  </si>
  <si>
    <t xml:space="preserve">    + Sale of Investments</t>
  </si>
  <si>
    <t>Earnings before Taxes and exceptional cases</t>
  </si>
  <si>
    <t xml:space="preserve">    + Unrealized Investments</t>
  </si>
  <si>
    <t>Pretax Income (Loss), GAAP</t>
  </si>
  <si>
    <t>Exceptional items (revenue)</t>
  </si>
  <si>
    <t xml:space="preserve">  - Income Tax Expense (Benefit)</t>
  </si>
  <si>
    <t>Exceptional items (cost)</t>
  </si>
  <si>
    <t>Income (Loss) from Cont Ops</t>
  </si>
  <si>
    <t>Earnings before Tax</t>
  </si>
  <si>
    <t xml:space="preserve">  - Net Extraordinary Losses (Gains)</t>
  </si>
  <si>
    <t xml:space="preserve">    + Discontinued Operations</t>
  </si>
  <si>
    <t>Tax Expenses:</t>
  </si>
  <si>
    <t xml:space="preserve">    + XO &amp; Accounting Changes</t>
  </si>
  <si>
    <t>Current Tax</t>
  </si>
  <si>
    <t>Income (Loss) Incl. MI</t>
  </si>
  <si>
    <t>Deferred Tax Credit</t>
  </si>
  <si>
    <t xml:space="preserve">  - Minority Interest</t>
  </si>
  <si>
    <t>Deferred Tax Credit (+ve)</t>
  </si>
  <si>
    <t>Net Income, GAAP</t>
  </si>
  <si>
    <t>Profit for the year</t>
  </si>
  <si>
    <t xml:space="preserve">  - Preferred Dividends</t>
  </si>
  <si>
    <t xml:space="preserve">  - Other Adjustments</t>
  </si>
  <si>
    <t>Net Income Avail to Common, GAAP</t>
  </si>
  <si>
    <t>Certain Important  Ratios</t>
  </si>
  <si>
    <t>Averages</t>
  </si>
  <si>
    <t>Net Income Avail to Common, Adj</t>
  </si>
  <si>
    <t xml:space="preserve">  Net Abnormal Losses (Gains)</t>
  </si>
  <si>
    <t>Sales Growth Rate</t>
  </si>
  <si>
    <t xml:space="preserve">  Net Extraordinary Losses (Gains)</t>
  </si>
  <si>
    <t>Gross Profit Margin</t>
  </si>
  <si>
    <t>Operating Expenses/Sales Revenue</t>
  </si>
  <si>
    <t>Basic Weighted Avg Shares</t>
  </si>
  <si>
    <t>DA/Net PPE</t>
  </si>
  <si>
    <t>Basic EPS, GAAP</t>
  </si>
  <si>
    <t>Interest/Long Term Borrowings</t>
  </si>
  <si>
    <t>Basic EPS from Cont Ops, GAAP</t>
  </si>
  <si>
    <t>Income tax</t>
  </si>
  <si>
    <t>Basic EPS from Cont Ops, Adjusted</t>
  </si>
  <si>
    <t>Diluted Weighted Avg Shares</t>
  </si>
  <si>
    <t>Income Statement projections</t>
  </si>
  <si>
    <t>2029-28</t>
  </si>
  <si>
    <t>2028-27</t>
  </si>
  <si>
    <t>2027-26</t>
  </si>
  <si>
    <t>2026-25</t>
  </si>
  <si>
    <t>2025-24</t>
  </si>
  <si>
    <t>Diluted EPS, GAAP</t>
  </si>
  <si>
    <t>Diluted EPS from Cont Ops, GAAP</t>
  </si>
  <si>
    <t>Diluted EPS from Cont Ops, Adjusted</t>
  </si>
  <si>
    <t>Reference Items</t>
  </si>
  <si>
    <t>All Operating Expenses</t>
  </si>
  <si>
    <t>Accounting Standard</t>
  </si>
  <si>
    <t>IAS/IFRS</t>
  </si>
  <si>
    <t>Interest Expense</t>
  </si>
  <si>
    <t>EBITDA Margin (T12M)</t>
  </si>
  <si>
    <t>Exceptional cases</t>
  </si>
  <si>
    <t>EBITA</t>
  </si>
  <si>
    <t>EBIT</t>
  </si>
  <si>
    <t>Gross Margin</t>
  </si>
  <si>
    <t>Tax expense</t>
  </si>
  <si>
    <t>Operating Margin</t>
  </si>
  <si>
    <t>Profit Margin</t>
  </si>
  <si>
    <t>Net income</t>
  </si>
  <si>
    <t>Current Profit</t>
  </si>
  <si>
    <t>Sales per Employee</t>
  </si>
  <si>
    <t>Dividends per Share</t>
  </si>
  <si>
    <t>Total Cash Common Dividends</t>
  </si>
  <si>
    <t>Source: Bloomberg for income and balance sheet statements</t>
  </si>
  <si>
    <t>Personnel Expenses</t>
  </si>
  <si>
    <t>Depreciation Expense</t>
  </si>
  <si>
    <t>Right click to show data transparency (not supported for all values)</t>
  </si>
  <si>
    <t>Rental Expense</t>
  </si>
  <si>
    <t>Dr Reddy's Laboratories Ltd (DRRD IN) - Standardized</t>
  </si>
  <si>
    <t>Balance Sheet</t>
  </si>
  <si>
    <t>Common Sizing Balance Sheet</t>
  </si>
  <si>
    <t>FY 2014</t>
  </si>
  <si>
    <t>FY 2015</t>
  </si>
  <si>
    <t>FY 2016</t>
  </si>
  <si>
    <t>03/31/2014</t>
  </si>
  <si>
    <t>03/31/2015</t>
  </si>
  <si>
    <t>03/31/2016</t>
  </si>
  <si>
    <t>Total Assets</t>
  </si>
  <si>
    <t>EQUITIES AND LIABILITIES:</t>
  </si>
  <si>
    <t xml:space="preserve">  + Cash, Cash Equivalents &amp; STI</t>
  </si>
  <si>
    <t>Equity share capital</t>
  </si>
  <si>
    <t xml:space="preserve">    + Cash &amp; Cash Equivalents</t>
  </si>
  <si>
    <t>Other equity (reserves and surplus)</t>
  </si>
  <si>
    <t xml:space="preserve">    + ST Investments</t>
  </si>
  <si>
    <t>Total Shareholders funds</t>
  </si>
  <si>
    <t xml:space="preserve">  + Accounts &amp; Notes Receiv</t>
  </si>
  <si>
    <t xml:space="preserve">    + Accounts Receivable, Net</t>
  </si>
  <si>
    <t>NON-CURRENT LIABILITIES:</t>
  </si>
  <si>
    <t xml:space="preserve">    + Notes Receivable, Net</t>
  </si>
  <si>
    <t>Long term borrowings</t>
  </si>
  <si>
    <t xml:space="preserve">  + Inventories</t>
  </si>
  <si>
    <t>Deferred Tax liabilities</t>
  </si>
  <si>
    <t xml:space="preserve">  + Other ST Assets</t>
  </si>
  <si>
    <t>Other long term liabilities</t>
  </si>
  <si>
    <t>Other Long term liabilites</t>
  </si>
  <si>
    <t xml:space="preserve">    + Derivative &amp; Hedging Assets</t>
  </si>
  <si>
    <t>Long term provisions</t>
  </si>
  <si>
    <t xml:space="preserve">    + Assets Held-for-Sale</t>
  </si>
  <si>
    <t>Total Non-Current Liabilities</t>
  </si>
  <si>
    <t xml:space="preserve">    + Taxes Receivable</t>
  </si>
  <si>
    <t xml:space="preserve">    + Misc ST Assets</t>
  </si>
  <si>
    <t>CURRENT LIABILITIES</t>
  </si>
  <si>
    <t>Total Current Assets</t>
  </si>
  <si>
    <t>Short-term borrowings</t>
  </si>
  <si>
    <t xml:space="preserve">  + Property, Plant &amp; Equip, Net</t>
  </si>
  <si>
    <t>Trade Payables</t>
  </si>
  <si>
    <t xml:space="preserve">  + LT Investments &amp; Receivables</t>
  </si>
  <si>
    <t xml:space="preserve">Other current liabilities </t>
  </si>
  <si>
    <t xml:space="preserve">    + LT Investments</t>
  </si>
  <si>
    <t>Short term provisions</t>
  </si>
  <si>
    <t xml:space="preserve">    + LT Receivables</t>
  </si>
  <si>
    <t>Total Current Liabilities</t>
  </si>
  <si>
    <t xml:space="preserve">  + Other LT Assets</t>
  </si>
  <si>
    <t xml:space="preserve">    + Total Intangible Assets</t>
  </si>
  <si>
    <t>Total Liabilities and shareholders equity</t>
  </si>
  <si>
    <t xml:space="preserve">    + Goodwill</t>
  </si>
  <si>
    <t xml:space="preserve">    + Other Intangible Assets</t>
  </si>
  <si>
    <t>ASSETS:</t>
  </si>
  <si>
    <t xml:space="preserve">    + Deferred Tax Assets</t>
  </si>
  <si>
    <t>NON-CURRENT ASSETS</t>
  </si>
  <si>
    <t>Net PPE (tangible assets)</t>
  </si>
  <si>
    <t xml:space="preserve">    + Investments in Affiliates</t>
  </si>
  <si>
    <t>Intangible assets</t>
  </si>
  <si>
    <t xml:space="preserve">    + Misc LT Assets</t>
  </si>
  <si>
    <t>Capital Work in Progress</t>
  </si>
  <si>
    <t>Total Noncurrent Assets</t>
  </si>
  <si>
    <t>Other Assets</t>
  </si>
  <si>
    <t>Total fixed assets</t>
  </si>
  <si>
    <t>Non-Current investments</t>
  </si>
  <si>
    <t>Liabilities &amp; Shareholders' Equity</t>
  </si>
  <si>
    <t>Deferred Tax assets</t>
  </si>
  <si>
    <t xml:space="preserve">  + Payables &amp; Accruals</t>
  </si>
  <si>
    <t>Long term loans and advances</t>
  </si>
  <si>
    <t xml:space="preserve">    + Accounts Payable</t>
  </si>
  <si>
    <t>Other non-current Assets</t>
  </si>
  <si>
    <t xml:space="preserve">    + Accrued Taxes</t>
  </si>
  <si>
    <t>Total Non-Current Assets</t>
  </si>
  <si>
    <t xml:space="preserve">  + ST Debt</t>
  </si>
  <si>
    <t xml:space="preserve">    + ST Borrowings</t>
  </si>
  <si>
    <t>CURRENT ASSETS</t>
  </si>
  <si>
    <t xml:space="preserve">    + ST Lease Liabilities</t>
  </si>
  <si>
    <t>Current Investments</t>
  </si>
  <si>
    <t xml:space="preserve">      + ST Finance Leases</t>
  </si>
  <si>
    <t>Inventories</t>
  </si>
  <si>
    <t xml:space="preserve">    + Current Portion of LT Debt</t>
  </si>
  <si>
    <t>Trade Receivables</t>
  </si>
  <si>
    <t xml:space="preserve">  + Other ST Liabilities</t>
  </si>
  <si>
    <t>Cash and Cash Equivalents</t>
  </si>
  <si>
    <t xml:space="preserve">    + Deferred Revenue</t>
  </si>
  <si>
    <t>Short term loans and Advancements</t>
  </si>
  <si>
    <t xml:space="preserve">    + Derivatives &amp; Hedging</t>
  </si>
  <si>
    <t>Other Current Assets</t>
  </si>
  <si>
    <t xml:space="preserve">    + Misc ST Liabilities</t>
  </si>
  <si>
    <t xml:space="preserve">  + LT Debt</t>
  </si>
  <si>
    <t xml:space="preserve">    + LT Borrowings</t>
  </si>
  <si>
    <t>Working Capital</t>
  </si>
  <si>
    <t xml:space="preserve">    + LT Lease Liabilities</t>
  </si>
  <si>
    <t>Change in Working Capital</t>
  </si>
  <si>
    <t xml:space="preserve">      + LT Finance Leases</t>
  </si>
  <si>
    <t xml:space="preserve">  + Other LT Liabilities</t>
  </si>
  <si>
    <t xml:space="preserve">    + Accrued Liabilities</t>
  </si>
  <si>
    <t xml:space="preserve">    + Pension Liabilities</t>
  </si>
  <si>
    <t>Certain Important Ratios</t>
  </si>
  <si>
    <t xml:space="preserve">    + Deferred Tax Liabilities</t>
  </si>
  <si>
    <t xml:space="preserve">Trade receivable turnover ratio </t>
  </si>
  <si>
    <t xml:space="preserve">    + Misc LT Liabilities</t>
  </si>
  <si>
    <t>Inventory turnover ratio</t>
  </si>
  <si>
    <t>Total Noncurrent Liabilities</t>
  </si>
  <si>
    <t>Accounts Payable turnover ratio</t>
  </si>
  <si>
    <t>Total Liabilities</t>
  </si>
  <si>
    <t>Cash ratio</t>
  </si>
  <si>
    <t xml:space="preserve">  + Preferred Equity and Hybrid Capital</t>
  </si>
  <si>
    <t>Working Capital Turnover ratio</t>
  </si>
  <si>
    <t xml:space="preserve">  + Share Capital &amp; APIC</t>
  </si>
  <si>
    <t>Net PPE turnover ratio</t>
  </si>
  <si>
    <t xml:space="preserve">    + Common Stock</t>
  </si>
  <si>
    <t xml:space="preserve">    + Additional Paid in Capital</t>
  </si>
  <si>
    <t xml:space="preserve">  - Treasury Stock</t>
  </si>
  <si>
    <t xml:space="preserve">  + Retained Earnings</t>
  </si>
  <si>
    <t>Projections</t>
  </si>
  <si>
    <t xml:space="preserve">  + Other Equity</t>
  </si>
  <si>
    <t>Equity Before Minority Interest</t>
  </si>
  <si>
    <t>Net PPE</t>
  </si>
  <si>
    <t xml:space="preserve">  + Minority/Non Controlling Interest</t>
  </si>
  <si>
    <t>Total Equity</t>
  </si>
  <si>
    <t>Total Liabilities &amp; Equity</t>
  </si>
  <si>
    <t>Long Term Borrowings</t>
  </si>
  <si>
    <t>IN GAAP</t>
  </si>
  <si>
    <t>Shares Outstanding</t>
  </si>
  <si>
    <t>Number of Treasury Shares</t>
  </si>
  <si>
    <t>Pension Obligations</t>
  </si>
  <si>
    <t>Future Minimum Operating Lease Obligations</t>
  </si>
  <si>
    <t>Capital Leases - Total</t>
  </si>
  <si>
    <t>Percent Of Foreign Ownership</t>
  </si>
  <si>
    <t>Number Of Shareholders</t>
  </si>
  <si>
    <t>Net Debt</t>
  </si>
  <si>
    <t>Net Debt to Equity</t>
  </si>
  <si>
    <t>Tangible Common Equity Ratio</t>
  </si>
  <si>
    <t>Current Ratio</t>
  </si>
  <si>
    <t>Cash Conversion Cycle</t>
  </si>
  <si>
    <t>Number of Employees</t>
  </si>
  <si>
    <t>Free Cash Flow to Firm</t>
  </si>
  <si>
    <t>Particulars</t>
  </si>
  <si>
    <t>Net Income</t>
  </si>
  <si>
    <t>Depreciation</t>
  </si>
  <si>
    <t>Interest Expense(1-T)</t>
  </si>
  <si>
    <t>CAPEX</t>
  </si>
  <si>
    <t>FCFF</t>
  </si>
  <si>
    <t>Free Cash Flow to Equity</t>
  </si>
  <si>
    <t>FCFE</t>
  </si>
  <si>
    <t>NIFTY</t>
  </si>
  <si>
    <t>DRREDDY</t>
  </si>
  <si>
    <t>ZYDUSLIFE</t>
  </si>
  <si>
    <t>AUROPHARMA</t>
  </si>
  <si>
    <t>TORNTPHARM</t>
  </si>
  <si>
    <t>CIPLA</t>
  </si>
  <si>
    <t>Historical Weekly Returns</t>
  </si>
  <si>
    <t>DATE</t>
  </si>
  <si>
    <t>Adj Close</t>
  </si>
  <si>
    <t>Close</t>
  </si>
  <si>
    <t>High</t>
  </si>
  <si>
    <t>Low</t>
  </si>
  <si>
    <t>Open</t>
  </si>
  <si>
    <t>Volume</t>
  </si>
  <si>
    <t>Date</t>
  </si>
  <si>
    <t>NIFTY 50</t>
  </si>
  <si>
    <t>TORNTPHARMA</t>
  </si>
  <si>
    <t>2021-03-01 00:00:00+00:00</t>
  </si>
  <si>
    <t>2021-03-08 00:00:00+00:00</t>
  </si>
  <si>
    <t>2021-03-15 00:00:00+00:00</t>
  </si>
  <si>
    <t>2021-03-22 00:00:00+00:00</t>
  </si>
  <si>
    <t>2021-03-29 00:00:00+00:00</t>
  </si>
  <si>
    <t>2021-04-05 00:00:00+00:00</t>
  </si>
  <si>
    <t>2021-04-12 00:00:00+00:00</t>
  </si>
  <si>
    <t>2021-04-19 00:00:00+00:00</t>
  </si>
  <si>
    <t>2021-04-26 00:00:00+00:00</t>
  </si>
  <si>
    <t>2021-05-03 00:00:00+00:00</t>
  </si>
  <si>
    <t>2021-05-10 00:00:00+00:00</t>
  </si>
  <si>
    <t>2021-05-17 00:00:00+00:00</t>
  </si>
  <si>
    <t>2021-05-24 00:00:00+00:00</t>
  </si>
  <si>
    <t>2021-05-31 00:00:00+00:00</t>
  </si>
  <si>
    <t>2021-06-07 00:00:00+00:00</t>
  </si>
  <si>
    <t>2021-06-14 00:00:00+00:00</t>
  </si>
  <si>
    <t>2021-06-21 00:00:00+00:00</t>
  </si>
  <si>
    <t>2021-06-28 00:00:00+00:00</t>
  </si>
  <si>
    <t>2021-07-05 00:00:00+00:00</t>
  </si>
  <si>
    <t>2021-07-12 00:00:00+00:00</t>
  </si>
  <si>
    <t>2021-07-19 00:00:00+00:00</t>
  </si>
  <si>
    <t>2021-07-26 00:00:00+00:00</t>
  </si>
  <si>
    <t>2021-08-02 00:00:00+00:00</t>
  </si>
  <si>
    <t>2021-08-09 00:00:00+00:00</t>
  </si>
  <si>
    <t>2021-08-16 00:00:00+00:00</t>
  </si>
  <si>
    <t>2021-08-23 00:00:00+00:00</t>
  </si>
  <si>
    <t>2021-08-30 00:00:00+00:00</t>
  </si>
  <si>
    <t>2021-09-06 00:00:00+00:00</t>
  </si>
  <si>
    <t>2021-09-13 00:00:00+00:00</t>
  </si>
  <si>
    <t>2021-09-20 00:00:00+00:00</t>
  </si>
  <si>
    <t>2021-09-27 00:00:00+00:00</t>
  </si>
  <si>
    <t>2021-10-04 00:00:00+00:00</t>
  </si>
  <si>
    <t>2021-10-11 00:00:00+00:00</t>
  </si>
  <si>
    <t>2021-10-18 00:00:00+00:00</t>
  </si>
  <si>
    <t>2021-10-25 00:00:00+00:00</t>
  </si>
  <si>
    <t>2021-11-01 00:00:00+00:00</t>
  </si>
  <si>
    <t>2021-11-08 00:00:00+00:00</t>
  </si>
  <si>
    <t>2021-11-15 00:00:00+00:00</t>
  </si>
  <si>
    <t>2021-11-22 00:00:00+00:00</t>
  </si>
  <si>
    <t>2021-11-29 00:00:00+00:00</t>
  </si>
  <si>
    <t>2021-12-06 00:00:00+00:00</t>
  </si>
  <si>
    <t>2021-12-13 00:00:00+00:00</t>
  </si>
  <si>
    <t>2021-12-20 00:00:00+00:00</t>
  </si>
  <si>
    <t>2021-12-27 00:00:00+00:00</t>
  </si>
  <si>
    <t>2022-01-03 00:00:00+00:00</t>
  </si>
  <si>
    <t>2022-01-10 00:00:00+00:00</t>
  </si>
  <si>
    <t>2022-01-17 00:00:00+00:00</t>
  </si>
  <si>
    <t>2022-01-24 00:00:00+00:00</t>
  </si>
  <si>
    <t>2022-01-31 00:00:00+00:00</t>
  </si>
  <si>
    <t>2022-02-07 00:00:00+00:00</t>
  </si>
  <si>
    <t>2022-02-14 00:00:00+00:00</t>
  </si>
  <si>
    <t>2022-02-21 00:00:00+00:00</t>
  </si>
  <si>
    <t>2022-02-28 00:00:00+00:00</t>
  </si>
  <si>
    <t>2022-03-07 00:00:00+00:00</t>
  </si>
  <si>
    <t>2022-03-14 00:00:00+00:00</t>
  </si>
  <si>
    <t>2022-03-21 00:00:00+00:00</t>
  </si>
  <si>
    <t>2022-03-28 00:00:00+00:00</t>
  </si>
  <si>
    <t>2022-04-04 00:00:00+00:00</t>
  </si>
  <si>
    <t>2022-04-11 00:00:00+00:00</t>
  </si>
  <si>
    <t>2022-04-18 00:00:00+00:00</t>
  </si>
  <si>
    <t>2022-04-25 00:00:00+00:00</t>
  </si>
  <si>
    <t>2022-05-02 00:00:00+00:00</t>
  </si>
  <si>
    <t>2022-05-09 00:00:00+00:00</t>
  </si>
  <si>
    <t>2022-05-16 00:00:00+00:00</t>
  </si>
  <si>
    <t>2022-05-23 00:00:00+00:00</t>
  </si>
  <si>
    <t>2022-05-30 00:00:00+00:00</t>
  </si>
  <si>
    <t>2022-06-06 00:00:00+00:00</t>
  </si>
  <si>
    <t>2022-06-13 00:00:00+00:00</t>
  </si>
  <si>
    <t>2022-06-20 00:00:00+00:00</t>
  </si>
  <si>
    <t>2022-06-27 00:00:00+00:00</t>
  </si>
  <si>
    <t>2022-07-04 00:00:00+00:00</t>
  </si>
  <si>
    <t>2022-07-11 00:00:00+00:00</t>
  </si>
  <si>
    <t>2022-07-18 00:00:00+00:00</t>
  </si>
  <si>
    <t>2022-07-25 00:00:00+00:00</t>
  </si>
  <si>
    <t>2022-08-01 00:00:00+00:00</t>
  </si>
  <si>
    <t>2022-08-08 00:00:00+00:00</t>
  </si>
  <si>
    <t>2022-08-15 00:00:00+00:00</t>
  </si>
  <si>
    <t>2022-08-22 00:00:00+00:00</t>
  </si>
  <si>
    <t>2022-08-29 00:00:00+00:00</t>
  </si>
  <si>
    <t>2022-09-05 00:00:00+00:00</t>
  </si>
  <si>
    <t>2022-09-12 00:00:00+00:00</t>
  </si>
  <si>
    <t>2022-09-19 00:00:00+00:00</t>
  </si>
  <si>
    <t>2022-09-26 00:00:00+00:00</t>
  </si>
  <si>
    <t>2022-10-03 00:00:00+00:00</t>
  </si>
  <si>
    <t>2022-10-10 00:00:00+00:00</t>
  </si>
  <si>
    <t>2022-10-17 00:00:00+00:00</t>
  </si>
  <si>
    <t>2022-10-24 00:00:00+00:00</t>
  </si>
  <si>
    <t>2022-10-31 00:00:00+00:00</t>
  </si>
  <si>
    <t>2022-11-07 00:00:00+00:00</t>
  </si>
  <si>
    <t>2022-11-14 00:00:00+00:00</t>
  </si>
  <si>
    <t>2022-11-21 00:00:00+00:00</t>
  </si>
  <si>
    <t>2022-11-28 00:00:00+00:00</t>
  </si>
  <si>
    <t>2022-12-05 00:00:00+00:00</t>
  </si>
  <si>
    <t>2022-12-12 00:00:00+00:00</t>
  </si>
  <si>
    <t>2022-12-19 00:00:00+00:00</t>
  </si>
  <si>
    <t>2022-12-26 00:00:00+00:00</t>
  </si>
  <si>
    <t>2023-01-02 00:00:00+00:00</t>
  </si>
  <si>
    <t>2023-01-09 00:00:00+00:00</t>
  </si>
  <si>
    <t>2023-01-16 00:00:00+00:00</t>
  </si>
  <si>
    <t>2023-01-23 00:00:00+00:00</t>
  </si>
  <si>
    <t>2023-01-30 00:00:00+00:00</t>
  </si>
  <si>
    <t>2023-02-06 00:00:00+00:00</t>
  </si>
  <si>
    <t>2023-02-13 00:00:00+00:00</t>
  </si>
  <si>
    <t>2023-02-20 00:00:00+00:00</t>
  </si>
  <si>
    <t>2023-02-27 00:00:00+00:00</t>
  </si>
  <si>
    <t>2023-03-06 00:00:00+00:00</t>
  </si>
  <si>
    <t>2023-03-13 00:00:00+00:00</t>
  </si>
  <si>
    <t>2023-03-20 00:00:00+00:00</t>
  </si>
  <si>
    <t>2023-03-27 00:00:00+00:00</t>
  </si>
  <si>
    <t>2023-04-03 00:00:00+00:00</t>
  </si>
  <si>
    <t>2023-04-10 00:00:00+00:00</t>
  </si>
  <si>
    <t>2023-04-17 00:00:00+00:00</t>
  </si>
  <si>
    <t>2023-04-24 00:00:00+00:00</t>
  </si>
  <si>
    <t>2023-05-01 00:00:00+00:00</t>
  </si>
  <si>
    <t>2023-05-08 00:00:00+00:00</t>
  </si>
  <si>
    <t>2023-05-15 00:00:00+00:00</t>
  </si>
  <si>
    <t>2023-05-22 00:00:00+00:00</t>
  </si>
  <si>
    <t>2023-05-29 00:00:00+00:00</t>
  </si>
  <si>
    <t>2023-06-05 00:00:00+00:00</t>
  </si>
  <si>
    <t>2023-06-12 00:00:00+00:00</t>
  </si>
  <si>
    <t>2023-06-19 00:00:00+00:00</t>
  </si>
  <si>
    <t>2023-06-26 00:00:00+00:00</t>
  </si>
  <si>
    <t>2023-07-03 00:00:00+00:00</t>
  </si>
  <si>
    <t>2023-07-10 00:00:00+00:00</t>
  </si>
  <si>
    <t>2023-07-17 00:00:00+00:00</t>
  </si>
  <si>
    <t>2023-07-24 00:00:00+00:00</t>
  </si>
  <si>
    <t>2023-07-31 00:00:00+00:00</t>
  </si>
  <si>
    <t>2023-08-07 00:00:00+00:00</t>
  </si>
  <si>
    <t>2023-08-14 00:00:00+00:00</t>
  </si>
  <si>
    <t>2023-08-21 00:00:00+00:00</t>
  </si>
  <si>
    <t>2023-08-28 00:00:00+00:00</t>
  </si>
  <si>
    <t>2023-09-04 00:00:00+00:00</t>
  </si>
  <si>
    <t>2023-09-11 00:00:00+00:00</t>
  </si>
  <si>
    <t>2023-09-18 00:00:00+00:00</t>
  </si>
  <si>
    <t>2023-09-25 00:00:00+00:00</t>
  </si>
  <si>
    <t>2023-10-02 00:00:00+00:00</t>
  </si>
  <si>
    <t>2023-10-09 00:00:00+00:00</t>
  </si>
  <si>
    <t>2023-10-16 00:00:00+00:00</t>
  </si>
  <si>
    <t>2023-10-23 00:00:00+00:00</t>
  </si>
  <si>
    <t>2023-10-30 00:00:00+00:00</t>
  </si>
  <si>
    <t>2023-11-06 00:00:00+00:00</t>
  </si>
  <si>
    <t>2023-11-13 00:00:00+00:00</t>
  </si>
  <si>
    <t>2023-11-20 00:00:00+00:00</t>
  </si>
  <si>
    <t>2023-11-27 00:00:00+00:00</t>
  </si>
  <si>
    <t>2023-12-04 00:00:00+00:00</t>
  </si>
  <si>
    <t>2023-12-11 00:00:00+00:00</t>
  </si>
  <si>
    <t>2023-12-18 00:00:00+00:00</t>
  </si>
  <si>
    <t>2023-12-25 00:00:00+00:00</t>
  </si>
  <si>
    <t>2024-01-01 00:00:00+00:00</t>
  </si>
  <si>
    <t>2024-01-08 00:00:00+00:00</t>
  </si>
  <si>
    <t>2024-01-15 00:00:00+00:00</t>
  </si>
  <si>
    <t>2024-01-22 00:00:00+00:00</t>
  </si>
  <si>
    <t>2024-01-29 00:00:00+00:00</t>
  </si>
  <si>
    <t>2024-02-05 00:00:00+00:00</t>
  </si>
  <si>
    <t>2024-02-12 00:00:00+00:00</t>
  </si>
  <si>
    <t>2024-02-19 00:00:00+00:00</t>
  </si>
  <si>
    <t>2024-02-26 00:00:00+00:00</t>
  </si>
  <si>
    <t>Beta Using Regression</t>
  </si>
  <si>
    <t>TORRENTPHARMA</t>
  </si>
  <si>
    <t>DR REDDY'S</t>
  </si>
  <si>
    <t>Risk free rate (Rf)</t>
  </si>
  <si>
    <t>Corporate Tax</t>
  </si>
  <si>
    <t>Beta from Regression</t>
  </si>
  <si>
    <t>Total equity</t>
  </si>
  <si>
    <t>Levering and Unlevering of Beta</t>
  </si>
  <si>
    <t>Competitive Firms</t>
  </si>
  <si>
    <t>TRNTPHARMA</t>
  </si>
  <si>
    <t>Total non current Liabilities</t>
  </si>
  <si>
    <t>D/E ratio</t>
  </si>
  <si>
    <t>E/V ratio</t>
  </si>
  <si>
    <t>Beta Unlevered</t>
  </si>
  <si>
    <t>Average unlevered Beta</t>
  </si>
  <si>
    <t>Relevering beta for DRREDDY using D/E ratio</t>
  </si>
  <si>
    <t>D/E of DRREDDY</t>
  </si>
  <si>
    <t>Beta equity for DRREDDY</t>
  </si>
  <si>
    <t>The D/E ratio (Debt-to-Equity ratio) for DRREDDY is 0.3838, which indicates a moderate reliance on debt compared to equity.</t>
  </si>
  <si>
    <t>The relevered beta of equity (0.493) reflects the company’s adjusted systematic risk, taking its capital structure into account. A beta below 1 suggests that DRREDDY’s stock is less volatile than the overall market, indicating relatively lower risk for equity investors.</t>
  </si>
  <si>
    <t>Calculating cost of Equity Capital</t>
  </si>
  <si>
    <t>Rm</t>
  </si>
  <si>
    <t>Rf</t>
  </si>
  <si>
    <t>Rm-Rf</t>
  </si>
  <si>
    <t>Cost of equity capital</t>
  </si>
  <si>
    <t>The Cost of Equity (10.64%) was calculated using the Capital Asset Pricing Model (CAPM), based on a market return of 14.34%, a risk-free rate of 7.05%, and a market risk premium (Rm-Rf) of 7.28%.</t>
  </si>
  <si>
    <t>This suggests that equity investors in DRREDDY expect a return of approximately 10.64% on their investment, aligning with the company’s risk profile and market conditions.</t>
  </si>
  <si>
    <t>Cost of Debt Calculations</t>
  </si>
  <si>
    <t>Interest Coverage ratio</t>
  </si>
  <si>
    <t>AAA rated</t>
  </si>
  <si>
    <t>Spread</t>
  </si>
  <si>
    <t>Risk Free rate</t>
  </si>
  <si>
    <t>Cost of Debt</t>
  </si>
  <si>
    <t>The Cost of Debt (8.04%) was calculated using the interest coverage ratio and a risk-free rate. The company’s AAA credit rating contributes to a low spread (0.09%) over the risk-free rate, reflecting strong creditworthiness and low borrowing costs.</t>
  </si>
  <si>
    <t>Market Value of Equity</t>
  </si>
  <si>
    <t>Share Price March 2023</t>
  </si>
  <si>
    <t>Share Outstanding</t>
  </si>
  <si>
    <t>The market value of equity represents the company's total equity value as perceived by the market. At ₹103,881 million, this reflects investors' expectations of DRREDDY's future profitability and growth potential.</t>
  </si>
  <si>
    <t>The large market cap suggests DRREDDY is a significant player in its industry and likely enjoys a high level of investor confidence.</t>
  </si>
  <si>
    <t>Market value of Debt</t>
  </si>
  <si>
    <t>Book Value of Debt</t>
  </si>
  <si>
    <t>Maturity</t>
  </si>
  <si>
    <t>Cost of debt</t>
  </si>
  <si>
    <t>Market Value of debt</t>
  </si>
  <si>
    <t>The market value of debt (₹4,751 million) is lower than the book value (₹5,990 million). This indicates that the debt is currently trading at a discount, likely due to lower interest rates in the market compared to the company's cost of debt.</t>
  </si>
  <si>
    <t>A cost of debt at 8.04% suggests that the company has been able to borrow at relatively favorable rates, aided by its strong credit rating and financial stability.</t>
  </si>
  <si>
    <t>WACC</t>
  </si>
  <si>
    <t>Enterprise Value</t>
  </si>
  <si>
    <t>D/V</t>
  </si>
  <si>
    <t>E/V</t>
  </si>
  <si>
    <t>Tax Rate</t>
  </si>
  <si>
    <t>Cost of Capital</t>
  </si>
  <si>
    <t>The WACC (10.44%) represents the company's average cost of financing its operations, combining both equity and debt. This is the hurdle rate for investment projects, and only those generating returns above 10.44% are value-accretive.</t>
  </si>
  <si>
    <t>Ratios Required</t>
  </si>
  <si>
    <t>Total shareholders equity</t>
  </si>
  <si>
    <t>Dividends paid</t>
  </si>
  <si>
    <t>Payout Ratio</t>
  </si>
  <si>
    <t>Retention ratio</t>
  </si>
  <si>
    <t>ROA</t>
  </si>
  <si>
    <t>ROE</t>
  </si>
  <si>
    <t>1.3.a (i)</t>
  </si>
  <si>
    <t>Terminal Growth rate using reinvestment rate and ROA capital</t>
  </si>
  <si>
    <t>Reinvestment rate</t>
  </si>
  <si>
    <t>g</t>
  </si>
  <si>
    <t>FCFF in 2029</t>
  </si>
  <si>
    <t>Terminal value at end of 2029</t>
  </si>
  <si>
    <t>Terminal value at end of 2024</t>
  </si>
  <si>
    <t>The use of ROA capital with a reinvestment rate of 90.64% and cost of capital (10.44%) indicates that the firm is generating insufficient returns on its assets compared to its cost of capital. This negative terminal value suggests that the firm may not sustain growth, and its operations could erode shareholder value over the long term.</t>
  </si>
  <si>
    <t>1.3.a (ii)</t>
  </si>
  <si>
    <t>Terminal Growth rate using reinvestment rate and ROE capital</t>
  </si>
  <si>
    <t>FCFE in 2024</t>
  </si>
  <si>
    <t>The use of ROE capital provides a slightly better outlook compared to ROA capital but still results in negative terminal values. Despite a higher reinvestment rate (90.64%) and a marginally higher growth rate (18.53%), the firm’s returns (ROE: 20.44%) remain inadequate to outpace its cost of capital (10.44%). This highlights concerns about the firm’s profitability and its ability to generate positive value for shareholders in the future.</t>
  </si>
  <si>
    <t xml:space="preserve">We can't use the growing perpetuity condition since g &gt; r, i.e firm cash flow will grow to infinity and can't be discounted to get terminal value </t>
  </si>
  <si>
    <t>Terminal value in 2029</t>
  </si>
  <si>
    <t>In both scenarios, the condition g&gt;r (growth rate exceeding cost of capital) is violated, leading to unsustainable growth assumptions. This results in negative terminal values, emphasizing that strategic changes are required to improve profitability and asset efficiency.</t>
  </si>
  <si>
    <t>1.3.b</t>
  </si>
  <si>
    <t>DCF Analysis of UPL</t>
  </si>
  <si>
    <t>PV of Terminal Value</t>
  </si>
  <si>
    <t>NPV</t>
  </si>
  <si>
    <t>The value comes out to be negative since g &gt; r.</t>
  </si>
  <si>
    <t>This is a no-convergence case, which means Terminal Value isn't finite.</t>
  </si>
  <si>
    <t>This is a no-convergence case, which means NPV is infinite.</t>
  </si>
  <si>
    <t>The negative NPVs for both FCFF and FCFE highlight significant concerns regarding the firm's ability to create long-term value for stakeholders.</t>
  </si>
  <si>
    <t>The growth rate exceeding the cost of capital is a critical issue, suggesting that the firm’s reinvestment and growth strategies are unsustainable under current assumptions.</t>
  </si>
  <si>
    <t xml:space="preserve">Relative valuation of company </t>
  </si>
  <si>
    <t>(Dr.Reddys Lab  belongs to Pharma industry)</t>
  </si>
  <si>
    <t>Comparable Companies:</t>
  </si>
  <si>
    <t>ZYDUS LIFE</t>
  </si>
  <si>
    <t>TORENTPHARMA</t>
  </si>
  <si>
    <t>Outstanding shares (as of March 28th, 2024)</t>
  </si>
  <si>
    <t>Share price (as of March 28th, 2024) in rupees</t>
  </si>
  <si>
    <t>Market Capitalization (Billion) in rupees</t>
  </si>
  <si>
    <t>Net income (billion) in rupees</t>
  </si>
  <si>
    <t>P/E</t>
  </si>
  <si>
    <t>Industry P/E ratio</t>
  </si>
  <si>
    <t>Given data on Dr.Reddys Labs</t>
  </si>
  <si>
    <t>Dr Reddys Labs</t>
  </si>
  <si>
    <t>Valuation of Dr.Reddys Lab using relative valuation</t>
  </si>
  <si>
    <t xml:space="preserve">Industry P/E </t>
  </si>
  <si>
    <t>Net income (billion) in rupees for UPL</t>
  </si>
  <si>
    <t>Predicted MV of Equity</t>
  </si>
  <si>
    <t>Offer price for 1 share (in rupees)</t>
  </si>
  <si>
    <t xml:space="preserve">Thus using relative valuation we can see that the P/E value of Dr.Reddys lab is lower than the industry average </t>
  </si>
  <si>
    <t xml:space="preserve">and hence it has underpriced shares. Its current share price is 6189.1 rupees while using relative valuation </t>
  </si>
  <si>
    <t>it should be priced at 10721.20 rupees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</si>
</sst>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0.0"/>
    <numFmt numFmtId="166" formatCode="&quot;$&quot;#,##0.00"/>
    <numFmt numFmtId="167" formatCode="0.000"/>
  </numFmts>
  <fonts count="48">
    <font>
      <sz val="11.0"/>
      <color theme="1"/>
      <name val="Calibri"/>
      <scheme val="minor"/>
    </font>
    <font>
      <b/>
      <sz val="17.0"/>
      <color rgb="FF233A44"/>
      <name val="Average"/>
    </font>
    <font>
      <sz val="14.0"/>
      <color rgb="FF233A44"/>
      <name val="Average"/>
    </font>
    <font>
      <sz val="11.0"/>
      <color theme="1"/>
      <name val="Calibri"/>
    </font>
    <font>
      <b/>
      <sz val="18.0"/>
      <color rgb="FFFFFFFF"/>
      <name val="Arial"/>
    </font>
    <font/>
    <font>
      <i/>
      <sz val="14.0"/>
      <color rgb="FFFFFFFF"/>
      <name val="Arial"/>
    </font>
    <font>
      <sz val="8.0"/>
      <color rgb="FF000000"/>
      <name val="Arial"/>
    </font>
    <font>
      <sz val="10.0"/>
      <color theme="1"/>
      <name val="Calibri"/>
    </font>
    <font>
      <b/>
      <sz val="26.0"/>
      <color theme="1"/>
      <name val="Calibri"/>
    </font>
    <font>
      <b/>
      <sz val="18.0"/>
      <color theme="1"/>
      <name val="Calibri"/>
    </font>
    <font>
      <b/>
      <sz val="20.0"/>
      <color theme="1"/>
      <name val="Calibri"/>
    </font>
    <font>
      <b/>
      <sz val="10.0"/>
      <color rgb="FFFFFFFF"/>
      <name val="Arial"/>
    </font>
    <font>
      <sz val="12.0"/>
      <color theme="1"/>
      <name val="Calibri"/>
    </font>
    <font>
      <b/>
      <sz val="11.0"/>
      <color theme="1"/>
      <name val="Calibri"/>
    </font>
    <font>
      <b/>
      <sz val="10.0"/>
      <color rgb="FF000000"/>
      <name val="Arial"/>
    </font>
    <font>
      <b/>
      <sz val="12.0"/>
      <color theme="1"/>
      <name val="Calibri"/>
    </font>
    <font>
      <sz val="10.0"/>
      <color rgb="FF333333"/>
      <name val="Arial"/>
    </font>
    <font>
      <sz val="10.0"/>
      <color rgb="FF000000"/>
      <name val="Arial"/>
    </font>
    <font>
      <b/>
      <sz val="16.0"/>
      <color theme="1"/>
      <name val="Calibri"/>
    </font>
    <font>
      <sz val="11.0"/>
      <color theme="0"/>
      <name val="Calibri"/>
    </font>
    <font>
      <i/>
      <sz val="10.0"/>
      <color rgb="FF000000"/>
      <name val="Arial"/>
    </font>
    <font>
      <b/>
      <sz val="10.0"/>
      <color theme="1"/>
      <name val="Arial"/>
    </font>
    <font>
      <sz val="10.0"/>
      <color theme="1"/>
      <name val="Arial"/>
    </font>
    <font>
      <i/>
      <sz val="10.0"/>
      <color rgb="FF333333"/>
      <name val="Arial"/>
    </font>
    <font>
      <i/>
      <sz val="10.0"/>
      <color theme="1"/>
      <name val="Arial"/>
    </font>
    <font>
      <b/>
      <sz val="14.0"/>
      <color theme="1"/>
      <name val="Calibri"/>
    </font>
    <font>
      <b/>
      <sz val="11.0"/>
      <color rgb="FF006100"/>
      <name val="Calibri"/>
    </font>
    <font>
      <color theme="1"/>
      <name val="Calibri"/>
      <scheme val="minor"/>
    </font>
    <font>
      <sz val="11.0"/>
      <color rgb="FF000000"/>
      <name val="Calibri"/>
    </font>
    <font>
      <b/>
      <color theme="1"/>
      <name val="Calibri"/>
      <scheme val="minor"/>
    </font>
    <font>
      <b/>
      <sz val="12.0"/>
      <color theme="1"/>
      <name val="Calibri"/>
      <scheme val="minor"/>
    </font>
    <font>
      <b/>
      <sz val="15.0"/>
      <color theme="1"/>
      <name val="Calibri"/>
      <scheme val="minor"/>
    </font>
    <font>
      <b/>
      <sz val="13.0"/>
      <color theme="1"/>
      <name val="Calibri"/>
      <scheme val="minor"/>
    </font>
    <font>
      <b/>
      <sz val="11.0"/>
      <color rgb="FF000000"/>
      <name val="Calibri"/>
    </font>
    <font>
      <sz val="9.0"/>
      <color rgb="FF000000"/>
      <name val="&quot;Google Sans Mono&quot;"/>
    </font>
    <font>
      <b/>
      <sz val="18.0"/>
      <color rgb="FF000000"/>
      <name val="Calibri"/>
    </font>
    <font>
      <b/>
      <sz val="14.0"/>
      <color rgb="FF000000"/>
      <name val="Calibri"/>
    </font>
    <font>
      <sz val="11.0"/>
      <color rgb="FF333333"/>
      <name val="Arial"/>
    </font>
    <font>
      <sz val="11.0"/>
      <color rgb="FF333333"/>
      <name val="Latoregular"/>
    </font>
    <font>
      <sz val="11.0"/>
      <color rgb="FF000000"/>
      <name val="Docs-Calibri"/>
    </font>
    <font>
      <b/>
      <sz val="12.0"/>
      <color rgb="FF000000"/>
      <name val="Calibri"/>
    </font>
    <font>
      <b/>
      <sz val="10.0"/>
      <color theme="1"/>
      <name val="Calibri"/>
    </font>
    <font>
      <sz val="11.0"/>
      <color rgb="FFFF0000"/>
      <name val="Calibri"/>
    </font>
    <font>
      <b/>
      <sz val="11.0"/>
      <color rgb="FFFF0000"/>
      <name val="Calibri"/>
    </font>
    <font>
      <sz val="20.0"/>
      <color theme="1"/>
      <name val="Calibri"/>
    </font>
    <font>
      <sz val="14.0"/>
      <color theme="1"/>
      <name val="Calibri"/>
    </font>
    <font>
      <sz val="8.0"/>
      <color rgb="FF232A31"/>
      <name val="Arial"/>
    </font>
  </fonts>
  <fills count="17">
    <fill>
      <patternFill patternType="none"/>
    </fill>
    <fill>
      <patternFill patternType="lightGray"/>
    </fill>
    <fill>
      <patternFill patternType="solid">
        <fgColor rgb="FFF4B083"/>
        <bgColor rgb="FFF4B083"/>
      </patternFill>
    </fill>
    <fill>
      <patternFill patternType="solid">
        <fgColor theme="0"/>
        <bgColor theme="0"/>
      </patternFill>
    </fill>
    <fill>
      <patternFill patternType="solid">
        <fgColor rgb="FF4F81BD"/>
        <bgColor rgb="FF4F81BD"/>
      </patternFill>
    </fill>
    <fill>
      <patternFill patternType="solid">
        <fgColor rgb="FFFFFFFF"/>
        <bgColor rgb="FFFFFFFF"/>
      </patternFill>
    </fill>
    <fill>
      <patternFill patternType="solid">
        <fgColor rgb="FFD8D8D8"/>
        <bgColor rgb="FFD8D8D8"/>
      </patternFill>
    </fill>
    <fill>
      <patternFill patternType="solid">
        <fgColor rgb="FF92D050"/>
        <bgColor rgb="FF92D050"/>
      </patternFill>
    </fill>
    <fill>
      <patternFill patternType="solid">
        <fgColor rgb="FFFFC000"/>
        <bgColor rgb="FFFFC000"/>
      </patternFill>
    </fill>
    <fill>
      <patternFill patternType="solid">
        <fgColor rgb="FF002060"/>
        <bgColor rgb="FF002060"/>
      </patternFill>
    </fill>
    <fill>
      <patternFill patternType="solid">
        <fgColor rgb="FFF2F2F2"/>
        <bgColor rgb="FFF2F2F2"/>
      </patternFill>
    </fill>
    <fill>
      <patternFill patternType="solid">
        <fgColor rgb="FF00B050"/>
        <bgColor rgb="FF00B050"/>
      </patternFill>
    </fill>
    <fill>
      <patternFill patternType="solid">
        <fgColor rgb="FFFFFF00"/>
        <bgColor rgb="FFFFFF00"/>
      </patternFill>
    </fill>
    <fill>
      <patternFill patternType="solid">
        <fgColor rgb="FFC6EFCE"/>
        <bgColor rgb="FFC6EFCE"/>
      </patternFill>
    </fill>
    <fill>
      <patternFill patternType="solid">
        <fgColor rgb="FF4A86E8"/>
        <bgColor rgb="FF4A86E8"/>
      </patternFill>
    </fill>
    <fill>
      <patternFill patternType="solid">
        <fgColor rgb="FFF4B084"/>
        <bgColor rgb="FFF4B084"/>
      </patternFill>
    </fill>
    <fill>
      <patternFill patternType="solid">
        <fgColor rgb="FF00B0F0"/>
        <bgColor rgb="FF00B0F0"/>
      </patternFill>
    </fill>
  </fills>
  <borders count="67">
    <border/>
    <border>
      <left style="thin">
        <color rgb="FF9E9E9E"/>
      </left>
      <right style="thin">
        <color rgb="FF9E9E9E"/>
      </right>
      <top style="thin">
        <color rgb="FF9E9E9E"/>
      </top>
      <bottom style="thin">
        <color rgb="FF9E9E9E"/>
      </bottom>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top style="medium">
        <color rgb="FF000000"/>
      </top>
      <bottom style="medium">
        <color rgb="FF000000"/>
      </bottom>
    </border>
    <border>
      <right style="medium">
        <color rgb="FF000000"/>
      </right>
      <top style="medium">
        <color rgb="FF000000"/>
      </top>
      <bottom style="medium">
        <color rgb="FF000000"/>
      </bottom>
    </border>
    <border>
      <left/>
      <top/>
      <bottom/>
    </border>
    <border>
      <right/>
      <top/>
      <bottom/>
    </border>
    <border>
      <left/>
      <top/>
    </border>
    <border>
      <top/>
    </border>
    <border>
      <right/>
      <top/>
    </border>
    <border>
      <left style="thin">
        <color rgb="FF000000"/>
      </left>
      <right style="thin">
        <color rgb="FF000000"/>
      </right>
      <top style="thin">
        <color rgb="FF000000"/>
      </top>
      <bottom/>
    </border>
    <border>
      <left/>
      <right/>
      <top/>
      <bottom style="medium">
        <color rgb="FF000000"/>
      </bottom>
    </border>
    <border>
      <left/>
      <bottom style="medium">
        <color rgb="FF000000"/>
      </bottom>
    </border>
    <border>
      <bottom style="medium">
        <color rgb="FF000000"/>
      </bottom>
    </border>
    <border>
      <right/>
      <bottom style="medium">
        <color rgb="FF000000"/>
      </bottom>
    </border>
    <border>
      <left style="thin">
        <color rgb="FF000000"/>
      </left>
      <right style="thin">
        <color rgb="FF000000"/>
      </right>
      <top/>
      <bottom style="thin">
        <color rgb="FF000000"/>
      </bottom>
    </border>
    <border>
      <left style="medium">
        <color rgb="FF000000"/>
      </left>
      <right style="medium">
        <color rgb="FF000000"/>
      </right>
      <top style="medium">
        <color rgb="FF000000"/>
      </top>
      <bottom style="medium">
        <color rgb="FF000000"/>
      </bottom>
    </border>
    <border>
      <left style="thin">
        <color rgb="FF000000"/>
      </left>
      <right/>
      <top/>
      <bottom/>
    </border>
    <border>
      <left style="thin">
        <color rgb="FF000000"/>
      </left>
      <right style="thin">
        <color rgb="FF000000"/>
      </right>
      <top/>
      <bottom/>
    </border>
    <border>
      <left style="medium">
        <color rgb="FF000000"/>
      </left>
      <right style="medium">
        <color rgb="FF000000"/>
      </right>
      <top/>
      <bottom/>
    </border>
    <border>
      <left style="medium">
        <color rgb="FF000000"/>
      </left>
    </border>
    <border>
      <right style="medium">
        <color rgb="FF000000"/>
      </right>
    </border>
    <border>
      <left style="medium">
        <color rgb="FF000000"/>
      </left>
      <right style="medium">
        <color rgb="FF000000"/>
      </right>
      <top style="medium">
        <color rgb="FF000000"/>
      </top>
    </border>
    <border>
      <left style="medium">
        <color rgb="FF000000"/>
      </left>
      <right style="medium">
        <color rgb="FF000000"/>
      </right>
    </border>
    <border>
      <left/>
      <right/>
      <top style="thin">
        <color rgb="FF000000"/>
      </top>
      <bottom/>
    </border>
    <border>
      <left style="medium">
        <color rgb="FF000000"/>
      </left>
      <right style="medium">
        <color rgb="FF000000"/>
      </right>
      <top style="medium">
        <color rgb="FF000000"/>
      </top>
      <bottom/>
    </border>
    <border>
      <left/>
      <right/>
      <top style="medium">
        <color rgb="FF000000"/>
      </top>
      <bottom style="medium">
        <color rgb="FF000000"/>
      </bottom>
    </border>
    <border>
      <left/>
      <right style="medium">
        <color rgb="FF000000"/>
      </right>
      <top style="medium">
        <color rgb="FF000000"/>
      </top>
      <bottom style="medium">
        <color rgb="FF000000"/>
      </bottom>
    </border>
    <border>
      <left/>
      <right/>
      <top style="medium">
        <color rgb="FF000000"/>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top/>
      <bottom/>
    </border>
    <border>
      <left style="medium">
        <color rgb="FF000000"/>
      </left>
      <right/>
      <top/>
      <bottom style="medium">
        <color rgb="FF000000"/>
      </bottom>
    </border>
    <border>
      <left style="thin">
        <color rgb="FF000000"/>
      </left>
      <right style="medium">
        <color rgb="FF000000"/>
      </right>
      <top/>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top/>
      <bottom/>
    </border>
    <border>
      <left style="medium">
        <color rgb="FF000000"/>
      </left>
      <right/>
      <top style="medium">
        <color rgb="FF000000"/>
      </top>
      <bottom style="medium">
        <color rgb="FF000000"/>
      </bottom>
    </border>
    <border>
      <left style="medium">
        <color rgb="FF000000"/>
      </left>
      <right/>
      <top style="medium">
        <color rgb="FF000000"/>
      </top>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
      <bottom style="thin">
        <color rgb="FF000000"/>
      </bottom>
    </border>
    <border>
      <left style="thin">
        <color rgb="FF000000"/>
      </left>
      <top style="thin">
        <color rgb="FF000000"/>
      </top>
    </border>
    <border>
      <left style="thin">
        <color rgb="FF000000"/>
      </left>
    </border>
    <border>
      <left style="thin">
        <color rgb="FF000000"/>
      </left>
      <top style="thin">
        <color rgb="FF000000"/>
      </top>
      <bottom style="thin">
        <color rgb="FF000000"/>
      </bottom>
    </border>
    <border>
      <left/>
      <top style="thin">
        <color rgb="FF000000"/>
      </top>
      <bottom/>
    </border>
    <border>
      <top style="thin">
        <color rgb="FF000000"/>
      </top>
      <bottom/>
    </border>
    <border>
      <right/>
      <top style="thin">
        <color rgb="FF000000"/>
      </top>
      <bottom/>
    </border>
  </borders>
  <cellStyleXfs count="1">
    <xf borderId="0" fillId="0" fontId="0" numFmtId="0" applyAlignment="1" applyFont="1"/>
  </cellStyleXfs>
  <cellXfs count="37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horizontal="center" readingOrder="0" shrinkToFit="0" wrapText="1"/>
    </xf>
    <xf borderId="1" fillId="2" fontId="2" numFmtId="0" xfId="0" applyAlignment="1" applyBorder="1" applyFont="1">
      <alignment shrinkToFit="0" wrapText="1"/>
    </xf>
    <xf borderId="1" fillId="2" fontId="2" numFmtId="0" xfId="0" applyAlignment="1" applyBorder="1" applyFont="1">
      <alignment shrinkToFit="0" wrapText="1"/>
    </xf>
    <xf borderId="1" fillId="2" fontId="2" numFmtId="0" xfId="0" applyAlignment="1" applyBorder="1" applyFont="1">
      <alignment readingOrder="0" shrinkToFit="0" wrapText="1"/>
    </xf>
    <xf borderId="2" fillId="3" fontId="3" numFmtId="0" xfId="0" applyBorder="1" applyFill="1" applyFont="1"/>
    <xf borderId="2" fillId="3" fontId="3" numFmtId="1" xfId="0" applyBorder="1" applyFont="1" applyNumberFormat="1"/>
    <xf borderId="3" fillId="4" fontId="4" numFmtId="0" xfId="0" applyAlignment="1" applyBorder="1" applyFill="1" applyFont="1">
      <alignment horizontal="center" readingOrder="1" vertical="center"/>
    </xf>
    <xf borderId="4" fillId="0" fontId="5" numFmtId="0" xfId="0" applyBorder="1" applyFont="1"/>
    <xf borderId="5" fillId="0" fontId="5" numFmtId="0" xfId="0" applyBorder="1" applyFont="1"/>
    <xf borderId="6" fillId="4" fontId="6" numFmtId="0" xfId="0" applyAlignment="1" applyBorder="1" applyFont="1">
      <alignment horizontal="center" readingOrder="1" vertical="center"/>
    </xf>
    <xf borderId="7" fillId="0" fontId="5" numFmtId="0" xfId="0" applyBorder="1" applyFont="1"/>
    <xf borderId="2" fillId="3" fontId="7" numFmtId="0" xfId="0" applyAlignment="1" applyBorder="1" applyFont="1">
      <alignment horizontal="left" shrinkToFit="0" vertical="center" wrapText="1"/>
    </xf>
    <xf borderId="2" fillId="5" fontId="8" numFmtId="0" xfId="0" applyAlignment="1" applyBorder="1" applyFill="1" applyFont="1">
      <alignment horizontal="center"/>
    </xf>
    <xf borderId="8" fillId="3" fontId="9" numFmtId="0" xfId="0" applyAlignment="1" applyBorder="1" applyFont="1">
      <alignment horizontal="center" vertical="center"/>
    </xf>
    <xf borderId="9" fillId="0" fontId="5" numFmtId="0" xfId="0" applyBorder="1" applyFont="1"/>
    <xf borderId="2" fillId="3" fontId="9" numFmtId="0" xfId="0" applyAlignment="1" applyBorder="1" applyFont="1">
      <alignment vertical="center"/>
    </xf>
    <xf borderId="10" fillId="3" fontId="10" numFmtId="0" xfId="0" applyAlignment="1" applyBorder="1" applyFont="1">
      <alignment horizontal="center" vertical="center"/>
    </xf>
    <xf borderId="11" fillId="0" fontId="5" numFmtId="0" xfId="0" applyBorder="1" applyFont="1"/>
    <xf borderId="12" fillId="0" fontId="5" numFmtId="0" xfId="0" applyBorder="1" applyFont="1"/>
    <xf borderId="10" fillId="3" fontId="11" numFmtId="0" xfId="0" applyAlignment="1" applyBorder="1" applyFont="1">
      <alignment horizontal="center" vertical="center"/>
    </xf>
    <xf borderId="13" fillId="4" fontId="12" numFmtId="0" xfId="0" applyAlignment="1" applyBorder="1" applyFont="1">
      <alignment horizontal="left"/>
    </xf>
    <xf borderId="13" fillId="4" fontId="12" numFmtId="0" xfId="0" applyAlignment="1" applyBorder="1" applyFont="1">
      <alignment horizontal="right"/>
    </xf>
    <xf borderId="13" fillId="4" fontId="12" numFmtId="0" xfId="0" applyAlignment="1" applyBorder="1" applyFont="1">
      <alignment horizontal="right" readingOrder="0"/>
    </xf>
    <xf borderId="14" fillId="3" fontId="9" numFmtId="0" xfId="0" applyAlignment="1" applyBorder="1" applyFont="1">
      <alignment vertical="center"/>
    </xf>
    <xf borderId="3" fillId="3" fontId="13" numFmtId="0" xfId="0" applyAlignment="1" applyBorder="1" applyFont="1">
      <alignment horizontal="center" vertical="center"/>
    </xf>
    <xf borderId="15" fillId="0" fontId="5" numFmtId="0" xfId="0" applyBorder="1" applyFont="1"/>
    <xf borderId="16" fillId="0" fontId="5" numFmtId="0" xfId="0" applyBorder="1" applyFont="1"/>
    <xf borderId="17" fillId="0" fontId="5" numFmtId="0" xfId="0" applyBorder="1" applyFont="1"/>
    <xf borderId="18" fillId="4" fontId="12" numFmtId="0" xfId="0" applyAlignment="1" applyBorder="1" applyFont="1">
      <alignment horizontal="left"/>
    </xf>
    <xf borderId="18" fillId="4" fontId="12" numFmtId="0" xfId="0" applyAlignment="1" applyBorder="1" applyFont="1">
      <alignment horizontal="right"/>
    </xf>
    <xf borderId="18" fillId="4" fontId="12" numFmtId="164" xfId="0" applyAlignment="1" applyBorder="1" applyFont="1" applyNumberFormat="1">
      <alignment horizontal="right" readingOrder="0"/>
    </xf>
    <xf borderId="19" fillId="0" fontId="3" numFmtId="0" xfId="0" applyBorder="1" applyFont="1"/>
    <xf borderId="3" fillId="0" fontId="3" numFmtId="0" xfId="0" applyBorder="1" applyFont="1"/>
    <xf borderId="7" fillId="0" fontId="14" numFmtId="0" xfId="0" applyAlignment="1" applyBorder="1" applyFont="1">
      <alignment readingOrder="0"/>
    </xf>
    <xf borderId="19" fillId="0" fontId="14" numFmtId="0" xfId="0" applyAlignment="1" applyBorder="1" applyFont="1">
      <alignment readingOrder="0"/>
    </xf>
    <xf borderId="19" fillId="0" fontId="14" numFmtId="0" xfId="0" applyBorder="1" applyFont="1"/>
    <xf borderId="3" fillId="0" fontId="14" numFmtId="0" xfId="0" applyBorder="1" applyFont="1"/>
    <xf borderId="2" fillId="3" fontId="3" numFmtId="165" xfId="0" applyBorder="1" applyFont="1" applyNumberFormat="1"/>
    <xf borderId="20" fillId="5" fontId="15" numFmtId="0" xfId="0" applyBorder="1" applyFont="1"/>
    <xf borderId="21" fillId="5" fontId="15" numFmtId="165" xfId="0" applyAlignment="1" applyBorder="1" applyFont="1" applyNumberFormat="1">
      <alignment horizontal="right"/>
    </xf>
    <xf borderId="21" fillId="6" fontId="15" numFmtId="165" xfId="0" applyAlignment="1" applyBorder="1" applyFill="1" applyFont="1" applyNumberFormat="1">
      <alignment horizontal="right"/>
    </xf>
    <xf borderId="22" fillId="7" fontId="16" numFmtId="0" xfId="0" applyBorder="1" applyFill="1" applyFont="1"/>
    <xf borderId="23" fillId="0" fontId="3" numFmtId="0" xfId="0" applyBorder="1" applyFont="1"/>
    <xf borderId="24" fillId="0" fontId="3" numFmtId="1" xfId="0" applyAlignment="1" applyBorder="1" applyFont="1" applyNumberFormat="1">
      <alignment readingOrder="0"/>
    </xf>
    <xf borderId="25" fillId="0" fontId="3" numFmtId="1" xfId="0" applyAlignment="1" applyBorder="1" applyFont="1" applyNumberFormat="1">
      <alignment readingOrder="0"/>
    </xf>
    <xf borderId="26" fillId="0" fontId="3" numFmtId="1" xfId="0" applyAlignment="1" applyBorder="1" applyFont="1" applyNumberFormat="1">
      <alignment readingOrder="0"/>
    </xf>
    <xf borderId="24" fillId="0" fontId="3" numFmtId="10" xfId="0" applyBorder="1" applyFont="1" applyNumberFormat="1"/>
    <xf borderId="26" fillId="0" fontId="3" numFmtId="10" xfId="0" applyBorder="1" applyFont="1" applyNumberFormat="1"/>
    <xf borderId="26" fillId="0" fontId="3" numFmtId="0" xfId="0" applyBorder="1" applyFont="1"/>
    <xf borderId="20" fillId="5" fontId="17" numFmtId="0" xfId="0" applyBorder="1" applyFont="1"/>
    <xf borderId="21" fillId="5" fontId="18" numFmtId="165" xfId="0" applyAlignment="1" applyBorder="1" applyFont="1" applyNumberFormat="1">
      <alignment horizontal="right"/>
    </xf>
    <xf borderId="21" fillId="6" fontId="18" numFmtId="165" xfId="0" applyAlignment="1" applyBorder="1" applyFont="1" applyNumberFormat="1">
      <alignment horizontal="right"/>
    </xf>
    <xf borderId="22" fillId="7" fontId="3" numFmtId="0" xfId="0" applyBorder="1" applyFont="1"/>
    <xf borderId="24" fillId="0" fontId="3" numFmtId="1" xfId="0" applyBorder="1" applyFont="1" applyNumberFormat="1"/>
    <xf borderId="26" fillId="0" fontId="3" numFmtId="1" xfId="0" applyBorder="1" applyFont="1" applyNumberFormat="1"/>
    <xf borderId="22" fillId="7" fontId="3" numFmtId="0" xfId="0" applyAlignment="1" applyBorder="1" applyFont="1">
      <alignment horizontal="left"/>
    </xf>
    <xf borderId="24" fillId="0" fontId="3" numFmtId="1" xfId="0" applyAlignment="1" applyBorder="1" applyFont="1" applyNumberFormat="1">
      <alignment horizontal="right" readingOrder="0"/>
    </xf>
    <xf borderId="24" fillId="0" fontId="3" numFmtId="1" xfId="0" applyAlignment="1" applyBorder="1" applyFont="1" applyNumberFormat="1">
      <alignment horizontal="right"/>
    </xf>
    <xf borderId="26" fillId="0" fontId="3" numFmtId="1" xfId="0" applyAlignment="1" applyBorder="1" applyFont="1" applyNumberFormat="1">
      <alignment horizontal="right"/>
    </xf>
    <xf borderId="19" fillId="7" fontId="3" numFmtId="0" xfId="0" applyBorder="1" applyFont="1"/>
    <xf borderId="7" fillId="0" fontId="3" numFmtId="3" xfId="0" applyBorder="1" applyFont="1" applyNumberFormat="1"/>
    <xf borderId="19" fillId="0" fontId="3" numFmtId="3" xfId="0" applyBorder="1" applyFont="1" applyNumberFormat="1"/>
    <xf borderId="7" fillId="0" fontId="3" numFmtId="10" xfId="0" applyBorder="1" applyFont="1" applyNumberFormat="1"/>
    <xf borderId="19" fillId="0" fontId="3" numFmtId="10" xfId="0" applyBorder="1" applyFont="1" applyNumberFormat="1"/>
    <xf borderId="7" fillId="0" fontId="3" numFmtId="0" xfId="0" applyBorder="1" applyFont="1"/>
    <xf borderId="27" fillId="3" fontId="3" numFmtId="0" xfId="0" applyBorder="1" applyFont="1"/>
    <xf borderId="21" fillId="5" fontId="15" numFmtId="3" xfId="0" applyAlignment="1" applyBorder="1" applyFont="1" applyNumberFormat="1">
      <alignment horizontal="right"/>
    </xf>
    <xf borderId="21" fillId="6" fontId="15" numFmtId="3" xfId="0" applyAlignment="1" applyBorder="1" applyFont="1" applyNumberFormat="1">
      <alignment horizontal="right"/>
    </xf>
    <xf borderId="28" fillId="8" fontId="19" numFmtId="0" xfId="0" applyBorder="1" applyFill="1" applyFont="1"/>
    <xf borderId="29" fillId="8" fontId="14" numFmtId="0" xfId="0" applyBorder="1" applyFont="1"/>
    <xf borderId="19" fillId="8" fontId="14" numFmtId="0" xfId="0" applyAlignment="1" applyBorder="1" applyFont="1">
      <alignment readingOrder="0"/>
    </xf>
    <xf borderId="30" fillId="8" fontId="14" numFmtId="0" xfId="0" applyAlignment="1" applyBorder="1" applyFont="1">
      <alignment readingOrder="0"/>
    </xf>
    <xf borderId="19" fillId="8" fontId="14" numFmtId="0" xfId="0" applyBorder="1" applyFont="1"/>
    <xf borderId="28" fillId="8" fontId="14" numFmtId="0" xfId="0" applyBorder="1" applyFont="1"/>
    <xf borderId="31" fillId="8" fontId="3" numFmtId="0" xfId="0" applyBorder="1" applyFont="1"/>
    <xf borderId="28" fillId="8" fontId="3" numFmtId="0" xfId="0" applyBorder="1" applyFont="1"/>
    <xf borderId="32" fillId="8" fontId="3" numFmtId="0" xfId="0" applyBorder="1" applyFont="1"/>
    <xf borderId="22" fillId="8" fontId="14" numFmtId="0" xfId="0" applyBorder="1" applyFont="1"/>
    <xf borderId="2" fillId="8" fontId="3" numFmtId="0" xfId="0" applyBorder="1" applyFont="1"/>
    <xf borderId="22" fillId="8" fontId="3" numFmtId="10" xfId="0" applyBorder="1" applyFont="1" applyNumberFormat="1"/>
    <xf borderId="33" fillId="8" fontId="3" numFmtId="10" xfId="0" applyBorder="1" applyFont="1" applyNumberFormat="1"/>
    <xf borderId="22" fillId="8" fontId="3" numFmtId="0" xfId="0" applyBorder="1" applyFont="1"/>
    <xf borderId="21" fillId="5" fontId="15" numFmtId="4" xfId="0" applyAlignment="1" applyBorder="1" applyFont="1" applyNumberFormat="1">
      <alignment horizontal="right"/>
    </xf>
    <xf borderId="21" fillId="6" fontId="15" numFmtId="4" xfId="0" applyAlignment="1" applyBorder="1" applyFont="1" applyNumberFormat="1">
      <alignment horizontal="right"/>
    </xf>
    <xf borderId="34" fillId="8" fontId="14" numFmtId="0" xfId="0" applyBorder="1" applyFont="1"/>
    <xf borderId="14" fillId="8" fontId="3" numFmtId="0" xfId="0" applyBorder="1" applyFont="1"/>
    <xf borderId="34" fillId="8" fontId="3" numFmtId="10" xfId="0" applyBorder="1" applyFont="1" applyNumberFormat="1"/>
    <xf borderId="35" fillId="8" fontId="3" numFmtId="10" xfId="0" applyBorder="1" applyFont="1" applyNumberFormat="1"/>
    <xf borderId="25" fillId="0" fontId="19" numFmtId="0" xfId="0" applyBorder="1" applyFont="1"/>
    <xf borderId="36" fillId="0" fontId="14" numFmtId="0" xfId="0" applyAlignment="1" applyBorder="1" applyFont="1">
      <alignment readingOrder="0"/>
    </xf>
    <xf borderId="25" fillId="0" fontId="14" numFmtId="0" xfId="0" applyAlignment="1" applyBorder="1" applyFont="1">
      <alignment readingOrder="0"/>
    </xf>
    <xf borderId="37" fillId="0" fontId="14" numFmtId="0" xfId="0" applyAlignment="1" applyBorder="1" applyFont="1">
      <alignment readingOrder="0"/>
    </xf>
    <xf borderId="38" fillId="0" fontId="3" numFmtId="0" xfId="0" applyBorder="1" applyFont="1"/>
    <xf borderId="39" fillId="0" fontId="3" numFmtId="0" xfId="0" applyBorder="1" applyFont="1"/>
    <xf borderId="40" fillId="0" fontId="3" numFmtId="0" xfId="0" applyBorder="1" applyFont="1"/>
    <xf borderId="41" fillId="9" fontId="20" numFmtId="0" xfId="0" applyBorder="1" applyFill="1" applyFont="1"/>
    <xf borderId="22" fillId="9" fontId="20" numFmtId="0" xfId="0" applyBorder="1" applyFont="1"/>
    <xf borderId="33" fillId="7" fontId="14" numFmtId="1" xfId="0" applyBorder="1" applyFont="1" applyNumberFormat="1"/>
    <xf borderId="33" fillId="7" fontId="14" numFmtId="0" xfId="0" applyBorder="1" applyFont="1"/>
    <xf borderId="21" fillId="5" fontId="18" numFmtId="3" xfId="0" applyAlignment="1" applyBorder="1" applyFont="1" applyNumberFormat="1">
      <alignment horizontal="right"/>
    </xf>
    <xf borderId="21" fillId="6" fontId="18" numFmtId="3" xfId="0" applyAlignment="1" applyBorder="1" applyFont="1" applyNumberFormat="1">
      <alignment horizontal="right"/>
    </xf>
    <xf borderId="21" fillId="5" fontId="18" numFmtId="4" xfId="0" applyAlignment="1" applyBorder="1" applyFont="1" applyNumberFormat="1">
      <alignment horizontal="right"/>
    </xf>
    <xf borderId="21" fillId="6" fontId="18" numFmtId="4" xfId="0" applyAlignment="1" applyBorder="1" applyFont="1" applyNumberFormat="1">
      <alignment horizontal="right"/>
    </xf>
    <xf borderId="22" fillId="7" fontId="14" numFmtId="1" xfId="0" applyBorder="1" applyFont="1" applyNumberFormat="1"/>
    <xf borderId="22" fillId="7" fontId="14" numFmtId="0" xfId="0" applyBorder="1" applyFont="1"/>
    <xf borderId="42" fillId="9" fontId="20" numFmtId="0" xfId="0" applyBorder="1" applyFont="1"/>
    <xf borderId="34" fillId="9" fontId="20" numFmtId="0" xfId="0" applyBorder="1" applyFont="1"/>
    <xf borderId="34" fillId="7" fontId="14" numFmtId="0" xfId="0" applyBorder="1" applyFont="1"/>
    <xf borderId="2" fillId="3" fontId="14" numFmtId="165" xfId="0" applyBorder="1" applyFont="1" applyNumberFormat="1"/>
    <xf borderId="2" fillId="3" fontId="14" numFmtId="10" xfId="0" applyBorder="1" applyFont="1" applyNumberFormat="1"/>
    <xf borderId="2" fillId="3" fontId="14" numFmtId="0" xfId="0" applyBorder="1" applyFont="1"/>
    <xf borderId="2" fillId="3" fontId="3" numFmtId="10" xfId="0" applyBorder="1" applyFont="1" applyNumberFormat="1"/>
    <xf borderId="27" fillId="10" fontId="21" numFmtId="0" xfId="0" applyBorder="1" applyFill="1" applyFont="1"/>
    <xf borderId="41" fillId="5" fontId="22" numFmtId="0" xfId="0" applyBorder="1" applyFont="1"/>
    <xf borderId="21" fillId="5" fontId="22" numFmtId="10" xfId="0" applyAlignment="1" applyBorder="1" applyFont="1" applyNumberFormat="1">
      <alignment horizontal="right"/>
    </xf>
    <xf borderId="21" fillId="6" fontId="22" numFmtId="10" xfId="0" applyAlignment="1" applyBorder="1" applyFont="1" applyNumberFormat="1">
      <alignment horizontal="right"/>
    </xf>
    <xf borderId="21" fillId="5" fontId="22" numFmtId="4" xfId="0" applyAlignment="1" applyBorder="1" applyFont="1" applyNumberFormat="1">
      <alignment horizontal="right"/>
    </xf>
    <xf borderId="43" fillId="5" fontId="22" numFmtId="4" xfId="0" applyAlignment="1" applyBorder="1" applyFont="1" applyNumberFormat="1">
      <alignment horizontal="right"/>
    </xf>
    <xf borderId="41" fillId="5" fontId="23" numFmtId="0" xfId="0" applyBorder="1" applyFont="1"/>
    <xf borderId="21" fillId="5" fontId="23" numFmtId="4" xfId="0" applyAlignment="1" applyBorder="1" applyFont="1" applyNumberFormat="1">
      <alignment horizontal="right"/>
    </xf>
    <xf borderId="21" fillId="6" fontId="23" numFmtId="4" xfId="0" applyAlignment="1" applyBorder="1" applyFont="1" applyNumberFormat="1">
      <alignment horizontal="right"/>
    </xf>
    <xf borderId="43" fillId="5" fontId="23" numFmtId="4" xfId="0" applyAlignment="1" applyBorder="1" applyFont="1" applyNumberFormat="1">
      <alignment horizontal="right"/>
    </xf>
    <xf borderId="21" fillId="5" fontId="23" numFmtId="165" xfId="0" applyAlignment="1" applyBorder="1" applyFont="1" applyNumberFormat="1">
      <alignment horizontal="right"/>
    </xf>
    <xf borderId="21" fillId="6" fontId="23" numFmtId="165" xfId="0" applyAlignment="1" applyBorder="1" applyFont="1" applyNumberFormat="1">
      <alignment horizontal="right"/>
    </xf>
    <xf borderId="43" fillId="5" fontId="23" numFmtId="165" xfId="0" applyAlignment="1" applyBorder="1" applyFont="1" applyNumberFormat="1">
      <alignment horizontal="right"/>
    </xf>
    <xf borderId="42" fillId="5" fontId="23" numFmtId="0" xfId="0" applyBorder="1" applyFont="1"/>
    <xf borderId="44" fillId="5" fontId="23" numFmtId="165" xfId="0" applyAlignment="1" applyBorder="1" applyFont="1" applyNumberFormat="1">
      <alignment horizontal="right"/>
    </xf>
    <xf borderId="44" fillId="6" fontId="23" numFmtId="165" xfId="0" applyAlignment="1" applyBorder="1" applyFont="1" applyNumberFormat="1">
      <alignment horizontal="right"/>
    </xf>
    <xf borderId="45" fillId="5" fontId="23" numFmtId="165" xfId="0" applyAlignment="1" applyBorder="1" applyFont="1" applyNumberFormat="1">
      <alignment horizontal="right"/>
    </xf>
    <xf borderId="2" fillId="3" fontId="21" numFmtId="0" xfId="0" applyBorder="1" applyFont="1"/>
    <xf borderId="2" fillId="3" fontId="15" numFmtId="165" xfId="0" applyAlignment="1" applyBorder="1" applyFont="1" applyNumberFormat="1">
      <alignment horizontal="right"/>
    </xf>
    <xf borderId="8" fillId="3" fontId="9" numFmtId="0" xfId="0" applyAlignment="1" applyBorder="1" applyFont="1">
      <alignment horizontal="center"/>
    </xf>
    <xf borderId="2" fillId="3" fontId="10" numFmtId="0" xfId="0" applyBorder="1" applyFont="1"/>
    <xf borderId="8" fillId="3" fontId="11" numFmtId="0" xfId="0" applyAlignment="1" applyBorder="1" applyFont="1">
      <alignment horizontal="center"/>
    </xf>
    <xf borderId="46" fillId="0" fontId="5" numFmtId="0" xfId="0" applyBorder="1" applyFont="1"/>
    <xf borderId="47" fillId="3" fontId="14" numFmtId="0" xfId="0" applyBorder="1" applyFont="1"/>
    <xf borderId="47" fillId="3" fontId="3" numFmtId="0" xfId="0" applyBorder="1" applyFont="1"/>
    <xf borderId="30" fillId="3" fontId="14" numFmtId="0" xfId="0" applyAlignment="1" applyBorder="1" applyFont="1">
      <alignment readingOrder="0"/>
    </xf>
    <xf borderId="19" fillId="3" fontId="14" numFmtId="0" xfId="0" applyAlignment="1" applyBorder="1" applyFont="1">
      <alignment readingOrder="0"/>
    </xf>
    <xf borderId="19" fillId="3" fontId="14" numFmtId="0" xfId="0" applyBorder="1" applyFont="1"/>
    <xf borderId="48" fillId="3" fontId="14" numFmtId="0" xfId="0" applyAlignment="1" applyBorder="1" applyFont="1">
      <alignment horizontal="center"/>
    </xf>
    <xf borderId="36" fillId="0" fontId="3" numFmtId="0" xfId="0" applyBorder="1" applyFont="1"/>
    <xf borderId="37" fillId="0" fontId="14" numFmtId="0" xfId="0" applyBorder="1" applyFont="1"/>
    <xf borderId="25" fillId="0" fontId="14" numFmtId="0" xfId="0" applyBorder="1" applyFont="1"/>
    <xf borderId="28" fillId="3" fontId="14" numFmtId="0" xfId="0" applyAlignment="1" applyBorder="1" applyFont="1">
      <alignment horizontal="center"/>
    </xf>
    <xf borderId="23" fillId="0" fontId="14" numFmtId="0" xfId="0" applyBorder="1" applyFont="1"/>
    <xf borderId="24" fillId="0" fontId="14" numFmtId="0" xfId="0" applyBorder="1" applyFont="1"/>
    <xf borderId="26" fillId="0" fontId="14" numFmtId="0" xfId="0" applyBorder="1" applyFont="1"/>
    <xf borderId="21" fillId="5" fontId="23" numFmtId="165" xfId="0" applyAlignment="1" applyBorder="1" applyFont="1" applyNumberFormat="1">
      <alignment horizontal="right" vertical="bottom"/>
    </xf>
    <xf borderId="41" fillId="11" fontId="14" numFmtId="0" xfId="0" applyBorder="1" applyFill="1" applyFont="1"/>
    <xf borderId="24" fillId="0" fontId="3" numFmtId="165" xfId="0" applyBorder="1" applyFont="1" applyNumberFormat="1"/>
    <xf borderId="22" fillId="11" fontId="14" numFmtId="0" xfId="0" applyBorder="1" applyFont="1"/>
    <xf borderId="26" fillId="0" fontId="3" numFmtId="165" xfId="0" applyBorder="1" applyFont="1" applyNumberFormat="1"/>
    <xf borderId="24" fillId="0" fontId="3" numFmtId="0" xfId="0" applyBorder="1" applyFont="1"/>
    <xf borderId="21" fillId="5" fontId="23" numFmtId="165" xfId="0" applyAlignment="1" applyBorder="1" applyFont="1" applyNumberFormat="1">
      <alignment horizontal="right" readingOrder="0" vertical="bottom"/>
    </xf>
    <xf borderId="20" fillId="5" fontId="24" numFmtId="0" xfId="0" applyBorder="1" applyFont="1"/>
    <xf borderId="21" fillId="5" fontId="21" numFmtId="165" xfId="0" applyAlignment="1" applyBorder="1" applyFont="1" applyNumberFormat="1">
      <alignment horizontal="right"/>
    </xf>
    <xf borderId="21" fillId="5" fontId="25" numFmtId="165" xfId="0" applyAlignment="1" applyBorder="1" applyFont="1" applyNumberFormat="1">
      <alignment horizontal="right" vertical="bottom"/>
    </xf>
    <xf borderId="42" fillId="11" fontId="14" numFmtId="0" xfId="0" applyBorder="1" applyFont="1"/>
    <xf borderId="34" fillId="11" fontId="3" numFmtId="0" xfId="0" applyBorder="1" applyFont="1"/>
    <xf borderId="36" fillId="0" fontId="14" numFmtId="0" xfId="0" applyAlignment="1" applyBorder="1" applyFont="1">
      <alignment horizontal="center"/>
    </xf>
    <xf borderId="37" fillId="0" fontId="3" numFmtId="0" xfId="0" applyBorder="1" applyFont="1"/>
    <xf borderId="25" fillId="0" fontId="3" numFmtId="0" xfId="0" applyBorder="1" applyFont="1"/>
    <xf borderId="26" fillId="0" fontId="14" numFmtId="0" xfId="0" applyAlignment="1" applyBorder="1" applyFont="1">
      <alignment horizontal="center"/>
    </xf>
    <xf borderId="41" fillId="11" fontId="14" numFmtId="0" xfId="0" applyAlignment="1" applyBorder="1" applyFont="1">
      <alignment horizontal="left"/>
    </xf>
    <xf borderId="22" fillId="11" fontId="14" numFmtId="0" xfId="0" applyAlignment="1" applyBorder="1" applyFont="1">
      <alignment horizontal="left"/>
    </xf>
    <xf borderId="2" fillId="0" fontId="3" numFmtId="0" xfId="0" applyBorder="1" applyFont="1"/>
    <xf borderId="24" fillId="0" fontId="3" numFmtId="0" xfId="0" applyAlignment="1" applyBorder="1" applyFont="1">
      <alignment readingOrder="0"/>
    </xf>
    <xf borderId="26" fillId="0" fontId="3" numFmtId="0" xfId="0" applyAlignment="1" applyBorder="1" applyFont="1">
      <alignment readingOrder="0"/>
    </xf>
    <xf borderId="24" fillId="0" fontId="3" numFmtId="4" xfId="0" applyAlignment="1" applyBorder="1" applyFont="1" applyNumberFormat="1">
      <alignment readingOrder="0"/>
    </xf>
    <xf borderId="21" fillId="5" fontId="22" numFmtId="165" xfId="0" applyAlignment="1" applyBorder="1" applyFont="1" applyNumberFormat="1">
      <alignment horizontal="right" vertical="bottom"/>
    </xf>
    <xf borderId="49" fillId="5" fontId="18" numFmtId="165" xfId="0" applyAlignment="1" applyBorder="1" applyFont="1" applyNumberFormat="1">
      <alignment horizontal="right"/>
    </xf>
    <xf borderId="40" fillId="0" fontId="3" numFmtId="165" xfId="0" applyBorder="1" applyFont="1" applyNumberFormat="1"/>
    <xf borderId="38" fillId="0" fontId="3" numFmtId="165" xfId="0" applyBorder="1" applyFont="1" applyNumberFormat="1"/>
    <xf borderId="39" fillId="0" fontId="14" numFmtId="0" xfId="0" applyBorder="1" applyFont="1"/>
    <xf borderId="2" fillId="3" fontId="19" numFmtId="0" xfId="0" applyBorder="1" applyFont="1"/>
    <xf borderId="19" fillId="12" fontId="3" numFmtId="0" xfId="0" applyBorder="1" applyFill="1" applyFont="1"/>
    <xf borderId="29" fillId="12" fontId="3" numFmtId="0" xfId="0" applyBorder="1" applyFont="1"/>
    <xf borderId="19" fillId="12" fontId="14" numFmtId="0" xfId="0" applyAlignment="1" applyBorder="1" applyFont="1">
      <alignment readingOrder="0"/>
    </xf>
    <xf borderId="19" fillId="12" fontId="14" numFmtId="0" xfId="0" applyBorder="1" applyFont="1"/>
    <xf borderId="22" fillId="12" fontId="14" numFmtId="0" xfId="0" applyBorder="1" applyFont="1"/>
    <xf borderId="2" fillId="12" fontId="3" numFmtId="0" xfId="0" applyBorder="1" applyFont="1"/>
    <xf borderId="28" fillId="12" fontId="3" numFmtId="0" xfId="0" applyBorder="1" applyFont="1"/>
    <xf borderId="22" fillId="12" fontId="3" numFmtId="0" xfId="0" applyBorder="1" applyFont="1"/>
    <xf borderId="34" fillId="12" fontId="14" numFmtId="0" xfId="0" applyBorder="1" applyFont="1"/>
    <xf borderId="14" fillId="12" fontId="3" numFmtId="0" xfId="0" applyBorder="1" applyFont="1"/>
    <xf borderId="34" fillId="12" fontId="3" numFmtId="0" xfId="0" applyBorder="1" applyFont="1"/>
    <xf borderId="25" fillId="0" fontId="10" numFmtId="0" xfId="0" applyBorder="1" applyFont="1"/>
    <xf borderId="38" fillId="0" fontId="14" numFmtId="0" xfId="0" applyBorder="1" applyFont="1"/>
    <xf borderId="28" fillId="9" fontId="20" numFmtId="0" xfId="0" applyBorder="1" applyFont="1"/>
    <xf borderId="28" fillId="7" fontId="3" numFmtId="165" xfId="0" applyBorder="1" applyFont="1" applyNumberFormat="1"/>
    <xf borderId="22" fillId="7" fontId="3" numFmtId="165" xfId="0" applyBorder="1" applyFont="1" applyNumberFormat="1"/>
    <xf borderId="22" fillId="9" fontId="20" numFmtId="165" xfId="0" applyBorder="1" applyFont="1" applyNumberFormat="1"/>
    <xf borderId="34" fillId="9" fontId="20" numFmtId="165" xfId="0" applyBorder="1" applyFont="1" applyNumberFormat="1"/>
    <xf borderId="34" fillId="7" fontId="3" numFmtId="165" xfId="0" applyBorder="1" applyFont="1" applyNumberFormat="1"/>
    <xf borderId="21" fillId="5" fontId="23" numFmtId="3" xfId="0" applyAlignment="1" applyBorder="1" applyFont="1" applyNumberFormat="1">
      <alignment horizontal="right" vertical="bottom"/>
    </xf>
    <xf borderId="0" fillId="0" fontId="14" numFmtId="0" xfId="0" applyFont="1"/>
    <xf borderId="21" fillId="5" fontId="23" numFmtId="4" xfId="0" applyAlignment="1" applyBorder="1" applyFont="1" applyNumberFormat="1">
      <alignment horizontal="right" vertical="bottom"/>
    </xf>
    <xf borderId="2" fillId="5" fontId="17" numFmtId="0" xfId="0" applyBorder="1" applyFont="1"/>
    <xf borderId="2" fillId="5" fontId="18" numFmtId="165" xfId="0" applyAlignment="1" applyBorder="1" applyFont="1" applyNumberFormat="1">
      <alignment horizontal="right"/>
    </xf>
    <xf borderId="2" fillId="5" fontId="18" numFmtId="4" xfId="0" applyAlignment="1" applyBorder="1" applyFont="1" applyNumberFormat="1">
      <alignment horizontal="right"/>
    </xf>
    <xf borderId="2" fillId="5" fontId="18" numFmtId="10" xfId="0" applyAlignment="1" applyBorder="1" applyFont="1" applyNumberFormat="1">
      <alignment horizontal="right"/>
    </xf>
    <xf borderId="2" fillId="3" fontId="26" numFmtId="0" xfId="0" applyBorder="1" applyFont="1"/>
    <xf borderId="49" fillId="2" fontId="14" numFmtId="0" xfId="0" applyBorder="1" applyFont="1"/>
    <xf borderId="49" fillId="0" fontId="3" numFmtId="0" xfId="0" applyBorder="1" applyFont="1"/>
    <xf borderId="49" fillId="0" fontId="3" numFmtId="1" xfId="0" applyBorder="1" applyFont="1" applyNumberFormat="1"/>
    <xf borderId="49" fillId="0" fontId="3" numFmtId="165" xfId="0" applyBorder="1" applyFont="1" applyNumberFormat="1"/>
    <xf borderId="49" fillId="13" fontId="27" numFmtId="0" xfId="0" applyBorder="1" applyFill="1" applyFont="1"/>
    <xf borderId="49" fillId="13" fontId="27" numFmtId="165" xfId="0" applyBorder="1" applyFont="1" applyNumberFormat="1"/>
    <xf borderId="49" fillId="13" fontId="27" numFmtId="1" xfId="0" applyBorder="1" applyFont="1" applyNumberFormat="1"/>
    <xf borderId="2" fillId="3" fontId="27" numFmtId="0" xfId="0" applyBorder="1" applyFont="1"/>
    <xf borderId="50" fillId="13" fontId="27" numFmtId="0" xfId="0" applyBorder="1" applyFont="1"/>
    <xf borderId="51" fillId="13" fontId="27" numFmtId="0" xfId="0" applyBorder="1" applyFont="1"/>
    <xf borderId="51" fillId="13" fontId="27" numFmtId="165" xfId="0" applyBorder="1" applyFont="1" applyNumberFormat="1"/>
    <xf borderId="51" fillId="13" fontId="27" numFmtId="1" xfId="0" applyBorder="1" applyFont="1" applyNumberFormat="1"/>
    <xf borderId="0" fillId="0" fontId="28" numFmtId="0" xfId="0" applyAlignment="1" applyFont="1">
      <alignment horizontal="center"/>
    </xf>
    <xf borderId="0" fillId="5" fontId="28" numFmtId="0" xfId="0" applyFont="1"/>
    <xf borderId="0" fillId="0" fontId="29" numFmtId="0" xfId="0" applyAlignment="1" applyFont="1">
      <alignment readingOrder="0" shrinkToFit="0" vertical="bottom" wrapText="0"/>
    </xf>
    <xf borderId="0" fillId="12" fontId="30" numFmtId="0" xfId="0" applyAlignment="1" applyFont="1">
      <alignment horizontal="center" readingOrder="0"/>
    </xf>
    <xf borderId="0" fillId="12" fontId="31" numFmtId="0" xfId="0" applyAlignment="1" applyFont="1">
      <alignment horizontal="center" readingOrder="0"/>
    </xf>
    <xf borderId="0" fillId="12" fontId="32" numFmtId="0" xfId="0" applyAlignment="1" applyFont="1">
      <alignment horizontal="center" readingOrder="0"/>
    </xf>
    <xf borderId="0" fillId="12" fontId="33" numFmtId="0" xfId="0" applyAlignment="1" applyFont="1">
      <alignment horizontal="center" readingOrder="0"/>
    </xf>
    <xf borderId="0" fillId="12" fontId="29" numFmtId="0" xfId="0" applyAlignment="1" applyFont="1">
      <alignment readingOrder="0" shrinkToFit="0" vertical="bottom" wrapText="0"/>
    </xf>
    <xf borderId="49" fillId="12" fontId="34" numFmtId="0" xfId="0" applyAlignment="1" applyBorder="1" applyFont="1">
      <alignment horizontal="center" readingOrder="0" shrinkToFit="0" wrapText="0"/>
    </xf>
    <xf borderId="52" fillId="12" fontId="34" numFmtId="0" xfId="0" applyAlignment="1" applyBorder="1" applyFont="1">
      <alignment horizontal="center" readingOrder="0" shrinkToFit="0" wrapText="0"/>
    </xf>
    <xf borderId="0" fillId="0" fontId="29" numFmtId="0" xfId="0" applyAlignment="1" applyFont="1">
      <alignment horizontal="center" readingOrder="0" shrinkToFit="0" vertical="bottom" wrapText="0"/>
    </xf>
    <xf borderId="0" fillId="12" fontId="29" numFmtId="0" xfId="0" applyAlignment="1" applyFont="1">
      <alignment horizontal="right" readingOrder="0" shrinkToFit="0" vertical="bottom" wrapText="0"/>
    </xf>
    <xf borderId="0" fillId="0" fontId="29" numFmtId="0" xfId="0" applyAlignment="1" applyFont="1">
      <alignment horizontal="right" readingOrder="0" shrinkToFit="0" vertical="bottom" wrapText="0"/>
    </xf>
    <xf borderId="0" fillId="5" fontId="29" numFmtId="0" xfId="0" applyAlignment="1" applyFont="1">
      <alignment horizontal="right" readingOrder="0" shrinkToFit="0" vertical="bottom" wrapText="0"/>
    </xf>
    <xf borderId="0" fillId="5" fontId="35" numFmtId="0" xfId="0" applyFont="1"/>
    <xf borderId="0" fillId="12" fontId="28" numFmtId="0" xfId="0" applyFont="1"/>
    <xf borderId="0" fillId="14" fontId="33" numFmtId="0" xfId="0" applyAlignment="1" applyFill="1" applyFont="1">
      <alignment readingOrder="0"/>
    </xf>
    <xf borderId="0" fillId="12" fontId="28" numFmtId="0" xfId="0" applyAlignment="1" applyFont="1">
      <alignment readingOrder="0"/>
    </xf>
    <xf borderId="0" fillId="11" fontId="35" numFmtId="0" xfId="0" applyFont="1"/>
    <xf borderId="0" fillId="5" fontId="29" numFmtId="0" xfId="0" applyAlignment="1" applyFont="1">
      <alignment shrinkToFit="0" vertical="bottom" wrapText="0"/>
    </xf>
    <xf borderId="0" fillId="5" fontId="36" numFmtId="0" xfId="0" applyAlignment="1" applyFont="1">
      <alignment readingOrder="0" shrinkToFit="0" vertical="bottom" wrapText="0"/>
    </xf>
    <xf borderId="0" fillId="5" fontId="29" numFmtId="0" xfId="0" applyAlignment="1" applyFont="1">
      <alignment readingOrder="0" shrinkToFit="0" vertical="bottom" wrapText="0"/>
    </xf>
    <xf borderId="53" fillId="12" fontId="34" numFmtId="0" xfId="0" applyAlignment="1" applyBorder="1" applyFont="1">
      <alignment readingOrder="0" shrinkToFit="0" vertical="bottom" wrapText="0"/>
    </xf>
    <xf borderId="54" fillId="12" fontId="29" numFmtId="10" xfId="0" applyAlignment="1" applyBorder="1" applyFont="1" applyNumberFormat="1">
      <alignment horizontal="right" readingOrder="0" shrinkToFit="0" vertical="bottom" wrapText="0"/>
    </xf>
    <xf borderId="55" fillId="12" fontId="34" numFmtId="0" xfId="0" applyAlignment="1" applyBorder="1" applyFont="1">
      <alignment readingOrder="0" shrinkToFit="0" vertical="bottom" wrapText="0"/>
    </xf>
    <xf borderId="56" fillId="12" fontId="29" numFmtId="10" xfId="0" applyAlignment="1" applyBorder="1" applyFont="1" applyNumberFormat="1">
      <alignment horizontal="right" readingOrder="0" shrinkToFit="0" vertical="bottom" wrapText="0"/>
    </xf>
    <xf borderId="0" fillId="12" fontId="35" numFmtId="0" xfId="0" applyAlignment="1" applyFont="1">
      <alignment readingOrder="0"/>
    </xf>
    <xf borderId="56" fillId="12" fontId="29" numFmtId="165" xfId="0" applyAlignment="1" applyBorder="1" applyFont="1" applyNumberFormat="1">
      <alignment horizontal="right" readingOrder="0" shrinkToFit="0" vertical="bottom" wrapText="0"/>
    </xf>
    <xf borderId="57" fillId="12" fontId="34" numFmtId="0" xfId="0" applyAlignment="1" applyBorder="1" applyFont="1">
      <alignment readingOrder="0" shrinkToFit="0" vertical="bottom" wrapText="0"/>
    </xf>
    <xf borderId="58" fillId="12" fontId="29" numFmtId="165" xfId="0" applyAlignment="1" applyBorder="1" applyFont="1" applyNumberFormat="1">
      <alignment horizontal="right" readingOrder="0" shrinkToFit="0" vertical="bottom" wrapText="0"/>
    </xf>
    <xf borderId="59" fillId="5" fontId="36" numFmtId="0" xfId="0" applyAlignment="1" applyBorder="1" applyFont="1">
      <alignment readingOrder="0" shrinkToFit="0" vertical="bottom" wrapText="0"/>
    </xf>
    <xf borderId="59" fillId="5" fontId="29" numFmtId="0" xfId="0" applyAlignment="1" applyBorder="1" applyFont="1">
      <alignment shrinkToFit="0" vertical="bottom" wrapText="0"/>
    </xf>
    <xf borderId="0" fillId="15" fontId="37" numFmtId="0" xfId="0" applyAlignment="1" applyFill="1" applyFont="1">
      <alignment readingOrder="0" shrinkToFit="0" vertical="bottom" wrapText="0"/>
    </xf>
    <xf borderId="53" fillId="0" fontId="34" numFmtId="0" xfId="0" applyAlignment="1" applyBorder="1" applyFont="1">
      <alignment readingOrder="0" shrinkToFit="0" vertical="bottom" wrapText="0"/>
    </xf>
    <xf borderId="59" fillId="0" fontId="34" numFmtId="0" xfId="0" applyAlignment="1" applyBorder="1" applyFont="1">
      <alignment shrinkToFit="0" vertical="bottom" wrapText="0"/>
    </xf>
    <xf borderId="59" fillId="0" fontId="34" numFmtId="0" xfId="0" applyAlignment="1" applyBorder="1" applyFont="1">
      <alignment readingOrder="0" shrinkToFit="0" vertical="bottom" wrapText="0"/>
    </xf>
    <xf borderId="54" fillId="0" fontId="34" numFmtId="0" xfId="0" applyAlignment="1" applyBorder="1" applyFont="1">
      <alignment readingOrder="0" shrinkToFit="0" vertical="bottom" wrapText="0"/>
    </xf>
    <xf borderId="57" fillId="0" fontId="34" numFmtId="0" xfId="0" applyAlignment="1" applyBorder="1" applyFont="1">
      <alignment shrinkToFit="0" vertical="bottom" wrapText="0"/>
    </xf>
    <xf borderId="60" fillId="0" fontId="34" numFmtId="0" xfId="0" applyAlignment="1" applyBorder="1" applyFont="1">
      <alignment shrinkToFit="0" vertical="bottom" wrapText="0"/>
    </xf>
    <xf borderId="58" fillId="0" fontId="34" numFmtId="0" xfId="0" applyAlignment="1" applyBorder="1" applyFont="1">
      <alignment shrinkToFit="0" vertical="bottom" wrapText="0"/>
    </xf>
    <xf borderId="55" fillId="0" fontId="34" numFmtId="0" xfId="0" applyAlignment="1" applyBorder="1" applyFont="1">
      <alignment readingOrder="0" shrinkToFit="0" vertical="bottom" wrapText="0"/>
    </xf>
    <xf borderId="0" fillId="12" fontId="29" numFmtId="0" xfId="0" applyAlignment="1" applyFont="1">
      <alignment shrinkToFit="0" vertical="bottom" wrapText="0"/>
    </xf>
    <xf borderId="0" fillId="12" fontId="35" numFmtId="0" xfId="0" applyFont="1"/>
    <xf borderId="56" fillId="12" fontId="29" numFmtId="0" xfId="0" applyAlignment="1" applyBorder="1" applyFont="1">
      <alignment horizontal="right" readingOrder="0" shrinkToFit="0" vertical="bottom" wrapText="0"/>
    </xf>
    <xf borderId="0" fillId="12" fontId="38" numFmtId="4" xfId="0" applyAlignment="1" applyFont="1" applyNumberFormat="1">
      <alignment horizontal="right" readingOrder="0"/>
    </xf>
    <xf borderId="0" fillId="12" fontId="29" numFmtId="4" xfId="0" applyAlignment="1" applyFont="1" applyNumberFormat="1">
      <alignment horizontal="right" readingOrder="0" shrinkToFit="0" vertical="bottom" wrapText="0"/>
    </xf>
    <xf borderId="0" fillId="12" fontId="39" numFmtId="4" xfId="0" applyAlignment="1" applyFont="1" applyNumberFormat="1">
      <alignment horizontal="right" readingOrder="0"/>
    </xf>
    <xf borderId="0" fillId="5" fontId="40" numFmtId="0" xfId="0" applyAlignment="1" applyFont="1">
      <alignment horizontal="left" readingOrder="0"/>
    </xf>
    <xf borderId="0" fillId="5" fontId="29" numFmtId="0" xfId="0" applyAlignment="1" applyFont="1">
      <alignment horizontal="left" readingOrder="0"/>
    </xf>
    <xf borderId="57" fillId="0" fontId="34" numFmtId="0" xfId="0" applyAlignment="1" applyBorder="1" applyFont="1">
      <alignment readingOrder="0" shrinkToFit="0" vertical="bottom" wrapText="0"/>
    </xf>
    <xf borderId="60" fillId="12" fontId="29" numFmtId="0" xfId="0" applyAlignment="1" applyBorder="1" applyFont="1">
      <alignment shrinkToFit="0" vertical="bottom" wrapText="0"/>
    </xf>
    <xf borderId="60" fillId="12" fontId="29" numFmtId="0" xfId="0" applyAlignment="1" applyBorder="1" applyFont="1">
      <alignment horizontal="right" readingOrder="0" shrinkToFit="0" vertical="bottom" wrapText="0"/>
    </xf>
    <xf borderId="0" fillId="7" fontId="34" numFmtId="0" xfId="0" applyAlignment="1" applyFont="1">
      <alignment readingOrder="0" shrinkToFit="0" vertical="bottom" wrapText="0"/>
    </xf>
    <xf borderId="0" fillId="7" fontId="34" numFmtId="0" xfId="0" applyAlignment="1" applyFont="1">
      <alignment horizontal="right" readingOrder="0" shrinkToFit="0" vertical="bottom" wrapText="0"/>
    </xf>
    <xf borderId="0" fillId="5" fontId="37" numFmtId="0" xfId="0" applyAlignment="1" applyFont="1">
      <alignment readingOrder="0" shrinkToFit="0" vertical="bottom" wrapText="0"/>
    </xf>
    <xf borderId="0" fillId="0" fontId="28" numFmtId="0" xfId="0" applyAlignment="1" applyFont="1">
      <alignment readingOrder="0"/>
    </xf>
    <xf borderId="53" fillId="0" fontId="29" numFmtId="0" xfId="0" applyAlignment="1" applyBorder="1" applyFont="1">
      <alignment readingOrder="0" shrinkToFit="0" vertical="bottom" wrapText="0"/>
    </xf>
    <xf borderId="54" fillId="11" fontId="29" numFmtId="10" xfId="0" applyAlignment="1" applyBorder="1" applyFont="1" applyNumberFormat="1">
      <alignment horizontal="right" readingOrder="0" shrinkToFit="0" vertical="bottom" wrapText="0"/>
    </xf>
    <xf borderId="55" fillId="0" fontId="29" numFmtId="0" xfId="0" applyAlignment="1" applyBorder="1" applyFont="1">
      <alignment readingOrder="0" shrinkToFit="0" vertical="bottom" wrapText="0"/>
    </xf>
    <xf borderId="56" fillId="11" fontId="29" numFmtId="10" xfId="0" applyAlignment="1" applyBorder="1" applyFont="1" applyNumberFormat="1">
      <alignment horizontal="right" readingOrder="0" shrinkToFit="0" vertical="bottom" wrapText="0"/>
    </xf>
    <xf borderId="49" fillId="11" fontId="41" numFmtId="0" xfId="0" applyAlignment="1" applyBorder="1" applyFont="1">
      <alignment readingOrder="0" shrinkToFit="0" vertical="bottom" wrapText="0"/>
    </xf>
    <xf borderId="52" fillId="11" fontId="34" numFmtId="10" xfId="0" applyAlignment="1" applyBorder="1" applyFont="1" applyNumberFormat="1">
      <alignment horizontal="right" readingOrder="0" shrinkToFit="0" vertical="bottom" wrapText="0"/>
    </xf>
    <xf borderId="54" fillId="11" fontId="29" numFmtId="0" xfId="0" applyAlignment="1" applyBorder="1" applyFont="1">
      <alignment horizontal="right" readingOrder="0" shrinkToFit="0" vertical="bottom" wrapText="0"/>
    </xf>
    <xf borderId="0" fillId="5" fontId="29" numFmtId="0" xfId="0" applyAlignment="1" applyFont="1">
      <alignment horizontal="center" shrinkToFit="0" vertical="bottom" wrapText="0"/>
    </xf>
    <xf borderId="56" fillId="11" fontId="29" numFmtId="0" xfId="0" applyAlignment="1" applyBorder="1" applyFont="1">
      <alignment horizontal="right" readingOrder="0" shrinkToFit="0" vertical="bottom" wrapText="0"/>
    </xf>
    <xf borderId="52" fillId="11" fontId="34" numFmtId="0" xfId="0" applyAlignment="1" applyBorder="1" applyFont="1">
      <alignment horizontal="right" readingOrder="0" shrinkToFit="0" vertical="bottom" wrapText="0"/>
    </xf>
    <xf borderId="61" fillId="0" fontId="29" numFmtId="0" xfId="0" applyAlignment="1" applyBorder="1" applyFont="1">
      <alignment readingOrder="0" shrinkToFit="0" vertical="bottom" wrapText="0"/>
    </xf>
    <xf borderId="53" fillId="11" fontId="29" numFmtId="165" xfId="0" applyAlignment="1" applyBorder="1" applyFont="1" applyNumberFormat="1">
      <alignment horizontal="right" readingOrder="0" shrinkToFit="0" vertical="bottom" wrapText="0"/>
    </xf>
    <xf borderId="62" fillId="0" fontId="29" numFmtId="0" xfId="0" applyAlignment="1" applyBorder="1" applyFont="1">
      <alignment readingOrder="0" shrinkToFit="0" vertical="bottom" wrapText="0"/>
    </xf>
    <xf borderId="55" fillId="11" fontId="29" numFmtId="0" xfId="0" applyAlignment="1" applyBorder="1" applyFont="1">
      <alignment horizontal="right" readingOrder="0" shrinkToFit="0" vertical="bottom" wrapText="0"/>
    </xf>
    <xf borderId="55" fillId="11" fontId="29" numFmtId="1" xfId="0" applyAlignment="1" applyBorder="1" applyFont="1" applyNumberFormat="1">
      <alignment horizontal="right" readingOrder="0" shrinkToFit="0" vertical="bottom" wrapText="0"/>
    </xf>
    <xf borderId="55" fillId="11" fontId="29" numFmtId="10" xfId="0" applyAlignment="1" applyBorder="1" applyFont="1" applyNumberFormat="1">
      <alignment horizontal="right" readingOrder="0" shrinkToFit="0" vertical="bottom" wrapText="0"/>
    </xf>
    <xf borderId="62" fillId="0" fontId="29" numFmtId="0" xfId="0" applyAlignment="1" applyBorder="1" applyFont="1">
      <alignment shrinkToFit="0" vertical="bottom" wrapText="0"/>
    </xf>
    <xf borderId="55" fillId="11" fontId="29" numFmtId="0" xfId="0" applyAlignment="1" applyBorder="1" applyFont="1">
      <alignment shrinkToFit="0" vertical="bottom" wrapText="0"/>
    </xf>
    <xf borderId="63" fillId="11" fontId="41" numFmtId="0" xfId="0" applyAlignment="1" applyBorder="1" applyFont="1">
      <alignment readingOrder="0" shrinkToFit="0" vertical="bottom" wrapText="0"/>
    </xf>
    <xf borderId="49" fillId="11" fontId="34" numFmtId="0" xfId="0" applyAlignment="1" applyBorder="1" applyFont="1">
      <alignment horizontal="right" readingOrder="0" shrinkToFit="0" vertical="bottom" wrapText="0"/>
    </xf>
    <xf borderId="53" fillId="11" fontId="29" numFmtId="0" xfId="0" applyAlignment="1" applyBorder="1" applyFont="1">
      <alignment horizontal="right" readingOrder="0" shrinkToFit="0" vertical="bottom" wrapText="0"/>
    </xf>
    <xf borderId="49" fillId="11" fontId="34" numFmtId="10" xfId="0" applyAlignment="1" applyBorder="1" applyFont="1" applyNumberFormat="1">
      <alignment horizontal="right" readingOrder="0" shrinkToFit="0" vertical="bottom" wrapText="0"/>
    </xf>
    <xf borderId="28" fillId="12" fontId="14" numFmtId="0" xfId="0" applyBorder="1" applyFont="1"/>
    <xf borderId="31" fillId="12" fontId="14" numFmtId="0" xfId="0" applyBorder="1" applyFont="1"/>
    <xf borderId="28" fillId="12" fontId="14" numFmtId="0" xfId="0" applyAlignment="1" applyBorder="1" applyFont="1">
      <alignment readingOrder="0"/>
    </xf>
    <xf borderId="32" fillId="12" fontId="14" numFmtId="0" xfId="0" applyAlignment="1" applyBorder="1" applyFont="1">
      <alignment readingOrder="0"/>
    </xf>
    <xf borderId="35" fillId="12" fontId="3" numFmtId="0" xfId="0" applyBorder="1" applyFont="1"/>
    <xf borderId="22" fillId="12" fontId="3" numFmtId="1" xfId="0" applyBorder="1" applyFont="1" applyNumberFormat="1"/>
    <xf borderId="22" fillId="12" fontId="3" numFmtId="165" xfId="0" applyBorder="1" applyFont="1" applyNumberFormat="1"/>
    <xf borderId="33" fillId="12" fontId="3" numFmtId="165" xfId="0" applyBorder="1" applyFont="1" applyNumberFormat="1"/>
    <xf borderId="33" fillId="12" fontId="3" numFmtId="0" xfId="0" applyBorder="1" applyFont="1"/>
    <xf borderId="64" fillId="3" fontId="26" numFmtId="0" xfId="0" applyAlignment="1" applyBorder="1" applyFont="1">
      <alignment horizontal="left"/>
    </xf>
    <xf borderId="65" fillId="0" fontId="5" numFmtId="0" xfId="0" applyBorder="1" applyFont="1"/>
    <xf borderId="66" fillId="0" fontId="5" numFmtId="0" xfId="0" applyBorder="1" applyFont="1"/>
    <xf borderId="32" fillId="16" fontId="3" numFmtId="10" xfId="0" applyBorder="1" applyFill="1" applyFont="1" applyNumberFormat="1"/>
    <xf borderId="33" fillId="16" fontId="3" numFmtId="10" xfId="0" applyBorder="1" applyFont="1" applyNumberFormat="1"/>
    <xf borderId="22" fillId="12" fontId="14" numFmtId="0" xfId="0" applyAlignment="1" applyBorder="1" applyFont="1">
      <alignment readingOrder="0"/>
    </xf>
    <xf borderId="33" fillId="16" fontId="3" numFmtId="0" xfId="0" applyBorder="1" applyFont="1"/>
    <xf borderId="34" fillId="12" fontId="14" numFmtId="0" xfId="0" applyAlignment="1" applyBorder="1" applyFont="1">
      <alignment readingOrder="0"/>
    </xf>
    <xf borderId="35" fillId="16" fontId="3" numFmtId="0" xfId="0" applyBorder="1" applyFont="1"/>
    <xf borderId="48" fillId="12" fontId="14" numFmtId="0" xfId="0" applyBorder="1" applyFont="1"/>
    <xf borderId="41" fillId="12" fontId="14" numFmtId="0" xfId="0" applyBorder="1" applyFont="1"/>
    <xf borderId="42" fillId="12" fontId="14" numFmtId="0" xfId="0" applyBorder="1" applyFont="1"/>
    <xf borderId="35" fillId="16" fontId="3" numFmtId="165" xfId="0" applyBorder="1" applyFont="1" applyNumberFormat="1"/>
    <xf borderId="0" fillId="0" fontId="42" numFmtId="0" xfId="0" applyFont="1"/>
    <xf borderId="0" fillId="0" fontId="16" numFmtId="0" xfId="0" applyFont="1"/>
    <xf borderId="48" fillId="12" fontId="3" numFmtId="0" xfId="0" applyAlignment="1" applyBorder="1" applyFont="1">
      <alignment readingOrder="0"/>
    </xf>
    <xf borderId="32" fillId="16" fontId="43" numFmtId="0" xfId="0" applyBorder="1" applyFont="1"/>
    <xf borderId="42" fillId="12" fontId="3" numFmtId="0" xfId="0" applyAlignment="1" applyBorder="1" applyFont="1">
      <alignment readingOrder="0"/>
    </xf>
    <xf borderId="35" fillId="16" fontId="43" numFmtId="0" xfId="0" applyBorder="1" applyFont="1"/>
    <xf borderId="64" fillId="3" fontId="19" numFmtId="0" xfId="0" applyAlignment="1" applyBorder="1" applyFont="1">
      <alignment horizontal="left"/>
    </xf>
    <xf borderId="19" fillId="0" fontId="3" numFmtId="0" xfId="0" applyAlignment="1" applyBorder="1" applyFont="1">
      <alignment readingOrder="0"/>
    </xf>
    <xf borderId="28" fillId="11" fontId="3" numFmtId="165" xfId="0" applyBorder="1" applyFont="1" applyNumberFormat="1"/>
    <xf borderId="28" fillId="11" fontId="3" numFmtId="0" xfId="0" applyBorder="1" applyFont="1"/>
    <xf borderId="32" fillId="11" fontId="14" numFmtId="0" xfId="0" applyBorder="1" applyFont="1"/>
    <xf borderId="35" fillId="11" fontId="3" numFmtId="0" xfId="0" applyBorder="1" applyFont="1"/>
    <xf borderId="34" fillId="11" fontId="14" numFmtId="166" xfId="0" applyBorder="1" applyFont="1" applyNumberFormat="1"/>
    <xf borderId="32" fillId="11" fontId="43" numFmtId="0" xfId="0" applyBorder="1" applyFont="1"/>
    <xf borderId="2" fillId="3" fontId="3" numFmtId="0" xfId="0" applyAlignment="1" applyBorder="1" applyFont="1">
      <alignment horizontal="left"/>
    </xf>
    <xf borderId="34" fillId="11" fontId="44" numFmtId="166" xfId="0" applyBorder="1" applyFont="1" applyNumberFormat="1"/>
    <xf borderId="2" fillId="3" fontId="14" numFmtId="0" xfId="0" applyAlignment="1" applyBorder="1" applyFont="1">
      <alignment horizontal="left"/>
    </xf>
    <xf borderId="2" fillId="3" fontId="45" numFmtId="0" xfId="0" applyBorder="1" applyFont="1"/>
    <xf borderId="2" fillId="3" fontId="46" numFmtId="0" xfId="0" applyBorder="1" applyFont="1"/>
    <xf borderId="3" fillId="0" fontId="14" numFmtId="0" xfId="0" applyAlignment="1" applyBorder="1" applyFont="1">
      <alignment horizontal="right"/>
    </xf>
    <xf borderId="47" fillId="12" fontId="14" numFmtId="0" xfId="0" applyBorder="1" applyFont="1"/>
    <xf borderId="29" fillId="12" fontId="14" numFmtId="0" xfId="0" applyAlignment="1" applyBorder="1" applyFont="1">
      <alignment horizontal="center" vertical="center"/>
    </xf>
    <xf borderId="30" fillId="12" fontId="14" numFmtId="0" xfId="0" applyAlignment="1" applyBorder="1" applyFont="1">
      <alignment horizontal="center" vertical="center"/>
    </xf>
    <xf borderId="47" fillId="12" fontId="14" numFmtId="0" xfId="0" applyAlignment="1" applyBorder="1" applyFont="1">
      <alignment horizontal="center" vertical="center"/>
    </xf>
    <xf borderId="30" fillId="12" fontId="14" numFmtId="0" xfId="0" applyBorder="1" applyFont="1"/>
    <xf borderId="41" fillId="12" fontId="14" numFmtId="0" xfId="0" applyAlignment="1" applyBorder="1" applyFont="1">
      <alignment horizontal="left" readingOrder="0"/>
    </xf>
    <xf borderId="0" fillId="0" fontId="3" numFmtId="3" xfId="0" applyAlignment="1" applyFont="1" applyNumberFormat="1">
      <alignment readingOrder="0"/>
    </xf>
    <xf borderId="0" fillId="0" fontId="18" numFmtId="4" xfId="0" applyAlignment="1" applyFont="1" applyNumberFormat="1">
      <alignment readingOrder="0"/>
    </xf>
    <xf borderId="41" fillId="12" fontId="14" numFmtId="0" xfId="0" applyAlignment="1" applyBorder="1" applyFont="1">
      <alignment horizontal="left"/>
    </xf>
    <xf borderId="0" fillId="0" fontId="3" numFmtId="2" xfId="0" applyFont="1" applyNumberFormat="1"/>
    <xf borderId="0" fillId="0" fontId="3" numFmtId="4" xfId="0" applyAlignment="1" applyFont="1" applyNumberFormat="1">
      <alignment readingOrder="0"/>
    </xf>
    <xf borderId="42" fillId="12" fontId="14" numFmtId="0" xfId="0" applyAlignment="1" applyBorder="1" applyFont="1">
      <alignment horizontal="left"/>
    </xf>
    <xf borderId="16" fillId="0" fontId="3" numFmtId="2" xfId="0" applyBorder="1" applyFont="1" applyNumberFormat="1"/>
    <xf borderId="16" fillId="0" fontId="3" numFmtId="0" xfId="0" applyBorder="1" applyFont="1"/>
    <xf borderId="2" fillId="16" fontId="14" numFmtId="0" xfId="0" applyAlignment="1" applyBorder="1" applyFont="1">
      <alignment horizontal="center"/>
    </xf>
    <xf borderId="2" fillId="3" fontId="3" numFmtId="167" xfId="0" applyBorder="1" applyFont="1" applyNumberFormat="1"/>
    <xf borderId="0" fillId="0" fontId="47" numFmtId="3" xfId="0" applyFont="1" applyNumberFormat="1"/>
    <xf borderId="47" fillId="12" fontId="3" numFmtId="0" xfId="0" applyBorder="1" applyFont="1"/>
    <xf borderId="29" fillId="12" fontId="14" numFmtId="0" xfId="0" applyAlignment="1" applyBorder="1" applyFont="1">
      <alignment horizontal="right" readingOrder="0"/>
    </xf>
    <xf borderId="41" fillId="12" fontId="14" numFmtId="0" xfId="0" applyAlignment="1" applyBorder="1" applyFont="1">
      <alignment horizontal="left" readingOrder="0" vertical="center"/>
    </xf>
    <xf borderId="41" fillId="3" fontId="3" numFmtId="0" xfId="0" applyBorder="1" applyFont="1"/>
    <xf borderId="2" fillId="3" fontId="3" numFmtId="1" xfId="0" applyAlignment="1" applyBorder="1" applyFont="1" applyNumberFormat="1">
      <alignment horizontal="right" readingOrder="0"/>
    </xf>
    <xf borderId="33" fillId="3" fontId="3" numFmtId="0" xfId="0" applyBorder="1" applyFont="1"/>
    <xf borderId="2" fillId="3" fontId="3" numFmtId="2" xfId="0" applyAlignment="1" applyBorder="1" applyFont="1" applyNumberFormat="1">
      <alignment horizontal="right" readingOrder="0"/>
    </xf>
    <xf borderId="41" fillId="12" fontId="14" numFmtId="0" xfId="0" applyAlignment="1" applyBorder="1" applyFont="1">
      <alignment horizontal="left" vertical="center"/>
    </xf>
    <xf borderId="2" fillId="3" fontId="3" numFmtId="2" xfId="0" applyAlignment="1" applyBorder="1" applyFont="1" applyNumberFormat="1">
      <alignment horizontal="right"/>
    </xf>
    <xf borderId="42" fillId="12" fontId="14" numFmtId="0" xfId="0" applyAlignment="1" applyBorder="1" applyFont="1">
      <alignment horizontal="left" vertical="center"/>
    </xf>
    <xf borderId="42" fillId="3" fontId="3" numFmtId="0" xfId="0" applyBorder="1" applyFont="1"/>
    <xf borderId="14" fillId="3" fontId="3" numFmtId="2" xfId="0" applyAlignment="1" applyBorder="1" applyFont="1" applyNumberFormat="1">
      <alignment horizontal="right"/>
    </xf>
    <xf borderId="35" fillId="3" fontId="3" numFmtId="0" xfId="0" applyBorder="1" applyFont="1"/>
    <xf borderId="28" fillId="11" fontId="14" numFmtId="0" xfId="0" applyAlignment="1" applyBorder="1" applyFont="1">
      <alignment horizontal="left" vertical="center"/>
    </xf>
    <xf borderId="32" fillId="11" fontId="3" numFmtId="167" xfId="0" applyBorder="1" applyFont="1" applyNumberFormat="1"/>
    <xf borderId="22" fillId="11" fontId="14" numFmtId="0" xfId="0" applyAlignment="1" applyBorder="1" applyFont="1">
      <alignment horizontal="left" vertical="center"/>
    </xf>
    <xf borderId="33" fillId="11" fontId="3" numFmtId="2" xfId="0" applyBorder="1" applyFont="1" applyNumberFormat="1"/>
    <xf borderId="33" fillId="11" fontId="3" numFmtId="0" xfId="0" applyBorder="1" applyFont="1"/>
    <xf borderId="34" fillId="11" fontId="14" numFmtId="0" xfId="0" applyAlignment="1" applyBorder="1" applyFont="1">
      <alignment horizontal="left" vertical="center"/>
    </xf>
    <xf borderId="2" fillId="3" fontId="1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57"/>
    <col customWidth="1" min="4" max="4" width="11.86"/>
    <col customWidth="1" min="5" max="5" width="35.0"/>
    <col customWidth="1" min="6" max="6" width="32.86"/>
    <col customWidth="1" min="7" max="7" width="19.29"/>
    <col customWidth="1" min="8"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c r="D14" s="1" t="s">
        <v>0</v>
      </c>
      <c r="E14" s="1" t="s">
        <v>1</v>
      </c>
      <c r="F14" s="1" t="s">
        <v>2</v>
      </c>
      <c r="G14" s="2" t="s">
        <v>3</v>
      </c>
    </row>
    <row r="15" ht="14.25" customHeight="1">
      <c r="D15" s="3">
        <v>1.0</v>
      </c>
      <c r="E15" s="4" t="s">
        <v>4</v>
      </c>
      <c r="F15" s="4" t="s">
        <v>5</v>
      </c>
      <c r="G15" s="5" t="s">
        <v>6</v>
      </c>
    </row>
    <row r="16" ht="14.25" customHeight="1">
      <c r="D16" s="3">
        <v>2.0</v>
      </c>
      <c r="E16" s="4" t="s">
        <v>7</v>
      </c>
      <c r="F16" s="5" t="s">
        <v>8</v>
      </c>
      <c r="G16" s="5" t="s">
        <v>6</v>
      </c>
    </row>
    <row r="17" ht="14.25" customHeight="1">
      <c r="D17" s="3">
        <v>3.0</v>
      </c>
      <c r="E17" s="4" t="s">
        <v>9</v>
      </c>
      <c r="F17" s="5" t="s">
        <v>10</v>
      </c>
      <c r="G17" s="5" t="s">
        <v>6</v>
      </c>
    </row>
    <row r="18" ht="14.25" customHeight="1">
      <c r="D18" s="3">
        <v>4.0</v>
      </c>
      <c r="E18" s="5" t="s">
        <v>11</v>
      </c>
      <c r="F18" s="5" t="s">
        <v>12</v>
      </c>
      <c r="G18" s="5" t="s">
        <v>6</v>
      </c>
    </row>
    <row r="19" ht="14.25" customHeight="1">
      <c r="D19" s="3">
        <v>5.0</v>
      </c>
      <c r="E19" s="5" t="s">
        <v>13</v>
      </c>
      <c r="F19" s="5" t="s">
        <v>14</v>
      </c>
      <c r="G19" s="5" t="s">
        <v>6</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77.43"/>
    <col customWidth="1" min="3" max="7" width="13.29"/>
    <col customWidth="1" min="8" max="8" width="12.14"/>
    <col customWidth="1" min="9" max="9" width="43.14"/>
    <col customWidth="1" min="10" max="10" width="8.86"/>
    <col customWidth="1" min="11" max="13" width="8.71"/>
    <col customWidth="1" min="14" max="15" width="8.86"/>
    <col customWidth="1" min="16" max="16" width="43.14"/>
    <col customWidth="1" min="17" max="17" width="8.86"/>
    <col customWidth="1" min="18" max="18" width="9.71"/>
    <col customWidth="1" min="19" max="19" width="8.71"/>
    <col customWidth="1" min="20" max="20" width="8.29"/>
    <col customWidth="1" min="21" max="21" width="8.86"/>
    <col customWidth="1" min="22" max="22" width="11.43"/>
    <col customWidth="1" min="23" max="23" width="44.43"/>
    <col customWidth="1" min="24" max="31" width="14.57"/>
    <col customWidth="1" min="32" max="33" width="15.86"/>
    <col customWidth="1" min="34" max="35" width="8.86"/>
  </cols>
  <sheetData>
    <row r="1" ht="14.25" customHeight="1">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row>
    <row r="2" ht="14.25" customHeight="1">
      <c r="A2" s="6"/>
      <c r="B2" s="6"/>
      <c r="C2" s="6"/>
      <c r="D2" s="7"/>
      <c r="E2" s="7"/>
      <c r="F2" s="7"/>
      <c r="G2" s="6"/>
      <c r="H2" s="6"/>
      <c r="I2" s="6"/>
      <c r="J2" s="6"/>
      <c r="K2" s="6"/>
      <c r="L2" s="6"/>
      <c r="M2" s="6"/>
      <c r="N2" s="6"/>
      <c r="O2" s="6"/>
      <c r="P2" s="6"/>
      <c r="Q2" s="6"/>
      <c r="R2" s="6"/>
      <c r="S2" s="6"/>
      <c r="T2" s="6"/>
      <c r="U2" s="6"/>
      <c r="V2" s="6"/>
      <c r="W2" s="8" t="s">
        <v>15</v>
      </c>
      <c r="X2" s="9"/>
      <c r="Y2" s="9"/>
      <c r="Z2" s="9"/>
      <c r="AA2" s="9"/>
      <c r="AB2" s="9"/>
      <c r="AC2" s="9"/>
      <c r="AD2" s="10"/>
      <c r="AE2" s="11" t="s">
        <v>16</v>
      </c>
      <c r="AF2" s="9"/>
      <c r="AG2" s="12"/>
      <c r="AH2" s="6"/>
      <c r="AI2" s="6"/>
    </row>
    <row r="3" ht="14.25" customHeight="1">
      <c r="A3" s="6"/>
      <c r="B3" s="6"/>
      <c r="C3" s="6"/>
      <c r="D3" s="13"/>
      <c r="E3" s="13"/>
      <c r="F3" s="13"/>
      <c r="G3" s="6"/>
      <c r="H3" s="6"/>
      <c r="I3" s="6"/>
      <c r="J3" s="6"/>
      <c r="K3" s="6"/>
      <c r="L3" s="6"/>
      <c r="M3" s="6"/>
      <c r="N3" s="6"/>
      <c r="O3" s="6"/>
      <c r="P3" s="6"/>
      <c r="Q3" s="6"/>
      <c r="R3" s="6"/>
      <c r="S3" s="6"/>
      <c r="T3" s="6"/>
      <c r="U3" s="6"/>
      <c r="V3" s="6"/>
      <c r="W3" s="14"/>
      <c r="X3" s="14"/>
      <c r="Y3" s="14"/>
      <c r="Z3" s="14"/>
      <c r="AA3" s="14"/>
      <c r="AB3" s="14"/>
      <c r="AC3" s="14"/>
      <c r="AD3" s="14"/>
      <c r="AE3" s="14"/>
      <c r="AF3" s="14"/>
      <c r="AG3" s="14"/>
      <c r="AH3" s="6"/>
      <c r="AI3" s="6"/>
    </row>
    <row r="4" ht="14.25" customHeight="1">
      <c r="A4" s="6"/>
      <c r="B4" s="15" t="s">
        <v>17</v>
      </c>
      <c r="C4" s="16"/>
      <c r="D4" s="17"/>
      <c r="E4" s="17"/>
      <c r="F4" s="17"/>
      <c r="G4" s="6"/>
      <c r="H4" s="6"/>
      <c r="I4" s="18" t="s">
        <v>18</v>
      </c>
      <c r="J4" s="19"/>
      <c r="K4" s="19"/>
      <c r="L4" s="19"/>
      <c r="M4" s="20"/>
      <c r="N4" s="6"/>
      <c r="O4" s="6"/>
      <c r="P4" s="21" t="s">
        <v>19</v>
      </c>
      <c r="Q4" s="19"/>
      <c r="R4" s="19"/>
      <c r="S4" s="19"/>
      <c r="T4" s="20"/>
      <c r="U4" s="6"/>
      <c r="V4" s="6"/>
      <c r="W4" s="22" t="s">
        <v>20</v>
      </c>
      <c r="X4" s="23" t="s">
        <v>21</v>
      </c>
      <c r="Y4" s="23" t="s">
        <v>22</v>
      </c>
      <c r="Z4" s="23" t="s">
        <v>23</v>
      </c>
      <c r="AA4" s="23" t="s">
        <v>24</v>
      </c>
      <c r="AB4" s="23" t="s">
        <v>25</v>
      </c>
      <c r="AC4" s="23" t="s">
        <v>26</v>
      </c>
      <c r="AD4" s="23" t="s">
        <v>27</v>
      </c>
      <c r="AE4" s="24" t="s">
        <v>28</v>
      </c>
      <c r="AF4" s="24" t="s">
        <v>29</v>
      </c>
      <c r="AG4" s="24" t="s">
        <v>30</v>
      </c>
      <c r="AH4" s="6"/>
      <c r="AI4" s="6"/>
    </row>
    <row r="5" ht="14.25" customHeight="1">
      <c r="A5" s="6"/>
      <c r="B5" s="6"/>
      <c r="C5" s="25"/>
      <c r="D5" s="26" t="s">
        <v>31</v>
      </c>
      <c r="E5" s="9"/>
      <c r="F5" s="12"/>
      <c r="G5" s="6"/>
      <c r="H5" s="6"/>
      <c r="I5" s="27"/>
      <c r="J5" s="28"/>
      <c r="K5" s="28"/>
      <c r="L5" s="28"/>
      <c r="M5" s="29"/>
      <c r="N5" s="6"/>
      <c r="O5" s="6"/>
      <c r="P5" s="27"/>
      <c r="Q5" s="28"/>
      <c r="R5" s="28"/>
      <c r="S5" s="28"/>
      <c r="T5" s="29"/>
      <c r="U5" s="6"/>
      <c r="V5" s="6"/>
      <c r="W5" s="30" t="s">
        <v>32</v>
      </c>
      <c r="X5" s="31" t="s">
        <v>33</v>
      </c>
      <c r="Y5" s="31" t="s">
        <v>34</v>
      </c>
      <c r="Z5" s="31" t="s">
        <v>35</v>
      </c>
      <c r="AA5" s="31" t="s">
        <v>36</v>
      </c>
      <c r="AB5" s="31" t="s">
        <v>37</v>
      </c>
      <c r="AC5" s="31" t="s">
        <v>38</v>
      </c>
      <c r="AD5" s="31" t="s">
        <v>39</v>
      </c>
      <c r="AE5" s="32">
        <v>45382.0</v>
      </c>
      <c r="AF5" s="31" t="s">
        <v>40</v>
      </c>
      <c r="AG5" s="31" t="s">
        <v>41</v>
      </c>
      <c r="AH5" s="6"/>
      <c r="AI5" s="6"/>
    </row>
    <row r="6" ht="14.25" customHeight="1">
      <c r="A6" s="6"/>
      <c r="B6" s="33"/>
      <c r="C6" s="34"/>
      <c r="D6" s="35" t="s">
        <v>42</v>
      </c>
      <c r="E6" s="36" t="s">
        <v>43</v>
      </c>
      <c r="F6" s="36" t="s">
        <v>44</v>
      </c>
      <c r="G6" s="6"/>
      <c r="H6" s="6"/>
      <c r="I6" s="37"/>
      <c r="J6" s="38"/>
      <c r="K6" s="35" t="s">
        <v>42</v>
      </c>
      <c r="L6" s="36" t="s">
        <v>43</v>
      </c>
      <c r="M6" s="36" t="s">
        <v>44</v>
      </c>
      <c r="N6" s="6"/>
      <c r="O6" s="6"/>
      <c r="P6" s="33"/>
      <c r="Q6" s="34"/>
      <c r="R6" s="35" t="s">
        <v>42</v>
      </c>
      <c r="S6" s="36" t="s">
        <v>43</v>
      </c>
      <c r="T6" s="36" t="s">
        <v>44</v>
      </c>
      <c r="U6" s="6"/>
      <c r="V6" s="39"/>
      <c r="W6" s="40" t="s">
        <v>45</v>
      </c>
      <c r="X6" s="41">
        <v>140809.0</v>
      </c>
      <c r="Y6" s="41">
        <v>142028.0</v>
      </c>
      <c r="Z6" s="41">
        <v>153851.0</v>
      </c>
      <c r="AA6" s="41">
        <v>174600.0</v>
      </c>
      <c r="AB6" s="41">
        <v>189722.0</v>
      </c>
      <c r="AC6" s="41">
        <v>214391.0</v>
      </c>
      <c r="AD6" s="41">
        <v>245879.0</v>
      </c>
      <c r="AE6" s="42">
        <v>266854.0</v>
      </c>
      <c r="AF6" s="41">
        <v>273794.842</v>
      </c>
      <c r="AG6" s="41">
        <v>292847.447</v>
      </c>
      <c r="AH6" s="6"/>
      <c r="AI6" s="6"/>
    </row>
    <row r="7" ht="14.25" customHeight="1">
      <c r="A7" s="6"/>
      <c r="B7" s="43" t="s">
        <v>46</v>
      </c>
      <c r="C7" s="44"/>
      <c r="D7" s="45">
        <v>279164.0</v>
      </c>
      <c r="E7" s="46">
        <v>245879.0</v>
      </c>
      <c r="F7" s="47">
        <v>214391.0</v>
      </c>
      <c r="G7" s="6"/>
      <c r="H7" s="6"/>
      <c r="I7" s="43" t="s">
        <v>46</v>
      </c>
      <c r="J7" s="44"/>
      <c r="K7" s="48">
        <f t="shared" ref="K7:K8" si="2">D7/$D$7</f>
        <v>1</v>
      </c>
      <c r="L7" s="49">
        <f t="shared" ref="L7:L8" si="3">E7/$E$7</f>
        <v>1</v>
      </c>
      <c r="M7" s="49">
        <f t="shared" ref="M7:M8" si="4">F7/$F$7</f>
        <v>1</v>
      </c>
      <c r="N7" s="6"/>
      <c r="O7" s="6"/>
      <c r="P7" s="43" t="s">
        <v>46</v>
      </c>
      <c r="Q7" s="44"/>
      <c r="R7" s="48">
        <f t="shared" ref="R7:S7" si="1">(D7-E7)/E7</f>
        <v>0.1353714632</v>
      </c>
      <c r="S7" s="49">
        <f t="shared" si="1"/>
        <v>0.146871837</v>
      </c>
      <c r="T7" s="50"/>
      <c r="U7" s="6"/>
      <c r="V7" s="6"/>
      <c r="W7" s="51" t="s">
        <v>47</v>
      </c>
      <c r="X7" s="52">
        <v>140809.0</v>
      </c>
      <c r="Y7" s="52">
        <v>142028.0</v>
      </c>
      <c r="Z7" s="52">
        <v>153851.0</v>
      </c>
      <c r="AA7" s="52">
        <v>174600.0</v>
      </c>
      <c r="AB7" s="52">
        <v>189722.0</v>
      </c>
      <c r="AC7" s="52">
        <v>214391.0</v>
      </c>
      <c r="AD7" s="52">
        <v>245879.0</v>
      </c>
      <c r="AE7" s="53">
        <v>266854.0</v>
      </c>
      <c r="AF7" s="52"/>
      <c r="AG7" s="52"/>
      <c r="AH7" s="6"/>
      <c r="AI7" s="6"/>
    </row>
    <row r="8" ht="14.25" customHeight="1">
      <c r="A8" s="6"/>
      <c r="B8" s="54" t="s">
        <v>48</v>
      </c>
      <c r="C8" s="44"/>
      <c r="D8" s="45">
        <v>115557.0</v>
      </c>
      <c r="E8" s="47">
        <v>106536.0</v>
      </c>
      <c r="F8" s="47">
        <v>100551.0</v>
      </c>
      <c r="G8" s="7"/>
      <c r="H8" s="7"/>
      <c r="I8" s="54" t="s">
        <v>48</v>
      </c>
      <c r="J8" s="44"/>
      <c r="K8" s="48">
        <f t="shared" si="2"/>
        <v>0.4139394764</v>
      </c>
      <c r="L8" s="49">
        <f t="shared" si="3"/>
        <v>0.4332862912</v>
      </c>
      <c r="M8" s="49">
        <f t="shared" si="4"/>
        <v>0.469007561</v>
      </c>
      <c r="N8" s="6"/>
      <c r="O8" s="6"/>
      <c r="P8" s="54" t="s">
        <v>48</v>
      </c>
      <c r="Q8" s="44"/>
      <c r="R8" s="48">
        <f t="shared" ref="R8:S8" si="5">(D8-E8)/E8</f>
        <v>0.08467560261</v>
      </c>
      <c r="S8" s="49">
        <f t="shared" si="5"/>
        <v>0.05952203359</v>
      </c>
      <c r="T8" s="50"/>
      <c r="U8" s="6"/>
      <c r="V8" s="6"/>
      <c r="W8" s="51" t="s">
        <v>49</v>
      </c>
      <c r="X8" s="52">
        <v>62453.0</v>
      </c>
      <c r="Y8" s="52">
        <v>65724.0</v>
      </c>
      <c r="Z8" s="52">
        <v>70421.0</v>
      </c>
      <c r="AA8" s="52">
        <v>80591.0</v>
      </c>
      <c r="AB8" s="52">
        <v>86645.0</v>
      </c>
      <c r="AC8" s="52">
        <v>100551.0</v>
      </c>
      <c r="AD8" s="52">
        <v>106536.0</v>
      </c>
      <c r="AE8" s="53">
        <v>110843.0</v>
      </c>
      <c r="AF8" s="52"/>
      <c r="AG8" s="52"/>
      <c r="AH8" s="6"/>
      <c r="AI8" s="6"/>
    </row>
    <row r="9" ht="14.25" customHeight="1">
      <c r="A9" s="6"/>
      <c r="B9" s="54"/>
      <c r="C9" s="44"/>
      <c r="D9" s="55"/>
      <c r="E9" s="56"/>
      <c r="F9" s="56"/>
      <c r="G9" s="6"/>
      <c r="H9" s="6"/>
      <c r="I9" s="54"/>
      <c r="J9" s="44"/>
      <c r="K9" s="48"/>
      <c r="L9" s="49"/>
      <c r="M9" s="49"/>
      <c r="N9" s="6"/>
      <c r="O9" s="6"/>
      <c r="P9" s="54"/>
      <c r="Q9" s="44"/>
      <c r="R9" s="48"/>
      <c r="S9" s="49"/>
      <c r="T9" s="50"/>
      <c r="U9" s="6"/>
      <c r="V9" s="6"/>
      <c r="W9" s="51" t="s">
        <v>50</v>
      </c>
      <c r="X9" s="52">
        <v>62453.0</v>
      </c>
      <c r="Y9" s="52">
        <v>65724.0</v>
      </c>
      <c r="Z9" s="52">
        <v>70421.0</v>
      </c>
      <c r="AA9" s="52">
        <v>80591.0</v>
      </c>
      <c r="AB9" s="52">
        <v>86645.0</v>
      </c>
      <c r="AC9" s="52">
        <v>100551.0</v>
      </c>
      <c r="AD9" s="52">
        <v>106536.0</v>
      </c>
      <c r="AE9" s="53">
        <v>110843.0</v>
      </c>
      <c r="AF9" s="52"/>
      <c r="AG9" s="52"/>
      <c r="AH9" s="6"/>
      <c r="AI9" s="6"/>
    </row>
    <row r="10" ht="14.25" customHeight="1">
      <c r="A10" s="6"/>
      <c r="B10" s="43" t="s">
        <v>51</v>
      </c>
      <c r="C10" s="44"/>
      <c r="D10" s="55">
        <f>D7-D8</f>
        <v>163607</v>
      </c>
      <c r="E10" s="47">
        <v>139343.0</v>
      </c>
      <c r="F10" s="47">
        <v>113840.0</v>
      </c>
      <c r="G10" s="6"/>
      <c r="H10" s="6"/>
      <c r="I10" s="43" t="s">
        <v>51</v>
      </c>
      <c r="J10" s="44"/>
      <c r="K10" s="48">
        <f>D10/$D$7</f>
        <v>0.5860605236</v>
      </c>
      <c r="L10" s="49">
        <f>E10/$E$7</f>
        <v>0.5667137088</v>
      </c>
      <c r="M10" s="49">
        <f>F10/$F$7</f>
        <v>0.530992439</v>
      </c>
      <c r="N10" s="6"/>
      <c r="O10" s="6"/>
      <c r="P10" s="43" t="s">
        <v>51</v>
      </c>
      <c r="Q10" s="44"/>
      <c r="R10" s="48">
        <f t="shared" ref="R10:S10" si="6">(D10-E10)/E10</f>
        <v>0.1741314598</v>
      </c>
      <c r="S10" s="49">
        <f t="shared" si="6"/>
        <v>0.2240249473</v>
      </c>
      <c r="T10" s="50"/>
      <c r="U10" s="6"/>
      <c r="V10" s="39"/>
      <c r="W10" s="40" t="s">
        <v>51</v>
      </c>
      <c r="X10" s="41">
        <v>78356.0</v>
      </c>
      <c r="Y10" s="41">
        <v>76304.0</v>
      </c>
      <c r="Z10" s="41">
        <v>83430.0</v>
      </c>
      <c r="AA10" s="41">
        <v>94009.0</v>
      </c>
      <c r="AB10" s="41">
        <v>103077.0</v>
      </c>
      <c r="AC10" s="41">
        <v>113840.0</v>
      </c>
      <c r="AD10" s="41">
        <v>139343.0</v>
      </c>
      <c r="AE10" s="42">
        <v>156011.0</v>
      </c>
      <c r="AF10" s="41">
        <v>157415.60645948</v>
      </c>
      <c r="AG10" s="41">
        <v>167251.03393064</v>
      </c>
      <c r="AH10" s="39"/>
      <c r="AI10" s="6"/>
    </row>
    <row r="11" ht="14.25" customHeight="1">
      <c r="A11" s="6"/>
      <c r="B11" s="54"/>
      <c r="C11" s="44"/>
      <c r="D11" s="55"/>
      <c r="E11" s="56"/>
      <c r="F11" s="56"/>
      <c r="G11" s="6"/>
      <c r="H11" s="6"/>
      <c r="I11" s="54"/>
      <c r="J11" s="44"/>
      <c r="K11" s="48"/>
      <c r="L11" s="49"/>
      <c r="M11" s="49"/>
      <c r="N11" s="6"/>
      <c r="O11" s="6"/>
      <c r="P11" s="54"/>
      <c r="Q11" s="44"/>
      <c r="R11" s="48"/>
      <c r="S11" s="49"/>
      <c r="T11" s="50"/>
      <c r="U11" s="6"/>
      <c r="V11" s="6"/>
      <c r="W11" s="51" t="s">
        <v>52</v>
      </c>
      <c r="X11" s="52" t="s">
        <v>53</v>
      </c>
      <c r="Y11" s="52" t="s">
        <v>53</v>
      </c>
      <c r="Z11" s="52">
        <v>0.0</v>
      </c>
      <c r="AA11" s="52">
        <v>0.0</v>
      </c>
      <c r="AB11" s="52">
        <v>0.0</v>
      </c>
      <c r="AC11" s="52">
        <v>0.0</v>
      </c>
      <c r="AD11" s="52">
        <v>0.0</v>
      </c>
      <c r="AE11" s="53">
        <v>0.0</v>
      </c>
      <c r="AF11" s="52"/>
      <c r="AG11" s="52"/>
      <c r="AH11" s="6"/>
      <c r="AI11" s="6"/>
    </row>
    <row r="12" ht="14.25" customHeight="1">
      <c r="A12" s="6"/>
      <c r="B12" s="43" t="s">
        <v>54</v>
      </c>
      <c r="C12" s="44"/>
      <c r="D12" s="55"/>
      <c r="E12" s="55"/>
      <c r="F12" s="55"/>
      <c r="G12" s="6"/>
      <c r="H12" s="6"/>
      <c r="I12" s="43" t="s">
        <v>54</v>
      </c>
      <c r="J12" s="44"/>
      <c r="K12" s="48"/>
      <c r="L12" s="49"/>
      <c r="M12" s="49"/>
      <c r="N12" s="6"/>
      <c r="O12" s="6"/>
      <c r="P12" s="43" t="s">
        <v>54</v>
      </c>
      <c r="Q12" s="44"/>
      <c r="R12" s="48"/>
      <c r="S12" s="49"/>
      <c r="T12" s="50"/>
      <c r="U12" s="6"/>
      <c r="V12" s="6"/>
      <c r="W12" s="51" t="s">
        <v>55</v>
      </c>
      <c r="X12" s="52">
        <v>64858.0</v>
      </c>
      <c r="Y12" s="52">
        <v>64387.0</v>
      </c>
      <c r="Z12" s="52">
        <v>62542.0</v>
      </c>
      <c r="AA12" s="52">
        <v>62110.0</v>
      </c>
      <c r="AB12" s="52">
        <v>70633.0</v>
      </c>
      <c r="AC12" s="52">
        <v>78198.0</v>
      </c>
      <c r="AD12" s="52">
        <v>81177.0</v>
      </c>
      <c r="AE12" s="53">
        <v>90963.0</v>
      </c>
      <c r="AF12" s="52"/>
      <c r="AG12" s="52"/>
      <c r="AH12" s="6"/>
      <c r="AI12" s="6"/>
    </row>
    <row r="13" ht="14.25" customHeight="1">
      <c r="A13" s="6"/>
      <c r="B13" s="57" t="s">
        <v>56</v>
      </c>
      <c r="C13" s="44"/>
      <c r="D13" s="45">
        <v>77201.0</v>
      </c>
      <c r="E13" s="47">
        <v>68026.0</v>
      </c>
      <c r="F13" s="47">
        <v>62081.0</v>
      </c>
      <c r="G13" s="6"/>
      <c r="H13" s="6"/>
      <c r="I13" s="57" t="s">
        <v>56</v>
      </c>
      <c r="J13" s="44"/>
      <c r="K13" s="48">
        <f t="shared" ref="K13:K17" si="8">D13/$D$7</f>
        <v>0.2765435371</v>
      </c>
      <c r="L13" s="49">
        <f t="shared" ref="L13:L17" si="9">E13/$E$7</f>
        <v>0.2766645382</v>
      </c>
      <c r="M13" s="49">
        <f t="shared" ref="M13:M17" si="10">F13/$F$7</f>
        <v>0.2895690584</v>
      </c>
      <c r="N13" s="6"/>
      <c r="O13" s="6"/>
      <c r="P13" s="57" t="s">
        <v>56</v>
      </c>
      <c r="Q13" s="44"/>
      <c r="R13" s="48">
        <f t="shared" ref="R13:S13" si="7">(D13-E13)/E13</f>
        <v>0.1348749008</v>
      </c>
      <c r="S13" s="49">
        <f t="shared" si="7"/>
        <v>0.09576198837</v>
      </c>
      <c r="T13" s="50"/>
      <c r="U13" s="6"/>
      <c r="V13" s="6"/>
      <c r="W13" s="51" t="s">
        <v>57</v>
      </c>
      <c r="X13" s="52">
        <v>46372.0</v>
      </c>
      <c r="Y13" s="52">
        <v>46910.0</v>
      </c>
      <c r="Z13" s="52">
        <v>48890.0</v>
      </c>
      <c r="AA13" s="52">
        <v>50129.0</v>
      </c>
      <c r="AB13" s="52">
        <v>54559.0</v>
      </c>
      <c r="AC13" s="52">
        <v>62081.0</v>
      </c>
      <c r="AD13" s="52">
        <v>68026.0</v>
      </c>
      <c r="AE13" s="53">
        <v>72470.0</v>
      </c>
      <c r="AF13" s="52"/>
      <c r="AG13" s="52"/>
      <c r="AH13" s="6"/>
      <c r="AI13" s="6"/>
    </row>
    <row r="14" ht="14.25" customHeight="1">
      <c r="A14" s="6"/>
      <c r="B14" s="57" t="s">
        <v>58</v>
      </c>
      <c r="C14" s="44"/>
      <c r="D14" s="45">
        <v>22873.0</v>
      </c>
      <c r="E14" s="45">
        <v>19381.0</v>
      </c>
      <c r="F14" s="45">
        <v>17482.0</v>
      </c>
      <c r="G14" s="6"/>
      <c r="H14" s="6"/>
      <c r="I14" s="57" t="s">
        <v>58</v>
      </c>
      <c r="J14" s="44"/>
      <c r="K14" s="48">
        <f t="shared" si="8"/>
        <v>0.08193391698</v>
      </c>
      <c r="L14" s="49">
        <f t="shared" si="9"/>
        <v>0.07882332367</v>
      </c>
      <c r="M14" s="49">
        <f t="shared" si="10"/>
        <v>0.08154260207</v>
      </c>
      <c r="N14" s="6"/>
      <c r="O14" s="6"/>
      <c r="P14" s="57" t="s">
        <v>58</v>
      </c>
      <c r="Q14" s="44"/>
      <c r="R14" s="48">
        <f t="shared" ref="R14:S14" si="11">(D14-E14)/E14</f>
        <v>0.1801764615</v>
      </c>
      <c r="S14" s="49">
        <f t="shared" si="11"/>
        <v>0.1086260153</v>
      </c>
      <c r="T14" s="50"/>
      <c r="U14" s="6"/>
      <c r="V14" s="6"/>
      <c r="W14" s="51" t="s">
        <v>58</v>
      </c>
      <c r="X14" s="52">
        <v>19551.0</v>
      </c>
      <c r="Y14" s="52">
        <v>18265.0</v>
      </c>
      <c r="Z14" s="52">
        <v>15607.0</v>
      </c>
      <c r="AA14" s="52">
        <v>15410.0</v>
      </c>
      <c r="AB14" s="52">
        <v>16541.0</v>
      </c>
      <c r="AC14" s="52">
        <v>17482.0</v>
      </c>
      <c r="AD14" s="52">
        <v>19381.0</v>
      </c>
      <c r="AE14" s="53">
        <v>20618.0</v>
      </c>
      <c r="AF14" s="52"/>
      <c r="AG14" s="52"/>
      <c r="AH14" s="6"/>
      <c r="AI14" s="6"/>
    </row>
    <row r="15" ht="14.25" customHeight="1">
      <c r="A15" s="6"/>
      <c r="B15" s="57" t="s">
        <v>59</v>
      </c>
      <c r="C15" s="44"/>
      <c r="D15" s="45">
        <v>14856.0</v>
      </c>
      <c r="E15" s="45">
        <v>12636.0</v>
      </c>
      <c r="F15" s="45">
        <v>11824.0</v>
      </c>
      <c r="G15" s="6"/>
      <c r="H15" s="6"/>
      <c r="I15" s="57" t="s">
        <v>59</v>
      </c>
      <c r="J15" s="44"/>
      <c r="K15" s="48">
        <f t="shared" si="8"/>
        <v>0.05321603072</v>
      </c>
      <c r="L15" s="49">
        <f t="shared" si="9"/>
        <v>0.05139113141</v>
      </c>
      <c r="M15" s="49">
        <f t="shared" si="10"/>
        <v>0.05515156886</v>
      </c>
      <c r="N15" s="6"/>
      <c r="O15" s="6"/>
      <c r="P15" s="57" t="s">
        <v>59</v>
      </c>
      <c r="Q15" s="44"/>
      <c r="R15" s="48">
        <f t="shared" ref="R15:S15" si="12">(D15-E15)/E15</f>
        <v>0.175688509</v>
      </c>
      <c r="S15" s="49">
        <f t="shared" si="12"/>
        <v>0.06867388363</v>
      </c>
      <c r="T15" s="50"/>
      <c r="U15" s="6"/>
      <c r="V15" s="6"/>
      <c r="W15" s="51" t="s">
        <v>60</v>
      </c>
      <c r="X15" s="52">
        <v>-1065.0</v>
      </c>
      <c r="Y15" s="52">
        <v>-788.0</v>
      </c>
      <c r="Z15" s="52">
        <v>-1955.0</v>
      </c>
      <c r="AA15" s="52">
        <v>-3429.0</v>
      </c>
      <c r="AB15" s="52">
        <v>-467.0</v>
      </c>
      <c r="AC15" s="52">
        <v>-1365.0</v>
      </c>
      <c r="AD15" s="52">
        <v>-6230.0</v>
      </c>
      <c r="AE15" s="53">
        <v>-2125.0</v>
      </c>
      <c r="AF15" s="52"/>
      <c r="AG15" s="52"/>
      <c r="AH15" s="6"/>
      <c r="AI15" s="6"/>
    </row>
    <row r="16" ht="14.25" customHeight="1">
      <c r="A16" s="6"/>
      <c r="B16" s="57" t="s">
        <v>61</v>
      </c>
      <c r="C16" s="44"/>
      <c r="D16" s="45">
        <v>275.0</v>
      </c>
      <c r="E16" s="47">
        <v>0.0</v>
      </c>
      <c r="F16" s="47">
        <v>0.0</v>
      </c>
      <c r="G16" s="6"/>
      <c r="H16" s="6"/>
      <c r="I16" s="57" t="s">
        <v>61</v>
      </c>
      <c r="J16" s="44"/>
      <c r="K16" s="48">
        <f t="shared" si="8"/>
        <v>0.0009850840366</v>
      </c>
      <c r="L16" s="49">
        <f t="shared" si="9"/>
        <v>0</v>
      </c>
      <c r="M16" s="49">
        <f t="shared" si="10"/>
        <v>0</v>
      </c>
      <c r="N16" s="6"/>
      <c r="O16" s="6"/>
      <c r="P16" s="57" t="s">
        <v>61</v>
      </c>
      <c r="Q16" s="44"/>
      <c r="R16" s="48" t="s">
        <v>62</v>
      </c>
      <c r="S16" s="49" t="s">
        <v>62</v>
      </c>
      <c r="T16" s="50"/>
      <c r="U16" s="6"/>
      <c r="V16" s="39"/>
      <c r="W16" s="40" t="s">
        <v>63</v>
      </c>
      <c r="X16" s="41">
        <v>13498.0</v>
      </c>
      <c r="Y16" s="41">
        <v>11917.0</v>
      </c>
      <c r="Z16" s="41">
        <v>20888.0</v>
      </c>
      <c r="AA16" s="41">
        <v>31899.0</v>
      </c>
      <c r="AB16" s="41">
        <v>32444.0</v>
      </c>
      <c r="AC16" s="41">
        <v>35642.0</v>
      </c>
      <c r="AD16" s="41">
        <v>58166.0</v>
      </c>
      <c r="AE16" s="42">
        <v>65048.0</v>
      </c>
      <c r="AF16" s="41">
        <v>62334.969</v>
      </c>
      <c r="AG16" s="41">
        <v>65665.548</v>
      </c>
      <c r="AH16" s="6"/>
      <c r="AI16" s="6"/>
    </row>
    <row r="17" ht="14.25" customHeight="1">
      <c r="A17" s="6"/>
      <c r="B17" s="57" t="s">
        <v>60</v>
      </c>
      <c r="C17" s="44"/>
      <c r="D17" s="45">
        <v>-4199.0</v>
      </c>
      <c r="E17" s="47">
        <v>-6230.0</v>
      </c>
      <c r="F17" s="47">
        <v>-1365.0</v>
      </c>
      <c r="G17" s="6"/>
      <c r="H17" s="6"/>
      <c r="I17" s="57" t="s">
        <v>60</v>
      </c>
      <c r="J17" s="44"/>
      <c r="K17" s="48">
        <f t="shared" si="8"/>
        <v>-0.01504133771</v>
      </c>
      <c r="L17" s="49">
        <f t="shared" si="9"/>
        <v>-0.02533766609</v>
      </c>
      <c r="M17" s="49">
        <f t="shared" si="10"/>
        <v>-0.006366871744</v>
      </c>
      <c r="N17" s="6"/>
      <c r="O17" s="6"/>
      <c r="P17" s="57" t="s">
        <v>60</v>
      </c>
      <c r="Q17" s="44"/>
      <c r="R17" s="48">
        <f t="shared" ref="R17:S17" si="13">(D17-E17)/E17</f>
        <v>-0.3260032103</v>
      </c>
      <c r="S17" s="49">
        <f t="shared" si="13"/>
        <v>3.564102564</v>
      </c>
      <c r="T17" s="50"/>
      <c r="U17" s="6"/>
      <c r="V17" s="39"/>
      <c r="W17" s="51" t="s">
        <v>64</v>
      </c>
      <c r="X17" s="52">
        <v>-1050.0</v>
      </c>
      <c r="Y17" s="52">
        <v>-2424.0</v>
      </c>
      <c r="Z17" s="52">
        <v>-1555.0</v>
      </c>
      <c r="AA17" s="52">
        <v>-2039.0</v>
      </c>
      <c r="AB17" s="52">
        <v>-2133.0</v>
      </c>
      <c r="AC17" s="52">
        <v>-2822.0</v>
      </c>
      <c r="AD17" s="52">
        <v>-3223.0</v>
      </c>
      <c r="AE17" s="53">
        <v>-2890.0</v>
      </c>
      <c r="AF17" s="52"/>
      <c r="AG17" s="52"/>
      <c r="AH17" s="6"/>
      <c r="AI17" s="39"/>
    </row>
    <row r="18" ht="14.25" customHeight="1">
      <c r="A18" s="6"/>
      <c r="B18" s="54"/>
      <c r="C18" s="44"/>
      <c r="D18" s="55"/>
      <c r="E18" s="56"/>
      <c r="F18" s="56"/>
      <c r="G18" s="6"/>
      <c r="H18" s="6"/>
      <c r="I18" s="54"/>
      <c r="J18" s="44"/>
      <c r="K18" s="48"/>
      <c r="L18" s="49"/>
      <c r="M18" s="49"/>
      <c r="N18" s="6"/>
      <c r="O18" s="6"/>
      <c r="P18" s="54"/>
      <c r="Q18" s="44"/>
      <c r="R18" s="48"/>
      <c r="S18" s="49"/>
      <c r="T18" s="50"/>
      <c r="U18" s="6"/>
      <c r="V18" s="39"/>
      <c r="W18" s="51" t="s">
        <v>65</v>
      </c>
      <c r="X18" s="52">
        <v>0.0</v>
      </c>
      <c r="Y18" s="52">
        <v>0.0</v>
      </c>
      <c r="Z18" s="52">
        <v>0.0</v>
      </c>
      <c r="AA18" s="52">
        <v>0.0</v>
      </c>
      <c r="AB18" s="52">
        <v>0.0</v>
      </c>
      <c r="AC18" s="52">
        <v>0.0</v>
      </c>
      <c r="AD18" s="52">
        <v>0.0</v>
      </c>
      <c r="AE18" s="53"/>
      <c r="AF18" s="52"/>
      <c r="AG18" s="52"/>
      <c r="AH18" s="6"/>
      <c r="AI18" s="39"/>
    </row>
    <row r="19" ht="14.25" customHeight="1">
      <c r="A19" s="6"/>
      <c r="B19" s="43" t="s">
        <v>66</v>
      </c>
      <c r="C19" s="44"/>
      <c r="D19" s="45">
        <v>79334.0</v>
      </c>
      <c r="E19" s="45">
        <v>70802.0</v>
      </c>
      <c r="F19" s="45">
        <v>47466.0</v>
      </c>
      <c r="G19" s="7"/>
      <c r="H19" s="7"/>
      <c r="I19" s="43" t="s">
        <v>66</v>
      </c>
      <c r="J19" s="44"/>
      <c r="K19" s="48">
        <f>D19/$D$7</f>
        <v>0.2841842071</v>
      </c>
      <c r="L19" s="49">
        <f>E19/$E$7</f>
        <v>0.2879546444</v>
      </c>
      <c r="M19" s="49">
        <f>F19/$F$7</f>
        <v>0.2213992192</v>
      </c>
      <c r="N19" s="6"/>
      <c r="O19" s="6"/>
      <c r="P19" s="43" t="s">
        <v>66</v>
      </c>
      <c r="Q19" s="44"/>
      <c r="R19" s="48">
        <f t="shared" ref="R19:S19" si="14">(D19-E19)/E19</f>
        <v>0.1205050705</v>
      </c>
      <c r="S19" s="49">
        <f t="shared" si="14"/>
        <v>0.4916361185</v>
      </c>
      <c r="T19" s="50"/>
      <c r="U19" s="6"/>
      <c r="V19" s="6"/>
      <c r="W19" s="51" t="s">
        <v>67</v>
      </c>
      <c r="X19" s="52">
        <v>-349.0</v>
      </c>
      <c r="Y19" s="52">
        <v>-344.0</v>
      </c>
      <c r="Z19" s="52">
        <v>-438.0</v>
      </c>
      <c r="AA19" s="52">
        <v>-561.0</v>
      </c>
      <c r="AB19" s="52">
        <v>-480.0</v>
      </c>
      <c r="AC19" s="52">
        <v>-703.0</v>
      </c>
      <c r="AD19" s="52">
        <v>-370.0</v>
      </c>
      <c r="AE19" s="53">
        <v>-221.0</v>
      </c>
      <c r="AF19" s="52"/>
      <c r="AG19" s="52"/>
      <c r="AH19" s="6"/>
      <c r="AI19" s="6"/>
    </row>
    <row r="20" ht="14.25" customHeight="1">
      <c r="A20" s="6"/>
      <c r="B20" s="54"/>
      <c r="C20" s="44"/>
      <c r="D20" s="55"/>
      <c r="E20" s="56"/>
      <c r="F20" s="56"/>
      <c r="G20" s="7"/>
      <c r="H20" s="7"/>
      <c r="I20" s="54"/>
      <c r="J20" s="44"/>
      <c r="K20" s="48"/>
      <c r="L20" s="49"/>
      <c r="M20" s="49"/>
      <c r="N20" s="6"/>
      <c r="O20" s="6"/>
      <c r="P20" s="54"/>
      <c r="Q20" s="44"/>
      <c r="R20" s="48"/>
      <c r="S20" s="49"/>
      <c r="T20" s="50"/>
      <c r="U20" s="6"/>
      <c r="V20" s="6"/>
      <c r="W20" s="51" t="s">
        <v>68</v>
      </c>
      <c r="X20" s="52">
        <v>-701.0</v>
      </c>
      <c r="Y20" s="52">
        <v>-2080.0</v>
      </c>
      <c r="Z20" s="52">
        <v>-1117.0</v>
      </c>
      <c r="AA20" s="52">
        <v>-1478.0</v>
      </c>
      <c r="AB20" s="52">
        <v>-1653.0</v>
      </c>
      <c r="AC20" s="52">
        <v>-2119.0</v>
      </c>
      <c r="AD20" s="52">
        <v>-2853.0</v>
      </c>
      <c r="AE20" s="53">
        <v>-2669.0</v>
      </c>
      <c r="AF20" s="52"/>
      <c r="AG20" s="52"/>
      <c r="AH20" s="6"/>
      <c r="AI20" s="6"/>
    </row>
    <row r="21" ht="14.25" customHeight="1">
      <c r="A21" s="6"/>
      <c r="B21" s="43" t="s">
        <v>69</v>
      </c>
      <c r="C21" s="44"/>
      <c r="D21" s="45">
        <v>14856.0</v>
      </c>
      <c r="E21" s="45">
        <v>12636.0</v>
      </c>
      <c r="F21" s="45">
        <v>11824.0</v>
      </c>
      <c r="G21" s="6"/>
      <c r="H21" s="6"/>
      <c r="I21" s="43" t="s">
        <v>69</v>
      </c>
      <c r="J21" s="44"/>
      <c r="K21" s="48">
        <f>D21/$D$7</f>
        <v>0.05321603072</v>
      </c>
      <c r="L21" s="49">
        <f>E21/$E$7</f>
        <v>0.05139113141</v>
      </c>
      <c r="M21" s="49">
        <f>F21/$F$7</f>
        <v>0.05515156886</v>
      </c>
      <c r="N21" s="6"/>
      <c r="O21" s="6"/>
      <c r="P21" s="43" t="s">
        <v>69</v>
      </c>
      <c r="Q21" s="44"/>
      <c r="R21" s="48">
        <f t="shared" ref="R21:S21" si="15">(D21-E21)/E21</f>
        <v>0.175688509</v>
      </c>
      <c r="S21" s="49">
        <f t="shared" si="15"/>
        <v>0.06867388363</v>
      </c>
      <c r="T21" s="50"/>
      <c r="U21" s="6"/>
      <c r="V21" s="6"/>
      <c r="W21" s="40" t="s">
        <v>70</v>
      </c>
      <c r="X21" s="41">
        <v>14548.0</v>
      </c>
      <c r="Y21" s="41">
        <v>14341.0</v>
      </c>
      <c r="Z21" s="41">
        <v>22443.0</v>
      </c>
      <c r="AA21" s="41">
        <v>33938.0</v>
      </c>
      <c r="AB21" s="41">
        <v>34577.0</v>
      </c>
      <c r="AC21" s="41">
        <v>38464.0</v>
      </c>
      <c r="AD21" s="41">
        <v>61389.0</v>
      </c>
      <c r="AE21" s="42">
        <v>67938.0</v>
      </c>
      <c r="AF21" s="41">
        <v>67282.286</v>
      </c>
      <c r="AG21" s="41">
        <v>70430.857</v>
      </c>
      <c r="AH21" s="6"/>
      <c r="AI21" s="6"/>
    </row>
    <row r="22" ht="14.25" customHeight="1">
      <c r="A22" s="6"/>
      <c r="B22" s="54" t="s">
        <v>71</v>
      </c>
      <c r="C22" s="44"/>
      <c r="D22" s="55"/>
      <c r="E22" s="56"/>
      <c r="F22" s="56"/>
      <c r="G22" s="6"/>
      <c r="H22" s="6"/>
      <c r="I22" s="54"/>
      <c r="J22" s="44"/>
      <c r="K22" s="48"/>
      <c r="L22" s="49"/>
      <c r="M22" s="49"/>
      <c r="N22" s="6"/>
      <c r="O22" s="6"/>
      <c r="P22" s="54"/>
      <c r="Q22" s="44"/>
      <c r="R22" s="48"/>
      <c r="S22" s="49"/>
      <c r="T22" s="50"/>
      <c r="U22" s="6"/>
      <c r="V22" s="6"/>
      <c r="W22" s="51" t="s">
        <v>72</v>
      </c>
      <c r="X22" s="52">
        <v>-105.0</v>
      </c>
      <c r="Y22" s="52">
        <v>0.0</v>
      </c>
      <c r="Z22" s="52">
        <v>0.0</v>
      </c>
      <c r="AA22" s="52">
        <v>15906.0</v>
      </c>
      <c r="AB22" s="52">
        <v>6253.0</v>
      </c>
      <c r="AC22" s="52">
        <v>6166.0</v>
      </c>
      <c r="AD22" s="52">
        <v>1022.0</v>
      </c>
      <c r="AE22" s="53">
        <v>740.0</v>
      </c>
      <c r="AF22" s="52"/>
      <c r="AG22" s="52"/>
      <c r="AH22" s="6"/>
      <c r="AI22" s="6"/>
    </row>
    <row r="23" ht="14.25" customHeight="1">
      <c r="A23" s="6"/>
      <c r="B23" s="43" t="s">
        <v>73</v>
      </c>
      <c r="C23" s="44"/>
      <c r="D23" s="45">
        <f>D19-D21</f>
        <v>64478</v>
      </c>
      <c r="E23" s="45">
        <v>58166.0</v>
      </c>
      <c r="F23" s="45">
        <v>35642.0</v>
      </c>
      <c r="G23" s="6"/>
      <c r="H23" s="6"/>
      <c r="I23" s="43" t="s">
        <v>73</v>
      </c>
      <c r="J23" s="44"/>
      <c r="K23" s="48">
        <f>D23/$D$7</f>
        <v>0.2309681764</v>
      </c>
      <c r="L23" s="49">
        <f>E23/$E$7</f>
        <v>0.2365635129</v>
      </c>
      <c r="M23" s="49">
        <f>F23/$F$7</f>
        <v>0.1662476503</v>
      </c>
      <c r="N23" s="6"/>
      <c r="O23" s="6"/>
      <c r="P23" s="43" t="s">
        <v>73</v>
      </c>
      <c r="Q23" s="44"/>
      <c r="R23" s="48">
        <f t="shared" ref="R23:S23" si="16">(D23-E23)/E23</f>
        <v>0.1085170031</v>
      </c>
      <c r="S23" s="49">
        <f t="shared" si="16"/>
        <v>0.631951069</v>
      </c>
      <c r="T23" s="50"/>
      <c r="U23" s="6"/>
      <c r="V23" s="6"/>
      <c r="W23" s="51" t="s">
        <v>74</v>
      </c>
      <c r="X23" s="52" t="s">
        <v>53</v>
      </c>
      <c r="Y23" s="52" t="s">
        <v>53</v>
      </c>
      <c r="Z23" s="52" t="s">
        <v>53</v>
      </c>
      <c r="AA23" s="52">
        <v>68.0</v>
      </c>
      <c r="AB23" s="52">
        <v>42.0</v>
      </c>
      <c r="AC23" s="52">
        <v>-1119.0</v>
      </c>
      <c r="AD23" s="52">
        <v>1199.0</v>
      </c>
      <c r="AE23" s="53"/>
      <c r="AF23" s="52"/>
      <c r="AG23" s="52"/>
      <c r="AH23" s="6"/>
      <c r="AI23" s="6"/>
    </row>
    <row r="24" ht="14.25" customHeight="1">
      <c r="A24" s="6"/>
      <c r="B24" s="54"/>
      <c r="C24" s="44"/>
      <c r="D24" s="55"/>
      <c r="E24" s="56"/>
      <c r="F24" s="56"/>
      <c r="G24" s="6"/>
      <c r="H24" s="6"/>
      <c r="I24" s="54"/>
      <c r="J24" s="44"/>
      <c r="K24" s="48"/>
      <c r="L24" s="49"/>
      <c r="M24" s="49"/>
      <c r="N24" s="6"/>
      <c r="O24" s="6"/>
      <c r="P24" s="54"/>
      <c r="Q24" s="44"/>
      <c r="R24" s="48"/>
      <c r="S24" s="49"/>
      <c r="T24" s="50"/>
      <c r="U24" s="6"/>
      <c r="V24" s="39"/>
      <c r="W24" s="51" t="s">
        <v>75</v>
      </c>
      <c r="X24" s="52" t="s">
        <v>53</v>
      </c>
      <c r="Y24" s="52" t="s">
        <v>53</v>
      </c>
      <c r="Z24" s="52" t="s">
        <v>53</v>
      </c>
      <c r="AA24" s="52">
        <v>16767.0</v>
      </c>
      <c r="AB24" s="52">
        <v>6768.0</v>
      </c>
      <c r="AC24" s="52">
        <v>7562.0</v>
      </c>
      <c r="AD24" s="52">
        <v>699.0</v>
      </c>
      <c r="AE24" s="53">
        <v>740.0</v>
      </c>
      <c r="AF24" s="52"/>
      <c r="AG24" s="52"/>
      <c r="AH24" s="6"/>
      <c r="AI24" s="6"/>
    </row>
    <row r="25" ht="14.25" customHeight="1">
      <c r="A25" s="6"/>
      <c r="B25" s="43" t="s">
        <v>76</v>
      </c>
      <c r="C25" s="44"/>
      <c r="D25" s="58">
        <v>171.0</v>
      </c>
      <c r="E25" s="58">
        <v>169.0</v>
      </c>
      <c r="F25" s="58">
        <v>380.0</v>
      </c>
      <c r="G25" s="6"/>
      <c r="H25" s="6"/>
      <c r="I25" s="43" t="s">
        <v>76</v>
      </c>
      <c r="J25" s="44"/>
      <c r="K25" s="48">
        <f>D25/$D$7</f>
        <v>0.0006125431646</v>
      </c>
      <c r="L25" s="49">
        <f>E25/$E$7</f>
        <v>0.0006873299468</v>
      </c>
      <c r="M25" s="49">
        <f>F25/$F$7</f>
        <v>0.001772462463</v>
      </c>
      <c r="N25" s="6"/>
      <c r="O25" s="6"/>
      <c r="P25" s="43" t="s">
        <v>76</v>
      </c>
      <c r="Q25" s="44"/>
      <c r="R25" s="48">
        <f t="shared" ref="R25:S25" si="17">(D25-E25)/E25</f>
        <v>0.01183431953</v>
      </c>
      <c r="S25" s="49">
        <f t="shared" si="17"/>
        <v>-0.5552631579</v>
      </c>
      <c r="T25" s="50"/>
      <c r="U25" s="6"/>
      <c r="V25" s="39"/>
      <c r="W25" s="51" t="s">
        <v>77</v>
      </c>
      <c r="X25" s="52" t="s">
        <v>53</v>
      </c>
      <c r="Y25" s="52" t="s">
        <v>53</v>
      </c>
      <c r="Z25" s="52" t="s">
        <v>53</v>
      </c>
      <c r="AA25" s="52" t="s">
        <v>53</v>
      </c>
      <c r="AB25" s="52" t="s">
        <v>53</v>
      </c>
      <c r="AC25" s="52" t="s">
        <v>53</v>
      </c>
      <c r="AD25" s="52" t="s">
        <v>53</v>
      </c>
      <c r="AE25" s="53"/>
      <c r="AF25" s="52"/>
      <c r="AG25" s="52"/>
      <c r="AH25" s="6"/>
      <c r="AI25" s="6"/>
    </row>
    <row r="26" ht="14.25" customHeight="1">
      <c r="A26" s="6"/>
      <c r="B26" s="54"/>
      <c r="C26" s="44"/>
      <c r="D26" s="59"/>
      <c r="E26" s="60"/>
      <c r="F26" s="60"/>
      <c r="G26" s="7"/>
      <c r="H26" s="6"/>
      <c r="I26" s="54"/>
      <c r="J26" s="44"/>
      <c r="K26" s="48"/>
      <c r="L26" s="49"/>
      <c r="M26" s="49"/>
      <c r="N26" s="6"/>
      <c r="O26" s="6"/>
      <c r="P26" s="54"/>
      <c r="Q26" s="44"/>
      <c r="R26" s="48"/>
      <c r="S26" s="49"/>
      <c r="T26" s="50"/>
      <c r="U26" s="6"/>
      <c r="V26" s="6"/>
      <c r="W26" s="51" t="s">
        <v>78</v>
      </c>
      <c r="X26" s="52" t="s">
        <v>53</v>
      </c>
      <c r="Y26" s="52" t="s">
        <v>53</v>
      </c>
      <c r="Z26" s="52" t="s">
        <v>53</v>
      </c>
      <c r="AA26" s="52" t="s">
        <v>53</v>
      </c>
      <c r="AB26" s="52" t="s">
        <v>53</v>
      </c>
      <c r="AC26" s="52" t="s">
        <v>53</v>
      </c>
      <c r="AD26" s="52" t="s">
        <v>53</v>
      </c>
      <c r="AE26" s="53"/>
      <c r="AF26" s="52"/>
      <c r="AG26" s="52"/>
      <c r="AH26" s="6"/>
      <c r="AI26" s="6"/>
    </row>
    <row r="27" ht="14.25" customHeight="1">
      <c r="A27" s="6"/>
      <c r="B27" s="54" t="s">
        <v>79</v>
      </c>
      <c r="C27" s="44"/>
      <c r="D27" s="59">
        <f>SUM(D8,D13:D17,D25)</f>
        <v>226734</v>
      </c>
      <c r="E27" s="58">
        <v>186703.0</v>
      </c>
      <c r="F27" s="58">
        <v>190953.0</v>
      </c>
      <c r="G27" s="7"/>
      <c r="H27" s="6"/>
      <c r="I27" s="54" t="s">
        <v>79</v>
      </c>
      <c r="J27" s="44"/>
      <c r="K27" s="48">
        <f t="shared" ref="K27:K28" si="19">D27/$D$7</f>
        <v>0.8121892508</v>
      </c>
      <c r="L27" s="49">
        <f t="shared" ref="L27:L28" si="20">E27/$E$7</f>
        <v>0.7593287755</v>
      </c>
      <c r="M27" s="49">
        <f t="shared" ref="M27:M28" si="21">F27/$F$7</f>
        <v>0.890676381</v>
      </c>
      <c r="N27" s="6"/>
      <c r="O27" s="6"/>
      <c r="P27" s="54" t="s">
        <v>79</v>
      </c>
      <c r="Q27" s="44"/>
      <c r="R27" s="48">
        <f t="shared" ref="R27:S27" si="18">(D27-E27)/E27</f>
        <v>0.2144100523</v>
      </c>
      <c r="S27" s="49">
        <f t="shared" si="18"/>
        <v>-0.0222567857</v>
      </c>
      <c r="T27" s="50"/>
      <c r="U27" s="6"/>
      <c r="V27" s="6"/>
      <c r="W27" s="51" t="s">
        <v>80</v>
      </c>
      <c r="X27" s="52">
        <v>-105.0</v>
      </c>
      <c r="Y27" s="52" t="s">
        <v>53</v>
      </c>
      <c r="Z27" s="52" t="s">
        <v>53</v>
      </c>
      <c r="AA27" s="52" t="s">
        <v>53</v>
      </c>
      <c r="AB27" s="52" t="s">
        <v>53</v>
      </c>
      <c r="AC27" s="52" t="s">
        <v>53</v>
      </c>
      <c r="AD27" s="52" t="s">
        <v>53</v>
      </c>
      <c r="AE27" s="53"/>
      <c r="AF27" s="52"/>
      <c r="AG27" s="52"/>
      <c r="AH27" s="6"/>
      <c r="AI27" s="6"/>
    </row>
    <row r="28" ht="14.25" customHeight="1">
      <c r="A28" s="6"/>
      <c r="B28" s="43" t="s">
        <v>81</v>
      </c>
      <c r="C28" s="44"/>
      <c r="D28" s="45">
        <v>52034.0</v>
      </c>
      <c r="E28" s="47">
        <v>59176.0</v>
      </c>
      <c r="F28" s="47">
        <v>23438.0</v>
      </c>
      <c r="G28" s="6"/>
      <c r="H28" s="6"/>
      <c r="I28" s="43" t="s">
        <v>81</v>
      </c>
      <c r="J28" s="44"/>
      <c r="K28" s="48">
        <f t="shared" si="19"/>
        <v>0.1863922282</v>
      </c>
      <c r="L28" s="49">
        <f t="shared" si="20"/>
        <v>0.2406712245</v>
      </c>
      <c r="M28" s="49">
        <f t="shared" si="21"/>
        <v>0.109323619</v>
      </c>
      <c r="N28" s="6"/>
      <c r="O28" s="6"/>
      <c r="P28" s="43" t="s">
        <v>81</v>
      </c>
      <c r="Q28" s="44"/>
      <c r="R28" s="48">
        <f t="shared" ref="R28:S28" si="22">(D28-E28)/E28</f>
        <v>-0.1206908206</v>
      </c>
      <c r="S28" s="49">
        <f t="shared" si="22"/>
        <v>1.524788805</v>
      </c>
      <c r="T28" s="50"/>
      <c r="U28" s="6"/>
      <c r="V28" s="6"/>
      <c r="W28" s="51" t="s">
        <v>82</v>
      </c>
      <c r="X28" s="52" t="s">
        <v>53</v>
      </c>
      <c r="Y28" s="52" t="s">
        <v>53</v>
      </c>
      <c r="Z28" s="52" t="s">
        <v>53</v>
      </c>
      <c r="AA28" s="52">
        <v>-929.0</v>
      </c>
      <c r="AB28" s="52">
        <v>-557.0</v>
      </c>
      <c r="AC28" s="52">
        <v>-277.0</v>
      </c>
      <c r="AD28" s="52">
        <v>-876.0</v>
      </c>
      <c r="AE28" s="53"/>
      <c r="AF28" s="52"/>
      <c r="AG28" s="52"/>
      <c r="AH28" s="6"/>
      <c r="AI28" s="6"/>
    </row>
    <row r="29" ht="14.25" customHeight="1">
      <c r="A29" s="6"/>
      <c r="B29" s="54"/>
      <c r="C29" s="44"/>
      <c r="D29" s="59"/>
      <c r="E29" s="60"/>
      <c r="F29" s="60"/>
      <c r="G29" s="6"/>
      <c r="H29" s="6"/>
      <c r="I29" s="54"/>
      <c r="J29" s="44"/>
      <c r="K29" s="48"/>
      <c r="L29" s="49"/>
      <c r="M29" s="49"/>
      <c r="N29" s="6"/>
      <c r="O29" s="6"/>
      <c r="P29" s="54"/>
      <c r="Q29" s="44"/>
      <c r="R29" s="48"/>
      <c r="S29" s="49"/>
      <c r="T29" s="50"/>
      <c r="U29" s="6"/>
      <c r="V29" s="6"/>
      <c r="W29" s="40" t="s">
        <v>83</v>
      </c>
      <c r="X29" s="41">
        <v>14653.0</v>
      </c>
      <c r="Y29" s="41">
        <v>14341.0</v>
      </c>
      <c r="Z29" s="41">
        <v>22443.0</v>
      </c>
      <c r="AA29" s="41">
        <v>18032.0</v>
      </c>
      <c r="AB29" s="41">
        <v>28324.0</v>
      </c>
      <c r="AC29" s="41">
        <v>32298.0</v>
      </c>
      <c r="AD29" s="41">
        <v>60367.0</v>
      </c>
      <c r="AE29" s="42">
        <v>67198.0</v>
      </c>
      <c r="AF29" s="41">
        <v>67282.286</v>
      </c>
      <c r="AG29" s="41">
        <v>70430.857</v>
      </c>
      <c r="AH29" s="6"/>
      <c r="AI29" s="6"/>
    </row>
    <row r="30" ht="14.25" customHeight="1">
      <c r="A30" s="6"/>
      <c r="B30" s="54" t="s">
        <v>84</v>
      </c>
      <c r="C30" s="44"/>
      <c r="D30" s="59">
        <v>0.0</v>
      </c>
      <c r="E30" s="58">
        <v>0.0</v>
      </c>
      <c r="F30" s="58">
        <v>0.0</v>
      </c>
      <c r="G30" s="6"/>
      <c r="H30" s="6"/>
      <c r="I30" s="54" t="s">
        <v>84</v>
      </c>
      <c r="J30" s="44"/>
      <c r="K30" s="48">
        <f t="shared" ref="K30:M30" si="23">D30/$D$7</f>
        <v>0</v>
      </c>
      <c r="L30" s="48">
        <f t="shared" si="23"/>
        <v>0</v>
      </c>
      <c r="M30" s="48">
        <f t="shared" si="23"/>
        <v>0</v>
      </c>
      <c r="N30" s="6"/>
      <c r="O30" s="6"/>
      <c r="P30" s="54" t="s">
        <v>84</v>
      </c>
      <c r="Q30" s="44"/>
      <c r="R30" s="48"/>
      <c r="S30" s="49"/>
      <c r="T30" s="50"/>
      <c r="U30" s="6"/>
      <c r="V30" s="6"/>
      <c r="W30" s="51" t="s">
        <v>85</v>
      </c>
      <c r="X30" s="52">
        <v>2614.0</v>
      </c>
      <c r="Y30" s="52">
        <v>4535.0</v>
      </c>
      <c r="Z30" s="52">
        <v>3648.0</v>
      </c>
      <c r="AA30" s="52">
        <v>-1466.0</v>
      </c>
      <c r="AB30" s="52">
        <v>9175.0</v>
      </c>
      <c r="AC30" s="52">
        <v>8730.0</v>
      </c>
      <c r="AD30" s="52">
        <v>15300.0</v>
      </c>
      <c r="AE30" s="53">
        <v>16310.0</v>
      </c>
      <c r="AF30" s="52"/>
      <c r="AG30" s="52"/>
      <c r="AH30" s="6"/>
      <c r="AI30" s="6"/>
    </row>
    <row r="31" ht="14.25" customHeight="1">
      <c r="A31" s="6"/>
      <c r="B31" s="54" t="s">
        <v>86</v>
      </c>
      <c r="C31" s="44"/>
      <c r="D31" s="45">
        <v>-2763.0</v>
      </c>
      <c r="E31" s="45">
        <v>-3223.0</v>
      </c>
      <c r="F31" s="45">
        <v>-2822.0</v>
      </c>
      <c r="G31" s="6"/>
      <c r="H31" s="6"/>
      <c r="I31" s="54" t="s">
        <v>86</v>
      </c>
      <c r="J31" s="44"/>
      <c r="K31" s="48">
        <f t="shared" ref="K31:M31" si="24">D31/$D$7</f>
        <v>-0.009897407975</v>
      </c>
      <c r="L31" s="48">
        <f t="shared" si="24"/>
        <v>-0.01154518491</v>
      </c>
      <c r="M31" s="48">
        <f t="shared" si="24"/>
        <v>-0.01010875328</v>
      </c>
      <c r="N31" s="6"/>
      <c r="O31" s="6"/>
      <c r="P31" s="54" t="s">
        <v>86</v>
      </c>
      <c r="Q31" s="44"/>
      <c r="R31" s="48">
        <f t="shared" ref="R31:S31" si="25">(D31-E31)/E31</f>
        <v>-0.14272417</v>
      </c>
      <c r="S31" s="49">
        <f t="shared" si="25"/>
        <v>0.142097803</v>
      </c>
      <c r="T31" s="50"/>
      <c r="U31" s="6"/>
      <c r="V31" s="6"/>
      <c r="W31" s="40" t="s">
        <v>87</v>
      </c>
      <c r="X31" s="41">
        <v>12039.0</v>
      </c>
      <c r="Y31" s="41">
        <v>9806.0</v>
      </c>
      <c r="Z31" s="41">
        <v>18795.0</v>
      </c>
      <c r="AA31" s="41">
        <v>19498.0</v>
      </c>
      <c r="AB31" s="41">
        <v>19149.0</v>
      </c>
      <c r="AC31" s="41">
        <v>23568.0</v>
      </c>
      <c r="AD31" s="41">
        <v>45067.0</v>
      </c>
      <c r="AE31" s="42">
        <v>50888.0</v>
      </c>
      <c r="AF31" s="41">
        <v>51468.156</v>
      </c>
      <c r="AG31" s="41">
        <v>52508.03</v>
      </c>
      <c r="AH31" s="6"/>
      <c r="AI31" s="6"/>
    </row>
    <row r="32" ht="14.25" customHeight="1">
      <c r="A32" s="6"/>
      <c r="B32" s="43" t="s">
        <v>88</v>
      </c>
      <c r="C32" s="44"/>
      <c r="D32" s="45">
        <v>72012.0</v>
      </c>
      <c r="E32" s="45">
        <v>62399.0</v>
      </c>
      <c r="F32" s="45">
        <v>26260.0</v>
      </c>
      <c r="G32" s="6"/>
      <c r="H32" s="6"/>
      <c r="I32" s="43" t="s">
        <v>88</v>
      </c>
      <c r="J32" s="44"/>
      <c r="K32" s="48">
        <f>D32/$D$7</f>
        <v>0.2579558969</v>
      </c>
      <c r="L32" s="49">
        <f>E32/$E$7</f>
        <v>0.2537792979</v>
      </c>
      <c r="M32" s="49">
        <f>F32/$F$7</f>
        <v>0.122486485</v>
      </c>
      <c r="N32" s="6"/>
      <c r="O32" s="6"/>
      <c r="P32" s="43" t="s">
        <v>88</v>
      </c>
      <c r="Q32" s="44"/>
      <c r="R32" s="48">
        <f t="shared" ref="R32:S32" si="26">(D32-E32)/E32</f>
        <v>0.154056956</v>
      </c>
      <c r="S32" s="49">
        <f t="shared" si="26"/>
        <v>1.376199543</v>
      </c>
      <c r="T32" s="50"/>
      <c r="U32" s="6"/>
      <c r="V32" s="6"/>
      <c r="W32" s="51" t="s">
        <v>89</v>
      </c>
      <c r="X32" s="52">
        <v>0.0</v>
      </c>
      <c r="Y32" s="52">
        <v>0.0</v>
      </c>
      <c r="Z32" s="52">
        <v>0.0</v>
      </c>
      <c r="AA32" s="52">
        <v>0.0</v>
      </c>
      <c r="AB32" s="52">
        <v>0.0</v>
      </c>
      <c r="AC32" s="52">
        <v>0.0</v>
      </c>
      <c r="AD32" s="52">
        <v>0.0</v>
      </c>
      <c r="AE32" s="53">
        <v>0.0</v>
      </c>
      <c r="AF32" s="52"/>
      <c r="AG32" s="52"/>
      <c r="AH32" s="6"/>
      <c r="AI32" s="6"/>
    </row>
    <row r="33" ht="14.25" customHeight="1">
      <c r="A33" s="6"/>
      <c r="B33" s="54"/>
      <c r="C33" s="44"/>
      <c r="D33" s="55"/>
      <c r="E33" s="56"/>
      <c r="F33" s="56"/>
      <c r="G33" s="6"/>
      <c r="H33" s="6"/>
      <c r="I33" s="54"/>
      <c r="J33" s="44"/>
      <c r="K33" s="48"/>
      <c r="L33" s="49"/>
      <c r="M33" s="49"/>
      <c r="N33" s="6"/>
      <c r="O33" s="6"/>
      <c r="P33" s="54"/>
      <c r="Q33" s="44"/>
      <c r="R33" s="48"/>
      <c r="S33" s="49"/>
      <c r="T33" s="50"/>
      <c r="U33" s="6"/>
      <c r="V33" s="6"/>
      <c r="W33" s="51" t="s">
        <v>90</v>
      </c>
      <c r="X33" s="52">
        <v>0.0</v>
      </c>
      <c r="Y33" s="52">
        <v>0.0</v>
      </c>
      <c r="Z33" s="52">
        <v>0.0</v>
      </c>
      <c r="AA33" s="52">
        <v>0.0</v>
      </c>
      <c r="AB33" s="52">
        <v>0.0</v>
      </c>
      <c r="AC33" s="52">
        <v>0.0</v>
      </c>
      <c r="AD33" s="52">
        <v>0.0</v>
      </c>
      <c r="AE33" s="53">
        <v>0.0</v>
      </c>
      <c r="AF33" s="52"/>
      <c r="AG33" s="52"/>
      <c r="AH33" s="6"/>
      <c r="AI33" s="6"/>
    </row>
    <row r="34" ht="14.25" customHeight="1">
      <c r="A34" s="6"/>
      <c r="B34" s="43" t="s">
        <v>91</v>
      </c>
      <c r="C34" s="44"/>
      <c r="D34" s="55"/>
      <c r="E34" s="56"/>
      <c r="F34" s="56"/>
      <c r="G34" s="6"/>
      <c r="H34" s="6"/>
      <c r="I34" s="43" t="s">
        <v>91</v>
      </c>
      <c r="J34" s="44"/>
      <c r="K34" s="48"/>
      <c r="L34" s="49"/>
      <c r="M34" s="49"/>
      <c r="N34" s="6"/>
      <c r="O34" s="6"/>
      <c r="P34" s="43" t="s">
        <v>91</v>
      </c>
      <c r="Q34" s="44"/>
      <c r="R34" s="48"/>
      <c r="S34" s="49"/>
      <c r="T34" s="50"/>
      <c r="U34" s="6"/>
      <c r="V34" s="39"/>
      <c r="W34" s="51" t="s">
        <v>92</v>
      </c>
      <c r="X34" s="52">
        <v>0.0</v>
      </c>
      <c r="Y34" s="52">
        <v>0.0</v>
      </c>
      <c r="Z34" s="52">
        <v>0.0</v>
      </c>
      <c r="AA34" s="52">
        <v>0.0</v>
      </c>
      <c r="AB34" s="52">
        <v>0.0</v>
      </c>
      <c r="AC34" s="52">
        <v>0.0</v>
      </c>
      <c r="AD34" s="52">
        <v>0.0</v>
      </c>
      <c r="AE34" s="53">
        <v>0.0</v>
      </c>
      <c r="AF34" s="52"/>
      <c r="AG34" s="52"/>
      <c r="AH34" s="6"/>
      <c r="AI34" s="6"/>
    </row>
    <row r="35" ht="14.25" customHeight="1">
      <c r="A35" s="6"/>
      <c r="B35" s="54" t="s">
        <v>93</v>
      </c>
      <c r="C35" s="44"/>
      <c r="D35" s="45">
        <v>6340.0</v>
      </c>
      <c r="E35" s="45">
        <v>8641.0</v>
      </c>
      <c r="F35" s="45">
        <v>3962.0</v>
      </c>
      <c r="G35" s="6"/>
      <c r="H35" s="6"/>
      <c r="I35" s="54" t="s">
        <v>93</v>
      </c>
      <c r="J35" s="44"/>
      <c r="K35" s="48">
        <f t="shared" ref="K35:K38" si="28">D35/$D$7</f>
        <v>0.0227106647</v>
      </c>
      <c r="L35" s="49">
        <f t="shared" ref="L35:L38" si="29">E35/$E$7</f>
        <v>0.03514330219</v>
      </c>
      <c r="M35" s="49">
        <f t="shared" ref="M35:M38" si="30">F35/$F$7</f>
        <v>0.01848025337</v>
      </c>
      <c r="N35" s="6"/>
      <c r="O35" s="6"/>
      <c r="P35" s="54" t="s">
        <v>93</v>
      </c>
      <c r="Q35" s="44"/>
      <c r="R35" s="48">
        <f t="shared" ref="R35:S35" si="27">(D35-E35)/E35</f>
        <v>-0.266288624</v>
      </c>
      <c r="S35" s="49">
        <f t="shared" si="27"/>
        <v>1.180969207</v>
      </c>
      <c r="T35" s="50"/>
      <c r="U35" s="6"/>
      <c r="V35" s="39"/>
      <c r="W35" s="40" t="s">
        <v>94</v>
      </c>
      <c r="X35" s="41">
        <v>12039.0</v>
      </c>
      <c r="Y35" s="41">
        <v>9806.0</v>
      </c>
      <c r="Z35" s="41">
        <v>18795.0</v>
      </c>
      <c r="AA35" s="41">
        <v>19498.0</v>
      </c>
      <c r="AB35" s="41">
        <v>19149.0</v>
      </c>
      <c r="AC35" s="41">
        <v>23568.0</v>
      </c>
      <c r="AD35" s="41">
        <v>45067.0</v>
      </c>
      <c r="AE35" s="42">
        <v>50888.0</v>
      </c>
      <c r="AF35" s="41"/>
      <c r="AG35" s="41"/>
      <c r="AH35" s="6"/>
      <c r="AI35" s="6"/>
    </row>
    <row r="36" ht="14.25" customHeight="1">
      <c r="A36" s="6"/>
      <c r="B36" s="54" t="s">
        <v>95</v>
      </c>
      <c r="C36" s="44"/>
      <c r="D36" s="55">
        <v>0.0</v>
      </c>
      <c r="E36" s="47">
        <v>0.0</v>
      </c>
      <c r="F36" s="47">
        <v>0.0</v>
      </c>
      <c r="G36" s="6"/>
      <c r="H36" s="6"/>
      <c r="I36" s="54" t="s">
        <v>95</v>
      </c>
      <c r="J36" s="44"/>
      <c r="K36" s="48">
        <f t="shared" si="28"/>
        <v>0</v>
      </c>
      <c r="L36" s="49">
        <f t="shared" si="29"/>
        <v>0</v>
      </c>
      <c r="M36" s="49">
        <f t="shared" si="30"/>
        <v>0</v>
      </c>
      <c r="N36" s="6"/>
      <c r="O36" s="6"/>
      <c r="P36" s="54" t="s">
        <v>95</v>
      </c>
      <c r="Q36" s="44"/>
      <c r="R36" s="48"/>
      <c r="S36" s="49"/>
      <c r="T36" s="50"/>
      <c r="U36" s="6"/>
      <c r="V36" s="6"/>
      <c r="W36" s="51" t="s">
        <v>96</v>
      </c>
      <c r="X36" s="52">
        <v>0.0</v>
      </c>
      <c r="Y36" s="52">
        <v>0.0</v>
      </c>
      <c r="Z36" s="52">
        <v>0.0</v>
      </c>
      <c r="AA36" s="52">
        <v>0.0</v>
      </c>
      <c r="AB36" s="52">
        <v>0.0</v>
      </c>
      <c r="AC36" s="52">
        <v>0.0</v>
      </c>
      <c r="AD36" s="52">
        <v>0.0</v>
      </c>
      <c r="AE36" s="53">
        <v>0.0</v>
      </c>
      <c r="AF36" s="52"/>
      <c r="AG36" s="52"/>
      <c r="AH36" s="6"/>
      <c r="AI36" s="6"/>
    </row>
    <row r="37" ht="14.25" customHeight="1">
      <c r="A37" s="6"/>
      <c r="B37" s="54" t="s">
        <v>97</v>
      </c>
      <c r="C37" s="44"/>
      <c r="D37" s="45">
        <v>2442.0</v>
      </c>
      <c r="E37" s="47">
        <v>3891.0</v>
      </c>
      <c r="F37" s="47">
        <v>2080.0</v>
      </c>
      <c r="G37" s="6"/>
      <c r="H37" s="6"/>
      <c r="I37" s="54" t="s">
        <v>97</v>
      </c>
      <c r="J37" s="44"/>
      <c r="K37" s="48">
        <f t="shared" si="28"/>
        <v>0.008747546245</v>
      </c>
      <c r="L37" s="49">
        <f t="shared" si="29"/>
        <v>0.01582485694</v>
      </c>
      <c r="M37" s="49">
        <f t="shared" si="30"/>
        <v>0.0097018998</v>
      </c>
      <c r="N37" s="6"/>
      <c r="O37" s="6"/>
      <c r="P37" s="54" t="s">
        <v>97</v>
      </c>
      <c r="Q37" s="44"/>
      <c r="R37" s="48">
        <f t="shared" ref="R37:S37" si="31">(D37-E37)/E37</f>
        <v>-0.3723978412</v>
      </c>
      <c r="S37" s="48">
        <f t="shared" si="31"/>
        <v>0.8706730769</v>
      </c>
      <c r="T37" s="50"/>
      <c r="U37" s="6"/>
      <c r="V37" s="6"/>
      <c r="W37" s="40" t="s">
        <v>98</v>
      </c>
      <c r="X37" s="41">
        <v>12039.0</v>
      </c>
      <c r="Y37" s="41">
        <v>9806.0</v>
      </c>
      <c r="Z37" s="41">
        <v>18795.0</v>
      </c>
      <c r="AA37" s="41">
        <v>19498.0</v>
      </c>
      <c r="AB37" s="41">
        <v>19149.0</v>
      </c>
      <c r="AC37" s="41">
        <v>23568.0</v>
      </c>
      <c r="AD37" s="41">
        <v>45067.0</v>
      </c>
      <c r="AE37" s="42">
        <v>50888.0</v>
      </c>
      <c r="AF37" s="41">
        <v>51468.156</v>
      </c>
      <c r="AG37" s="41">
        <v>52508.03</v>
      </c>
      <c r="AH37" s="6"/>
      <c r="AI37" s="6"/>
    </row>
    <row r="38" ht="14.25" customHeight="1">
      <c r="A38" s="6"/>
      <c r="B38" s="43" t="s">
        <v>99</v>
      </c>
      <c r="C38" s="44"/>
      <c r="D38" s="55">
        <f>D32-D35+D37</f>
        <v>68114</v>
      </c>
      <c r="E38" s="45">
        <v>57649.0</v>
      </c>
      <c r="F38" s="45">
        <v>24378.0</v>
      </c>
      <c r="G38" s="6"/>
      <c r="H38" s="6"/>
      <c r="I38" s="43" t="s">
        <v>99</v>
      </c>
      <c r="J38" s="44"/>
      <c r="K38" s="48">
        <f t="shared" si="28"/>
        <v>0.2439927784</v>
      </c>
      <c r="L38" s="49">
        <f t="shared" si="29"/>
        <v>0.2344608527</v>
      </c>
      <c r="M38" s="49">
        <f t="shared" si="30"/>
        <v>0.1137081314</v>
      </c>
      <c r="N38" s="6"/>
      <c r="O38" s="6"/>
      <c r="P38" s="43" t="s">
        <v>99</v>
      </c>
      <c r="Q38" s="44"/>
      <c r="R38" s="48">
        <f t="shared" ref="R38:S38" si="32">(D38-E38)/E38</f>
        <v>0.1815296016</v>
      </c>
      <c r="S38" s="49">
        <f t="shared" si="32"/>
        <v>1.364796128</v>
      </c>
      <c r="T38" s="50"/>
      <c r="U38" s="6"/>
      <c r="V38" s="6"/>
      <c r="W38" s="51" t="s">
        <v>100</v>
      </c>
      <c r="X38" s="52">
        <v>0.0</v>
      </c>
      <c r="Y38" s="52">
        <v>0.0</v>
      </c>
      <c r="Z38" s="52">
        <v>0.0</v>
      </c>
      <c r="AA38" s="52">
        <v>0.0</v>
      </c>
      <c r="AB38" s="52">
        <v>0.0</v>
      </c>
      <c r="AC38" s="52">
        <v>0.0</v>
      </c>
      <c r="AD38" s="52">
        <v>0.0</v>
      </c>
      <c r="AE38" s="53">
        <v>0.0</v>
      </c>
      <c r="AF38" s="52"/>
      <c r="AG38" s="52"/>
      <c r="AH38" s="6"/>
      <c r="AI38" s="6"/>
    </row>
    <row r="39" ht="14.25" customHeight="1">
      <c r="A39" s="6"/>
      <c r="B39" s="61"/>
      <c r="C39" s="34"/>
      <c r="D39" s="62"/>
      <c r="E39" s="63"/>
      <c r="F39" s="63"/>
      <c r="G39" s="6"/>
      <c r="H39" s="6"/>
      <c r="I39" s="61"/>
      <c r="J39" s="34"/>
      <c r="K39" s="64"/>
      <c r="L39" s="65"/>
      <c r="M39" s="65"/>
      <c r="N39" s="6"/>
      <c r="O39" s="6"/>
      <c r="P39" s="61"/>
      <c r="Q39" s="34"/>
      <c r="R39" s="66"/>
      <c r="S39" s="33"/>
      <c r="T39" s="33"/>
      <c r="U39" s="6"/>
      <c r="V39" s="39"/>
      <c r="W39" s="51" t="s">
        <v>101</v>
      </c>
      <c r="X39" s="52">
        <v>0.0</v>
      </c>
      <c r="Y39" s="52">
        <v>0.0</v>
      </c>
      <c r="Z39" s="52">
        <v>0.0</v>
      </c>
      <c r="AA39" s="52">
        <v>0.0</v>
      </c>
      <c r="AB39" s="52">
        <v>0.0</v>
      </c>
      <c r="AC39" s="52">
        <v>0.0</v>
      </c>
      <c r="AD39" s="52">
        <v>0.0</v>
      </c>
      <c r="AE39" s="53">
        <v>0.0</v>
      </c>
      <c r="AF39" s="52"/>
      <c r="AG39" s="52"/>
      <c r="AH39" s="6"/>
      <c r="AI39" s="6"/>
    </row>
    <row r="40" ht="14.25" customHeight="1">
      <c r="A40" s="6"/>
      <c r="B40" s="6"/>
      <c r="C40" s="6"/>
      <c r="D40" s="6"/>
      <c r="E40" s="6"/>
      <c r="F40" s="6"/>
      <c r="G40" s="6"/>
      <c r="H40" s="6"/>
      <c r="I40" s="6"/>
      <c r="J40" s="6"/>
      <c r="K40" s="6"/>
      <c r="L40" s="6"/>
      <c r="M40" s="6"/>
      <c r="N40" s="6"/>
      <c r="O40" s="6"/>
      <c r="P40" s="6"/>
      <c r="Q40" s="6"/>
      <c r="R40" s="6"/>
      <c r="S40" s="6"/>
      <c r="T40" s="6"/>
      <c r="U40" s="6"/>
      <c r="V40" s="39"/>
      <c r="W40" s="40" t="s">
        <v>102</v>
      </c>
      <c r="X40" s="41">
        <v>12039.0</v>
      </c>
      <c r="Y40" s="41">
        <v>9806.0</v>
      </c>
      <c r="Z40" s="41">
        <v>18795.0</v>
      </c>
      <c r="AA40" s="41">
        <v>19498.0</v>
      </c>
      <c r="AB40" s="41">
        <v>19149.0</v>
      </c>
      <c r="AC40" s="41">
        <v>23568.0</v>
      </c>
      <c r="AD40" s="41">
        <v>45067.0</v>
      </c>
      <c r="AE40" s="42">
        <v>50888.0</v>
      </c>
      <c r="AF40" s="41">
        <v>51468.156</v>
      </c>
      <c r="AG40" s="41">
        <v>52508.03</v>
      </c>
      <c r="AH40" s="6"/>
      <c r="AI40" s="6"/>
    </row>
    <row r="41" ht="14.25" customHeight="1">
      <c r="A41" s="67"/>
      <c r="B41" s="67"/>
      <c r="C41" s="67"/>
      <c r="D41" s="67"/>
      <c r="E41" s="67"/>
      <c r="F41" s="67"/>
      <c r="G41" s="67"/>
      <c r="H41" s="67"/>
      <c r="I41" s="67"/>
      <c r="J41" s="67"/>
      <c r="K41" s="67"/>
      <c r="L41" s="67"/>
      <c r="M41" s="67"/>
      <c r="N41" s="67"/>
      <c r="O41" s="67"/>
      <c r="P41" s="67"/>
      <c r="Q41" s="67"/>
      <c r="R41" s="67"/>
      <c r="S41" s="67"/>
      <c r="T41" s="67"/>
      <c r="U41" s="67"/>
      <c r="V41" s="6"/>
      <c r="W41" s="40"/>
      <c r="X41" s="68"/>
      <c r="Y41" s="68"/>
      <c r="Z41" s="68"/>
      <c r="AA41" s="68"/>
      <c r="AB41" s="68"/>
      <c r="AC41" s="68"/>
      <c r="AD41" s="68"/>
      <c r="AE41" s="69"/>
      <c r="AF41" s="68"/>
      <c r="AG41" s="68"/>
      <c r="AH41" s="6"/>
      <c r="AI41" s="6"/>
    </row>
    <row r="42" ht="14.25" customHeight="1">
      <c r="A42" s="6"/>
      <c r="B42" s="70" t="s">
        <v>103</v>
      </c>
      <c r="C42" s="71"/>
      <c r="D42" s="72" t="s">
        <v>42</v>
      </c>
      <c r="E42" s="73" t="s">
        <v>43</v>
      </c>
      <c r="F42" s="72" t="s">
        <v>44</v>
      </c>
      <c r="G42" s="71"/>
      <c r="H42" s="74" t="s">
        <v>104</v>
      </c>
      <c r="I42" s="6"/>
      <c r="J42" s="6"/>
      <c r="K42" s="6"/>
      <c r="L42" s="6"/>
      <c r="M42" s="6"/>
      <c r="N42" s="6"/>
      <c r="O42" s="6"/>
      <c r="P42" s="6"/>
      <c r="Q42" s="6"/>
      <c r="R42" s="6"/>
      <c r="S42" s="6"/>
      <c r="T42" s="6"/>
      <c r="U42" s="6"/>
      <c r="V42" s="6"/>
      <c r="W42" s="40" t="s">
        <v>105</v>
      </c>
      <c r="X42" s="41">
        <v>11965.5</v>
      </c>
      <c r="Y42" s="41">
        <v>9806.0</v>
      </c>
      <c r="Z42" s="41">
        <v>18795.0</v>
      </c>
      <c r="AA42" s="41">
        <v>30632.2</v>
      </c>
      <c r="AB42" s="41">
        <v>23526.1</v>
      </c>
      <c r="AC42" s="41">
        <v>27884.2</v>
      </c>
      <c r="AD42" s="41">
        <v>45782.4</v>
      </c>
      <c r="AE42" s="42">
        <v>51406.0</v>
      </c>
      <c r="AF42" s="41">
        <v>50353.432</v>
      </c>
      <c r="AG42" s="41">
        <v>52741.784</v>
      </c>
      <c r="AH42" s="6"/>
      <c r="AI42" s="6"/>
    </row>
    <row r="43" ht="14.25" customHeight="1">
      <c r="A43" s="6"/>
      <c r="B43" s="75"/>
      <c r="C43" s="76"/>
      <c r="D43" s="77"/>
      <c r="E43" s="78"/>
      <c r="F43" s="77"/>
      <c r="G43" s="76"/>
      <c r="H43" s="77"/>
      <c r="I43" s="6"/>
      <c r="J43" s="6"/>
      <c r="K43" s="6"/>
      <c r="L43" s="6"/>
      <c r="M43" s="6"/>
      <c r="N43" s="6"/>
      <c r="O43" s="6"/>
      <c r="P43" s="6"/>
      <c r="Q43" s="6"/>
      <c r="R43" s="6"/>
      <c r="S43" s="6"/>
      <c r="T43" s="6"/>
      <c r="U43" s="6"/>
      <c r="V43" s="39"/>
      <c r="W43" s="51" t="s">
        <v>106</v>
      </c>
      <c r="X43" s="52">
        <v>-73.5</v>
      </c>
      <c r="Y43" s="52">
        <v>0.0</v>
      </c>
      <c r="Z43" s="52">
        <v>0.0</v>
      </c>
      <c r="AA43" s="52">
        <v>11134.2</v>
      </c>
      <c r="AB43" s="52">
        <v>4377.1</v>
      </c>
      <c r="AC43" s="52">
        <v>4316.2</v>
      </c>
      <c r="AD43" s="52">
        <v>715.4</v>
      </c>
      <c r="AE43" s="53">
        <v>518.0</v>
      </c>
      <c r="AF43" s="52"/>
      <c r="AG43" s="52"/>
      <c r="AH43" s="6"/>
      <c r="AI43" s="6"/>
    </row>
    <row r="44" ht="14.25" customHeight="1">
      <c r="A44" s="6"/>
      <c r="B44" s="79" t="s">
        <v>107</v>
      </c>
      <c r="C44" s="80"/>
      <c r="D44" s="81">
        <f t="shared" ref="D44:E44" si="33">(D7-E7)/E7</f>
        <v>0.1353714632</v>
      </c>
      <c r="E44" s="82">
        <f t="shared" si="33"/>
        <v>0.146871837</v>
      </c>
      <c r="F44" s="83"/>
      <c r="G44" s="80"/>
      <c r="H44" s="81">
        <f>AVERAGE(D44:E44)</f>
        <v>0.1411216501</v>
      </c>
      <c r="I44" s="6"/>
      <c r="J44" s="6"/>
      <c r="K44" s="6"/>
      <c r="L44" s="6"/>
      <c r="M44" s="6"/>
      <c r="N44" s="6"/>
      <c r="O44" s="6"/>
      <c r="P44" s="6"/>
      <c r="Q44" s="6"/>
      <c r="R44" s="6"/>
      <c r="S44" s="6"/>
      <c r="T44" s="6"/>
      <c r="U44" s="6"/>
      <c r="V44" s="6"/>
      <c r="W44" s="51" t="s">
        <v>108</v>
      </c>
      <c r="X44" s="52">
        <v>0.0</v>
      </c>
      <c r="Y44" s="52">
        <v>0.0</v>
      </c>
      <c r="Z44" s="52">
        <v>0.0</v>
      </c>
      <c r="AA44" s="52">
        <v>0.0</v>
      </c>
      <c r="AB44" s="52">
        <v>0.0</v>
      </c>
      <c r="AC44" s="52">
        <v>0.0</v>
      </c>
      <c r="AD44" s="52">
        <v>0.0</v>
      </c>
      <c r="AE44" s="53">
        <v>0.0</v>
      </c>
      <c r="AF44" s="52"/>
      <c r="AG44" s="52"/>
      <c r="AH44" s="6"/>
      <c r="AI44" s="6"/>
    </row>
    <row r="45" ht="14.25" customHeight="1">
      <c r="A45" s="6"/>
      <c r="B45" s="79" t="s">
        <v>109</v>
      </c>
      <c r="C45" s="80"/>
      <c r="D45" s="81">
        <f t="shared" ref="D45:F45" si="34">D10/D7</f>
        <v>0.5860605236</v>
      </c>
      <c r="E45" s="82">
        <f t="shared" si="34"/>
        <v>0.5667137088</v>
      </c>
      <c r="F45" s="81">
        <f t="shared" si="34"/>
        <v>0.530992439</v>
      </c>
      <c r="G45" s="80"/>
      <c r="H45" s="81">
        <f t="shared" ref="H45:H46" si="36">AVERAGE(D45:F45)</f>
        <v>0.5612555571</v>
      </c>
      <c r="I45" s="6"/>
      <c r="J45" s="6"/>
      <c r="K45" s="6"/>
      <c r="L45" s="6"/>
      <c r="M45" s="6"/>
      <c r="N45" s="6"/>
      <c r="O45" s="6"/>
      <c r="P45" s="6"/>
      <c r="Q45" s="6"/>
      <c r="R45" s="6"/>
      <c r="S45" s="6"/>
      <c r="T45" s="6"/>
      <c r="U45" s="6"/>
      <c r="V45" s="39"/>
      <c r="W45" s="40"/>
      <c r="X45" s="68"/>
      <c r="Y45" s="68"/>
      <c r="Z45" s="68"/>
      <c r="AA45" s="68"/>
      <c r="AB45" s="68"/>
      <c r="AC45" s="68"/>
      <c r="AD45" s="68"/>
      <c r="AE45" s="69"/>
      <c r="AF45" s="68"/>
      <c r="AG45" s="68"/>
      <c r="AH45" s="6"/>
      <c r="AI45" s="6"/>
    </row>
    <row r="46" ht="14.25" customHeight="1">
      <c r="A46" s="6"/>
      <c r="B46" s="79" t="s">
        <v>110</v>
      </c>
      <c r="C46" s="80"/>
      <c r="D46" s="81">
        <f t="shared" ref="D46:F46" si="35">(D13+D14+D16+D17)/D7</f>
        <v>0.3444212004</v>
      </c>
      <c r="E46" s="81">
        <f t="shared" si="35"/>
        <v>0.3301501958</v>
      </c>
      <c r="F46" s="81">
        <f t="shared" si="35"/>
        <v>0.3647447887</v>
      </c>
      <c r="G46" s="80"/>
      <c r="H46" s="81">
        <f t="shared" si="36"/>
        <v>0.3464387283</v>
      </c>
      <c r="I46" s="6"/>
      <c r="J46" s="6"/>
      <c r="K46" s="6"/>
      <c r="L46" s="6"/>
      <c r="M46" s="6"/>
      <c r="N46" s="6"/>
      <c r="O46" s="6"/>
      <c r="P46" s="6"/>
      <c r="Q46" s="6"/>
      <c r="R46" s="6"/>
      <c r="S46" s="6"/>
      <c r="T46" s="6"/>
      <c r="U46" s="6"/>
      <c r="V46" s="6"/>
      <c r="W46" s="51" t="s">
        <v>111</v>
      </c>
      <c r="X46" s="52">
        <v>166.6489</v>
      </c>
      <c r="Y46" s="52">
        <v>165.8454</v>
      </c>
      <c r="Z46" s="52">
        <v>165.9163</v>
      </c>
      <c r="AA46" s="52">
        <v>165.757</v>
      </c>
      <c r="AB46" s="52">
        <v>165.835</v>
      </c>
      <c r="AC46" s="52">
        <v>166.4</v>
      </c>
      <c r="AD46" s="52">
        <v>166.3886</v>
      </c>
      <c r="AE46" s="53">
        <v>166.8</v>
      </c>
      <c r="AF46" s="52"/>
      <c r="AG46" s="52"/>
      <c r="AH46" s="6"/>
      <c r="AI46" s="6"/>
    </row>
    <row r="47" ht="14.25" customHeight="1">
      <c r="A47" s="6"/>
      <c r="B47" s="79" t="s">
        <v>112</v>
      </c>
      <c r="C47" s="80"/>
      <c r="D47" s="81">
        <f>D21/'1.1.2 -DRREDDY Balance Sheet'!D30</f>
        <v>0.1954814006</v>
      </c>
      <c r="E47" s="81">
        <f>E21/'1.1.2 -DRREDDY Balance Sheet'!E30</f>
        <v>0.1901236797</v>
      </c>
      <c r="F47" s="81"/>
      <c r="G47" s="80"/>
      <c r="H47" s="81">
        <f t="shared" ref="H47:H48" si="37">AVERAGE(D47:E47)</f>
        <v>0.1928025401</v>
      </c>
      <c r="I47" s="6"/>
      <c r="J47" s="6"/>
      <c r="K47" s="6"/>
      <c r="L47" s="6"/>
      <c r="M47" s="6"/>
      <c r="N47" s="6"/>
      <c r="O47" s="6"/>
      <c r="P47" s="6"/>
      <c r="Q47" s="6"/>
      <c r="R47" s="6"/>
      <c r="S47" s="6"/>
      <c r="T47" s="6"/>
      <c r="U47" s="6"/>
      <c r="V47" s="6"/>
      <c r="W47" s="40" t="s">
        <v>113</v>
      </c>
      <c r="X47" s="84">
        <v>72.24</v>
      </c>
      <c r="Y47" s="84">
        <v>59.13</v>
      </c>
      <c r="Z47" s="84">
        <v>113.28</v>
      </c>
      <c r="AA47" s="84">
        <v>117.63</v>
      </c>
      <c r="AB47" s="84">
        <v>115.47</v>
      </c>
      <c r="AC47" s="84">
        <v>141.63</v>
      </c>
      <c r="AD47" s="84">
        <v>270.8539</v>
      </c>
      <c r="AE47" s="85">
        <v>305.794047</v>
      </c>
      <c r="AF47" s="84">
        <v>303.87</v>
      </c>
      <c r="AG47" s="84">
        <v>318.287</v>
      </c>
      <c r="AH47" s="6"/>
      <c r="AI47" s="6"/>
    </row>
    <row r="48" ht="14.25" customHeight="1">
      <c r="A48" s="6"/>
      <c r="B48" s="79" t="s">
        <v>114</v>
      </c>
      <c r="C48" s="80"/>
      <c r="D48" s="81">
        <f>D25/'1.1.2 -DRREDDY Balance Sheet'!E13</f>
        <v>0.1338028169</v>
      </c>
      <c r="E48" s="81">
        <f>E25/'1.1.2 -DRREDDY Balance Sheet'!F13</f>
        <v>0.02941176471</v>
      </c>
      <c r="F48" s="81"/>
      <c r="G48" s="80"/>
      <c r="H48" s="81">
        <f t="shared" si="37"/>
        <v>0.0816072908</v>
      </c>
      <c r="I48" s="6"/>
      <c r="J48" s="6"/>
      <c r="K48" s="6"/>
      <c r="L48" s="6"/>
      <c r="M48" s="6"/>
      <c r="N48" s="6"/>
      <c r="O48" s="6"/>
      <c r="P48" s="6"/>
      <c r="Q48" s="6"/>
      <c r="R48" s="6"/>
      <c r="S48" s="6"/>
      <c r="T48" s="6"/>
      <c r="U48" s="6"/>
      <c r="V48" s="39"/>
      <c r="W48" s="40" t="s">
        <v>115</v>
      </c>
      <c r="X48" s="84">
        <v>72.24</v>
      </c>
      <c r="Y48" s="84">
        <v>59.13</v>
      </c>
      <c r="Z48" s="84">
        <v>113.28</v>
      </c>
      <c r="AA48" s="84">
        <v>117.63</v>
      </c>
      <c r="AB48" s="84">
        <v>115.47</v>
      </c>
      <c r="AC48" s="84">
        <v>141.63</v>
      </c>
      <c r="AD48" s="84">
        <v>270.8539</v>
      </c>
      <c r="AE48" s="85">
        <v>305.794047</v>
      </c>
      <c r="AF48" s="84">
        <v>303.87</v>
      </c>
      <c r="AG48" s="84">
        <v>318.287</v>
      </c>
      <c r="AH48" s="6"/>
      <c r="AI48" s="6"/>
    </row>
    <row r="49" ht="14.25" customHeight="1">
      <c r="A49" s="6"/>
      <c r="B49" s="86" t="s">
        <v>116</v>
      </c>
      <c r="C49" s="87"/>
      <c r="D49" s="88">
        <f t="shared" ref="D49:F49" si="38">D35/D32</f>
        <v>0.08804088208</v>
      </c>
      <c r="E49" s="89">
        <f t="shared" si="38"/>
        <v>0.1384797833</v>
      </c>
      <c r="F49" s="88">
        <f t="shared" si="38"/>
        <v>0.1508758568</v>
      </c>
      <c r="G49" s="87"/>
      <c r="H49" s="88">
        <f>AVERAGE(D49:F49)</f>
        <v>0.1257988407</v>
      </c>
      <c r="I49" s="6"/>
      <c r="J49" s="6"/>
      <c r="K49" s="6"/>
      <c r="L49" s="6"/>
      <c r="M49" s="6"/>
      <c r="N49" s="6"/>
      <c r="O49" s="6"/>
      <c r="P49" s="6"/>
      <c r="Q49" s="6"/>
      <c r="R49" s="6"/>
      <c r="S49" s="6"/>
      <c r="T49" s="6"/>
      <c r="U49" s="6"/>
      <c r="V49" s="6"/>
      <c r="W49" s="40" t="s">
        <v>117</v>
      </c>
      <c r="X49" s="84">
        <v>71.8006</v>
      </c>
      <c r="Y49" s="84">
        <v>59.13</v>
      </c>
      <c r="Z49" s="84">
        <v>113.28</v>
      </c>
      <c r="AA49" s="84">
        <v>184.8018</v>
      </c>
      <c r="AB49" s="84">
        <v>141.8645</v>
      </c>
      <c r="AC49" s="84">
        <v>167.5733</v>
      </c>
      <c r="AD49" s="84">
        <v>275.1535</v>
      </c>
      <c r="AE49" s="85">
        <v>308.904893</v>
      </c>
      <c r="AF49" s="84">
        <v>303.075</v>
      </c>
      <c r="AG49" s="84">
        <v>317.9</v>
      </c>
      <c r="AH49" s="6"/>
      <c r="AI49" s="6"/>
    </row>
    <row r="50" ht="14.25" customHeight="1">
      <c r="A50" s="6"/>
      <c r="B50" s="6"/>
      <c r="C50" s="6"/>
      <c r="D50" s="6"/>
      <c r="E50" s="6"/>
      <c r="F50" s="6"/>
      <c r="G50" s="6"/>
      <c r="H50" s="6"/>
      <c r="I50" s="6"/>
      <c r="J50" s="6"/>
      <c r="K50" s="6"/>
      <c r="L50" s="6"/>
      <c r="M50" s="6"/>
      <c r="N50" s="6"/>
      <c r="O50" s="6"/>
      <c r="P50" s="6"/>
      <c r="Q50" s="6"/>
      <c r="R50" s="6"/>
      <c r="S50" s="6"/>
      <c r="T50" s="6"/>
      <c r="U50" s="6"/>
      <c r="V50" s="39"/>
      <c r="W50" s="40"/>
      <c r="X50" s="68"/>
      <c r="Y50" s="68"/>
      <c r="Z50" s="68"/>
      <c r="AA50" s="68"/>
      <c r="AB50" s="68"/>
      <c r="AC50" s="68"/>
      <c r="AD50" s="68"/>
      <c r="AE50" s="69"/>
      <c r="AF50" s="68"/>
      <c r="AG50" s="68"/>
      <c r="AH50" s="6"/>
      <c r="AI50" s="6"/>
    </row>
    <row r="51" ht="14.25" customHeight="1">
      <c r="A51" s="67"/>
      <c r="B51" s="67"/>
      <c r="C51" s="67"/>
      <c r="D51" s="67"/>
      <c r="E51" s="67"/>
      <c r="F51" s="67"/>
      <c r="G51" s="67"/>
      <c r="H51" s="67"/>
      <c r="I51" s="67"/>
      <c r="J51" s="67"/>
      <c r="K51" s="67"/>
      <c r="L51" s="67"/>
      <c r="M51" s="67"/>
      <c r="N51" s="67"/>
      <c r="O51" s="67"/>
      <c r="P51" s="67"/>
      <c r="Q51" s="67"/>
      <c r="R51" s="67"/>
      <c r="S51" s="67"/>
      <c r="T51" s="67"/>
      <c r="U51" s="67"/>
      <c r="V51" s="6"/>
      <c r="W51" s="51" t="s">
        <v>118</v>
      </c>
      <c r="X51" s="52">
        <v>166.9977</v>
      </c>
      <c r="Y51" s="52">
        <v>166.1856</v>
      </c>
      <c r="Z51" s="52">
        <v>166.1951</v>
      </c>
      <c r="AA51" s="52">
        <v>166.0818</v>
      </c>
      <c r="AB51" s="52">
        <v>166.3106</v>
      </c>
      <c r="AC51" s="52">
        <v>166.4</v>
      </c>
      <c r="AD51" s="52">
        <v>166.3886</v>
      </c>
      <c r="AE51" s="53">
        <v>166.8</v>
      </c>
      <c r="AF51" s="52"/>
      <c r="AG51" s="52"/>
      <c r="AH51" s="6"/>
      <c r="AI51" s="6"/>
    </row>
    <row r="52" ht="14.25" customHeight="1">
      <c r="A52" s="6"/>
      <c r="B52" s="90" t="s">
        <v>119</v>
      </c>
      <c r="C52" s="91" t="s">
        <v>120</v>
      </c>
      <c r="D52" s="92" t="s">
        <v>121</v>
      </c>
      <c r="E52" s="91" t="s">
        <v>122</v>
      </c>
      <c r="F52" s="92" t="s">
        <v>123</v>
      </c>
      <c r="G52" s="92" t="s">
        <v>124</v>
      </c>
      <c r="H52" s="93" t="s">
        <v>42</v>
      </c>
      <c r="I52" s="6"/>
      <c r="J52" s="6"/>
      <c r="K52" s="6"/>
      <c r="L52" s="6"/>
      <c r="M52" s="6"/>
      <c r="N52" s="6"/>
      <c r="O52" s="6"/>
      <c r="P52" s="6"/>
      <c r="Q52" s="6"/>
      <c r="R52" s="6"/>
      <c r="S52" s="6"/>
      <c r="T52" s="6"/>
      <c r="U52" s="6"/>
      <c r="V52" s="6"/>
      <c r="W52" s="40" t="s">
        <v>125</v>
      </c>
      <c r="X52" s="84">
        <v>72.09</v>
      </c>
      <c r="Y52" s="84">
        <v>59.0</v>
      </c>
      <c r="Z52" s="84">
        <v>113.09</v>
      </c>
      <c r="AA52" s="84">
        <v>117.4</v>
      </c>
      <c r="AB52" s="84">
        <v>115.14</v>
      </c>
      <c r="AC52" s="84">
        <v>141.63</v>
      </c>
      <c r="AD52" s="84">
        <v>270.8539</v>
      </c>
      <c r="AE52" s="85">
        <v>305.474047</v>
      </c>
      <c r="AF52" s="84">
        <v>303.87</v>
      </c>
      <c r="AG52" s="84">
        <v>318.287</v>
      </c>
      <c r="AH52" s="6"/>
      <c r="AI52" s="6"/>
    </row>
    <row r="53" ht="14.25" customHeight="1">
      <c r="A53" s="6"/>
      <c r="B53" s="94" t="s">
        <v>31</v>
      </c>
      <c r="C53" s="95"/>
      <c r="D53" s="94"/>
      <c r="E53" s="95"/>
      <c r="F53" s="94"/>
      <c r="G53" s="94"/>
      <c r="H53" s="96"/>
      <c r="I53" s="6"/>
      <c r="J53" s="6"/>
      <c r="K53" s="6"/>
      <c r="L53" s="6"/>
      <c r="M53" s="6"/>
      <c r="N53" s="6"/>
      <c r="O53" s="6"/>
      <c r="P53" s="6"/>
      <c r="Q53" s="6"/>
      <c r="R53" s="6"/>
      <c r="S53" s="6"/>
      <c r="T53" s="6"/>
      <c r="U53" s="6"/>
      <c r="V53" s="6"/>
      <c r="W53" s="40" t="s">
        <v>126</v>
      </c>
      <c r="X53" s="84">
        <v>72.09</v>
      </c>
      <c r="Y53" s="84">
        <v>59.0</v>
      </c>
      <c r="Z53" s="84">
        <v>113.09</v>
      </c>
      <c r="AA53" s="84">
        <v>117.4</v>
      </c>
      <c r="AB53" s="84">
        <v>115.14</v>
      </c>
      <c r="AC53" s="84">
        <v>141.63</v>
      </c>
      <c r="AD53" s="84">
        <v>270.8539</v>
      </c>
      <c r="AE53" s="85">
        <v>305.474047</v>
      </c>
      <c r="AF53" s="84">
        <v>303.87</v>
      </c>
      <c r="AG53" s="84">
        <v>318.287</v>
      </c>
      <c r="AH53" s="6"/>
      <c r="AI53" s="6"/>
    </row>
    <row r="54" ht="14.25" customHeight="1">
      <c r="A54" s="6"/>
      <c r="B54" s="50" t="s">
        <v>46</v>
      </c>
      <c r="C54" s="97">
        <f>D54*(1+H44)</f>
        <v>540155.9176</v>
      </c>
      <c r="D54" s="98">
        <f>E54*(1+H44)</f>
        <v>473355.2444</v>
      </c>
      <c r="E54" s="97">
        <f>F54*(1+H44)</f>
        <v>414815.7599</v>
      </c>
      <c r="F54" s="98">
        <f>G54*(1+H44)</f>
        <v>363515.8091</v>
      </c>
      <c r="G54" s="98">
        <f>H54*(1+H44)</f>
        <v>318560.0843</v>
      </c>
      <c r="H54" s="99">
        <f t="shared" ref="H54:H55" si="40">D7</f>
        <v>279164</v>
      </c>
      <c r="I54" s="6"/>
      <c r="J54" s="6"/>
      <c r="K54" s="6"/>
      <c r="L54" s="6"/>
      <c r="M54" s="6"/>
      <c r="N54" s="6"/>
      <c r="O54" s="6"/>
      <c r="P54" s="6"/>
      <c r="Q54" s="6"/>
      <c r="R54" s="6"/>
      <c r="S54" s="6"/>
      <c r="T54" s="6"/>
      <c r="U54" s="6"/>
      <c r="V54" s="6"/>
      <c r="W54" s="40" t="s">
        <v>127</v>
      </c>
      <c r="X54" s="84">
        <v>71.6499</v>
      </c>
      <c r="Y54" s="84">
        <v>59.0</v>
      </c>
      <c r="Z54" s="84">
        <v>113.09</v>
      </c>
      <c r="AA54" s="84">
        <v>184.4405</v>
      </c>
      <c r="AB54" s="84">
        <v>141.4588</v>
      </c>
      <c r="AC54" s="84">
        <v>167.5733</v>
      </c>
      <c r="AD54" s="84">
        <v>275.1535</v>
      </c>
      <c r="AE54" s="85">
        <v>308.583741</v>
      </c>
      <c r="AF54" s="84">
        <v>303.075</v>
      </c>
      <c r="AG54" s="84">
        <v>317.9</v>
      </c>
      <c r="AH54" s="6"/>
      <c r="AI54" s="6"/>
    </row>
    <row r="55" ht="14.25" customHeight="1">
      <c r="A55" s="6"/>
      <c r="B55" s="50" t="s">
        <v>48</v>
      </c>
      <c r="C55" s="97">
        <f t="shared" ref="C55:G55" si="39">C54-C56</f>
        <v>236990.4071</v>
      </c>
      <c r="D55" s="98">
        <f t="shared" si="39"/>
        <v>207681.983</v>
      </c>
      <c r="E55" s="97">
        <f t="shared" si="39"/>
        <v>181998.1095</v>
      </c>
      <c r="F55" s="98">
        <f t="shared" si="39"/>
        <v>159490.5411</v>
      </c>
      <c r="G55" s="98">
        <f t="shared" si="39"/>
        <v>139766.4667</v>
      </c>
      <c r="H55" s="99">
        <f t="shared" si="40"/>
        <v>115557</v>
      </c>
      <c r="I55" s="6"/>
      <c r="J55" s="6"/>
      <c r="K55" s="6"/>
      <c r="L55" s="6"/>
      <c r="M55" s="6"/>
      <c r="N55" s="6"/>
      <c r="O55" s="6"/>
      <c r="P55" s="6"/>
      <c r="Q55" s="6"/>
      <c r="R55" s="6"/>
      <c r="S55" s="6"/>
      <c r="T55" s="6"/>
      <c r="U55" s="6"/>
      <c r="V55" s="6"/>
      <c r="W55" s="40"/>
      <c r="X55" s="68"/>
      <c r="Y55" s="68"/>
      <c r="Z55" s="68"/>
      <c r="AA55" s="68"/>
      <c r="AB55" s="68"/>
      <c r="AC55" s="68"/>
      <c r="AD55" s="68"/>
      <c r="AE55" s="69"/>
      <c r="AF55" s="68"/>
      <c r="AG55" s="68"/>
      <c r="AH55" s="6"/>
      <c r="AI55" s="6"/>
    </row>
    <row r="56" ht="14.25" customHeight="1">
      <c r="A56" s="6"/>
      <c r="B56" s="50" t="s">
        <v>51</v>
      </c>
      <c r="C56" s="97">
        <f t="shared" ref="C56:E56" si="41">C54*$H$45</f>
        <v>303165.5105</v>
      </c>
      <c r="D56" s="98">
        <f t="shared" si="41"/>
        <v>265673.2614</v>
      </c>
      <c r="E56" s="97">
        <f t="shared" si="41"/>
        <v>232817.6504</v>
      </c>
      <c r="F56" s="98">
        <f>F54*H45</f>
        <v>204025.2679</v>
      </c>
      <c r="G56" s="98">
        <f>G54*H45</f>
        <v>178793.6176</v>
      </c>
      <c r="H56" s="99">
        <f>D10</f>
        <v>163607</v>
      </c>
      <c r="I56" s="6"/>
      <c r="J56" s="6"/>
      <c r="K56" s="6"/>
      <c r="L56" s="6"/>
      <c r="M56" s="6"/>
      <c r="N56" s="6"/>
      <c r="O56" s="6"/>
      <c r="P56" s="6"/>
      <c r="Q56" s="6"/>
      <c r="R56" s="6"/>
      <c r="S56" s="6"/>
      <c r="T56" s="6"/>
      <c r="U56" s="6"/>
      <c r="V56" s="6"/>
      <c r="W56" s="40" t="s">
        <v>128</v>
      </c>
      <c r="X56" s="68"/>
      <c r="Y56" s="68"/>
      <c r="Z56" s="68"/>
      <c r="AA56" s="68"/>
      <c r="AB56" s="68"/>
      <c r="AC56" s="68"/>
      <c r="AD56" s="68"/>
      <c r="AE56" s="69"/>
      <c r="AF56" s="68"/>
      <c r="AG56" s="68"/>
      <c r="AH56" s="6"/>
      <c r="AI56" s="6"/>
    </row>
    <row r="57" ht="14.25" customHeight="1">
      <c r="A57" s="6"/>
      <c r="B57" s="50" t="s">
        <v>129</v>
      </c>
      <c r="C57" s="97">
        <f t="shared" ref="C57:F57" si="42">C54*$H$46</f>
        <v>187130.9292</v>
      </c>
      <c r="D57" s="98">
        <f t="shared" si="42"/>
        <v>163988.5889</v>
      </c>
      <c r="E57" s="97">
        <f t="shared" si="42"/>
        <v>143708.2443</v>
      </c>
      <c r="F57" s="98">
        <f t="shared" si="42"/>
        <v>125935.9546</v>
      </c>
      <c r="G57" s="98">
        <f>G54*H46</f>
        <v>110361.5505</v>
      </c>
      <c r="H57" s="100">
        <f>D46*D7</f>
        <v>96150</v>
      </c>
      <c r="I57" s="6"/>
      <c r="J57" s="6"/>
      <c r="K57" s="6"/>
      <c r="L57" s="6"/>
      <c r="M57" s="6"/>
      <c r="N57" s="6"/>
      <c r="O57" s="6"/>
      <c r="P57" s="6"/>
      <c r="Q57" s="6"/>
      <c r="R57" s="6"/>
      <c r="S57" s="6"/>
      <c r="T57" s="6"/>
      <c r="U57" s="6"/>
      <c r="V57" s="6"/>
      <c r="W57" s="51" t="s">
        <v>130</v>
      </c>
      <c r="X57" s="101" t="s">
        <v>131</v>
      </c>
      <c r="Y57" s="101" t="s">
        <v>131</v>
      </c>
      <c r="Z57" s="101" t="s">
        <v>131</v>
      </c>
      <c r="AA57" s="101" t="s">
        <v>131</v>
      </c>
      <c r="AB57" s="101" t="s">
        <v>131</v>
      </c>
      <c r="AC57" s="101" t="s">
        <v>131</v>
      </c>
      <c r="AD57" s="101" t="s">
        <v>131</v>
      </c>
      <c r="AE57" s="102"/>
      <c r="AF57" s="101"/>
      <c r="AG57" s="101"/>
      <c r="AH57" s="6"/>
      <c r="AI57" s="6"/>
    </row>
    <row r="58" ht="14.25" customHeight="1">
      <c r="A58" s="6"/>
      <c r="B58" s="50" t="s">
        <v>69</v>
      </c>
      <c r="C58" s="98">
        <f>$H$47*'1.1.2 -DRREDDY Balance Sheet'!D70</f>
        <v>25300.96274</v>
      </c>
      <c r="D58" s="98">
        <f>$H$47*'1.1.2 -DRREDDY Balance Sheet'!E70</f>
        <v>22172.01185</v>
      </c>
      <c r="E58" s="98">
        <f>$H$47*'1.1.2 -DRREDDY Balance Sheet'!F70</f>
        <v>19430.01594</v>
      </c>
      <c r="F58" s="98">
        <f>$H$47*'1.1.2 -DRREDDY Balance Sheet'!G70</f>
        <v>17027.12058</v>
      </c>
      <c r="G58" s="98">
        <f>$H$47*'1.1.2 -DRREDDY Balance Sheet'!H70</f>
        <v>14652.41464</v>
      </c>
      <c r="H58" s="99">
        <f>D21</f>
        <v>14856</v>
      </c>
      <c r="I58" s="6"/>
      <c r="J58" s="6"/>
      <c r="K58" s="6"/>
      <c r="L58" s="6"/>
      <c r="M58" s="6"/>
      <c r="N58" s="6"/>
      <c r="O58" s="6"/>
      <c r="P58" s="6"/>
      <c r="Q58" s="6"/>
      <c r="R58" s="6"/>
      <c r="S58" s="6"/>
      <c r="T58" s="6"/>
      <c r="U58" s="6"/>
      <c r="V58" s="6"/>
      <c r="W58" s="51" t="s">
        <v>66</v>
      </c>
      <c r="X58" s="52">
        <v>25220.0</v>
      </c>
      <c r="Y58" s="52">
        <v>23679.0</v>
      </c>
      <c r="Z58" s="52">
        <v>33288.0</v>
      </c>
      <c r="AA58" s="52">
        <v>44371.0</v>
      </c>
      <c r="AB58" s="52">
        <v>45240.0</v>
      </c>
      <c r="AC58" s="52">
        <v>47466.0</v>
      </c>
      <c r="AD58" s="52">
        <v>70802.0</v>
      </c>
      <c r="AE58" s="53">
        <v>78847.0</v>
      </c>
      <c r="AF58" s="52">
        <v>74956.684</v>
      </c>
      <c r="AG58" s="52">
        <v>78901.921</v>
      </c>
      <c r="AH58" s="6"/>
      <c r="AI58" s="6"/>
    </row>
    <row r="59" ht="14.25" customHeight="1">
      <c r="A59" s="6"/>
      <c r="B59" s="50" t="s">
        <v>132</v>
      </c>
      <c r="C59" s="97">
        <f t="shared" ref="C59:F59" si="43">D59</f>
        <v>488.8276719</v>
      </c>
      <c r="D59" s="97">
        <f t="shared" si="43"/>
        <v>488.8276719</v>
      </c>
      <c r="E59" s="97">
        <f t="shared" si="43"/>
        <v>488.8276719</v>
      </c>
      <c r="F59" s="98">
        <f t="shared" si="43"/>
        <v>488.8276719</v>
      </c>
      <c r="G59" s="98">
        <f>H48*'1.1.2 -DRREDDY Balance Sheet'!H73</f>
        <v>488.8276719</v>
      </c>
      <c r="H59" s="99">
        <f>D25</f>
        <v>171</v>
      </c>
      <c r="I59" s="6"/>
      <c r="J59" s="6"/>
      <c r="K59" s="6"/>
      <c r="L59" s="6"/>
      <c r="M59" s="6"/>
      <c r="N59" s="6"/>
      <c r="O59" s="6"/>
      <c r="P59" s="6"/>
      <c r="Q59" s="6"/>
      <c r="R59" s="6"/>
      <c r="S59" s="6"/>
      <c r="T59" s="6"/>
      <c r="U59" s="6"/>
      <c r="V59" s="6"/>
      <c r="W59" s="51" t="s">
        <v>133</v>
      </c>
      <c r="X59" s="103">
        <v>17.9108</v>
      </c>
      <c r="Y59" s="103">
        <v>16.6721</v>
      </c>
      <c r="Z59" s="103">
        <v>21.6365</v>
      </c>
      <c r="AA59" s="103">
        <v>25.4129</v>
      </c>
      <c r="AB59" s="103">
        <v>23.8454</v>
      </c>
      <c r="AC59" s="103">
        <v>22.1399</v>
      </c>
      <c r="AD59" s="103">
        <v>28.7955</v>
      </c>
      <c r="AE59" s="104">
        <v>29.5468683250017</v>
      </c>
      <c r="AF59" s="103">
        <v>27.3769525577841</v>
      </c>
      <c r="AG59" s="103">
        <v>26.9430113898176</v>
      </c>
      <c r="AH59" s="6"/>
      <c r="AI59" s="6"/>
    </row>
    <row r="60" ht="14.25" customHeight="1">
      <c r="A60" s="6"/>
      <c r="B60" s="50" t="s">
        <v>134</v>
      </c>
      <c r="C60" s="97">
        <v>0.0</v>
      </c>
      <c r="D60" s="98">
        <v>0.0</v>
      </c>
      <c r="E60" s="97">
        <v>0.0</v>
      </c>
      <c r="F60" s="98">
        <v>0.0</v>
      </c>
      <c r="G60" s="98">
        <v>0.0</v>
      </c>
      <c r="H60" s="105">
        <f>D31</f>
        <v>-2763</v>
      </c>
      <c r="I60" s="6"/>
      <c r="J60" s="6"/>
      <c r="K60" s="6"/>
      <c r="L60" s="6"/>
      <c r="M60" s="6"/>
      <c r="N60" s="6"/>
      <c r="O60" s="6"/>
      <c r="P60" s="6"/>
      <c r="Q60" s="6"/>
      <c r="R60" s="6"/>
      <c r="S60" s="6"/>
      <c r="T60" s="6"/>
      <c r="U60" s="6"/>
      <c r="V60" s="6"/>
      <c r="W60" s="51" t="s">
        <v>135</v>
      </c>
      <c r="X60" s="52">
        <v>17289.0</v>
      </c>
      <c r="Y60" s="52">
        <v>15394.0</v>
      </c>
      <c r="Z60" s="52">
        <v>24832.0</v>
      </c>
      <c r="AA60" s="52">
        <v>35731.0</v>
      </c>
      <c r="AB60" s="52">
        <v>36713.0</v>
      </c>
      <c r="AC60" s="52">
        <v>39314.0</v>
      </c>
      <c r="AD60" s="52">
        <v>61326.0</v>
      </c>
      <c r="AE60" s="53">
        <v>69689.0</v>
      </c>
      <c r="AF60" s="52"/>
      <c r="AG60" s="52"/>
      <c r="AH60" s="6"/>
      <c r="AI60" s="6"/>
    </row>
    <row r="61" ht="14.25" customHeight="1">
      <c r="A61" s="6"/>
      <c r="B61" s="50"/>
      <c r="C61" s="97"/>
      <c r="D61" s="98"/>
      <c r="E61" s="97"/>
      <c r="F61" s="98"/>
      <c r="G61" s="98"/>
      <c r="H61" s="106"/>
      <c r="I61" s="6"/>
      <c r="J61" s="6"/>
      <c r="K61" s="6"/>
      <c r="L61" s="6"/>
      <c r="M61" s="6"/>
      <c r="N61" s="6"/>
      <c r="O61" s="6"/>
      <c r="P61" s="6"/>
      <c r="Q61" s="6"/>
      <c r="R61" s="6"/>
      <c r="S61" s="6"/>
      <c r="T61" s="6"/>
      <c r="U61" s="6"/>
      <c r="V61" s="6"/>
      <c r="W61" s="51" t="s">
        <v>136</v>
      </c>
      <c r="X61" s="52">
        <v>13498.0</v>
      </c>
      <c r="Y61" s="52">
        <v>11917.0</v>
      </c>
      <c r="Z61" s="52">
        <v>20888.0</v>
      </c>
      <c r="AA61" s="52">
        <v>31899.0</v>
      </c>
      <c r="AB61" s="52">
        <v>32444.0</v>
      </c>
      <c r="AC61" s="52">
        <v>35642.0</v>
      </c>
      <c r="AD61" s="52">
        <v>58166.0</v>
      </c>
      <c r="AE61" s="53">
        <v>65048.0</v>
      </c>
      <c r="AF61" s="52">
        <v>62334.969</v>
      </c>
      <c r="AG61" s="52">
        <v>65665.548</v>
      </c>
      <c r="AH61" s="6"/>
      <c r="AI61" s="6"/>
    </row>
    <row r="62" ht="14.25" customHeight="1">
      <c r="A62" s="6"/>
      <c r="B62" s="50" t="s">
        <v>88</v>
      </c>
      <c r="C62" s="97">
        <f t="shared" ref="C62:G62" si="44">C56-C57-C58-C59</f>
        <v>90244.79085</v>
      </c>
      <c r="D62" s="98">
        <f t="shared" si="44"/>
        <v>79023.83298</v>
      </c>
      <c r="E62" s="97">
        <f t="shared" si="44"/>
        <v>69190.56247</v>
      </c>
      <c r="F62" s="98">
        <f t="shared" si="44"/>
        <v>60573.36507</v>
      </c>
      <c r="G62" s="98">
        <f t="shared" si="44"/>
        <v>53290.82478</v>
      </c>
      <c r="H62" s="105"/>
      <c r="I62" s="6"/>
      <c r="J62" s="6"/>
      <c r="K62" s="6"/>
      <c r="L62" s="6"/>
      <c r="M62" s="6"/>
      <c r="N62" s="6"/>
      <c r="O62" s="6"/>
      <c r="P62" s="6"/>
      <c r="Q62" s="6"/>
      <c r="R62" s="6"/>
      <c r="S62" s="6"/>
      <c r="T62" s="6"/>
      <c r="U62" s="6"/>
      <c r="V62" s="6"/>
      <c r="W62" s="51" t="s">
        <v>137</v>
      </c>
      <c r="X62" s="103">
        <v>55.647</v>
      </c>
      <c r="Y62" s="103">
        <v>53.7246</v>
      </c>
      <c r="Z62" s="103">
        <v>54.2278</v>
      </c>
      <c r="AA62" s="103">
        <v>53.8425</v>
      </c>
      <c r="AB62" s="103">
        <v>54.3305</v>
      </c>
      <c r="AC62" s="103">
        <v>53.0992</v>
      </c>
      <c r="AD62" s="103">
        <v>56.6714</v>
      </c>
      <c r="AE62" s="104">
        <v>58.4630547040704</v>
      </c>
      <c r="AF62" s="103">
        <v>57.494</v>
      </c>
      <c r="AG62" s="103">
        <v>57.112</v>
      </c>
      <c r="AH62" s="6"/>
      <c r="AI62" s="6"/>
    </row>
    <row r="63" ht="14.25" customHeight="1">
      <c r="A63" s="6"/>
      <c r="B63" s="50" t="s">
        <v>138</v>
      </c>
      <c r="C63" s="97">
        <f t="shared" ref="C63:G63" si="45">C62*$H$49</f>
        <v>11352.69007</v>
      </c>
      <c r="D63" s="98">
        <f t="shared" si="45"/>
        <v>9941.10658</v>
      </c>
      <c r="E63" s="97">
        <f t="shared" si="45"/>
        <v>8704.092548</v>
      </c>
      <c r="F63" s="98">
        <f t="shared" si="45"/>
        <v>7620.059105</v>
      </c>
      <c r="G63" s="98">
        <f t="shared" si="45"/>
        <v>6703.92398</v>
      </c>
      <c r="H63" s="106"/>
      <c r="I63" s="6"/>
      <c r="J63" s="6"/>
      <c r="K63" s="6"/>
      <c r="L63" s="6"/>
      <c r="M63" s="6"/>
      <c r="N63" s="6"/>
      <c r="O63" s="6"/>
      <c r="P63" s="6"/>
      <c r="Q63" s="6"/>
      <c r="R63" s="6"/>
      <c r="S63" s="6"/>
      <c r="T63" s="6"/>
      <c r="U63" s="6"/>
      <c r="V63" s="6"/>
      <c r="W63" s="51" t="s">
        <v>139</v>
      </c>
      <c r="X63" s="103">
        <v>9.586</v>
      </c>
      <c r="Y63" s="103">
        <v>8.3906</v>
      </c>
      <c r="Z63" s="103">
        <v>13.5768</v>
      </c>
      <c r="AA63" s="103">
        <v>18.2698</v>
      </c>
      <c r="AB63" s="103">
        <v>17.1008</v>
      </c>
      <c r="AC63" s="103">
        <v>16.6248</v>
      </c>
      <c r="AD63" s="103">
        <v>23.6564</v>
      </c>
      <c r="AE63" s="104">
        <v>24.3758759471471</v>
      </c>
      <c r="AF63" s="103">
        <v>22.7670355455418</v>
      </c>
      <c r="AG63" s="103">
        <v>22.4231246243373</v>
      </c>
      <c r="AH63" s="6"/>
      <c r="AI63" s="6"/>
    </row>
    <row r="64" ht="14.25" customHeight="1">
      <c r="A64" s="6"/>
      <c r="B64" s="50"/>
      <c r="C64" s="97"/>
      <c r="D64" s="98"/>
      <c r="E64" s="97"/>
      <c r="F64" s="98"/>
      <c r="G64" s="98"/>
      <c r="H64" s="106"/>
      <c r="I64" s="6"/>
      <c r="J64" s="6"/>
      <c r="K64" s="6"/>
      <c r="L64" s="6"/>
      <c r="M64" s="6"/>
      <c r="N64" s="6"/>
      <c r="O64" s="6"/>
      <c r="P64" s="6"/>
      <c r="Q64" s="6"/>
      <c r="R64" s="6"/>
      <c r="S64" s="6"/>
      <c r="T64" s="6"/>
      <c r="U64" s="6"/>
      <c r="V64" s="6"/>
      <c r="W64" s="51" t="s">
        <v>140</v>
      </c>
      <c r="X64" s="103">
        <v>8.4977</v>
      </c>
      <c r="Y64" s="103">
        <v>6.9043</v>
      </c>
      <c r="Z64" s="103">
        <v>12.2164</v>
      </c>
      <c r="AA64" s="103">
        <v>17.5442</v>
      </c>
      <c r="AB64" s="103">
        <v>12.4003</v>
      </c>
      <c r="AC64" s="103">
        <v>13.0062</v>
      </c>
      <c r="AD64" s="103">
        <v>18.6199</v>
      </c>
      <c r="AE64" s="104">
        <v>19.2637172386399</v>
      </c>
      <c r="AF64" s="103">
        <v>18.3909352098021</v>
      </c>
      <c r="AG64" s="103">
        <v>18.0099859296366</v>
      </c>
      <c r="AH64" s="6"/>
      <c r="AI64" s="6"/>
    </row>
    <row r="65" ht="14.25" customHeight="1">
      <c r="A65" s="6"/>
      <c r="B65" s="94" t="s">
        <v>141</v>
      </c>
      <c r="C65" s="107">
        <f t="shared" ref="C65:G65" si="46">C62-C63</f>
        <v>78892.10078</v>
      </c>
      <c r="D65" s="108">
        <f t="shared" si="46"/>
        <v>69082.7264</v>
      </c>
      <c r="E65" s="107">
        <f t="shared" si="46"/>
        <v>60486.46992</v>
      </c>
      <c r="F65" s="108">
        <f t="shared" si="46"/>
        <v>52953.30596</v>
      </c>
      <c r="G65" s="108">
        <f t="shared" si="46"/>
        <v>46586.9008</v>
      </c>
      <c r="H65" s="109"/>
      <c r="I65" s="6"/>
      <c r="J65" s="6"/>
      <c r="K65" s="6"/>
      <c r="L65" s="6"/>
      <c r="M65" s="6"/>
      <c r="N65" s="6"/>
      <c r="O65" s="6"/>
      <c r="P65" s="6"/>
      <c r="Q65" s="6"/>
      <c r="R65" s="6"/>
      <c r="S65" s="6"/>
      <c r="T65" s="6"/>
      <c r="U65" s="6"/>
      <c r="V65" s="6"/>
      <c r="W65" s="51" t="s">
        <v>142</v>
      </c>
      <c r="X65" s="52" t="s">
        <v>53</v>
      </c>
      <c r="Y65" s="52" t="s">
        <v>53</v>
      </c>
      <c r="Z65" s="52" t="s">
        <v>53</v>
      </c>
      <c r="AA65" s="52" t="s">
        <v>53</v>
      </c>
      <c r="AB65" s="52" t="s">
        <v>53</v>
      </c>
      <c r="AC65" s="52" t="s">
        <v>53</v>
      </c>
      <c r="AD65" s="52" t="s">
        <v>53</v>
      </c>
      <c r="AE65" s="53"/>
      <c r="AF65" s="52">
        <v>70600.703</v>
      </c>
      <c r="AG65" s="52">
        <v>79142.342</v>
      </c>
      <c r="AH65" s="6"/>
      <c r="AI65" s="6"/>
    </row>
    <row r="66" ht="14.25" customHeight="1">
      <c r="A66" s="6"/>
      <c r="B66" s="6"/>
      <c r="C66" s="6"/>
      <c r="D66" s="6"/>
      <c r="E66" s="6"/>
      <c r="F66" s="6"/>
      <c r="G66" s="6"/>
      <c r="H66" s="6"/>
      <c r="I66" s="6"/>
      <c r="J66" s="6"/>
      <c r="K66" s="6"/>
      <c r="L66" s="6"/>
      <c r="M66" s="6"/>
      <c r="N66" s="6"/>
      <c r="O66" s="6"/>
      <c r="P66" s="6"/>
      <c r="Q66" s="6"/>
      <c r="R66" s="6"/>
      <c r="S66" s="6"/>
      <c r="T66" s="6"/>
      <c r="U66" s="6"/>
      <c r="V66" s="110"/>
      <c r="W66" s="51" t="s">
        <v>143</v>
      </c>
      <c r="X66" s="103">
        <v>6208235.9684</v>
      </c>
      <c r="Y66" s="103">
        <v>6037578.6431</v>
      </c>
      <c r="Z66" s="103">
        <v>7004051.7163</v>
      </c>
      <c r="AA66" s="103">
        <v>8064665.127</v>
      </c>
      <c r="AB66" s="103">
        <v>8003796.8275</v>
      </c>
      <c r="AC66" s="103">
        <v>1.06545572011E7</v>
      </c>
      <c r="AD66" s="103">
        <v>9643070.0447</v>
      </c>
      <c r="AE66" s="104"/>
      <c r="AF66" s="103"/>
      <c r="AG66" s="103"/>
      <c r="AH66" s="6"/>
      <c r="AI66" s="6"/>
    </row>
    <row r="67" ht="14.25" customHeight="1">
      <c r="A67" s="67"/>
      <c r="B67" s="67"/>
      <c r="C67" s="67"/>
      <c r="D67" s="67"/>
      <c r="E67" s="67"/>
      <c r="F67" s="67"/>
      <c r="G67" s="67"/>
      <c r="H67" s="67"/>
      <c r="I67" s="67"/>
      <c r="J67" s="67"/>
      <c r="K67" s="67"/>
      <c r="L67" s="67"/>
      <c r="M67" s="67"/>
      <c r="N67" s="67"/>
      <c r="O67" s="67"/>
      <c r="P67" s="67"/>
      <c r="Q67" s="67"/>
      <c r="R67" s="67"/>
      <c r="S67" s="67"/>
      <c r="T67" s="67"/>
      <c r="U67" s="67"/>
      <c r="V67" s="111"/>
      <c r="W67" s="51" t="s">
        <v>144</v>
      </c>
      <c r="X67" s="103">
        <v>20.0</v>
      </c>
      <c r="Y67" s="103">
        <v>20.0</v>
      </c>
      <c r="Z67" s="103">
        <v>20.0</v>
      </c>
      <c r="AA67" s="103">
        <v>20.0</v>
      </c>
      <c r="AB67" s="103">
        <v>25.0</v>
      </c>
      <c r="AC67" s="103">
        <v>30.0</v>
      </c>
      <c r="AD67" s="103">
        <v>40.0</v>
      </c>
      <c r="AE67" s="104"/>
      <c r="AF67" s="103">
        <v>38.81</v>
      </c>
      <c r="AG67" s="103">
        <v>40.149</v>
      </c>
      <c r="AH67" s="6"/>
      <c r="AI67" s="6"/>
    </row>
    <row r="68" ht="14.25" customHeight="1">
      <c r="A68" s="6"/>
      <c r="B68" s="6"/>
      <c r="C68" s="6"/>
      <c r="D68" s="6"/>
      <c r="E68" s="6"/>
      <c r="F68" s="6"/>
      <c r="G68" s="6"/>
      <c r="H68" s="6"/>
      <c r="I68" s="6"/>
      <c r="J68" s="6"/>
      <c r="K68" s="6"/>
      <c r="L68" s="6"/>
      <c r="M68" s="6"/>
      <c r="N68" s="6"/>
      <c r="O68" s="6"/>
      <c r="P68" s="6"/>
      <c r="Q68" s="6"/>
      <c r="R68" s="6"/>
      <c r="S68" s="6"/>
      <c r="T68" s="6"/>
      <c r="U68" s="6"/>
      <c r="V68" s="6"/>
      <c r="W68" s="51" t="s">
        <v>145</v>
      </c>
      <c r="X68" s="52">
        <v>3314.8343</v>
      </c>
      <c r="Y68" s="52">
        <v>3318.2181</v>
      </c>
      <c r="Z68" s="52">
        <v>3316.9594</v>
      </c>
      <c r="AA68" s="52">
        <v>3313.404</v>
      </c>
      <c r="AB68" s="52">
        <v>4145.62</v>
      </c>
      <c r="AC68" s="52">
        <v>4977.9459</v>
      </c>
      <c r="AD68" s="52">
        <v>6664.0</v>
      </c>
      <c r="AE68" s="53"/>
      <c r="AF68" s="52"/>
      <c r="AG68" s="52"/>
      <c r="AH68" s="6"/>
      <c r="AI68" s="6"/>
    </row>
    <row r="69" ht="14.25" customHeight="1">
      <c r="A69" s="6"/>
      <c r="B69" s="112" t="s">
        <v>146</v>
      </c>
      <c r="C69" s="6"/>
      <c r="D69" s="6"/>
      <c r="E69" s="6"/>
      <c r="F69" s="6"/>
      <c r="G69" s="6"/>
      <c r="H69" s="6"/>
      <c r="I69" s="6"/>
      <c r="J69" s="6"/>
      <c r="K69" s="6"/>
      <c r="L69" s="6"/>
      <c r="M69" s="6"/>
      <c r="N69" s="6"/>
      <c r="O69" s="6"/>
      <c r="P69" s="6"/>
      <c r="Q69" s="6"/>
      <c r="R69" s="6"/>
      <c r="S69" s="6"/>
      <c r="T69" s="6"/>
      <c r="U69" s="6"/>
      <c r="V69" s="39"/>
      <c r="W69" s="51" t="s">
        <v>147</v>
      </c>
      <c r="X69" s="52" t="s">
        <v>53</v>
      </c>
      <c r="Y69" s="52" t="s">
        <v>53</v>
      </c>
      <c r="Z69" s="52">
        <v>33562.0</v>
      </c>
      <c r="AA69" s="52">
        <v>33802.0</v>
      </c>
      <c r="AB69" s="52" t="s">
        <v>53</v>
      </c>
      <c r="AC69" s="52" t="s">
        <v>53</v>
      </c>
      <c r="AD69" s="52" t="s">
        <v>53</v>
      </c>
      <c r="AE69" s="53"/>
      <c r="AF69" s="52"/>
      <c r="AG69" s="52"/>
      <c r="AH69" s="6"/>
      <c r="AI69" s="6"/>
    </row>
    <row r="70" ht="14.25" customHeight="1">
      <c r="A70" s="6"/>
      <c r="B70" s="6"/>
      <c r="C70" s="6"/>
      <c r="D70" s="6"/>
      <c r="E70" s="6"/>
      <c r="F70" s="6"/>
      <c r="G70" s="6"/>
      <c r="H70" s="6"/>
      <c r="I70" s="6"/>
      <c r="J70" s="6"/>
      <c r="K70" s="6"/>
      <c r="L70" s="6"/>
      <c r="M70" s="6"/>
      <c r="N70" s="6"/>
      <c r="O70" s="6"/>
      <c r="P70" s="6"/>
      <c r="Q70" s="6"/>
      <c r="R70" s="6"/>
      <c r="S70" s="6"/>
      <c r="T70" s="6"/>
      <c r="U70" s="6"/>
      <c r="V70" s="6"/>
      <c r="W70" s="51" t="s">
        <v>148</v>
      </c>
      <c r="X70" s="52">
        <v>7931.0</v>
      </c>
      <c r="Y70" s="52">
        <v>8285.0</v>
      </c>
      <c r="Z70" s="52">
        <v>8456.0</v>
      </c>
      <c r="AA70" s="52">
        <v>8640.0</v>
      </c>
      <c r="AB70" s="52">
        <v>8527.0</v>
      </c>
      <c r="AC70" s="52">
        <v>8152.0</v>
      </c>
      <c r="AD70" s="52">
        <v>9476.0</v>
      </c>
      <c r="AE70" s="53">
        <v>9158.0</v>
      </c>
      <c r="AF70" s="52"/>
      <c r="AG70" s="52"/>
      <c r="AH70" s="6"/>
      <c r="AI70" s="6"/>
    </row>
    <row r="71" ht="14.25" customHeight="1">
      <c r="A71" s="6"/>
      <c r="B71" s="6"/>
      <c r="C71" s="6"/>
      <c r="D71" s="6"/>
      <c r="E71" s="6"/>
      <c r="F71" s="6"/>
      <c r="G71" s="6"/>
      <c r="H71" s="6"/>
      <c r="I71" s="6"/>
      <c r="J71" s="6"/>
      <c r="K71" s="6"/>
      <c r="L71" s="6"/>
      <c r="M71" s="6"/>
      <c r="N71" s="6"/>
      <c r="O71" s="6"/>
      <c r="P71" s="6"/>
      <c r="Q71" s="6"/>
      <c r="R71" s="6"/>
      <c r="S71" s="6"/>
      <c r="T71" s="6"/>
      <c r="U71" s="6"/>
      <c r="V71" s="113"/>
      <c r="W71" s="114" t="s">
        <v>16</v>
      </c>
      <c r="X71" s="114" t="s">
        <v>149</v>
      </c>
      <c r="Y71" s="114"/>
      <c r="Z71" s="114"/>
      <c r="AA71" s="114"/>
      <c r="AB71" s="114"/>
      <c r="AC71" s="114"/>
      <c r="AD71" s="114"/>
      <c r="AE71" s="114"/>
      <c r="AF71" s="114"/>
      <c r="AG71" s="114"/>
      <c r="AH71" s="6"/>
      <c r="AI71" s="6"/>
    </row>
    <row r="72" ht="14.25" customHeight="1">
      <c r="A72" s="6"/>
      <c r="B72" s="6"/>
      <c r="C72" s="6"/>
      <c r="D72" s="6"/>
      <c r="E72" s="6"/>
      <c r="F72" s="6"/>
      <c r="G72" s="6"/>
      <c r="H72" s="6"/>
      <c r="I72" s="6"/>
      <c r="J72" s="6"/>
      <c r="K72" s="6"/>
      <c r="L72" s="6"/>
      <c r="M72" s="6"/>
      <c r="N72" s="6"/>
      <c r="O72" s="6"/>
      <c r="P72" s="6"/>
      <c r="Q72" s="6"/>
      <c r="R72" s="6"/>
      <c r="S72" s="6"/>
      <c r="T72" s="6"/>
      <c r="U72" s="6"/>
      <c r="V72" s="113"/>
      <c r="W72" s="115" t="s">
        <v>139</v>
      </c>
      <c r="X72" s="116" t="str">
        <f t="shared" ref="X72:AE72" si="47">X69/X6</f>
        <v>#VALUE!</v>
      </c>
      <c r="Y72" s="116" t="str">
        <f t="shared" si="47"/>
        <v>#VALUE!</v>
      </c>
      <c r="Z72" s="116">
        <f t="shared" si="47"/>
        <v>0.2181461284</v>
      </c>
      <c r="AA72" s="116">
        <f t="shared" si="47"/>
        <v>0.1935967927</v>
      </c>
      <c r="AB72" s="116" t="str">
        <f t="shared" si="47"/>
        <v>#VALUE!</v>
      </c>
      <c r="AC72" s="116" t="str">
        <f t="shared" si="47"/>
        <v>#VALUE!</v>
      </c>
      <c r="AD72" s="116" t="str">
        <f t="shared" si="47"/>
        <v>#VALUE!</v>
      </c>
      <c r="AE72" s="117">
        <f t="shared" si="47"/>
        <v>0</v>
      </c>
      <c r="AF72" s="118">
        <v>15.0391129472257</v>
      </c>
      <c r="AG72" s="119">
        <v>15.9676423540858</v>
      </c>
      <c r="AH72" s="6"/>
      <c r="AI72" s="6"/>
    </row>
    <row r="73" ht="14.25" customHeight="1">
      <c r="A73" s="6"/>
      <c r="B73" s="6"/>
      <c r="C73" s="6"/>
      <c r="D73" s="6"/>
      <c r="E73" s="6"/>
      <c r="F73" s="6"/>
      <c r="G73" s="6"/>
      <c r="H73" s="6"/>
      <c r="I73" s="6"/>
      <c r="J73" s="6"/>
      <c r="K73" s="6"/>
      <c r="L73" s="6"/>
      <c r="M73" s="6"/>
      <c r="N73" s="6"/>
      <c r="O73" s="6"/>
      <c r="P73" s="6"/>
      <c r="Q73" s="6"/>
      <c r="R73" s="6"/>
      <c r="S73" s="6"/>
      <c r="T73" s="6"/>
      <c r="U73" s="6"/>
      <c r="V73" s="6"/>
      <c r="W73" s="115" t="s">
        <v>140</v>
      </c>
      <c r="X73" s="116">
        <f t="shared" ref="X73:AE73" si="48">X50/X6</f>
        <v>0</v>
      </c>
      <c r="Y73" s="116">
        <f t="shared" si="48"/>
        <v>0</v>
      </c>
      <c r="Z73" s="116">
        <f t="shared" si="48"/>
        <v>0</v>
      </c>
      <c r="AA73" s="116">
        <f t="shared" si="48"/>
        <v>0</v>
      </c>
      <c r="AB73" s="116">
        <f t="shared" si="48"/>
        <v>0</v>
      </c>
      <c r="AC73" s="116">
        <f t="shared" si="48"/>
        <v>0</v>
      </c>
      <c r="AD73" s="116">
        <f t="shared" si="48"/>
        <v>0</v>
      </c>
      <c r="AE73" s="117">
        <f t="shared" si="48"/>
        <v>0</v>
      </c>
      <c r="AF73" s="118">
        <v>7.07378083415188</v>
      </c>
      <c r="AG73" s="119">
        <v>8.31454814665617</v>
      </c>
      <c r="AH73" s="6"/>
      <c r="AI73" s="6"/>
    </row>
    <row r="74" ht="14.25" customHeight="1">
      <c r="A74" s="6"/>
      <c r="B74" s="6"/>
      <c r="C74" s="6"/>
      <c r="D74" s="6"/>
      <c r="E74" s="6"/>
      <c r="F74" s="6"/>
      <c r="G74" s="6"/>
      <c r="H74" s="6"/>
      <c r="I74" s="6"/>
      <c r="J74" s="6"/>
      <c r="K74" s="6"/>
      <c r="L74" s="6"/>
      <c r="M74" s="6"/>
      <c r="N74" s="6"/>
      <c r="O74" s="6"/>
      <c r="P74" s="6"/>
      <c r="Q74" s="6"/>
      <c r="R74" s="6"/>
      <c r="S74" s="6"/>
      <c r="T74" s="6"/>
      <c r="U74" s="6"/>
      <c r="V74" s="6"/>
      <c r="W74" s="120" t="s">
        <v>143</v>
      </c>
      <c r="X74" s="121">
        <v>2.81326566328E7</v>
      </c>
      <c r="Y74" s="121">
        <v>2.30544720915E7</v>
      </c>
      <c r="Z74" s="121">
        <v>4.59472677015E7</v>
      </c>
      <c r="AA74" s="121">
        <v>7.5436955135E7</v>
      </c>
      <c r="AB74" s="121">
        <v>7.3767281106E7</v>
      </c>
      <c r="AC74" s="121">
        <v>6.63266483913E7</v>
      </c>
      <c r="AD74" s="121">
        <v>7.19485443466E7</v>
      </c>
      <c r="AE74" s="122"/>
      <c r="AF74" s="121"/>
      <c r="AG74" s="123"/>
      <c r="AH74" s="6"/>
      <c r="AI74" s="6"/>
    </row>
    <row r="75" ht="14.25" customHeight="1">
      <c r="A75" s="6"/>
      <c r="B75" s="6"/>
      <c r="C75" s="6"/>
      <c r="D75" s="6"/>
      <c r="E75" s="6"/>
      <c r="F75" s="6"/>
      <c r="G75" s="6"/>
      <c r="H75" s="6"/>
      <c r="I75" s="6"/>
      <c r="J75" s="6"/>
      <c r="K75" s="6"/>
      <c r="L75" s="6"/>
      <c r="M75" s="6"/>
      <c r="N75" s="6"/>
      <c r="O75" s="6"/>
      <c r="P75" s="6"/>
      <c r="Q75" s="6"/>
      <c r="R75" s="6"/>
      <c r="S75" s="6"/>
      <c r="T75" s="6"/>
      <c r="U75" s="6"/>
      <c r="V75" s="6"/>
      <c r="W75" s="120" t="s">
        <v>144</v>
      </c>
      <c r="X75" s="121">
        <v>4.6667</v>
      </c>
      <c r="Y75" s="121">
        <v>5.3333</v>
      </c>
      <c r="Z75" s="121">
        <v>5.3333</v>
      </c>
      <c r="AA75" s="121">
        <v>6.0</v>
      </c>
      <c r="AB75" s="121">
        <v>10.0</v>
      </c>
      <c r="AC75" s="121">
        <v>10.0</v>
      </c>
      <c r="AD75" s="121">
        <v>10.0</v>
      </c>
      <c r="AE75" s="122"/>
      <c r="AF75" s="121">
        <v>10.667</v>
      </c>
      <c r="AG75" s="123">
        <v>11.963</v>
      </c>
      <c r="AH75" s="6"/>
      <c r="AI75" s="6"/>
    </row>
    <row r="76" ht="14.25" customHeight="1">
      <c r="A76" s="6"/>
      <c r="B76" s="6"/>
      <c r="C76" s="6"/>
      <c r="D76" s="6"/>
      <c r="E76" s="6"/>
      <c r="F76" s="6"/>
      <c r="G76" s="6"/>
      <c r="H76" s="6"/>
      <c r="I76" s="6"/>
      <c r="J76" s="6"/>
      <c r="K76" s="6"/>
      <c r="L76" s="6"/>
      <c r="M76" s="6"/>
      <c r="N76" s="6"/>
      <c r="O76" s="6"/>
      <c r="P76" s="6"/>
      <c r="Q76" s="6"/>
      <c r="R76" s="6"/>
      <c r="S76" s="6"/>
      <c r="T76" s="6"/>
      <c r="U76" s="6"/>
      <c r="V76" s="6"/>
      <c r="W76" s="120" t="s">
        <v>145</v>
      </c>
      <c r="X76" s="124">
        <v>3549.1198</v>
      </c>
      <c r="Y76" s="124">
        <v>4074.6646</v>
      </c>
      <c r="Z76" s="124">
        <v>4074.7414</v>
      </c>
      <c r="AA76" s="124">
        <v>4584.2727</v>
      </c>
      <c r="AB76" s="124">
        <v>7640.0</v>
      </c>
      <c r="AC76" s="124">
        <v>7590.0</v>
      </c>
      <c r="AD76" s="124">
        <v>7506.0764</v>
      </c>
      <c r="AE76" s="125"/>
      <c r="AF76" s="124"/>
      <c r="AG76" s="126"/>
      <c r="AH76" s="6"/>
      <c r="AI76" s="6"/>
    </row>
    <row r="77" ht="14.25" customHeight="1">
      <c r="A77" s="6"/>
      <c r="B77" s="6"/>
      <c r="C77" s="6"/>
      <c r="D77" s="6"/>
      <c r="E77" s="6"/>
      <c r="F77" s="6"/>
      <c r="G77" s="6"/>
      <c r="H77" s="6"/>
      <c r="I77" s="6"/>
      <c r="J77" s="6"/>
      <c r="K77" s="6"/>
      <c r="L77" s="6"/>
      <c r="M77" s="6"/>
      <c r="N77" s="6"/>
      <c r="O77" s="6"/>
      <c r="P77" s="6"/>
      <c r="Q77" s="6"/>
      <c r="R77" s="6"/>
      <c r="S77" s="6"/>
      <c r="T77" s="6"/>
      <c r="U77" s="6"/>
      <c r="V77" s="6"/>
      <c r="W77" s="120" t="s">
        <v>147</v>
      </c>
      <c r="X77" s="124">
        <v>16270.0</v>
      </c>
      <c r="Y77" s="124">
        <v>17130.0</v>
      </c>
      <c r="Z77" s="124">
        <v>20950.0</v>
      </c>
      <c r="AA77" s="124">
        <v>33910.0</v>
      </c>
      <c r="AB77" s="124">
        <v>37120.0</v>
      </c>
      <c r="AC77" s="124">
        <v>46220.0</v>
      </c>
      <c r="AD77" s="124">
        <v>50560.0</v>
      </c>
      <c r="AE77" s="125">
        <v>50520.0</v>
      </c>
      <c r="AF77" s="124"/>
      <c r="AG77" s="126"/>
      <c r="AH77" s="6"/>
      <c r="AI77" s="6"/>
    </row>
    <row r="78" ht="14.25" customHeight="1">
      <c r="A78" s="6"/>
      <c r="B78" s="6"/>
      <c r="C78" s="6"/>
      <c r="D78" s="6"/>
      <c r="E78" s="6"/>
      <c r="F78" s="6"/>
      <c r="G78" s="6"/>
      <c r="H78" s="6"/>
      <c r="I78" s="6"/>
      <c r="J78" s="6"/>
      <c r="K78" s="6"/>
      <c r="L78" s="6"/>
      <c r="M78" s="6"/>
      <c r="N78" s="6"/>
      <c r="O78" s="6"/>
      <c r="P78" s="6"/>
      <c r="Q78" s="6"/>
      <c r="R78" s="6"/>
      <c r="S78" s="6"/>
      <c r="T78" s="6"/>
      <c r="U78" s="6"/>
      <c r="V78" s="6"/>
      <c r="W78" s="120" t="s">
        <v>148</v>
      </c>
      <c r="X78" s="124">
        <v>3060.0</v>
      </c>
      <c r="Y78" s="124">
        <v>3430.0</v>
      </c>
      <c r="Z78" s="124">
        <v>3550.0</v>
      </c>
      <c r="AA78" s="124">
        <v>7380.0</v>
      </c>
      <c r="AB78" s="124">
        <v>8440.0</v>
      </c>
      <c r="AC78" s="124">
        <v>11990.0</v>
      </c>
      <c r="AD78" s="124">
        <v>13790.0</v>
      </c>
      <c r="AE78" s="125"/>
      <c r="AF78" s="124"/>
      <c r="AG78" s="126"/>
      <c r="AH78" s="6"/>
      <c r="AI78" s="6"/>
    </row>
    <row r="79" ht="14.25" customHeight="1">
      <c r="A79" s="6"/>
      <c r="B79" s="6"/>
      <c r="C79" s="6"/>
      <c r="D79" s="6"/>
      <c r="E79" s="6"/>
      <c r="F79" s="6"/>
      <c r="G79" s="6"/>
      <c r="H79" s="6"/>
      <c r="I79" s="6"/>
      <c r="J79" s="6"/>
      <c r="K79" s="6"/>
      <c r="L79" s="6"/>
      <c r="M79" s="6"/>
      <c r="N79" s="6"/>
      <c r="O79" s="6"/>
      <c r="P79" s="6"/>
      <c r="Q79" s="6"/>
      <c r="R79" s="6"/>
      <c r="S79" s="6"/>
      <c r="T79" s="6"/>
      <c r="U79" s="6"/>
      <c r="V79" s="6"/>
      <c r="W79" s="127" t="s">
        <v>150</v>
      </c>
      <c r="X79" s="128">
        <v>1420.0</v>
      </c>
      <c r="Y79" s="128">
        <v>1530.0</v>
      </c>
      <c r="Z79" s="128">
        <v>2000.0</v>
      </c>
      <c r="AA79" s="128">
        <v>1110.0</v>
      </c>
      <c r="AB79" s="128">
        <v>890.0</v>
      </c>
      <c r="AC79" s="128">
        <v>1360.0</v>
      </c>
      <c r="AD79" s="128">
        <v>1410.0</v>
      </c>
      <c r="AE79" s="129"/>
      <c r="AF79" s="128"/>
      <c r="AG79" s="130"/>
      <c r="AH79" s="6"/>
      <c r="AI79" s="6"/>
    </row>
    <row r="80" ht="14.25" customHeight="1">
      <c r="A80" s="6"/>
      <c r="B80" s="6"/>
      <c r="C80" s="6"/>
      <c r="D80" s="6"/>
      <c r="E80" s="6"/>
      <c r="F80" s="6"/>
      <c r="G80" s="6"/>
      <c r="H80" s="6"/>
      <c r="I80" s="6"/>
      <c r="J80" s="6"/>
      <c r="K80" s="6"/>
      <c r="L80" s="6"/>
      <c r="M80" s="6"/>
      <c r="N80" s="6"/>
      <c r="O80" s="6"/>
      <c r="P80" s="6"/>
      <c r="Q80" s="6"/>
      <c r="R80" s="6"/>
      <c r="S80" s="6"/>
      <c r="T80" s="6"/>
      <c r="U80" s="6"/>
      <c r="V80" s="6"/>
      <c r="W80" s="131"/>
      <c r="X80" s="131"/>
      <c r="Y80" s="131"/>
      <c r="Z80" s="131"/>
      <c r="AA80" s="131"/>
      <c r="AB80" s="131"/>
      <c r="AC80" s="131"/>
      <c r="AD80" s="131"/>
      <c r="AE80" s="131"/>
      <c r="AF80" s="131"/>
      <c r="AG80" s="131"/>
      <c r="AH80" s="6"/>
      <c r="AI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row>
  </sheetData>
  <mergeCells count="6">
    <mergeCell ref="W2:AD2"/>
    <mergeCell ref="AE2:AG2"/>
    <mergeCell ref="B4:C4"/>
    <mergeCell ref="I4:M5"/>
    <mergeCell ref="P4:T5"/>
    <mergeCell ref="D5:F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6.14"/>
    <col customWidth="1" min="3" max="3" width="12.0"/>
    <col customWidth="1" min="4" max="4" width="13.14"/>
    <col customWidth="1" min="5" max="8" width="12.0"/>
    <col customWidth="1" min="9" max="9" width="36.14"/>
    <col customWidth="1" min="10" max="10" width="8.86"/>
    <col customWidth="1" min="11" max="12" width="8.71"/>
    <col customWidth="1" min="13" max="15" width="8.86"/>
    <col customWidth="1" min="16" max="16" width="43.29"/>
    <col customWidth="1" min="17" max="17" width="16.14"/>
    <col customWidth="1" min="18" max="18" width="17.29"/>
    <col customWidth="1" min="19" max="19" width="17.0"/>
    <col customWidth="1" min="20" max="20" width="17.43"/>
    <col customWidth="1" min="21" max="21" width="15.86"/>
    <col customWidth="1" min="22" max="22" width="17.71"/>
    <col customWidth="1" min="23" max="24" width="17.29"/>
    <col customWidth="1" min="25" max="26" width="15.0"/>
    <col customWidth="1" min="27" max="27" width="8.86"/>
  </cols>
  <sheetData>
    <row r="1" ht="14.25" customHeight="1">
      <c r="A1" s="6"/>
      <c r="B1" s="6"/>
      <c r="C1" s="6"/>
      <c r="D1" s="6"/>
      <c r="E1" s="6"/>
      <c r="F1" s="6"/>
      <c r="G1" s="6"/>
      <c r="H1" s="6"/>
      <c r="I1" s="6"/>
      <c r="J1" s="6"/>
      <c r="K1" s="6"/>
      <c r="L1" s="6"/>
      <c r="M1" s="6"/>
      <c r="N1" s="6"/>
      <c r="O1" s="6"/>
      <c r="P1" s="6"/>
      <c r="Q1" s="6"/>
      <c r="R1" s="6"/>
      <c r="S1" s="6"/>
      <c r="T1" s="6"/>
      <c r="U1" s="6"/>
      <c r="V1" s="6"/>
      <c r="W1" s="6"/>
      <c r="X1" s="6"/>
      <c r="Y1" s="6"/>
      <c r="Z1" s="6"/>
      <c r="AA1" s="6"/>
    </row>
    <row r="2" ht="14.25" customHeight="1">
      <c r="A2" s="6"/>
      <c r="B2" s="6"/>
      <c r="C2" s="6"/>
      <c r="D2" s="6"/>
      <c r="E2" s="6"/>
      <c r="F2" s="6"/>
      <c r="G2" s="6"/>
      <c r="H2" s="6"/>
      <c r="I2" s="6"/>
      <c r="J2" s="6"/>
      <c r="K2" s="6"/>
      <c r="L2" s="6"/>
      <c r="M2" s="6"/>
      <c r="N2" s="6"/>
      <c r="O2" s="6"/>
      <c r="P2" s="8" t="s">
        <v>151</v>
      </c>
      <c r="Q2" s="9"/>
      <c r="R2" s="9"/>
      <c r="S2" s="9"/>
      <c r="T2" s="9"/>
      <c r="U2" s="9"/>
      <c r="V2" s="9"/>
      <c r="W2" s="10"/>
      <c r="X2" s="11" t="s">
        <v>16</v>
      </c>
      <c r="Y2" s="9"/>
      <c r="Z2" s="12"/>
      <c r="AA2" s="6"/>
    </row>
    <row r="3" ht="14.25" customHeight="1">
      <c r="A3" s="6"/>
      <c r="B3" s="6"/>
      <c r="C3" s="132"/>
      <c r="D3" s="132"/>
      <c r="E3" s="132"/>
      <c r="F3" s="6"/>
      <c r="G3" s="6"/>
      <c r="H3" s="6"/>
      <c r="I3" s="6"/>
      <c r="J3" s="6"/>
      <c r="K3" s="6"/>
      <c r="L3" s="6"/>
      <c r="M3" s="6"/>
      <c r="N3" s="6"/>
      <c r="O3" s="6"/>
      <c r="P3" s="14"/>
      <c r="Q3" s="14"/>
      <c r="R3" s="14"/>
      <c r="S3" s="14"/>
      <c r="T3" s="14"/>
      <c r="U3" s="14"/>
      <c r="V3" s="14"/>
      <c r="W3" s="14"/>
      <c r="X3" s="14"/>
      <c r="Y3" s="14"/>
      <c r="Z3" s="14"/>
      <c r="AA3" s="6"/>
    </row>
    <row r="4" ht="14.25" customHeight="1">
      <c r="A4" s="6"/>
      <c r="B4" s="133" t="s">
        <v>152</v>
      </c>
      <c r="C4" s="16"/>
      <c r="D4" s="134"/>
      <c r="E4" s="134"/>
      <c r="F4" s="134"/>
      <c r="G4" s="6"/>
      <c r="H4" s="6"/>
      <c r="I4" s="135" t="s">
        <v>153</v>
      </c>
      <c r="J4" s="136"/>
      <c r="K4" s="136"/>
      <c r="L4" s="16"/>
      <c r="M4" s="6"/>
      <c r="N4" s="6"/>
      <c r="O4" s="6"/>
      <c r="P4" s="22" t="s">
        <v>20</v>
      </c>
      <c r="Q4" s="23" t="s">
        <v>154</v>
      </c>
      <c r="R4" s="23" t="s">
        <v>155</v>
      </c>
      <c r="S4" s="23" t="s">
        <v>156</v>
      </c>
      <c r="T4" s="23" t="s">
        <v>21</v>
      </c>
      <c r="U4" s="23" t="s">
        <v>22</v>
      </c>
      <c r="V4" s="23" t="s">
        <v>23</v>
      </c>
      <c r="W4" s="23" t="s">
        <v>24</v>
      </c>
      <c r="X4" s="23" t="s">
        <v>25</v>
      </c>
      <c r="Y4" s="23" t="s">
        <v>26</v>
      </c>
      <c r="Z4" s="23" t="s">
        <v>27</v>
      </c>
      <c r="AA4" s="24" t="s">
        <v>28</v>
      </c>
    </row>
    <row r="5" ht="14.25" customHeight="1">
      <c r="A5" s="6"/>
      <c r="B5" s="6"/>
      <c r="C5" s="6"/>
      <c r="D5" s="26" t="s">
        <v>31</v>
      </c>
      <c r="E5" s="9"/>
      <c r="F5" s="12"/>
      <c r="G5" s="6"/>
      <c r="H5" s="6"/>
      <c r="I5" s="6"/>
      <c r="J5" s="6"/>
      <c r="K5" s="6"/>
      <c r="L5" s="6"/>
      <c r="M5" s="6"/>
      <c r="N5" s="6"/>
      <c r="O5" s="6"/>
      <c r="P5" s="30" t="s">
        <v>32</v>
      </c>
      <c r="Q5" s="31" t="s">
        <v>157</v>
      </c>
      <c r="R5" s="31" t="s">
        <v>158</v>
      </c>
      <c r="S5" s="31" t="s">
        <v>159</v>
      </c>
      <c r="T5" s="31" t="s">
        <v>33</v>
      </c>
      <c r="U5" s="31" t="s">
        <v>34</v>
      </c>
      <c r="V5" s="31" t="s">
        <v>35</v>
      </c>
      <c r="W5" s="31" t="s">
        <v>36</v>
      </c>
      <c r="X5" s="31" t="s">
        <v>37</v>
      </c>
      <c r="Y5" s="31" t="s">
        <v>38</v>
      </c>
      <c r="Z5" s="31" t="s">
        <v>39</v>
      </c>
      <c r="AA5" s="32">
        <v>45382.0</v>
      </c>
    </row>
    <row r="6" ht="14.25" customHeight="1">
      <c r="A6" s="6"/>
      <c r="B6" s="137"/>
      <c r="C6" s="138"/>
      <c r="D6" s="139" t="s">
        <v>42</v>
      </c>
      <c r="E6" s="140" t="s">
        <v>43</v>
      </c>
      <c r="F6" s="139" t="s">
        <v>44</v>
      </c>
      <c r="G6" s="6"/>
      <c r="H6" s="6"/>
      <c r="I6" s="141"/>
      <c r="J6" s="137"/>
      <c r="K6" s="139" t="s">
        <v>42</v>
      </c>
      <c r="L6" s="140" t="s">
        <v>43</v>
      </c>
      <c r="M6" s="6"/>
      <c r="N6" s="6"/>
      <c r="O6" s="6"/>
      <c r="P6" s="40" t="s">
        <v>160</v>
      </c>
      <c r="Q6" s="68"/>
      <c r="R6" s="68"/>
      <c r="S6" s="68"/>
      <c r="T6" s="68"/>
      <c r="U6" s="68"/>
      <c r="V6" s="68"/>
      <c r="W6" s="68"/>
      <c r="X6" s="68"/>
      <c r="Y6" s="68"/>
      <c r="Z6" s="68"/>
      <c r="AA6" s="68"/>
    </row>
    <row r="7" ht="14.25" customHeight="1">
      <c r="A7" s="6"/>
      <c r="B7" s="142" t="s">
        <v>161</v>
      </c>
      <c r="C7" s="143"/>
      <c r="D7" s="144"/>
      <c r="E7" s="145"/>
      <c r="F7" s="144"/>
      <c r="G7" s="6"/>
      <c r="H7" s="6"/>
      <c r="I7" s="146" t="s">
        <v>161</v>
      </c>
      <c r="J7" s="147"/>
      <c r="K7" s="148"/>
      <c r="L7" s="149"/>
      <c r="M7" s="6"/>
      <c r="N7" s="6"/>
      <c r="O7" s="6"/>
      <c r="P7" s="51" t="s">
        <v>162</v>
      </c>
      <c r="Q7" s="52">
        <v>33534.0</v>
      </c>
      <c r="R7" s="52">
        <v>39653.0</v>
      </c>
      <c r="S7" s="52">
        <v>39955.0</v>
      </c>
      <c r="T7" s="52">
        <v>18136.0</v>
      </c>
      <c r="U7" s="52">
        <v>20968.0</v>
      </c>
      <c r="V7" s="52">
        <v>24757.0</v>
      </c>
      <c r="W7" s="52">
        <v>25740.0</v>
      </c>
      <c r="X7" s="52">
        <v>34573.0</v>
      </c>
      <c r="Y7" s="52">
        <v>44365.0</v>
      </c>
      <c r="Z7" s="52">
        <v>61797.0</v>
      </c>
      <c r="AA7" s="150">
        <v>61327.0</v>
      </c>
    </row>
    <row r="8" ht="14.25" customHeight="1">
      <c r="A8" s="6"/>
      <c r="B8" s="151" t="s">
        <v>163</v>
      </c>
      <c r="C8" s="44"/>
      <c r="D8" s="152">
        <f>AA63-AA66</f>
        <v>8029</v>
      </c>
      <c r="E8" s="152">
        <f>Z63-Z66</f>
        <v>9252</v>
      </c>
      <c r="F8" s="152">
        <f>Y63-Y66</f>
        <v>8511</v>
      </c>
      <c r="G8" s="6"/>
      <c r="H8" s="6"/>
      <c r="I8" s="153" t="s">
        <v>163</v>
      </c>
      <c r="J8" s="44"/>
      <c r="K8" s="48">
        <f t="shared" ref="K8:K10" si="1">D8/$D$50</f>
        <v>0.02065932822</v>
      </c>
      <c r="L8" s="49">
        <f t="shared" ref="L8:L10" si="2">E8/$E$50</f>
        <v>0.02874595313</v>
      </c>
      <c r="M8" s="6"/>
      <c r="N8" s="6"/>
      <c r="O8" s="6"/>
      <c r="P8" s="51" t="s">
        <v>164</v>
      </c>
      <c r="Q8" s="52">
        <v>8451.0</v>
      </c>
      <c r="R8" s="52">
        <v>5394.0</v>
      </c>
      <c r="S8" s="52">
        <v>4921.0</v>
      </c>
      <c r="T8" s="52">
        <v>3866.0</v>
      </c>
      <c r="U8" s="52">
        <v>2638.0</v>
      </c>
      <c r="V8" s="52">
        <v>2228.0</v>
      </c>
      <c r="W8" s="52">
        <v>2053.0</v>
      </c>
      <c r="X8" s="52">
        <v>14829.0</v>
      </c>
      <c r="Y8" s="52">
        <v>14852.0</v>
      </c>
      <c r="Z8" s="52">
        <v>5779.0</v>
      </c>
      <c r="AA8" s="150">
        <v>17277.0</v>
      </c>
    </row>
    <row r="9" ht="14.25" customHeight="1">
      <c r="A9" s="6"/>
      <c r="B9" s="151" t="s">
        <v>165</v>
      </c>
      <c r="C9" s="44"/>
      <c r="D9" s="152">
        <f>AA67+AA68+AA70</f>
        <v>274519</v>
      </c>
      <c r="E9" s="152">
        <f>Z67+Z68+Z60</f>
        <v>226757</v>
      </c>
      <c r="F9" s="152">
        <f>Y67+Y68+Y70</f>
        <v>182016</v>
      </c>
      <c r="G9" s="6"/>
      <c r="H9" s="6"/>
      <c r="I9" s="153" t="s">
        <v>165</v>
      </c>
      <c r="J9" s="44"/>
      <c r="K9" s="48">
        <f t="shared" si="1"/>
        <v>0.7063617042</v>
      </c>
      <c r="L9" s="49">
        <f t="shared" si="2"/>
        <v>0.7045337327</v>
      </c>
      <c r="M9" s="6"/>
      <c r="N9" s="6"/>
      <c r="O9" s="6"/>
      <c r="P9" s="51" t="s">
        <v>166</v>
      </c>
      <c r="Q9" s="52">
        <v>25083.0</v>
      </c>
      <c r="R9" s="52">
        <v>34259.0</v>
      </c>
      <c r="S9" s="52">
        <v>35034.0</v>
      </c>
      <c r="T9" s="52">
        <v>14270.0</v>
      </c>
      <c r="U9" s="52">
        <v>18330.0</v>
      </c>
      <c r="V9" s="52">
        <v>22529.0</v>
      </c>
      <c r="W9" s="52">
        <v>23687.0</v>
      </c>
      <c r="X9" s="52">
        <v>19744.0</v>
      </c>
      <c r="Y9" s="52">
        <v>29513.0</v>
      </c>
      <c r="Z9" s="52">
        <v>56018.0</v>
      </c>
      <c r="AA9" s="150">
        <v>44050.0</v>
      </c>
    </row>
    <row r="10" ht="14.25" customHeight="1">
      <c r="A10" s="6"/>
      <c r="B10" s="151" t="s">
        <v>167</v>
      </c>
      <c r="C10" s="44"/>
      <c r="D10" s="152">
        <f t="shared" ref="D10:F10" si="3">D8+D9</f>
        <v>282548</v>
      </c>
      <c r="E10" s="154">
        <f t="shared" si="3"/>
        <v>236009</v>
      </c>
      <c r="F10" s="152">
        <f t="shared" si="3"/>
        <v>190527</v>
      </c>
      <c r="G10" s="6"/>
      <c r="H10" s="6"/>
      <c r="I10" s="153" t="s">
        <v>167</v>
      </c>
      <c r="J10" s="44"/>
      <c r="K10" s="48">
        <f t="shared" si="1"/>
        <v>0.7270210324</v>
      </c>
      <c r="L10" s="49">
        <f t="shared" si="2"/>
        <v>0.7332796858</v>
      </c>
      <c r="M10" s="6"/>
      <c r="N10" s="6"/>
      <c r="O10" s="6"/>
      <c r="P10" s="51" t="s">
        <v>168</v>
      </c>
      <c r="Q10" s="52">
        <v>33037.0</v>
      </c>
      <c r="R10" s="52">
        <v>40755.0</v>
      </c>
      <c r="S10" s="52">
        <v>41306.0</v>
      </c>
      <c r="T10" s="52">
        <v>38065.0</v>
      </c>
      <c r="U10" s="52">
        <v>40617.0</v>
      </c>
      <c r="V10" s="52">
        <v>39869.0</v>
      </c>
      <c r="W10" s="52">
        <v>50278.0</v>
      </c>
      <c r="X10" s="52">
        <v>49641.0</v>
      </c>
      <c r="Y10" s="52">
        <v>66764.0</v>
      </c>
      <c r="Z10" s="52">
        <v>72485.0</v>
      </c>
      <c r="AA10" s="150">
        <v>80298.0</v>
      </c>
    </row>
    <row r="11" ht="14.25" customHeight="1">
      <c r="A11" s="6"/>
      <c r="B11" s="151"/>
      <c r="C11" s="44"/>
      <c r="D11" s="155"/>
      <c r="E11" s="50"/>
      <c r="F11" s="155"/>
      <c r="G11" s="6"/>
      <c r="H11" s="6"/>
      <c r="I11" s="153"/>
      <c r="J11" s="44"/>
      <c r="K11" s="48"/>
      <c r="L11" s="49"/>
      <c r="M11" s="6"/>
      <c r="N11" s="6"/>
      <c r="O11" s="6"/>
      <c r="P11" s="51" t="s">
        <v>169</v>
      </c>
      <c r="Q11" s="52">
        <v>33037.0</v>
      </c>
      <c r="R11" s="52">
        <v>40755.0</v>
      </c>
      <c r="S11" s="52">
        <v>41306.0</v>
      </c>
      <c r="T11" s="52">
        <v>38065.0</v>
      </c>
      <c r="U11" s="52">
        <v>40617.0</v>
      </c>
      <c r="V11" s="52">
        <v>39869.0</v>
      </c>
      <c r="W11" s="52">
        <v>50278.0</v>
      </c>
      <c r="X11" s="52">
        <v>49641.0</v>
      </c>
      <c r="Y11" s="52">
        <v>66764.0</v>
      </c>
      <c r="Z11" s="52">
        <v>72485.0</v>
      </c>
      <c r="AA11" s="150">
        <v>80298.0</v>
      </c>
    </row>
    <row r="12" ht="14.25" customHeight="1">
      <c r="A12" s="6"/>
      <c r="B12" s="151" t="s">
        <v>170</v>
      </c>
      <c r="C12" s="44"/>
      <c r="D12" s="155"/>
      <c r="E12" s="50"/>
      <c r="F12" s="155"/>
      <c r="G12" s="6"/>
      <c r="H12" s="6"/>
      <c r="I12" s="153" t="s">
        <v>170</v>
      </c>
      <c r="J12" s="44"/>
      <c r="K12" s="48"/>
      <c r="L12" s="49"/>
      <c r="M12" s="6"/>
      <c r="N12" s="6"/>
      <c r="O12" s="6"/>
      <c r="P12" s="51" t="s">
        <v>171</v>
      </c>
      <c r="Q12" s="52">
        <v>0.0</v>
      </c>
      <c r="R12" s="52">
        <v>0.0</v>
      </c>
      <c r="S12" s="52">
        <v>0.0</v>
      </c>
      <c r="T12" s="52">
        <v>0.0</v>
      </c>
      <c r="U12" s="52">
        <v>0.0</v>
      </c>
      <c r="V12" s="52">
        <v>0.0</v>
      </c>
      <c r="W12" s="52">
        <v>0.0</v>
      </c>
      <c r="X12" s="52">
        <v>0.0</v>
      </c>
      <c r="Y12" s="52">
        <v>0.0</v>
      </c>
      <c r="Z12" s="52">
        <v>0.0</v>
      </c>
      <c r="AA12" s="150">
        <v>0.0</v>
      </c>
    </row>
    <row r="13" ht="14.25" customHeight="1">
      <c r="A13" s="6"/>
      <c r="B13" s="151" t="s">
        <v>172</v>
      </c>
      <c r="C13" s="44"/>
      <c r="D13" s="152">
        <f>AA49</f>
        <v>5990</v>
      </c>
      <c r="E13" s="154">
        <f>Z49</f>
        <v>1278</v>
      </c>
      <c r="F13" s="152">
        <f>Y49</f>
        <v>5746</v>
      </c>
      <c r="G13" s="6"/>
      <c r="H13" s="6"/>
      <c r="I13" s="153" t="s">
        <v>172</v>
      </c>
      <c r="J13" s="44"/>
      <c r="K13" s="48">
        <f t="shared" ref="K13:K17" si="4">D13/$D$50</f>
        <v>0.0154128006</v>
      </c>
      <c r="L13" s="49">
        <f t="shared" ref="L13:L17" si="5">E13/$E$50</f>
        <v>0.003970744499</v>
      </c>
      <c r="M13" s="6"/>
      <c r="N13" s="6"/>
      <c r="O13" s="6"/>
      <c r="P13" s="51" t="s">
        <v>173</v>
      </c>
      <c r="Q13" s="52">
        <v>23992.0</v>
      </c>
      <c r="R13" s="52">
        <v>25529.0</v>
      </c>
      <c r="S13" s="52">
        <v>25578.0</v>
      </c>
      <c r="T13" s="52">
        <v>28529.0</v>
      </c>
      <c r="U13" s="52">
        <v>29089.0</v>
      </c>
      <c r="V13" s="52">
        <v>33579.0</v>
      </c>
      <c r="W13" s="52">
        <v>35066.0</v>
      </c>
      <c r="X13" s="52">
        <v>45412.0</v>
      </c>
      <c r="Y13" s="52">
        <v>50884.0</v>
      </c>
      <c r="Z13" s="52">
        <v>48670.0</v>
      </c>
      <c r="AA13" s="150">
        <v>63552.0</v>
      </c>
    </row>
    <row r="14" ht="14.25" customHeight="1">
      <c r="A14" s="6"/>
      <c r="B14" s="151" t="s">
        <v>174</v>
      </c>
      <c r="C14" s="44"/>
      <c r="D14" s="152">
        <f>AA57</f>
        <v>841</v>
      </c>
      <c r="E14" s="154">
        <f>Z57</f>
        <v>833</v>
      </c>
      <c r="F14" s="152">
        <f>Y57</f>
        <v>60</v>
      </c>
      <c r="G14" s="6"/>
      <c r="H14" s="6"/>
      <c r="I14" s="153" t="s">
        <v>174</v>
      </c>
      <c r="J14" s="44"/>
      <c r="K14" s="48">
        <f t="shared" si="4"/>
        <v>0.002163967497</v>
      </c>
      <c r="L14" s="49">
        <f t="shared" si="5"/>
        <v>0.002588130022</v>
      </c>
      <c r="M14" s="6"/>
      <c r="N14" s="6"/>
      <c r="O14" s="6"/>
      <c r="P14" s="51" t="s">
        <v>175</v>
      </c>
      <c r="Q14" s="52">
        <v>13184.0</v>
      </c>
      <c r="R14" s="52">
        <v>13901.0</v>
      </c>
      <c r="S14" s="52">
        <v>12849.0</v>
      </c>
      <c r="T14" s="52">
        <v>15645.0</v>
      </c>
      <c r="U14" s="52">
        <v>18971.0</v>
      </c>
      <c r="V14" s="52">
        <v>16296.0</v>
      </c>
      <c r="W14" s="52">
        <v>19286.0</v>
      </c>
      <c r="X14" s="52">
        <v>18623.0</v>
      </c>
      <c r="Y14" s="52">
        <v>19093.0</v>
      </c>
      <c r="Z14" s="52">
        <v>23988.0</v>
      </c>
      <c r="AA14" s="52">
        <v>42876.0</v>
      </c>
    </row>
    <row r="15" ht="14.25" customHeight="1">
      <c r="A15" s="6"/>
      <c r="B15" s="151" t="s">
        <v>176</v>
      </c>
      <c r="C15" s="44"/>
      <c r="D15" s="152">
        <f>AA59</f>
        <v>2008</v>
      </c>
      <c r="E15" s="154">
        <f>Z59</f>
        <v>2907</v>
      </c>
      <c r="F15" s="152">
        <f>Y59</f>
        <v>2479</v>
      </c>
      <c r="G15" s="6"/>
      <c r="H15" s="6"/>
      <c r="I15" s="153" t="s">
        <v>177</v>
      </c>
      <c r="J15" s="44"/>
      <c r="K15" s="48">
        <f t="shared" si="4"/>
        <v>0.005166761871</v>
      </c>
      <c r="L15" s="49">
        <f t="shared" si="5"/>
        <v>0.009032045586</v>
      </c>
      <c r="M15" s="6"/>
      <c r="N15" s="6"/>
      <c r="O15" s="6"/>
      <c r="P15" s="51" t="s">
        <v>178</v>
      </c>
      <c r="Q15" s="52">
        <v>554.0</v>
      </c>
      <c r="R15" s="52">
        <v>800.0</v>
      </c>
      <c r="S15" s="52">
        <v>175.0</v>
      </c>
      <c r="T15" s="52">
        <v>262.0</v>
      </c>
      <c r="U15" s="52">
        <v>103.0</v>
      </c>
      <c r="V15" s="52">
        <v>360.0</v>
      </c>
      <c r="W15" s="52">
        <v>1105.0</v>
      </c>
      <c r="X15" s="52">
        <v>1218.0</v>
      </c>
      <c r="Y15" s="52">
        <v>1906.0</v>
      </c>
      <c r="Z15" s="52">
        <v>1232.0</v>
      </c>
      <c r="AA15" s="150">
        <v>169.0</v>
      </c>
    </row>
    <row r="16" ht="14.25" customHeight="1">
      <c r="A16" s="6"/>
      <c r="B16" s="151" t="s">
        <v>179</v>
      </c>
      <c r="C16" s="44"/>
      <c r="D16" s="155">
        <v>0.0</v>
      </c>
      <c r="E16" s="50">
        <v>0.0</v>
      </c>
      <c r="F16" s="155">
        <v>0.0</v>
      </c>
      <c r="G16" s="6"/>
      <c r="H16" s="6"/>
      <c r="I16" s="153" t="s">
        <v>179</v>
      </c>
      <c r="J16" s="44"/>
      <c r="K16" s="48">
        <f t="shared" si="4"/>
        <v>0</v>
      </c>
      <c r="L16" s="49">
        <f t="shared" si="5"/>
        <v>0</v>
      </c>
      <c r="M16" s="6"/>
      <c r="N16" s="6"/>
      <c r="O16" s="6"/>
      <c r="P16" s="51" t="s">
        <v>180</v>
      </c>
      <c r="Q16" s="52" t="s">
        <v>53</v>
      </c>
      <c r="R16" s="52" t="s">
        <v>53</v>
      </c>
      <c r="S16" s="52" t="s">
        <v>53</v>
      </c>
      <c r="T16" s="52" t="s">
        <v>53</v>
      </c>
      <c r="U16" s="52" t="s">
        <v>53</v>
      </c>
      <c r="V16" s="52" t="s">
        <v>53</v>
      </c>
      <c r="W16" s="52" t="s">
        <v>53</v>
      </c>
      <c r="X16" s="52">
        <v>151.0</v>
      </c>
      <c r="Y16" s="52" t="s">
        <v>53</v>
      </c>
      <c r="Z16" s="52" t="s">
        <v>53</v>
      </c>
      <c r="AA16" s="150" t="s">
        <v>53</v>
      </c>
    </row>
    <row r="17" ht="14.25" customHeight="1">
      <c r="A17" s="6"/>
      <c r="B17" s="151" t="s">
        <v>181</v>
      </c>
      <c r="C17" s="44"/>
      <c r="D17" s="152">
        <f t="shared" ref="D17:F17" si="6">D13+D14+D15+D16</f>
        <v>8839</v>
      </c>
      <c r="E17" s="152">
        <f t="shared" si="6"/>
        <v>5018</v>
      </c>
      <c r="F17" s="152">
        <f t="shared" si="6"/>
        <v>8285</v>
      </c>
      <c r="G17" s="6"/>
      <c r="H17" s="6"/>
      <c r="I17" s="153" t="s">
        <v>181</v>
      </c>
      <c r="J17" s="44"/>
      <c r="K17" s="48">
        <f t="shared" si="4"/>
        <v>0.02274352997</v>
      </c>
      <c r="L17" s="49">
        <f t="shared" si="5"/>
        <v>0.01559092011</v>
      </c>
      <c r="M17" s="6"/>
      <c r="N17" s="6"/>
      <c r="O17" s="6"/>
      <c r="P17" s="51" t="s">
        <v>182</v>
      </c>
      <c r="Q17" s="52">
        <v>1298.0</v>
      </c>
      <c r="R17" s="52">
        <v>1819.0</v>
      </c>
      <c r="S17" s="52">
        <v>1664.0</v>
      </c>
      <c r="T17" s="52">
        <v>3413.0</v>
      </c>
      <c r="U17" s="52">
        <v>4567.0</v>
      </c>
      <c r="V17" s="52">
        <v>3400.0</v>
      </c>
      <c r="W17" s="52">
        <v>4379.0</v>
      </c>
      <c r="X17" s="52">
        <v>2745.0</v>
      </c>
      <c r="Y17" s="52">
        <v>3285.0</v>
      </c>
      <c r="Z17" s="52">
        <v>2687.0</v>
      </c>
      <c r="AA17" s="156">
        <v>2593.0</v>
      </c>
    </row>
    <row r="18" ht="14.25" customHeight="1">
      <c r="A18" s="6"/>
      <c r="B18" s="151"/>
      <c r="C18" s="44"/>
      <c r="D18" s="155"/>
      <c r="E18" s="50"/>
      <c r="F18" s="155"/>
      <c r="G18" s="6"/>
      <c r="H18" s="6"/>
      <c r="I18" s="153"/>
      <c r="J18" s="44"/>
      <c r="K18" s="48"/>
      <c r="L18" s="49"/>
      <c r="M18" s="6"/>
      <c r="N18" s="6"/>
      <c r="O18" s="6"/>
      <c r="P18" s="51" t="s">
        <v>183</v>
      </c>
      <c r="Q18" s="52">
        <v>11332.0</v>
      </c>
      <c r="R18" s="52">
        <v>11282.0</v>
      </c>
      <c r="S18" s="52">
        <v>11010.0</v>
      </c>
      <c r="T18" s="52">
        <v>11970.0</v>
      </c>
      <c r="U18" s="52">
        <v>14301.0</v>
      </c>
      <c r="V18" s="52">
        <v>12536.0</v>
      </c>
      <c r="W18" s="52">
        <v>13802.0</v>
      </c>
      <c r="X18" s="52">
        <v>14509.0</v>
      </c>
      <c r="Y18" s="52">
        <v>13902.0</v>
      </c>
      <c r="Z18" s="52">
        <v>20069.0</v>
      </c>
      <c r="AA18" s="150">
        <v>40630.0</v>
      </c>
    </row>
    <row r="19" ht="14.25" customHeight="1">
      <c r="A19" s="6"/>
      <c r="B19" s="151" t="s">
        <v>184</v>
      </c>
      <c r="C19" s="44"/>
      <c r="D19" s="155"/>
      <c r="E19" s="50"/>
      <c r="F19" s="155"/>
      <c r="G19" s="6"/>
      <c r="H19" s="6"/>
      <c r="I19" s="153" t="s">
        <v>184</v>
      </c>
      <c r="J19" s="44"/>
      <c r="K19" s="48"/>
      <c r="L19" s="49"/>
      <c r="M19" s="6"/>
      <c r="N19" s="6"/>
      <c r="O19" s="6"/>
      <c r="P19" s="40" t="s">
        <v>185</v>
      </c>
      <c r="Q19" s="41">
        <v>103747.0</v>
      </c>
      <c r="R19" s="41">
        <v>119838.0</v>
      </c>
      <c r="S19" s="41">
        <v>119688.0</v>
      </c>
      <c r="T19" s="41">
        <v>100375.0</v>
      </c>
      <c r="U19" s="41">
        <v>109645.0</v>
      </c>
      <c r="V19" s="41">
        <v>114501.0</v>
      </c>
      <c r="W19" s="41">
        <v>130370.0</v>
      </c>
      <c r="X19" s="41">
        <v>148249.0</v>
      </c>
      <c r="Y19" s="41">
        <v>181106.0</v>
      </c>
      <c r="Z19" s="41">
        <v>206940.0</v>
      </c>
      <c r="AA19" s="41">
        <v>248053.0</v>
      </c>
    </row>
    <row r="20" ht="14.25" customHeight="1">
      <c r="A20" s="6"/>
      <c r="B20" s="151" t="s">
        <v>186</v>
      </c>
      <c r="C20" s="44"/>
      <c r="D20" s="152">
        <f>AA40</f>
        <v>12723</v>
      </c>
      <c r="E20" s="154">
        <f>Z40</f>
        <v>7390</v>
      </c>
      <c r="F20" s="152">
        <f>Y40</f>
        <v>27082</v>
      </c>
      <c r="G20" s="6"/>
      <c r="H20" s="6"/>
      <c r="I20" s="153" t="s">
        <v>186</v>
      </c>
      <c r="J20" s="44"/>
      <c r="K20" s="48">
        <f t="shared" ref="K20:K24" si="7">D20/$D$50</f>
        <v>0.03273740602</v>
      </c>
      <c r="L20" s="49">
        <f t="shared" ref="L20:L24" si="8">E20/$E$50</f>
        <v>0.02296072132</v>
      </c>
      <c r="M20" s="6"/>
      <c r="N20" s="6"/>
      <c r="O20" s="6"/>
      <c r="P20" s="51" t="s">
        <v>187</v>
      </c>
      <c r="Q20" s="52">
        <v>44424.0</v>
      </c>
      <c r="R20" s="52">
        <v>48090.0</v>
      </c>
      <c r="S20" s="52">
        <v>53961.0</v>
      </c>
      <c r="T20" s="52">
        <v>57160.0</v>
      </c>
      <c r="U20" s="52">
        <v>57869.0</v>
      </c>
      <c r="V20" s="52">
        <v>54088.0</v>
      </c>
      <c r="W20" s="52">
        <v>52332.0</v>
      </c>
      <c r="X20" s="52">
        <v>57111.0</v>
      </c>
      <c r="Y20" s="52">
        <v>62169.0</v>
      </c>
      <c r="Z20" s="52">
        <v>66462.0</v>
      </c>
      <c r="AA20" s="52">
        <v>75997.0</v>
      </c>
    </row>
    <row r="21" ht="14.25" customHeight="1">
      <c r="A21" s="6"/>
      <c r="B21" s="151" t="s">
        <v>188</v>
      </c>
      <c r="C21" s="44"/>
      <c r="D21" s="152">
        <f>AA36</f>
        <v>59820</v>
      </c>
      <c r="E21" s="154">
        <f>Z36</f>
        <v>28588</v>
      </c>
      <c r="F21" s="152">
        <f>Y36</f>
        <v>31014</v>
      </c>
      <c r="G21" s="6"/>
      <c r="H21" s="6"/>
      <c r="I21" s="153" t="s">
        <v>188</v>
      </c>
      <c r="J21" s="44"/>
      <c r="K21" s="48">
        <f t="shared" si="7"/>
        <v>0.1539221589</v>
      </c>
      <c r="L21" s="49">
        <f t="shared" si="8"/>
        <v>0.08882288242</v>
      </c>
      <c r="M21" s="6"/>
      <c r="N21" s="6"/>
      <c r="O21" s="6"/>
      <c r="P21" s="51" t="s">
        <v>189</v>
      </c>
      <c r="Q21" s="52">
        <v>0.0</v>
      </c>
      <c r="R21" s="52">
        <v>2817.0</v>
      </c>
      <c r="S21" s="52">
        <v>1988.0</v>
      </c>
      <c r="T21" s="52">
        <v>5443.0</v>
      </c>
      <c r="U21" s="52">
        <v>2718.0</v>
      </c>
      <c r="V21" s="52">
        <v>926.0</v>
      </c>
      <c r="W21" s="52">
        <v>2065.0</v>
      </c>
      <c r="X21" s="52">
        <v>5076.0</v>
      </c>
      <c r="Y21" s="52">
        <v>3722.0</v>
      </c>
      <c r="Z21" s="52">
        <v>660.0</v>
      </c>
      <c r="AA21" s="150">
        <v>5255.0</v>
      </c>
    </row>
    <row r="22" ht="14.25" customHeight="1">
      <c r="A22" s="6"/>
      <c r="B22" s="151" t="s">
        <v>190</v>
      </c>
      <c r="C22" s="44"/>
      <c r="D22" s="152">
        <f>AA43+AA44</f>
        <v>27039.3</v>
      </c>
      <c r="E22" s="152">
        <f>Z43+Z44</f>
        <v>49867</v>
      </c>
      <c r="F22" s="152">
        <f>Y43+Y44</f>
        <v>39746</v>
      </c>
      <c r="G22" s="6"/>
      <c r="H22" s="6"/>
      <c r="I22" s="153" t="s">
        <v>190</v>
      </c>
      <c r="J22" s="44"/>
      <c r="K22" s="48">
        <f t="shared" si="7"/>
        <v>0.06957451407</v>
      </c>
      <c r="L22" s="49">
        <f t="shared" si="8"/>
        <v>0.1549367104</v>
      </c>
      <c r="M22" s="6"/>
      <c r="N22" s="6"/>
      <c r="O22" s="6"/>
      <c r="P22" s="51" t="s">
        <v>191</v>
      </c>
      <c r="Q22" s="52">
        <v>0.0</v>
      </c>
      <c r="R22" s="52">
        <v>2817.0</v>
      </c>
      <c r="S22" s="52">
        <v>1988.0</v>
      </c>
      <c r="T22" s="52">
        <v>5237.0</v>
      </c>
      <c r="U22" s="52">
        <v>2549.0</v>
      </c>
      <c r="V22" s="52">
        <v>813.0</v>
      </c>
      <c r="W22" s="52">
        <v>328.0</v>
      </c>
      <c r="X22" s="52">
        <v>4958.0</v>
      </c>
      <c r="Y22" s="52">
        <v>3668.0</v>
      </c>
      <c r="Z22" s="52">
        <v>660.0</v>
      </c>
      <c r="AA22" s="150">
        <v>5255.0</v>
      </c>
    </row>
    <row r="23" ht="14.25" customHeight="1">
      <c r="A23" s="6"/>
      <c r="B23" s="151" t="s">
        <v>192</v>
      </c>
      <c r="C23" s="44"/>
      <c r="D23" s="155">
        <v>0.0</v>
      </c>
      <c r="E23" s="50">
        <v>0.0</v>
      </c>
      <c r="F23" s="155">
        <v>0.0</v>
      </c>
      <c r="G23" s="6"/>
      <c r="H23" s="6"/>
      <c r="I23" s="153" t="s">
        <v>192</v>
      </c>
      <c r="J23" s="44"/>
      <c r="K23" s="48">
        <f t="shared" si="7"/>
        <v>0</v>
      </c>
      <c r="L23" s="49">
        <f t="shared" si="8"/>
        <v>0</v>
      </c>
      <c r="M23" s="6"/>
      <c r="N23" s="6"/>
      <c r="O23" s="6"/>
      <c r="P23" s="51" t="s">
        <v>193</v>
      </c>
      <c r="Q23" s="52" t="s">
        <v>53</v>
      </c>
      <c r="R23" s="52" t="s">
        <v>53</v>
      </c>
      <c r="S23" s="52" t="s">
        <v>53</v>
      </c>
      <c r="T23" s="52">
        <v>206.0</v>
      </c>
      <c r="U23" s="52">
        <v>169.0</v>
      </c>
      <c r="V23" s="52">
        <v>113.0</v>
      </c>
      <c r="W23" s="52">
        <v>1737.0</v>
      </c>
      <c r="X23" s="52">
        <v>118.0</v>
      </c>
      <c r="Y23" s="52">
        <v>54.0</v>
      </c>
      <c r="Z23" s="52">
        <v>0.0</v>
      </c>
      <c r="AA23" s="150" t="s">
        <v>53</v>
      </c>
    </row>
    <row r="24" ht="14.25" customHeight="1">
      <c r="A24" s="6"/>
      <c r="B24" s="151" t="s">
        <v>194</v>
      </c>
      <c r="C24" s="44"/>
      <c r="D24" s="152">
        <f>D20+D21+D22+D23</f>
        <v>99582.3</v>
      </c>
      <c r="E24" s="154">
        <f>E20+E21+E22+23</f>
        <v>85868</v>
      </c>
      <c r="F24" s="152">
        <f>F20+F21+F22+F23</f>
        <v>97842</v>
      </c>
      <c r="G24" s="6"/>
      <c r="H24" s="6"/>
      <c r="I24" s="153" t="s">
        <v>194</v>
      </c>
      <c r="J24" s="44"/>
      <c r="K24" s="48">
        <f t="shared" si="7"/>
        <v>0.256234079</v>
      </c>
      <c r="L24" s="49">
        <f t="shared" si="8"/>
        <v>0.2667917752</v>
      </c>
      <c r="M24" s="6"/>
      <c r="N24" s="6"/>
      <c r="O24" s="6"/>
      <c r="P24" s="51" t="s">
        <v>195</v>
      </c>
      <c r="Q24" s="52">
        <v>22052.0</v>
      </c>
      <c r="R24" s="52">
        <v>24017.0</v>
      </c>
      <c r="S24" s="52">
        <v>32013.0</v>
      </c>
      <c r="T24" s="52">
        <v>56843.0</v>
      </c>
      <c r="U24" s="52">
        <v>55372.0</v>
      </c>
      <c r="V24" s="52">
        <v>55912.0</v>
      </c>
      <c r="W24" s="52">
        <v>47474.0</v>
      </c>
      <c r="X24" s="52">
        <v>55055.0</v>
      </c>
      <c r="Y24" s="52">
        <v>49657.0</v>
      </c>
      <c r="Z24" s="52">
        <v>47792.0</v>
      </c>
      <c r="AA24" s="150">
        <v>59333.0</v>
      </c>
    </row>
    <row r="25" ht="14.25" customHeight="1">
      <c r="A25" s="6"/>
      <c r="B25" s="151"/>
      <c r="C25" s="44"/>
      <c r="D25" s="155"/>
      <c r="E25" s="50"/>
      <c r="F25" s="155"/>
      <c r="G25" s="6"/>
      <c r="H25" s="6"/>
      <c r="I25" s="153"/>
      <c r="J25" s="44"/>
      <c r="K25" s="48"/>
      <c r="L25" s="49"/>
      <c r="M25" s="6"/>
      <c r="N25" s="6"/>
      <c r="O25" s="6"/>
      <c r="P25" s="51" t="s">
        <v>196</v>
      </c>
      <c r="Q25" s="52">
        <v>14697.0</v>
      </c>
      <c r="R25" s="52">
        <v>16430.0</v>
      </c>
      <c r="S25" s="52">
        <v>24644.0</v>
      </c>
      <c r="T25" s="52">
        <v>48677.0</v>
      </c>
      <c r="U25" s="52">
        <v>48610.0</v>
      </c>
      <c r="V25" s="52">
        <v>48269.0</v>
      </c>
      <c r="W25" s="52">
        <v>31653.0</v>
      </c>
      <c r="X25" s="52">
        <v>40216.0</v>
      </c>
      <c r="Y25" s="52">
        <v>31664.0</v>
      </c>
      <c r="Z25" s="52">
        <v>35094.0</v>
      </c>
      <c r="AA25" s="150">
        <v>42452.0</v>
      </c>
    </row>
    <row r="26" ht="14.25" customHeight="1">
      <c r="A26" s="6"/>
      <c r="B26" s="151" t="s">
        <v>197</v>
      </c>
      <c r="C26" s="44"/>
      <c r="D26" s="152">
        <f>D10+D17+D24</f>
        <v>390969.3</v>
      </c>
      <c r="E26" s="154">
        <f t="shared" ref="E26:F26" si="9">SUM(E10+E17+E24)</f>
        <v>326895</v>
      </c>
      <c r="F26" s="152">
        <f t="shared" si="9"/>
        <v>296654</v>
      </c>
      <c r="G26" s="6"/>
      <c r="H26" s="6"/>
      <c r="I26" s="153" t="s">
        <v>197</v>
      </c>
      <c r="J26" s="44"/>
      <c r="K26" s="48">
        <f>D26/$D$50</f>
        <v>1.005998641</v>
      </c>
      <c r="L26" s="49">
        <f>E26/$E$50</f>
        <v>1.015662381</v>
      </c>
      <c r="M26" s="6"/>
      <c r="N26" s="6"/>
      <c r="O26" s="6"/>
      <c r="P26" s="157" t="s">
        <v>198</v>
      </c>
      <c r="Q26" s="158">
        <v>3428.0</v>
      </c>
      <c r="R26" s="158">
        <v>3380.0</v>
      </c>
      <c r="S26" s="158">
        <v>3848.0</v>
      </c>
      <c r="T26" s="158">
        <v>3752.0</v>
      </c>
      <c r="U26" s="158">
        <v>3945.0</v>
      </c>
      <c r="V26" s="158">
        <v>3902.0</v>
      </c>
      <c r="W26" s="158">
        <v>3994.0</v>
      </c>
      <c r="X26" s="158">
        <v>4568.0</v>
      </c>
      <c r="Y26" s="158">
        <v>4418.0</v>
      </c>
      <c r="Z26" s="158">
        <v>4245.0</v>
      </c>
      <c r="AA26" s="159">
        <v>5501.0</v>
      </c>
    </row>
    <row r="27" ht="14.25" customHeight="1">
      <c r="A27" s="6"/>
      <c r="B27" s="160"/>
      <c r="C27" s="95"/>
      <c r="D27" s="96"/>
      <c r="E27" s="94"/>
      <c r="F27" s="96"/>
      <c r="G27" s="6"/>
      <c r="H27" s="6"/>
      <c r="I27" s="161"/>
      <c r="J27" s="44"/>
      <c r="K27" s="48"/>
      <c r="L27" s="49"/>
      <c r="M27" s="6"/>
      <c r="N27" s="6"/>
      <c r="O27" s="6"/>
      <c r="P27" s="157" t="s">
        <v>199</v>
      </c>
      <c r="Q27" s="158">
        <v>11269.0</v>
      </c>
      <c r="R27" s="158">
        <v>13050.0</v>
      </c>
      <c r="S27" s="158">
        <v>20796.0</v>
      </c>
      <c r="T27" s="158">
        <v>44925.0</v>
      </c>
      <c r="U27" s="158">
        <v>44665.0</v>
      </c>
      <c r="V27" s="158">
        <v>44367.0</v>
      </c>
      <c r="W27" s="158">
        <v>27659.0</v>
      </c>
      <c r="X27" s="158">
        <v>35648.0</v>
      </c>
      <c r="Y27" s="158">
        <v>27246.0</v>
      </c>
      <c r="Z27" s="158">
        <v>30849.0</v>
      </c>
      <c r="AA27" s="159">
        <v>36951.0</v>
      </c>
    </row>
    <row r="28" ht="14.25" customHeight="1">
      <c r="A28" s="6"/>
      <c r="B28" s="162" t="s">
        <v>200</v>
      </c>
      <c r="C28" s="143"/>
      <c r="D28" s="163"/>
      <c r="E28" s="164"/>
      <c r="F28" s="163"/>
      <c r="G28" s="6"/>
      <c r="H28" s="6"/>
      <c r="I28" s="165" t="s">
        <v>200</v>
      </c>
      <c r="J28" s="44"/>
      <c r="K28" s="48"/>
      <c r="L28" s="49"/>
      <c r="M28" s="6"/>
      <c r="N28" s="6"/>
      <c r="O28" s="6"/>
      <c r="P28" s="51" t="s">
        <v>201</v>
      </c>
      <c r="Q28" s="52">
        <v>6054.0</v>
      </c>
      <c r="R28" s="52">
        <v>5792.0</v>
      </c>
      <c r="S28" s="52">
        <v>4997.0</v>
      </c>
      <c r="T28" s="52">
        <v>5580.0</v>
      </c>
      <c r="U28" s="52">
        <v>3628.0</v>
      </c>
      <c r="V28" s="52">
        <v>4168.0</v>
      </c>
      <c r="W28" s="52">
        <v>12214.0</v>
      </c>
      <c r="X28" s="52">
        <v>10630.0</v>
      </c>
      <c r="Y28" s="52">
        <v>12781.0</v>
      </c>
      <c r="Z28" s="52">
        <v>7196.0</v>
      </c>
      <c r="AA28" s="150">
        <v>10578.0</v>
      </c>
    </row>
    <row r="29" ht="14.25" customHeight="1">
      <c r="A29" s="6"/>
      <c r="B29" s="166" t="s">
        <v>202</v>
      </c>
      <c r="C29" s="44"/>
      <c r="D29" s="155"/>
      <c r="E29" s="50"/>
      <c r="F29" s="155"/>
      <c r="G29" s="6"/>
      <c r="H29" s="6"/>
      <c r="I29" s="167" t="s">
        <v>202</v>
      </c>
      <c r="J29" s="44"/>
      <c r="K29" s="48"/>
      <c r="L29" s="49"/>
      <c r="M29" s="6"/>
      <c r="N29" s="6"/>
      <c r="O29" s="6"/>
      <c r="P29" s="51" t="s">
        <v>178</v>
      </c>
      <c r="Q29" s="52">
        <v>0.0</v>
      </c>
      <c r="R29" s="52">
        <v>0.0</v>
      </c>
      <c r="S29" s="52">
        <v>0.0</v>
      </c>
      <c r="T29" s="52">
        <v>0.0</v>
      </c>
      <c r="U29" s="52">
        <v>0.0</v>
      </c>
      <c r="V29" s="52">
        <v>0.0</v>
      </c>
      <c r="W29" s="52" t="s">
        <v>53</v>
      </c>
      <c r="X29" s="52" t="s">
        <v>53</v>
      </c>
      <c r="Y29" s="52" t="s">
        <v>53</v>
      </c>
      <c r="Z29" s="52" t="s">
        <v>53</v>
      </c>
      <c r="AA29" s="150" t="s">
        <v>53</v>
      </c>
    </row>
    <row r="30" ht="14.25" customHeight="1">
      <c r="A30" s="6"/>
      <c r="B30" s="151" t="s">
        <v>203</v>
      </c>
      <c r="C30" s="44"/>
      <c r="D30" s="152">
        <f>AA20</f>
        <v>75997</v>
      </c>
      <c r="E30" s="154">
        <f>Z20</f>
        <v>66462</v>
      </c>
      <c r="F30" s="152">
        <f>Y20</f>
        <v>62169</v>
      </c>
      <c r="G30" s="6"/>
      <c r="H30" s="6"/>
      <c r="I30" s="153" t="s">
        <v>203</v>
      </c>
      <c r="J30" s="44"/>
      <c r="K30" s="48">
        <f t="shared" ref="K30:K39" si="10">D30/$D$50</f>
        <v>0.1955470129</v>
      </c>
      <c r="L30" s="49">
        <f t="shared" ref="L30:L39" si="11">E30/$E$50</f>
        <v>0.2064973559</v>
      </c>
      <c r="M30" s="6"/>
      <c r="N30" s="6"/>
      <c r="O30" s="6"/>
      <c r="P30" s="51" t="s">
        <v>204</v>
      </c>
      <c r="Q30" s="52">
        <v>806.0</v>
      </c>
      <c r="R30" s="52">
        <v>1033.0</v>
      </c>
      <c r="S30" s="52">
        <v>1309.0</v>
      </c>
      <c r="T30" s="52">
        <v>1603.0</v>
      </c>
      <c r="U30" s="52">
        <v>2104.0</v>
      </c>
      <c r="V30" s="52">
        <v>2529.0</v>
      </c>
      <c r="W30" s="52">
        <v>2763.0</v>
      </c>
      <c r="X30" s="52">
        <v>3375.0</v>
      </c>
      <c r="Y30" s="52">
        <v>4318.0</v>
      </c>
      <c r="Z30" s="52">
        <v>4702.0</v>
      </c>
      <c r="AA30" s="150">
        <v>0.0</v>
      </c>
    </row>
    <row r="31" ht="14.25" customHeight="1">
      <c r="A31" s="6"/>
      <c r="B31" s="151" t="s">
        <v>205</v>
      </c>
      <c r="C31" s="44"/>
      <c r="D31" s="152">
        <f>AA25</f>
        <v>42452</v>
      </c>
      <c r="E31" s="154">
        <f>Z25</f>
        <v>35094</v>
      </c>
      <c r="F31" s="152">
        <f>Y25</f>
        <v>31664</v>
      </c>
      <c r="G31" s="168"/>
      <c r="H31" s="6"/>
      <c r="I31" s="153" t="s">
        <v>205</v>
      </c>
      <c r="J31" s="44"/>
      <c r="K31" s="48">
        <f t="shared" si="10"/>
        <v>0.1092327564</v>
      </c>
      <c r="L31" s="49">
        <f t="shared" si="11"/>
        <v>0.1090370168</v>
      </c>
      <c r="M31" s="6"/>
      <c r="N31" s="6"/>
      <c r="O31" s="6"/>
      <c r="P31" s="51" t="s">
        <v>206</v>
      </c>
      <c r="Q31" s="52">
        <v>495.0</v>
      </c>
      <c r="R31" s="52">
        <v>762.0</v>
      </c>
      <c r="S31" s="52">
        <v>1063.0</v>
      </c>
      <c r="T31" s="52">
        <v>983.0</v>
      </c>
      <c r="U31" s="52">
        <v>1030.0</v>
      </c>
      <c r="V31" s="52">
        <v>946.0</v>
      </c>
      <c r="W31" s="52">
        <v>844.0</v>
      </c>
      <c r="X31" s="52">
        <v>834.0</v>
      </c>
      <c r="Y31" s="52">
        <v>894.0</v>
      </c>
      <c r="Z31" s="52">
        <v>800.0</v>
      </c>
      <c r="AA31" s="150">
        <v>6303.0</v>
      </c>
    </row>
    <row r="32" ht="14.25" customHeight="1">
      <c r="A32" s="6"/>
      <c r="B32" s="151" t="s">
        <v>207</v>
      </c>
      <c r="C32" s="44"/>
      <c r="D32" s="169">
        <v>13510.0</v>
      </c>
      <c r="E32" s="170">
        <v>9752.0</v>
      </c>
      <c r="F32" s="171">
        <v>12796.0</v>
      </c>
      <c r="G32" s="168"/>
      <c r="H32" s="6"/>
      <c r="I32" s="153" t="s">
        <v>207</v>
      </c>
      <c r="J32" s="44"/>
      <c r="K32" s="48">
        <f t="shared" si="10"/>
        <v>0.03476242673</v>
      </c>
      <c r="L32" s="49">
        <f t="shared" si="11"/>
        <v>0.03029945255</v>
      </c>
      <c r="M32" s="6"/>
      <c r="N32" s="6"/>
      <c r="O32" s="6"/>
      <c r="P32" s="40" t="s">
        <v>208</v>
      </c>
      <c r="Q32" s="41">
        <v>66476.0</v>
      </c>
      <c r="R32" s="41">
        <v>74924.0</v>
      </c>
      <c r="S32" s="41">
        <v>87962.0</v>
      </c>
      <c r="T32" s="41">
        <v>119446.0</v>
      </c>
      <c r="U32" s="41">
        <v>115959.0</v>
      </c>
      <c r="V32" s="41">
        <v>110926.0</v>
      </c>
      <c r="W32" s="41">
        <v>101871.0</v>
      </c>
      <c r="X32" s="41">
        <v>117242.0</v>
      </c>
      <c r="Y32" s="41">
        <v>115548.0</v>
      </c>
      <c r="Z32" s="41">
        <v>114914.0</v>
      </c>
      <c r="AA32" s="172">
        <v>140585.0</v>
      </c>
    </row>
    <row r="33" ht="14.25" customHeight="1">
      <c r="A33" s="6"/>
      <c r="B33" s="151" t="s">
        <v>209</v>
      </c>
      <c r="C33" s="44"/>
      <c r="D33" s="152">
        <v>0.0</v>
      </c>
      <c r="E33" s="152">
        <v>0.0</v>
      </c>
      <c r="F33" s="152">
        <v>0.0</v>
      </c>
      <c r="G33" s="6"/>
      <c r="H33" s="6"/>
      <c r="I33" s="153" t="s">
        <v>209</v>
      </c>
      <c r="J33" s="44"/>
      <c r="K33" s="48">
        <f t="shared" si="10"/>
        <v>0</v>
      </c>
      <c r="L33" s="49">
        <f t="shared" si="11"/>
        <v>0</v>
      </c>
      <c r="M33" s="6"/>
      <c r="N33" s="6"/>
      <c r="O33" s="6"/>
      <c r="P33" s="40" t="s">
        <v>160</v>
      </c>
      <c r="Q33" s="41">
        <v>170223.0</v>
      </c>
      <c r="R33" s="41">
        <v>194762.0</v>
      </c>
      <c r="S33" s="41">
        <v>207650.0</v>
      </c>
      <c r="T33" s="41">
        <v>219821.0</v>
      </c>
      <c r="U33" s="41">
        <v>225604.0</v>
      </c>
      <c r="V33" s="41">
        <v>225427.0</v>
      </c>
      <c r="W33" s="41">
        <v>232241.0</v>
      </c>
      <c r="X33" s="41">
        <v>265491.0</v>
      </c>
      <c r="Y33" s="41">
        <v>296654.0</v>
      </c>
      <c r="Z33" s="41">
        <v>321854.0</v>
      </c>
      <c r="AA33" s="172">
        <v>388638.0</v>
      </c>
    </row>
    <row r="34" ht="14.25" customHeight="1">
      <c r="A34" s="6"/>
      <c r="B34" s="151" t="s">
        <v>210</v>
      </c>
      <c r="C34" s="44"/>
      <c r="D34" s="152">
        <f t="shared" ref="D34:F34" si="12">D30+D31+D32+D33</f>
        <v>131959</v>
      </c>
      <c r="E34" s="152">
        <f t="shared" si="12"/>
        <v>111308</v>
      </c>
      <c r="F34" s="152">
        <f t="shared" si="12"/>
        <v>106629</v>
      </c>
      <c r="G34" s="6"/>
      <c r="H34" s="6"/>
      <c r="I34" s="153" t="s">
        <v>210</v>
      </c>
      <c r="J34" s="44"/>
      <c r="K34" s="48">
        <f t="shared" si="10"/>
        <v>0.3395421961</v>
      </c>
      <c r="L34" s="49">
        <f t="shared" si="11"/>
        <v>0.3458338253</v>
      </c>
      <c r="M34" s="6"/>
      <c r="N34" s="6"/>
      <c r="O34" s="6"/>
      <c r="P34" s="40"/>
      <c r="Q34" s="68"/>
      <c r="R34" s="68"/>
      <c r="S34" s="68"/>
      <c r="T34" s="68"/>
      <c r="U34" s="68"/>
      <c r="V34" s="68"/>
      <c r="W34" s="68"/>
      <c r="X34" s="68"/>
      <c r="Y34" s="68"/>
      <c r="Z34" s="68"/>
      <c r="AA34" s="68"/>
    </row>
    <row r="35" ht="14.25" customHeight="1">
      <c r="A35" s="6"/>
      <c r="B35" s="151" t="s">
        <v>211</v>
      </c>
      <c r="C35" s="44"/>
      <c r="D35" s="152">
        <f>AA22</f>
        <v>5255</v>
      </c>
      <c r="E35" s="154">
        <f>Z22</f>
        <v>660</v>
      </c>
      <c r="F35" s="152">
        <f>Y22</f>
        <v>3668</v>
      </c>
      <c r="G35" s="6"/>
      <c r="H35" s="6"/>
      <c r="I35" s="153" t="s">
        <v>211</v>
      </c>
      <c r="J35" s="44"/>
      <c r="K35" s="48">
        <f t="shared" si="10"/>
        <v>0.01352158049</v>
      </c>
      <c r="L35" s="49">
        <f t="shared" si="11"/>
        <v>0.002050619225</v>
      </c>
      <c r="M35" s="6"/>
      <c r="N35" s="6"/>
      <c r="O35" s="6"/>
      <c r="P35" s="40" t="s">
        <v>212</v>
      </c>
      <c r="Q35" s="68"/>
      <c r="R35" s="68"/>
      <c r="S35" s="68"/>
      <c r="T35" s="68"/>
      <c r="U35" s="68"/>
      <c r="V35" s="68"/>
      <c r="W35" s="68"/>
      <c r="X35" s="68"/>
      <c r="Y35" s="68"/>
      <c r="Z35" s="68"/>
      <c r="AA35" s="68"/>
    </row>
    <row r="36" ht="14.25" customHeight="1">
      <c r="A36" s="6"/>
      <c r="B36" s="151" t="s">
        <v>213</v>
      </c>
      <c r="C36" s="44"/>
      <c r="D36" s="152">
        <f>AA28</f>
        <v>10578</v>
      </c>
      <c r="E36" s="154">
        <f>Z28</f>
        <v>7196</v>
      </c>
      <c r="F36" s="152">
        <f>Y28</f>
        <v>12781</v>
      </c>
      <c r="G36" s="6"/>
      <c r="H36" s="6"/>
      <c r="I36" s="153" t="s">
        <v>213</v>
      </c>
      <c r="J36" s="44"/>
      <c r="K36" s="48">
        <f t="shared" si="10"/>
        <v>0.02721813101</v>
      </c>
      <c r="L36" s="49">
        <f t="shared" si="11"/>
        <v>0.02235796355</v>
      </c>
      <c r="M36" s="6"/>
      <c r="N36" s="6"/>
      <c r="O36" s="6"/>
      <c r="P36" s="51" t="s">
        <v>214</v>
      </c>
      <c r="Q36" s="52">
        <v>11695.0</v>
      </c>
      <c r="R36" s="52">
        <v>13166.0</v>
      </c>
      <c r="S36" s="52">
        <v>14881.0</v>
      </c>
      <c r="T36" s="52">
        <v>14900.0</v>
      </c>
      <c r="U36" s="52">
        <v>17582.0</v>
      </c>
      <c r="V36" s="52">
        <v>14734.0</v>
      </c>
      <c r="W36" s="52">
        <v>17232.0</v>
      </c>
      <c r="X36" s="52">
        <v>23305.0</v>
      </c>
      <c r="Y36" s="52">
        <v>31014.0</v>
      </c>
      <c r="Z36" s="52">
        <v>28588.0</v>
      </c>
      <c r="AA36" s="150">
        <v>59820.0</v>
      </c>
    </row>
    <row r="37" ht="14.25" customHeight="1">
      <c r="A37" s="6"/>
      <c r="B37" s="151" t="s">
        <v>215</v>
      </c>
      <c r="C37" s="44"/>
      <c r="D37" s="152" t="str">
        <f>AA23</f>
        <v>—</v>
      </c>
      <c r="E37" s="154">
        <f>Z23</f>
        <v>0</v>
      </c>
      <c r="F37" s="152">
        <f>Y23</f>
        <v>54</v>
      </c>
      <c r="G37" s="6"/>
      <c r="H37" s="6"/>
      <c r="I37" s="153" t="s">
        <v>215</v>
      </c>
      <c r="J37" s="44"/>
      <c r="K37" s="48" t="str">
        <f t="shared" si="10"/>
        <v>#VALUE!</v>
      </c>
      <c r="L37" s="49">
        <f t="shared" si="11"/>
        <v>0</v>
      </c>
      <c r="M37" s="6"/>
      <c r="N37" s="6"/>
      <c r="O37" s="6"/>
      <c r="P37" s="51" t="s">
        <v>216</v>
      </c>
      <c r="Q37" s="52">
        <v>10503.0</v>
      </c>
      <c r="R37" s="52">
        <v>10660.0</v>
      </c>
      <c r="S37" s="52">
        <v>12300.0</v>
      </c>
      <c r="T37" s="52">
        <v>13417.0</v>
      </c>
      <c r="U37" s="52">
        <v>16052.0</v>
      </c>
      <c r="V37" s="52">
        <v>14553.0</v>
      </c>
      <c r="W37" s="52">
        <v>16659.0</v>
      </c>
      <c r="X37" s="52">
        <v>21916.0</v>
      </c>
      <c r="Y37" s="52">
        <v>25572.0</v>
      </c>
      <c r="Z37" s="52">
        <v>26444.0</v>
      </c>
      <c r="AA37" s="150">
        <v>26144.0</v>
      </c>
    </row>
    <row r="38" ht="14.25" customHeight="1">
      <c r="A38" s="6"/>
      <c r="B38" s="151" t="s">
        <v>217</v>
      </c>
      <c r="C38" s="44"/>
      <c r="D38" s="152">
        <f>AA32-SUM(D34:D37)</f>
        <v>-7207</v>
      </c>
      <c r="E38" s="152">
        <f>Z32-SUM(E34:E37)</f>
        <v>-4250</v>
      </c>
      <c r="F38" s="152">
        <f>Y32-SUM(F34:F37)</f>
        <v>-7584</v>
      </c>
      <c r="G38" s="6"/>
      <c r="H38" s="6"/>
      <c r="I38" s="153" t="s">
        <v>217</v>
      </c>
      <c r="J38" s="44"/>
      <c r="K38" s="48">
        <f t="shared" si="10"/>
        <v>-0.0185442494</v>
      </c>
      <c r="L38" s="49">
        <f t="shared" si="11"/>
        <v>-0.01320474501</v>
      </c>
      <c r="M38" s="6"/>
      <c r="N38" s="6"/>
      <c r="O38" s="6"/>
      <c r="P38" s="51" t="s">
        <v>218</v>
      </c>
      <c r="Q38" s="52">
        <v>1192.0</v>
      </c>
      <c r="R38" s="52">
        <v>2506.0</v>
      </c>
      <c r="S38" s="52">
        <v>2581.0</v>
      </c>
      <c r="T38" s="52">
        <v>1483.0</v>
      </c>
      <c r="U38" s="52">
        <v>1530.0</v>
      </c>
      <c r="V38" s="52">
        <v>181.0</v>
      </c>
      <c r="W38" s="52">
        <v>573.0</v>
      </c>
      <c r="X38" s="52">
        <v>1389.0</v>
      </c>
      <c r="Y38" s="52">
        <v>5442.0</v>
      </c>
      <c r="Z38" s="52">
        <v>2144.0</v>
      </c>
      <c r="AA38" s="150">
        <v>2341.0</v>
      </c>
    </row>
    <row r="39" ht="14.25" customHeight="1">
      <c r="A39" s="6"/>
      <c r="B39" s="151" t="s">
        <v>219</v>
      </c>
      <c r="C39" s="44"/>
      <c r="D39" s="173">
        <f>AA32</f>
        <v>140585</v>
      </c>
      <c r="E39" s="152">
        <f>Z32</f>
        <v>114914</v>
      </c>
      <c r="F39" s="152">
        <f>Y32</f>
        <v>115548</v>
      </c>
      <c r="G39" s="168"/>
      <c r="H39" s="6"/>
      <c r="I39" s="153" t="s">
        <v>219</v>
      </c>
      <c r="J39" s="44"/>
      <c r="K39" s="48">
        <f t="shared" si="10"/>
        <v>0.3617376582</v>
      </c>
      <c r="L39" s="49">
        <f t="shared" si="11"/>
        <v>0.357037663</v>
      </c>
      <c r="M39" s="6"/>
      <c r="N39" s="6"/>
      <c r="O39" s="6"/>
      <c r="P39" s="51" t="s">
        <v>220</v>
      </c>
      <c r="Q39" s="52">
        <v>24002.0</v>
      </c>
      <c r="R39" s="52">
        <v>28819.0</v>
      </c>
      <c r="S39" s="52">
        <v>22828.0</v>
      </c>
      <c r="T39" s="52">
        <v>43736.0</v>
      </c>
      <c r="U39" s="52">
        <v>25625.0</v>
      </c>
      <c r="V39" s="52">
        <v>16381.0</v>
      </c>
      <c r="W39" s="52">
        <v>20798.0</v>
      </c>
      <c r="X39" s="52">
        <v>24009.0</v>
      </c>
      <c r="Y39" s="52">
        <v>28099.0</v>
      </c>
      <c r="Z39" s="52">
        <v>12194.0</v>
      </c>
      <c r="AA39" s="150">
        <v>14030.0</v>
      </c>
    </row>
    <row r="40" ht="14.25" customHeight="1">
      <c r="A40" s="6"/>
      <c r="B40" s="151"/>
      <c r="C40" s="44"/>
      <c r="D40" s="155"/>
      <c r="E40" s="50"/>
      <c r="F40" s="155"/>
      <c r="G40" s="6"/>
      <c r="H40" s="6"/>
      <c r="I40" s="153"/>
      <c r="J40" s="44"/>
      <c r="K40" s="48"/>
      <c r="L40" s="49"/>
      <c r="M40" s="6"/>
      <c r="N40" s="6"/>
      <c r="O40" s="6"/>
      <c r="P40" s="51" t="s">
        <v>221</v>
      </c>
      <c r="Q40" s="52">
        <v>20607.0</v>
      </c>
      <c r="R40" s="52">
        <v>21857.0</v>
      </c>
      <c r="S40" s="52">
        <v>22718.0</v>
      </c>
      <c r="T40" s="52">
        <v>43626.0</v>
      </c>
      <c r="U40" s="52">
        <v>25562.0</v>
      </c>
      <c r="V40" s="52">
        <v>12125.0</v>
      </c>
      <c r="W40" s="52">
        <v>16532.0</v>
      </c>
      <c r="X40" s="52">
        <v>23145.0</v>
      </c>
      <c r="Y40" s="52">
        <v>27082.0</v>
      </c>
      <c r="Z40" s="52">
        <v>7390.0</v>
      </c>
      <c r="AA40" s="150">
        <v>12723.0</v>
      </c>
    </row>
    <row r="41" ht="14.25" customHeight="1">
      <c r="A41" s="6"/>
      <c r="B41" s="151" t="s">
        <v>222</v>
      </c>
      <c r="C41" s="44"/>
      <c r="D41" s="155"/>
      <c r="E41" s="50"/>
      <c r="F41" s="155"/>
      <c r="G41" s="6"/>
      <c r="H41" s="6"/>
      <c r="I41" s="153" t="s">
        <v>222</v>
      </c>
      <c r="J41" s="44"/>
      <c r="K41" s="48"/>
      <c r="L41" s="49"/>
      <c r="M41" s="6"/>
      <c r="N41" s="6"/>
      <c r="O41" s="6"/>
      <c r="P41" s="51" t="s">
        <v>223</v>
      </c>
      <c r="Q41" s="52">
        <v>0.0</v>
      </c>
      <c r="R41" s="52">
        <v>0.0</v>
      </c>
      <c r="S41" s="52">
        <v>0.0</v>
      </c>
      <c r="T41" s="52">
        <v>0.0</v>
      </c>
      <c r="U41" s="52">
        <v>0.0</v>
      </c>
      <c r="V41" s="52">
        <v>0.0</v>
      </c>
      <c r="W41" s="52" t="s">
        <v>53</v>
      </c>
      <c r="X41" s="52" t="s">
        <v>53</v>
      </c>
      <c r="Y41" s="52" t="s">
        <v>53</v>
      </c>
      <c r="Z41" s="52" t="s">
        <v>53</v>
      </c>
      <c r="AA41" s="150">
        <v>1307.0</v>
      </c>
    </row>
    <row r="42" ht="14.25" customHeight="1">
      <c r="A42" s="6"/>
      <c r="B42" s="151" t="s">
        <v>224</v>
      </c>
      <c r="C42" s="44"/>
      <c r="D42" s="152">
        <f>AA14-AA17</f>
        <v>40283</v>
      </c>
      <c r="E42" s="152">
        <f>Z14-Z17</f>
        <v>21301</v>
      </c>
      <c r="F42" s="152">
        <f>Y14-Y17</f>
        <v>15808</v>
      </c>
      <c r="G42" s="6"/>
      <c r="H42" s="6"/>
      <c r="I42" s="153" t="s">
        <v>224</v>
      </c>
      <c r="J42" s="44"/>
      <c r="K42" s="48">
        <f t="shared" ref="K42:K48" si="13">D42/$D$50</f>
        <v>0.1036517273</v>
      </c>
      <c r="L42" s="49">
        <f t="shared" ref="L42:L48" si="14">E42/$E$50</f>
        <v>0.06618218198</v>
      </c>
      <c r="M42" s="6"/>
      <c r="N42" s="6"/>
      <c r="O42" s="6"/>
      <c r="P42" s="157" t="s">
        <v>225</v>
      </c>
      <c r="Q42" s="158">
        <v>0.0</v>
      </c>
      <c r="R42" s="158">
        <v>0.0</v>
      </c>
      <c r="S42" s="158">
        <v>0.0</v>
      </c>
      <c r="T42" s="158">
        <v>0.0</v>
      </c>
      <c r="U42" s="158">
        <v>0.0</v>
      </c>
      <c r="V42" s="158">
        <v>0.0</v>
      </c>
      <c r="W42" s="158" t="s">
        <v>53</v>
      </c>
      <c r="X42" s="158" t="s">
        <v>53</v>
      </c>
      <c r="Y42" s="158" t="s">
        <v>53</v>
      </c>
      <c r="Z42" s="158" t="s">
        <v>53</v>
      </c>
      <c r="AA42" s="159" t="s">
        <v>53</v>
      </c>
    </row>
    <row r="43" ht="14.25" customHeight="1">
      <c r="A43" s="6"/>
      <c r="B43" s="151" t="s">
        <v>226</v>
      </c>
      <c r="C43" s="44"/>
      <c r="D43" s="152">
        <f>AA13</f>
        <v>63552</v>
      </c>
      <c r="E43" s="154">
        <f>Z13</f>
        <v>48670</v>
      </c>
      <c r="F43" s="152">
        <f>Y13</f>
        <v>50884</v>
      </c>
      <c r="G43" s="6"/>
      <c r="H43" s="6"/>
      <c r="I43" s="153" t="s">
        <v>226</v>
      </c>
      <c r="J43" s="44"/>
      <c r="K43" s="48">
        <f t="shared" si="13"/>
        <v>0.1635249255</v>
      </c>
      <c r="L43" s="49">
        <f t="shared" si="14"/>
        <v>0.1512176328</v>
      </c>
      <c r="M43" s="6"/>
      <c r="N43" s="6"/>
      <c r="O43" s="6"/>
      <c r="P43" s="51" t="s">
        <v>227</v>
      </c>
      <c r="Q43" s="52">
        <v>3395.0</v>
      </c>
      <c r="R43" s="52">
        <v>6962.0</v>
      </c>
      <c r="S43" s="52">
        <v>110.0</v>
      </c>
      <c r="T43" s="52">
        <v>110.0</v>
      </c>
      <c r="U43" s="52">
        <v>63.0</v>
      </c>
      <c r="V43" s="52">
        <v>4256.0</v>
      </c>
      <c r="W43" s="52">
        <v>4266.0</v>
      </c>
      <c r="X43" s="52">
        <v>864.0</v>
      </c>
      <c r="Y43" s="52">
        <v>1017.0</v>
      </c>
      <c r="Z43" s="52">
        <v>4804.0</v>
      </c>
      <c r="AA43" s="156">
        <v>5009.3</v>
      </c>
    </row>
    <row r="44" ht="14.25" customHeight="1">
      <c r="A44" s="6"/>
      <c r="B44" s="151" t="s">
        <v>228</v>
      </c>
      <c r="C44" s="44"/>
      <c r="D44" s="152">
        <f>AA10</f>
        <v>80298</v>
      </c>
      <c r="E44" s="154">
        <f>Z10</f>
        <v>72485</v>
      </c>
      <c r="F44" s="152">
        <f>Y10</f>
        <v>66764</v>
      </c>
      <c r="G44" s="6"/>
      <c r="H44" s="6"/>
      <c r="I44" s="153" t="s">
        <v>228</v>
      </c>
      <c r="J44" s="44"/>
      <c r="K44" s="48">
        <f t="shared" si="13"/>
        <v>0.2066138669</v>
      </c>
      <c r="L44" s="49">
        <f t="shared" si="14"/>
        <v>0.2252108099</v>
      </c>
      <c r="M44" s="6"/>
      <c r="N44" s="6"/>
      <c r="O44" s="6"/>
      <c r="P44" s="51" t="s">
        <v>229</v>
      </c>
      <c r="Q44" s="52">
        <v>18366.0</v>
      </c>
      <c r="R44" s="52">
        <v>22010.0</v>
      </c>
      <c r="S44" s="52">
        <v>26937.0</v>
      </c>
      <c r="T44" s="52">
        <v>26364.0</v>
      </c>
      <c r="U44" s="52">
        <v>26485.0</v>
      </c>
      <c r="V44" s="52">
        <v>28585.0</v>
      </c>
      <c r="W44" s="52">
        <v>34784.0</v>
      </c>
      <c r="X44" s="52">
        <v>34158.0</v>
      </c>
      <c r="Y44" s="52">
        <v>38729.0</v>
      </c>
      <c r="Z44" s="52">
        <v>45063.0</v>
      </c>
      <c r="AA44" s="150">
        <v>22030.0</v>
      </c>
    </row>
    <row r="45" ht="14.25" customHeight="1">
      <c r="A45" s="6"/>
      <c r="B45" s="151" t="s">
        <v>230</v>
      </c>
      <c r="C45" s="44"/>
      <c r="D45" s="152">
        <f>AA7</f>
        <v>61327</v>
      </c>
      <c r="E45" s="154">
        <f>Z7</f>
        <v>61797</v>
      </c>
      <c r="F45" s="152">
        <f>Y7</f>
        <v>44365</v>
      </c>
      <c r="G45" s="6"/>
      <c r="H45" s="6"/>
      <c r="I45" s="153" t="s">
        <v>230</v>
      </c>
      <c r="J45" s="44"/>
      <c r="K45" s="48">
        <f t="shared" si="13"/>
        <v>0.1577998034</v>
      </c>
      <c r="L45" s="49">
        <f t="shared" si="14"/>
        <v>0.1920032064</v>
      </c>
      <c r="M45" s="6"/>
      <c r="N45" s="6"/>
      <c r="O45" s="6"/>
      <c r="P45" s="51" t="s">
        <v>231</v>
      </c>
      <c r="Q45" s="52">
        <v>0.0</v>
      </c>
      <c r="R45" s="52">
        <v>0.0</v>
      </c>
      <c r="S45" s="52">
        <v>0.0</v>
      </c>
      <c r="T45" s="52">
        <v>0.0</v>
      </c>
      <c r="U45" s="52" t="s">
        <v>53</v>
      </c>
      <c r="V45" s="52">
        <v>0.0</v>
      </c>
      <c r="W45" s="52" t="s">
        <v>53</v>
      </c>
      <c r="X45" s="52" t="s">
        <v>53</v>
      </c>
      <c r="Y45" s="52" t="s">
        <v>53</v>
      </c>
      <c r="Z45" s="52" t="s">
        <v>53</v>
      </c>
      <c r="AA45" s="150">
        <v>374.0</v>
      </c>
    </row>
    <row r="46" ht="14.25" customHeight="1">
      <c r="A46" s="6"/>
      <c r="B46" s="151" t="s">
        <v>232</v>
      </c>
      <c r="C46" s="44"/>
      <c r="D46" s="155">
        <v>0.0</v>
      </c>
      <c r="E46" s="50">
        <v>0.0</v>
      </c>
      <c r="F46" s="155">
        <v>0.0</v>
      </c>
      <c r="G46" s="6"/>
      <c r="H46" s="6"/>
      <c r="I46" s="153" t="s">
        <v>232</v>
      </c>
      <c r="J46" s="44"/>
      <c r="K46" s="48">
        <f t="shared" si="13"/>
        <v>0</v>
      </c>
      <c r="L46" s="49">
        <f t="shared" si="14"/>
        <v>0</v>
      </c>
      <c r="M46" s="6"/>
      <c r="N46" s="6"/>
      <c r="O46" s="6"/>
      <c r="P46" s="51" t="s">
        <v>233</v>
      </c>
      <c r="Q46" s="52">
        <v>305.0</v>
      </c>
      <c r="R46" s="52">
        <v>462.0</v>
      </c>
      <c r="S46" s="52">
        <v>108.0</v>
      </c>
      <c r="T46" s="52">
        <v>10.0</v>
      </c>
      <c r="U46" s="52">
        <v>85.0</v>
      </c>
      <c r="V46" s="52">
        <v>68.0</v>
      </c>
      <c r="W46" s="52">
        <v>1602.0</v>
      </c>
      <c r="X46" s="52">
        <v>326.0</v>
      </c>
      <c r="Y46" s="52">
        <v>479.0</v>
      </c>
      <c r="Z46" s="52">
        <v>137.0</v>
      </c>
      <c r="AA46" s="150">
        <v>468.0</v>
      </c>
    </row>
    <row r="47" ht="14.25" customHeight="1">
      <c r="A47" s="6"/>
      <c r="B47" s="151" t="s">
        <v>234</v>
      </c>
      <c r="C47" s="44"/>
      <c r="D47" s="152">
        <f>AA17</f>
        <v>2593</v>
      </c>
      <c r="E47" s="152">
        <f>Z17</f>
        <v>2687</v>
      </c>
      <c r="F47" s="152">
        <f>Y17</f>
        <v>3285</v>
      </c>
      <c r="G47" s="6"/>
      <c r="H47" s="6"/>
      <c r="I47" s="153" t="s">
        <v>234</v>
      </c>
      <c r="J47" s="44"/>
      <c r="K47" s="48">
        <f t="shared" si="13"/>
        <v>0.006672018691</v>
      </c>
      <c r="L47" s="49">
        <f t="shared" si="14"/>
        <v>0.008348505844</v>
      </c>
      <c r="M47" s="6"/>
      <c r="N47" s="6"/>
      <c r="O47" s="6"/>
      <c r="P47" s="51" t="s">
        <v>235</v>
      </c>
      <c r="Q47" s="52">
        <v>18061.0</v>
      </c>
      <c r="R47" s="52">
        <v>21548.0</v>
      </c>
      <c r="S47" s="52">
        <v>26829.0</v>
      </c>
      <c r="T47" s="52">
        <v>26354.0</v>
      </c>
      <c r="U47" s="52">
        <v>26400.0</v>
      </c>
      <c r="V47" s="52">
        <v>28517.0</v>
      </c>
      <c r="W47" s="52">
        <v>33182.0</v>
      </c>
      <c r="X47" s="52">
        <v>33832.0</v>
      </c>
      <c r="Y47" s="52">
        <v>38250.0</v>
      </c>
      <c r="Z47" s="52">
        <v>44926.0</v>
      </c>
      <c r="AA47" s="150">
        <v>21188.0</v>
      </c>
    </row>
    <row r="48" ht="14.25" customHeight="1">
      <c r="A48" s="6"/>
      <c r="B48" s="151" t="s">
        <v>185</v>
      </c>
      <c r="C48" s="44"/>
      <c r="D48" s="152">
        <f t="shared" ref="D48:E48" si="15">D42+D43+D44+D45+D46+D47</f>
        <v>248053</v>
      </c>
      <c r="E48" s="154">
        <f t="shared" si="15"/>
        <v>206940</v>
      </c>
      <c r="F48" s="152">
        <f>SUM(F42:F47)</f>
        <v>181106</v>
      </c>
      <c r="G48" s="6"/>
      <c r="H48" s="6"/>
      <c r="I48" s="153" t="s">
        <v>185</v>
      </c>
      <c r="J48" s="44"/>
      <c r="K48" s="48">
        <f t="shared" si="13"/>
        <v>0.6382623418</v>
      </c>
      <c r="L48" s="49">
        <f t="shared" si="14"/>
        <v>0.642962337</v>
      </c>
      <c r="M48" s="6"/>
      <c r="N48" s="6"/>
      <c r="O48" s="6"/>
      <c r="P48" s="40" t="s">
        <v>194</v>
      </c>
      <c r="Q48" s="41">
        <v>54063.0</v>
      </c>
      <c r="R48" s="41">
        <v>63995.0</v>
      </c>
      <c r="S48" s="41">
        <v>64646.0</v>
      </c>
      <c r="T48" s="41">
        <v>85000.0</v>
      </c>
      <c r="U48" s="41">
        <v>69692.0</v>
      </c>
      <c r="V48" s="41">
        <v>59700.0</v>
      </c>
      <c r="W48" s="41">
        <v>72814.0</v>
      </c>
      <c r="X48" s="41">
        <v>81472.0</v>
      </c>
      <c r="Y48" s="41">
        <v>97842.0</v>
      </c>
      <c r="Z48" s="41">
        <v>85845.0</v>
      </c>
      <c r="AA48" s="172">
        <v>95880.0</v>
      </c>
    </row>
    <row r="49" ht="14.25" customHeight="1">
      <c r="A49" s="6"/>
      <c r="B49" s="151"/>
      <c r="C49" s="44"/>
      <c r="D49" s="155"/>
      <c r="E49" s="50"/>
      <c r="F49" s="155"/>
      <c r="G49" s="6"/>
      <c r="H49" s="6"/>
      <c r="I49" s="153"/>
      <c r="J49" s="44"/>
      <c r="K49" s="48"/>
      <c r="L49" s="49"/>
      <c r="M49" s="6"/>
      <c r="N49" s="6"/>
      <c r="O49" s="6"/>
      <c r="P49" s="51" t="s">
        <v>236</v>
      </c>
      <c r="Q49" s="52">
        <v>20740.0</v>
      </c>
      <c r="R49" s="52">
        <v>14307.0</v>
      </c>
      <c r="S49" s="52">
        <v>10685.0</v>
      </c>
      <c r="T49" s="52">
        <v>5449.0</v>
      </c>
      <c r="U49" s="52">
        <v>25089.0</v>
      </c>
      <c r="V49" s="52">
        <v>22000.0</v>
      </c>
      <c r="W49" s="52">
        <v>1304.0</v>
      </c>
      <c r="X49" s="52">
        <v>6299.0</v>
      </c>
      <c r="Y49" s="52">
        <v>5746.0</v>
      </c>
      <c r="Z49" s="52">
        <v>1278.0</v>
      </c>
      <c r="AA49" s="150">
        <v>5990.0</v>
      </c>
    </row>
    <row r="50" ht="14.25" customHeight="1">
      <c r="A50" s="6"/>
      <c r="B50" s="160" t="s">
        <v>160</v>
      </c>
      <c r="C50" s="95"/>
      <c r="D50" s="174">
        <f t="shared" ref="D50:F50" si="16">D39+D48</f>
        <v>388638</v>
      </c>
      <c r="E50" s="175">
        <f t="shared" si="16"/>
        <v>321854</v>
      </c>
      <c r="F50" s="174">
        <f t="shared" si="16"/>
        <v>296654</v>
      </c>
      <c r="G50" s="6"/>
      <c r="H50" s="6"/>
      <c r="I50" s="153" t="s">
        <v>160</v>
      </c>
      <c r="J50" s="44"/>
      <c r="K50" s="48">
        <f>D50/$D$50</f>
        <v>1</v>
      </c>
      <c r="L50" s="49">
        <f>E50/$E$50</f>
        <v>1</v>
      </c>
      <c r="M50" s="6"/>
      <c r="N50" s="6"/>
      <c r="O50" s="6"/>
      <c r="P50" s="51" t="s">
        <v>237</v>
      </c>
      <c r="Q50" s="52">
        <v>20740.0</v>
      </c>
      <c r="R50" s="52">
        <v>14307.0</v>
      </c>
      <c r="S50" s="52">
        <v>10685.0</v>
      </c>
      <c r="T50" s="52">
        <v>5449.0</v>
      </c>
      <c r="U50" s="52">
        <v>25089.0</v>
      </c>
      <c r="V50" s="52">
        <v>22000.0</v>
      </c>
      <c r="W50" s="52">
        <v>1304.0</v>
      </c>
      <c r="X50" s="52">
        <v>6299.0</v>
      </c>
      <c r="Y50" s="52">
        <v>5746.0</v>
      </c>
      <c r="Z50" s="52">
        <v>1278.0</v>
      </c>
      <c r="AA50" s="150">
        <v>3800.0</v>
      </c>
    </row>
    <row r="51" ht="14.25" customHeight="1">
      <c r="A51" s="6"/>
      <c r="B51" s="147" t="s">
        <v>238</v>
      </c>
      <c r="C51" s="44"/>
      <c r="D51" s="152">
        <f t="shared" ref="D51:F51" si="17">D48-D24</f>
        <v>148470.7</v>
      </c>
      <c r="E51" s="154">
        <f t="shared" si="17"/>
        <v>121072</v>
      </c>
      <c r="F51" s="152">
        <f t="shared" si="17"/>
        <v>83264</v>
      </c>
      <c r="G51" s="6"/>
      <c r="H51" s="6"/>
      <c r="I51" s="161"/>
      <c r="J51" s="95"/>
      <c r="K51" s="96"/>
      <c r="L51" s="94"/>
      <c r="M51" s="6"/>
      <c r="N51" s="6"/>
      <c r="O51" s="6"/>
      <c r="P51" s="51" t="s">
        <v>239</v>
      </c>
      <c r="Q51" s="52">
        <v>0.0</v>
      </c>
      <c r="R51" s="52">
        <v>0.0</v>
      </c>
      <c r="S51" s="52">
        <v>0.0</v>
      </c>
      <c r="T51" s="52">
        <v>0.0</v>
      </c>
      <c r="U51" s="52">
        <v>0.0</v>
      </c>
      <c r="V51" s="52">
        <v>0.0</v>
      </c>
      <c r="W51" s="52" t="s">
        <v>53</v>
      </c>
      <c r="X51" s="52" t="s">
        <v>53</v>
      </c>
      <c r="Y51" s="52" t="s">
        <v>53</v>
      </c>
      <c r="Z51" s="52" t="s">
        <v>53</v>
      </c>
      <c r="AA51" s="150">
        <v>2190.0</v>
      </c>
    </row>
    <row r="52" ht="14.25" customHeight="1">
      <c r="A52" s="6"/>
      <c r="B52" s="176" t="s">
        <v>240</v>
      </c>
      <c r="C52" s="95"/>
      <c r="D52" s="174">
        <f t="shared" ref="D52:E52" si="18">D51-E51</f>
        <v>27398.7</v>
      </c>
      <c r="E52" s="175">
        <f t="shared" si="18"/>
        <v>37808</v>
      </c>
      <c r="F52" s="96"/>
      <c r="G52" s="6"/>
      <c r="H52" s="6"/>
      <c r="I52" s="6"/>
      <c r="J52" s="6"/>
      <c r="K52" s="6"/>
      <c r="L52" s="6"/>
      <c r="M52" s="6"/>
      <c r="N52" s="6"/>
      <c r="O52" s="6"/>
      <c r="P52" s="157" t="s">
        <v>241</v>
      </c>
      <c r="Q52" s="158">
        <v>0.0</v>
      </c>
      <c r="R52" s="158">
        <v>0.0</v>
      </c>
      <c r="S52" s="158">
        <v>0.0</v>
      </c>
      <c r="T52" s="158">
        <v>0.0</v>
      </c>
      <c r="U52" s="158">
        <v>0.0</v>
      </c>
      <c r="V52" s="158">
        <v>0.0</v>
      </c>
      <c r="W52" s="158" t="s">
        <v>53</v>
      </c>
      <c r="X52" s="158" t="s">
        <v>53</v>
      </c>
      <c r="Y52" s="158" t="s">
        <v>53</v>
      </c>
      <c r="Z52" s="158" t="s">
        <v>53</v>
      </c>
      <c r="AA52" s="159" t="s">
        <v>53</v>
      </c>
    </row>
    <row r="53" ht="14.25" customHeight="1">
      <c r="A53" s="6"/>
      <c r="B53" s="6"/>
      <c r="C53" s="6"/>
      <c r="D53" s="6"/>
      <c r="E53" s="6"/>
      <c r="F53" s="6"/>
      <c r="G53" s="6"/>
      <c r="H53" s="6"/>
      <c r="I53" s="6"/>
      <c r="J53" s="6"/>
      <c r="K53" s="6"/>
      <c r="L53" s="6"/>
      <c r="M53" s="6"/>
      <c r="N53" s="6"/>
      <c r="O53" s="6"/>
      <c r="P53" s="51" t="s">
        <v>242</v>
      </c>
      <c r="Q53" s="52">
        <v>4619.0</v>
      </c>
      <c r="R53" s="52">
        <v>5158.0</v>
      </c>
      <c r="S53" s="52">
        <v>3983.0</v>
      </c>
      <c r="T53" s="52">
        <v>5328.0</v>
      </c>
      <c r="U53" s="52">
        <v>4363.0</v>
      </c>
      <c r="V53" s="52">
        <v>3530.0</v>
      </c>
      <c r="W53" s="52">
        <v>3135.0</v>
      </c>
      <c r="X53" s="52">
        <v>2739.0</v>
      </c>
      <c r="Y53" s="52">
        <v>2539.0</v>
      </c>
      <c r="Z53" s="52">
        <v>3740.0</v>
      </c>
      <c r="AA53" s="150">
        <v>4220.0</v>
      </c>
    </row>
    <row r="54" ht="14.25" customHeight="1">
      <c r="A54" s="6"/>
      <c r="B54" s="6"/>
      <c r="C54" s="6"/>
      <c r="D54" s="6"/>
      <c r="E54" s="6"/>
      <c r="F54" s="6"/>
      <c r="G54" s="6"/>
      <c r="H54" s="6"/>
      <c r="I54" s="6"/>
      <c r="J54" s="6"/>
      <c r="K54" s="6"/>
      <c r="L54" s="6"/>
      <c r="M54" s="6"/>
      <c r="N54" s="6"/>
      <c r="O54" s="6"/>
      <c r="P54" s="51" t="s">
        <v>243</v>
      </c>
      <c r="Q54" s="52">
        <v>0.0</v>
      </c>
      <c r="R54" s="52">
        <v>0.0</v>
      </c>
      <c r="S54" s="52">
        <v>0.0</v>
      </c>
      <c r="T54" s="52">
        <v>0.0</v>
      </c>
      <c r="U54" s="52" t="s">
        <v>53</v>
      </c>
      <c r="V54" s="52">
        <v>0.0</v>
      </c>
      <c r="W54" s="52" t="s">
        <v>53</v>
      </c>
      <c r="X54" s="52" t="s">
        <v>53</v>
      </c>
      <c r="Y54" s="52" t="s">
        <v>53</v>
      </c>
      <c r="Z54" s="52" t="s">
        <v>53</v>
      </c>
      <c r="AA54" s="150">
        <v>0.0</v>
      </c>
    </row>
    <row r="55" ht="14.25" customHeight="1">
      <c r="A55" s="6"/>
      <c r="B55" s="6"/>
      <c r="C55" s="6"/>
      <c r="D55" s="6"/>
      <c r="E55" s="6"/>
      <c r="F55" s="6"/>
      <c r="G55" s="6"/>
      <c r="H55" s="6"/>
      <c r="I55" s="6"/>
      <c r="J55" s="6"/>
      <c r="K55" s="6"/>
      <c r="L55" s="6"/>
      <c r="M55" s="6"/>
      <c r="N55" s="6"/>
      <c r="O55" s="6"/>
      <c r="P55" s="51" t="s">
        <v>244</v>
      </c>
      <c r="Q55" s="52" t="s">
        <v>53</v>
      </c>
      <c r="R55" s="52" t="s">
        <v>53</v>
      </c>
      <c r="S55" s="52" t="s">
        <v>53</v>
      </c>
      <c r="T55" s="52" t="s">
        <v>53</v>
      </c>
      <c r="U55" s="52" t="s">
        <v>53</v>
      </c>
      <c r="V55" s="52">
        <v>0.0</v>
      </c>
      <c r="W55" s="52" t="s">
        <v>53</v>
      </c>
      <c r="X55" s="52" t="s">
        <v>53</v>
      </c>
      <c r="Y55" s="52" t="s">
        <v>53</v>
      </c>
      <c r="Z55" s="52" t="s">
        <v>53</v>
      </c>
      <c r="AA55" s="150">
        <v>178.0</v>
      </c>
    </row>
    <row r="56" ht="14.25" customHeight="1">
      <c r="A56" s="6"/>
      <c r="B56" s="6"/>
      <c r="C56" s="6"/>
      <c r="D56" s="6"/>
      <c r="E56" s="6"/>
      <c r="F56" s="6"/>
      <c r="G56" s="6"/>
      <c r="H56" s="6"/>
      <c r="I56" s="6"/>
      <c r="J56" s="6"/>
      <c r="K56" s="6"/>
      <c r="L56" s="6"/>
      <c r="M56" s="6"/>
      <c r="N56" s="6"/>
      <c r="O56" s="6"/>
      <c r="P56" s="51" t="s">
        <v>231</v>
      </c>
      <c r="Q56" s="52">
        <v>0.0</v>
      </c>
      <c r="R56" s="52">
        <v>0.0</v>
      </c>
      <c r="S56" s="52">
        <v>0.0</v>
      </c>
      <c r="T56" s="52">
        <v>0.0</v>
      </c>
      <c r="U56" s="52" t="s">
        <v>53</v>
      </c>
      <c r="V56" s="52">
        <v>0.0</v>
      </c>
      <c r="W56" s="52" t="s">
        <v>53</v>
      </c>
      <c r="X56" s="52" t="s">
        <v>53</v>
      </c>
      <c r="Y56" s="52" t="s">
        <v>53</v>
      </c>
      <c r="Z56" s="52" t="s">
        <v>53</v>
      </c>
      <c r="AA56" s="150">
        <v>1193.0</v>
      </c>
    </row>
    <row r="57" ht="14.25" customHeight="1">
      <c r="A57" s="6"/>
      <c r="B57" s="177" t="s">
        <v>245</v>
      </c>
      <c r="C57" s="6"/>
      <c r="D57" s="6"/>
      <c r="E57" s="6"/>
      <c r="F57" s="6"/>
      <c r="G57" s="6"/>
      <c r="H57" s="6"/>
      <c r="I57" s="6"/>
      <c r="J57" s="6"/>
      <c r="K57" s="6"/>
      <c r="L57" s="6"/>
      <c r="M57" s="6"/>
      <c r="N57" s="6"/>
      <c r="O57" s="6"/>
      <c r="P57" s="51" t="s">
        <v>246</v>
      </c>
      <c r="Q57" s="52">
        <v>2744.0</v>
      </c>
      <c r="R57" s="52">
        <v>1779.0</v>
      </c>
      <c r="S57" s="52">
        <v>767.0</v>
      </c>
      <c r="T57" s="52">
        <v>1204.0</v>
      </c>
      <c r="U57" s="52">
        <v>730.0</v>
      </c>
      <c r="V57" s="52">
        <v>610.0</v>
      </c>
      <c r="W57" s="52">
        <v>275.0</v>
      </c>
      <c r="X57" s="52">
        <v>338.0</v>
      </c>
      <c r="Y57" s="52">
        <v>60.0</v>
      </c>
      <c r="Z57" s="52">
        <v>833.0</v>
      </c>
      <c r="AA57" s="150">
        <v>841.0</v>
      </c>
    </row>
    <row r="58" ht="14.25" customHeight="1">
      <c r="A58" s="6"/>
      <c r="B58" s="178"/>
      <c r="C58" s="179"/>
      <c r="D58" s="180" t="s">
        <v>42</v>
      </c>
      <c r="E58" s="180" t="s">
        <v>43</v>
      </c>
      <c r="F58" s="180" t="s">
        <v>44</v>
      </c>
      <c r="G58" s="179"/>
      <c r="H58" s="181" t="s">
        <v>104</v>
      </c>
      <c r="I58" s="6"/>
      <c r="J58" s="6"/>
      <c r="K58" s="6"/>
      <c r="L58" s="6"/>
      <c r="M58" s="6"/>
      <c r="N58" s="6"/>
      <c r="O58" s="6"/>
      <c r="P58" s="51" t="s">
        <v>233</v>
      </c>
      <c r="Q58" s="52">
        <v>0.0</v>
      </c>
      <c r="R58" s="52">
        <v>0.0</v>
      </c>
      <c r="S58" s="52">
        <v>0.0</v>
      </c>
      <c r="T58" s="52">
        <v>0.0</v>
      </c>
      <c r="U58" s="52" t="s">
        <v>53</v>
      </c>
      <c r="V58" s="52" t="s">
        <v>53</v>
      </c>
      <c r="W58" s="52" t="s">
        <v>53</v>
      </c>
      <c r="X58" s="52" t="s">
        <v>53</v>
      </c>
      <c r="Y58" s="52" t="s">
        <v>53</v>
      </c>
      <c r="Z58" s="52" t="s">
        <v>53</v>
      </c>
      <c r="AA58" s="150" t="s">
        <v>53</v>
      </c>
    </row>
    <row r="59" ht="14.25" customHeight="1">
      <c r="A59" s="6"/>
      <c r="B59" s="182" t="s">
        <v>247</v>
      </c>
      <c r="C59" s="183"/>
      <c r="D59" s="184">
        <f>'1.1.1 -DRREDDY Income Statement'!D7/'1.1.2 -DRREDDY Balance Sheet'!D44</f>
        <v>3.476599666</v>
      </c>
      <c r="E59" s="184">
        <f>'1.1.1 -DRREDDY Income Statement'!E7/'1.1.2 -DRREDDY Balance Sheet'!E44</f>
        <v>3.392136304</v>
      </c>
      <c r="F59" s="184">
        <f>'1.1.1 -DRREDDY Income Statement'!F7/'1.1.2 -DRREDDY Balance Sheet'!F44</f>
        <v>3.211176682</v>
      </c>
      <c r="G59" s="183"/>
      <c r="H59" s="182">
        <f t="shared" ref="H59:H64" si="19">AVERAGE(D59:F59)</f>
        <v>3.359970884</v>
      </c>
      <c r="I59" s="6"/>
      <c r="J59" s="6"/>
      <c r="K59" s="6"/>
      <c r="L59" s="6"/>
      <c r="M59" s="6"/>
      <c r="N59" s="6"/>
      <c r="O59" s="6"/>
      <c r="P59" s="51" t="s">
        <v>248</v>
      </c>
      <c r="Q59" s="52">
        <v>1875.0</v>
      </c>
      <c r="R59" s="52">
        <v>3379.0</v>
      </c>
      <c r="S59" s="52">
        <v>3216.0</v>
      </c>
      <c r="T59" s="52">
        <v>4124.0</v>
      </c>
      <c r="U59" s="52">
        <v>3633.0</v>
      </c>
      <c r="V59" s="52">
        <v>2920.0</v>
      </c>
      <c r="W59" s="52">
        <v>2860.0</v>
      </c>
      <c r="X59" s="52">
        <v>2401.0</v>
      </c>
      <c r="Y59" s="52">
        <v>2479.0</v>
      </c>
      <c r="Z59" s="52">
        <v>2907.0</v>
      </c>
      <c r="AA59" s="150">
        <v>2008.0</v>
      </c>
    </row>
    <row r="60" ht="14.25" customHeight="1">
      <c r="A60" s="6"/>
      <c r="B60" s="182" t="s">
        <v>249</v>
      </c>
      <c r="C60" s="183"/>
      <c r="D60" s="185">
        <f>'1.1.1 -DRREDDY Income Statement'!D8/'1.1.2 -DRREDDY Balance Sheet'!D43</f>
        <v>1.818306269</v>
      </c>
      <c r="E60" s="185">
        <f>'1.1.1 -DRREDDY Income Statement'!E8/'1.1.2 -DRREDDY Balance Sheet'!E43</f>
        <v>2.188945963</v>
      </c>
      <c r="F60" s="185">
        <f>'1.1.1 -DRREDDY Income Statement'!F8/'1.1.2 -DRREDDY Balance Sheet'!F43</f>
        <v>1.976082855</v>
      </c>
      <c r="G60" s="183"/>
      <c r="H60" s="182">
        <f t="shared" si="19"/>
        <v>1.994445029</v>
      </c>
      <c r="I60" s="6"/>
      <c r="J60" s="6"/>
      <c r="K60" s="6"/>
      <c r="L60" s="6"/>
      <c r="M60" s="6"/>
      <c r="N60" s="6"/>
      <c r="O60" s="6"/>
      <c r="P60" s="40" t="s">
        <v>250</v>
      </c>
      <c r="Q60" s="41">
        <v>25359.0</v>
      </c>
      <c r="R60" s="41">
        <v>19465.0</v>
      </c>
      <c r="S60" s="41">
        <v>14668.0</v>
      </c>
      <c r="T60" s="41">
        <v>10777.0</v>
      </c>
      <c r="U60" s="41">
        <v>29452.0</v>
      </c>
      <c r="V60" s="41">
        <v>25530.0</v>
      </c>
      <c r="W60" s="41">
        <v>4439.0</v>
      </c>
      <c r="X60" s="41">
        <v>9038.0</v>
      </c>
      <c r="Y60" s="41">
        <v>8285.0</v>
      </c>
      <c r="Z60" s="41">
        <v>5018.0</v>
      </c>
      <c r="AA60" s="172">
        <v>10210.0</v>
      </c>
    </row>
    <row r="61" ht="14.25" customHeight="1">
      <c r="A61" s="6"/>
      <c r="B61" s="182" t="s">
        <v>251</v>
      </c>
      <c r="C61" s="183"/>
      <c r="D61" s="185">
        <f>'1.1.1 -DRREDDY Income Statement'!D8/'1.1.2 -DRREDDY Balance Sheet'!D21</f>
        <v>1.931745236</v>
      </c>
      <c r="E61" s="185">
        <f>'1.1.1 -DRREDDY Income Statement'!E8/'1.1.2 -DRREDDY Balance Sheet'!E21</f>
        <v>3.726598573</v>
      </c>
      <c r="F61" s="185">
        <f>'1.1.1 -DRREDDY Income Statement'!F8/'1.1.2 -DRREDDY Balance Sheet'!F21</f>
        <v>3.242116464</v>
      </c>
      <c r="G61" s="183"/>
      <c r="H61" s="182">
        <f t="shared" si="19"/>
        <v>2.966820091</v>
      </c>
      <c r="I61" s="6"/>
      <c r="J61" s="6"/>
      <c r="K61" s="6"/>
      <c r="L61" s="6"/>
      <c r="M61" s="6"/>
      <c r="N61" s="6"/>
      <c r="O61" s="6"/>
      <c r="P61" s="40" t="s">
        <v>252</v>
      </c>
      <c r="Q61" s="41">
        <v>79422.0</v>
      </c>
      <c r="R61" s="41">
        <v>83460.0</v>
      </c>
      <c r="S61" s="41">
        <v>79314.0</v>
      </c>
      <c r="T61" s="41">
        <v>95777.0</v>
      </c>
      <c r="U61" s="41">
        <v>99144.0</v>
      </c>
      <c r="V61" s="41">
        <v>85230.0</v>
      </c>
      <c r="W61" s="41">
        <v>77253.0</v>
      </c>
      <c r="X61" s="41">
        <v>90510.0</v>
      </c>
      <c r="Y61" s="41">
        <v>106127.0</v>
      </c>
      <c r="Z61" s="41">
        <v>90863.0</v>
      </c>
      <c r="AA61" s="172">
        <v>106090.0</v>
      </c>
    </row>
    <row r="62" ht="14.25" customHeight="1">
      <c r="A62" s="6"/>
      <c r="B62" s="182" t="s">
        <v>253</v>
      </c>
      <c r="C62" s="183"/>
      <c r="D62" s="185">
        <f t="shared" ref="D62:F62" si="20">D45/D24</f>
        <v>0.6158423736</v>
      </c>
      <c r="E62" s="185">
        <f t="shared" si="20"/>
        <v>0.7196743839</v>
      </c>
      <c r="F62" s="185">
        <f t="shared" si="20"/>
        <v>0.4534351301</v>
      </c>
      <c r="G62" s="183"/>
      <c r="H62" s="182">
        <f t="shared" si="19"/>
        <v>0.5963172959</v>
      </c>
      <c r="I62" s="6"/>
      <c r="J62" s="6"/>
      <c r="K62" s="6"/>
      <c r="L62" s="6"/>
      <c r="M62" s="6"/>
      <c r="N62" s="6"/>
      <c r="O62" s="6"/>
      <c r="P62" s="51" t="s">
        <v>254</v>
      </c>
      <c r="Q62" s="52">
        <v>0.0</v>
      </c>
      <c r="R62" s="52">
        <v>0.0</v>
      </c>
      <c r="S62" s="52">
        <v>0.0</v>
      </c>
      <c r="T62" s="52">
        <v>0.0</v>
      </c>
      <c r="U62" s="52">
        <v>0.0</v>
      </c>
      <c r="V62" s="52">
        <v>0.0</v>
      </c>
      <c r="W62" s="52">
        <v>0.0</v>
      </c>
      <c r="X62" s="52">
        <v>0.0</v>
      </c>
      <c r="Y62" s="52">
        <v>0.0</v>
      </c>
      <c r="Z62" s="52">
        <v>0.0</v>
      </c>
      <c r="AA62" s="150">
        <v>0.0</v>
      </c>
    </row>
    <row r="63" ht="14.25" customHeight="1">
      <c r="A63" s="6"/>
      <c r="B63" s="182" t="s">
        <v>255</v>
      </c>
      <c r="C63" s="183"/>
      <c r="D63" s="185">
        <f>'1.1.1 -DRREDDY Income Statement'!D7/'1.1.2 -DRREDDY Balance Sheet'!D51</f>
        <v>1.880263244</v>
      </c>
      <c r="E63" s="185">
        <v>2.153342992</v>
      </c>
      <c r="F63" s="185">
        <v>2.1749339202</v>
      </c>
      <c r="G63" s="183"/>
      <c r="H63" s="182">
        <f t="shared" si="19"/>
        <v>2.069513385</v>
      </c>
      <c r="I63" s="6"/>
      <c r="J63" s="6"/>
      <c r="K63" s="6"/>
      <c r="L63" s="6"/>
      <c r="M63" s="6"/>
      <c r="N63" s="6"/>
      <c r="O63" s="6"/>
      <c r="P63" s="51" t="s">
        <v>256</v>
      </c>
      <c r="Q63" s="52">
        <v>22404.0</v>
      </c>
      <c r="R63" s="52">
        <v>23030.0</v>
      </c>
      <c r="S63" s="52">
        <v>23454.0</v>
      </c>
      <c r="T63" s="52">
        <v>8188.0</v>
      </c>
      <c r="U63" s="52">
        <v>8620.0</v>
      </c>
      <c r="V63" s="52">
        <v>9041.0</v>
      </c>
      <c r="W63" s="52">
        <v>9326.0</v>
      </c>
      <c r="X63" s="52">
        <v>9719.0</v>
      </c>
      <c r="Y63" s="52">
        <v>10112.0</v>
      </c>
      <c r="Z63" s="52">
        <v>10521.0</v>
      </c>
      <c r="AA63" s="150">
        <v>9020.0</v>
      </c>
    </row>
    <row r="64" ht="14.25" customHeight="1">
      <c r="A64" s="6"/>
      <c r="B64" s="186" t="s">
        <v>257</v>
      </c>
      <c r="C64" s="187"/>
      <c r="D64" s="188">
        <f>'1.1.1 -DRREDDY Income Statement'!D7/'1.1.2 -DRREDDY Balance Sheet'!D30</f>
        <v>3.673355527</v>
      </c>
      <c r="E64" s="188">
        <f>'1.1.1 -DRREDDY Income Statement'!E7/'1.1.2 -DRREDDY Balance Sheet'!E30</f>
        <v>3.699542596</v>
      </c>
      <c r="F64" s="188">
        <f>'1.1.1 -DRREDDY Income Statement'!F7/'1.1.2 -DRREDDY Balance Sheet'!F30</f>
        <v>3.448519359</v>
      </c>
      <c r="G64" s="187"/>
      <c r="H64" s="186">
        <f t="shared" si="19"/>
        <v>3.60713916</v>
      </c>
      <c r="I64" s="6"/>
      <c r="J64" s="6"/>
      <c r="K64" s="6"/>
      <c r="L64" s="6"/>
      <c r="M64" s="6"/>
      <c r="N64" s="6"/>
      <c r="O64" s="6"/>
      <c r="P64" s="51" t="s">
        <v>258</v>
      </c>
      <c r="Q64" s="52">
        <v>851.0</v>
      </c>
      <c r="R64" s="52">
        <v>852.0</v>
      </c>
      <c r="S64" s="52">
        <v>853.0</v>
      </c>
      <c r="T64" s="52">
        <v>829.0</v>
      </c>
      <c r="U64" s="52">
        <v>830.0</v>
      </c>
      <c r="V64" s="52">
        <v>830.0</v>
      </c>
      <c r="W64" s="52">
        <v>831.0</v>
      </c>
      <c r="X64" s="52">
        <v>832.0</v>
      </c>
      <c r="Y64" s="52">
        <v>832.0</v>
      </c>
      <c r="Z64" s="52">
        <v>833.0</v>
      </c>
      <c r="AA64" s="150">
        <v>834.0</v>
      </c>
    </row>
    <row r="65" ht="14.25" customHeight="1">
      <c r="A65" s="6"/>
      <c r="B65" s="6"/>
      <c r="C65" s="6"/>
      <c r="D65" s="6"/>
      <c r="E65" s="6"/>
      <c r="F65" s="6"/>
      <c r="G65" s="6"/>
      <c r="H65" s="6"/>
      <c r="I65" s="6"/>
      <c r="J65" s="6"/>
      <c r="K65" s="6"/>
      <c r="L65" s="6"/>
      <c r="M65" s="6"/>
      <c r="N65" s="6"/>
      <c r="O65" s="6"/>
      <c r="P65" s="51" t="s">
        <v>259</v>
      </c>
      <c r="Q65" s="52">
        <v>21553.0</v>
      </c>
      <c r="R65" s="52">
        <v>22178.0</v>
      </c>
      <c r="S65" s="52">
        <v>22601.0</v>
      </c>
      <c r="T65" s="52">
        <v>7359.0</v>
      </c>
      <c r="U65" s="52">
        <v>7790.0</v>
      </c>
      <c r="V65" s="52">
        <v>8211.0</v>
      </c>
      <c r="W65" s="52">
        <v>8495.0</v>
      </c>
      <c r="X65" s="52">
        <v>8887.0</v>
      </c>
      <c r="Y65" s="52">
        <v>9280.0</v>
      </c>
      <c r="Z65" s="52">
        <v>9688.0</v>
      </c>
      <c r="AA65" s="150">
        <v>8186.0</v>
      </c>
    </row>
    <row r="66" ht="14.25" customHeight="1">
      <c r="A66" s="6"/>
      <c r="B66" s="6"/>
      <c r="C66" s="6"/>
      <c r="D66" s="6"/>
      <c r="E66" s="6"/>
      <c r="F66" s="6"/>
      <c r="G66" s="6"/>
      <c r="H66" s="6"/>
      <c r="I66" s="6"/>
      <c r="J66" s="6"/>
      <c r="K66" s="6"/>
      <c r="L66" s="6"/>
      <c r="M66" s="6"/>
      <c r="N66" s="6"/>
      <c r="O66" s="6"/>
      <c r="P66" s="51" t="s">
        <v>260</v>
      </c>
      <c r="Q66" s="52">
        <v>0.0</v>
      </c>
      <c r="R66" s="52">
        <v>0.0</v>
      </c>
      <c r="S66" s="52">
        <v>0.0</v>
      </c>
      <c r="T66" s="52">
        <v>0.0</v>
      </c>
      <c r="U66" s="52">
        <v>0.0</v>
      </c>
      <c r="V66" s="52">
        <v>535.0</v>
      </c>
      <c r="W66" s="52">
        <v>1006.0</v>
      </c>
      <c r="X66" s="52">
        <v>1967.0</v>
      </c>
      <c r="Y66" s="52">
        <v>1601.0</v>
      </c>
      <c r="Z66" s="52">
        <v>1269.0</v>
      </c>
      <c r="AA66" s="150">
        <v>991.0</v>
      </c>
    </row>
    <row r="67" ht="14.25" customHeight="1">
      <c r="A67" s="6"/>
      <c r="B67" s="6"/>
      <c r="C67" s="6"/>
      <c r="D67" s="6"/>
      <c r="E67" s="6"/>
      <c r="F67" s="6"/>
      <c r="G67" s="6"/>
      <c r="H67" s="6"/>
      <c r="I67" s="6"/>
      <c r="J67" s="6"/>
      <c r="K67" s="6"/>
      <c r="L67" s="6"/>
      <c r="M67" s="6"/>
      <c r="N67" s="6"/>
      <c r="O67" s="6"/>
      <c r="P67" s="51" t="s">
        <v>261</v>
      </c>
      <c r="Q67" s="52">
        <v>65051.0</v>
      </c>
      <c r="R67" s="52">
        <v>83643.0</v>
      </c>
      <c r="S67" s="52">
        <v>99550.0</v>
      </c>
      <c r="T67" s="52">
        <v>108224.0</v>
      </c>
      <c r="U67" s="52">
        <v>113865.0</v>
      </c>
      <c r="V67" s="52">
        <v>128646.0</v>
      </c>
      <c r="W67" s="52">
        <v>144247.0</v>
      </c>
      <c r="X67" s="52">
        <v>157934.0</v>
      </c>
      <c r="Y67" s="52">
        <v>175712.0</v>
      </c>
      <c r="Z67" s="52">
        <v>215593.0</v>
      </c>
      <c r="AA67" s="150">
        <v>249980.0</v>
      </c>
    </row>
    <row r="68" ht="14.25" customHeight="1">
      <c r="A68" s="6"/>
      <c r="B68" s="189" t="s">
        <v>262</v>
      </c>
      <c r="C68" s="92" t="s">
        <v>120</v>
      </c>
      <c r="D68" s="92" t="s">
        <v>121</v>
      </c>
      <c r="E68" s="92" t="s">
        <v>122</v>
      </c>
      <c r="F68" s="92" t="s">
        <v>123</v>
      </c>
      <c r="G68" s="92" t="s">
        <v>124</v>
      </c>
      <c r="H68" s="92" t="s">
        <v>42</v>
      </c>
      <c r="I68" s="6"/>
      <c r="J68" s="6"/>
      <c r="K68" s="6"/>
      <c r="L68" s="6"/>
      <c r="M68" s="6"/>
      <c r="N68" s="6"/>
      <c r="O68" s="6"/>
      <c r="P68" s="51" t="s">
        <v>263</v>
      </c>
      <c r="Q68" s="52">
        <v>3346.0</v>
      </c>
      <c r="R68" s="52">
        <v>4629.0</v>
      </c>
      <c r="S68" s="52">
        <v>5332.0</v>
      </c>
      <c r="T68" s="52">
        <v>7632.0</v>
      </c>
      <c r="U68" s="52">
        <v>3975.0</v>
      </c>
      <c r="V68" s="52">
        <v>3045.0</v>
      </c>
      <c r="W68" s="52">
        <v>2421.0</v>
      </c>
      <c r="X68" s="52">
        <v>9295.0</v>
      </c>
      <c r="Y68" s="52">
        <v>6304.0</v>
      </c>
      <c r="Z68" s="52">
        <v>6146.0</v>
      </c>
      <c r="AA68" s="150">
        <v>24539.0</v>
      </c>
    </row>
    <row r="69" ht="14.25" customHeight="1">
      <c r="A69" s="6"/>
      <c r="B69" s="94" t="s">
        <v>31</v>
      </c>
      <c r="C69" s="190"/>
      <c r="D69" s="190"/>
      <c r="E69" s="190"/>
      <c r="F69" s="190"/>
      <c r="G69" s="190"/>
      <c r="H69" s="190"/>
      <c r="I69" s="6"/>
      <c r="J69" s="6"/>
      <c r="K69" s="6"/>
      <c r="L69" s="6"/>
      <c r="M69" s="6"/>
      <c r="N69" s="6"/>
      <c r="O69" s="6"/>
      <c r="P69" s="40" t="s">
        <v>264</v>
      </c>
      <c r="Q69" s="41">
        <v>90801.0</v>
      </c>
      <c r="R69" s="41">
        <v>111302.0</v>
      </c>
      <c r="S69" s="41">
        <v>128336.0</v>
      </c>
      <c r="T69" s="41">
        <v>124044.0</v>
      </c>
      <c r="U69" s="41">
        <v>126460.0</v>
      </c>
      <c r="V69" s="41">
        <v>140197.0</v>
      </c>
      <c r="W69" s="41">
        <v>154988.0</v>
      </c>
      <c r="X69" s="41">
        <v>174981.0</v>
      </c>
      <c r="Y69" s="41">
        <v>190527.0</v>
      </c>
      <c r="Z69" s="41">
        <v>230991.0</v>
      </c>
      <c r="AA69" s="172">
        <v>282548.0</v>
      </c>
    </row>
    <row r="70" ht="14.25" customHeight="1">
      <c r="A70" s="6"/>
      <c r="B70" s="149" t="s">
        <v>265</v>
      </c>
      <c r="C70" s="191">
        <f>'1.1.1 -DRREDDY Income Statement'!C54/$H$64</f>
        <v>149746.3484</v>
      </c>
      <c r="D70" s="191">
        <f>'1.1.1 -DRREDDY Income Statement'!D54/$H$64</f>
        <v>131227.331</v>
      </c>
      <c r="E70" s="191">
        <f>'1.1.1 -DRREDDY Income Statement'!E54/$H$64</f>
        <v>114998.5463</v>
      </c>
      <c r="F70" s="191">
        <f>'1.1.1 -DRREDDY Income Statement'!F54/$H$64</f>
        <v>100776.7632</v>
      </c>
      <c r="G70" s="191">
        <f>'1.1.1 -DRREDDY Income Statement'!G54/$H$64</f>
        <v>88313.77725</v>
      </c>
      <c r="H70" s="192">
        <f>D30</f>
        <v>75997</v>
      </c>
      <c r="I70" s="6"/>
      <c r="J70" s="6"/>
      <c r="K70" s="6"/>
      <c r="L70" s="6"/>
      <c r="M70" s="6"/>
      <c r="N70" s="6"/>
      <c r="O70" s="6"/>
      <c r="P70" s="51" t="s">
        <v>266</v>
      </c>
      <c r="Q70" s="52">
        <v>0.0</v>
      </c>
      <c r="R70" s="52">
        <v>0.0</v>
      </c>
      <c r="S70" s="52">
        <v>0.0</v>
      </c>
      <c r="T70" s="52">
        <v>0.0</v>
      </c>
      <c r="U70" s="52">
        <v>0.0</v>
      </c>
      <c r="V70" s="52">
        <v>0.0</v>
      </c>
      <c r="W70" s="52">
        <v>0.0</v>
      </c>
      <c r="X70" s="52">
        <v>0.0</v>
      </c>
      <c r="Y70" s="52">
        <v>0.0</v>
      </c>
      <c r="Z70" s="52">
        <v>0.0</v>
      </c>
      <c r="AA70" s="150">
        <v>0.0</v>
      </c>
    </row>
    <row r="71" ht="14.25" customHeight="1">
      <c r="A71" s="6"/>
      <c r="B71" s="149" t="s">
        <v>238</v>
      </c>
      <c r="C71" s="98">
        <f>'1.1.1 -DRREDDY Income Statement'!C54/$H$63</f>
        <v>261006.2449</v>
      </c>
      <c r="D71" s="98">
        <f>'1.1.1 -DRREDDY Income Statement'!D54/$H$63</f>
        <v>228727.8003</v>
      </c>
      <c r="E71" s="98">
        <f>'1.1.1 -DRREDDY Income Statement'!E54/$H$63</f>
        <v>200441.2065</v>
      </c>
      <c r="F71" s="98">
        <f>'1.1.1 -DRREDDY Income Statement'!F54/$H$63</f>
        <v>175652.7943</v>
      </c>
      <c r="G71" s="98">
        <f>'1.1.1 -DRREDDY Income Statement'!G54/$H$63</f>
        <v>153929.9463</v>
      </c>
      <c r="H71" s="193">
        <f>D51</f>
        <v>148470.7</v>
      </c>
      <c r="I71" s="6"/>
      <c r="J71" s="6"/>
      <c r="K71" s="6"/>
      <c r="L71" s="6"/>
      <c r="M71" s="6"/>
      <c r="N71" s="6"/>
      <c r="O71" s="6"/>
      <c r="P71" s="40" t="s">
        <v>267</v>
      </c>
      <c r="Q71" s="41">
        <v>90801.0</v>
      </c>
      <c r="R71" s="41">
        <v>111302.0</v>
      </c>
      <c r="S71" s="41">
        <v>128336.0</v>
      </c>
      <c r="T71" s="41">
        <v>124044.0</v>
      </c>
      <c r="U71" s="41">
        <v>126460.0</v>
      </c>
      <c r="V71" s="41">
        <v>140197.0</v>
      </c>
      <c r="W71" s="41">
        <v>154988.0</v>
      </c>
      <c r="X71" s="41">
        <v>174981.0</v>
      </c>
      <c r="Y71" s="41">
        <v>190527.0</v>
      </c>
      <c r="Z71" s="41">
        <v>230991.0</v>
      </c>
      <c r="AA71" s="172">
        <v>282548.0</v>
      </c>
    </row>
    <row r="72" ht="14.25" customHeight="1">
      <c r="A72" s="6"/>
      <c r="B72" s="149" t="s">
        <v>240</v>
      </c>
      <c r="C72" s="98">
        <f t="shared" ref="C72:G72" si="21">C71-D71</f>
        <v>32278.4446</v>
      </c>
      <c r="D72" s="98">
        <f t="shared" si="21"/>
        <v>28286.59381</v>
      </c>
      <c r="E72" s="98">
        <f t="shared" si="21"/>
        <v>24788.41218</v>
      </c>
      <c r="F72" s="98">
        <f t="shared" si="21"/>
        <v>21722.84802</v>
      </c>
      <c r="G72" s="194">
        <f t="shared" si="21"/>
        <v>5459.246324</v>
      </c>
      <c r="H72" s="193">
        <f>D51-E51</f>
        <v>27398.7</v>
      </c>
      <c r="I72" s="6"/>
      <c r="J72" s="6"/>
      <c r="K72" s="6"/>
      <c r="L72" s="6"/>
      <c r="M72" s="6"/>
      <c r="N72" s="6"/>
      <c r="O72" s="6"/>
      <c r="P72" s="40" t="s">
        <v>268</v>
      </c>
      <c r="Q72" s="41">
        <v>170223.0</v>
      </c>
      <c r="R72" s="41">
        <v>194762.0</v>
      </c>
      <c r="S72" s="41">
        <v>207650.0</v>
      </c>
      <c r="T72" s="41">
        <v>219821.0</v>
      </c>
      <c r="U72" s="41">
        <v>225604.0</v>
      </c>
      <c r="V72" s="41">
        <v>225427.0</v>
      </c>
      <c r="W72" s="41">
        <v>232241.0</v>
      </c>
      <c r="X72" s="41">
        <v>265491.0</v>
      </c>
      <c r="Y72" s="41">
        <v>296654.0</v>
      </c>
      <c r="Z72" s="41">
        <v>321854.0</v>
      </c>
      <c r="AA72" s="172">
        <v>388638.0</v>
      </c>
    </row>
    <row r="73" ht="14.25" customHeight="1">
      <c r="A73" s="6"/>
      <c r="B73" s="190" t="s">
        <v>269</v>
      </c>
      <c r="C73" s="195">
        <f t="shared" ref="C73:F73" si="22">$G$73</f>
        <v>6478.827672</v>
      </c>
      <c r="D73" s="195">
        <f t="shared" si="22"/>
        <v>6478.827672</v>
      </c>
      <c r="E73" s="195">
        <f t="shared" si="22"/>
        <v>6478.827672</v>
      </c>
      <c r="F73" s="195">
        <f t="shared" si="22"/>
        <v>6478.827672</v>
      </c>
      <c r="G73" s="195">
        <f>H73+'1.1.1 -DRREDDY Income Statement'!G59</f>
        <v>6478.827672</v>
      </c>
      <c r="H73" s="196">
        <f>D13</f>
        <v>5990</v>
      </c>
      <c r="I73" s="6"/>
      <c r="J73" s="6"/>
      <c r="K73" s="6"/>
      <c r="L73" s="6"/>
      <c r="M73" s="6"/>
      <c r="N73" s="6"/>
      <c r="O73" s="6"/>
      <c r="P73" s="40"/>
      <c r="Q73" s="68"/>
      <c r="R73" s="68"/>
      <c r="S73" s="68"/>
      <c r="T73" s="68"/>
      <c r="U73" s="68"/>
      <c r="V73" s="68"/>
      <c r="W73" s="68"/>
      <c r="X73" s="68"/>
      <c r="Y73" s="68"/>
      <c r="Z73" s="68"/>
      <c r="AA73" s="68"/>
    </row>
    <row r="74" ht="14.25" customHeight="1">
      <c r="A74" s="6"/>
      <c r="B74" s="6"/>
      <c r="C74" s="6"/>
      <c r="D74" s="6"/>
      <c r="E74" s="6"/>
      <c r="F74" s="6"/>
      <c r="G74" s="6"/>
      <c r="H74" s="6"/>
      <c r="I74" s="6"/>
      <c r="J74" s="6"/>
      <c r="K74" s="6"/>
      <c r="L74" s="6"/>
      <c r="M74" s="6"/>
      <c r="N74" s="6"/>
      <c r="O74" s="6"/>
      <c r="P74" s="40" t="s">
        <v>128</v>
      </c>
      <c r="Q74" s="68"/>
      <c r="R74" s="68"/>
      <c r="S74" s="68"/>
      <c r="T74" s="68"/>
      <c r="U74" s="68"/>
      <c r="V74" s="68"/>
      <c r="W74" s="68"/>
      <c r="X74" s="68"/>
      <c r="Y74" s="68"/>
      <c r="Z74" s="68"/>
      <c r="AA74" s="68"/>
    </row>
    <row r="75" ht="14.25" customHeight="1">
      <c r="A75" s="6"/>
      <c r="B75" s="112"/>
      <c r="C75" s="6"/>
      <c r="D75" s="6"/>
      <c r="E75" s="6"/>
      <c r="F75" s="6"/>
      <c r="G75" s="6"/>
      <c r="H75" s="6"/>
      <c r="I75" s="6"/>
      <c r="J75" s="6"/>
      <c r="K75" s="6"/>
      <c r="L75" s="6"/>
      <c r="M75" s="6"/>
      <c r="N75" s="6"/>
      <c r="O75" s="6"/>
      <c r="P75" s="51" t="s">
        <v>130</v>
      </c>
      <c r="Q75" s="101" t="s">
        <v>131</v>
      </c>
      <c r="R75" s="101" t="s">
        <v>131</v>
      </c>
      <c r="S75" s="101" t="s">
        <v>131</v>
      </c>
      <c r="T75" s="101" t="s">
        <v>131</v>
      </c>
      <c r="U75" s="101" t="s">
        <v>131</v>
      </c>
      <c r="V75" s="101" t="s">
        <v>131</v>
      </c>
      <c r="W75" s="101" t="s">
        <v>131</v>
      </c>
      <c r="X75" s="101" t="s">
        <v>131</v>
      </c>
      <c r="Y75" s="101" t="s">
        <v>131</v>
      </c>
      <c r="Z75" s="101" t="s">
        <v>131</v>
      </c>
      <c r="AA75" s="197" t="s">
        <v>270</v>
      </c>
    </row>
    <row r="76" ht="14.25" customHeight="1">
      <c r="A76" s="6"/>
      <c r="B76" s="198" t="s">
        <v>16</v>
      </c>
      <c r="C76" s="6"/>
      <c r="D76" s="6"/>
      <c r="E76" s="6"/>
      <c r="F76" s="6"/>
      <c r="G76" s="6"/>
      <c r="H76" s="6"/>
      <c r="I76" s="6"/>
      <c r="J76" s="6"/>
      <c r="K76" s="6"/>
      <c r="L76" s="6"/>
      <c r="M76" s="6"/>
      <c r="N76" s="6"/>
      <c r="O76" s="6"/>
      <c r="P76" s="51" t="s">
        <v>271</v>
      </c>
      <c r="Q76" s="52">
        <v>170.1089</v>
      </c>
      <c r="R76" s="52">
        <v>170.3812</v>
      </c>
      <c r="S76" s="52">
        <v>170.6077</v>
      </c>
      <c r="T76" s="52">
        <v>165.7417</v>
      </c>
      <c r="U76" s="52">
        <v>165.9109</v>
      </c>
      <c r="V76" s="52">
        <v>165.848</v>
      </c>
      <c r="W76" s="52">
        <v>165.6702</v>
      </c>
      <c r="X76" s="52">
        <v>165.8248</v>
      </c>
      <c r="Y76" s="52">
        <v>165.9315</v>
      </c>
      <c r="Z76" s="52">
        <v>166.6</v>
      </c>
      <c r="AA76" s="150">
        <v>832.6434</v>
      </c>
    </row>
    <row r="77" ht="14.25" customHeight="1">
      <c r="A77" s="6"/>
      <c r="B77" s="6"/>
      <c r="C77" s="6"/>
      <c r="D77" s="6"/>
      <c r="E77" s="6"/>
      <c r="F77" s="6"/>
      <c r="G77" s="6"/>
      <c r="H77" s="6"/>
      <c r="I77" s="6"/>
      <c r="J77" s="6"/>
      <c r="K77" s="6"/>
      <c r="L77" s="6"/>
      <c r="M77" s="6"/>
      <c r="N77" s="6"/>
      <c r="O77" s="6"/>
      <c r="P77" s="51" t="s">
        <v>272</v>
      </c>
      <c r="Q77" s="52">
        <v>0.0</v>
      </c>
      <c r="R77" s="52">
        <v>0.0</v>
      </c>
      <c r="S77" s="52">
        <v>0.0</v>
      </c>
      <c r="T77" s="52">
        <v>0.0</v>
      </c>
      <c r="U77" s="52">
        <v>0.0</v>
      </c>
      <c r="V77" s="52">
        <v>0.218</v>
      </c>
      <c r="W77" s="52">
        <v>0.396</v>
      </c>
      <c r="X77" s="52">
        <v>0.5752</v>
      </c>
      <c r="Y77" s="52">
        <v>0.4685</v>
      </c>
      <c r="Z77" s="52" t="s">
        <v>53</v>
      </c>
      <c r="AA77" s="150">
        <v>1.449</v>
      </c>
    </row>
    <row r="78" ht="14.25" customHeight="1">
      <c r="A78" s="6"/>
      <c r="B78" s="6"/>
      <c r="C78" s="6"/>
      <c r="D78" s="6"/>
      <c r="E78" s="6"/>
      <c r="F78" s="6"/>
      <c r="G78" s="6"/>
      <c r="H78" s="6"/>
      <c r="I78" s="6"/>
      <c r="J78" s="6"/>
      <c r="K78" s="6"/>
      <c r="L78" s="6"/>
      <c r="M78" s="6"/>
      <c r="N78" s="6"/>
      <c r="O78" s="6"/>
      <c r="P78" s="51" t="s">
        <v>273</v>
      </c>
      <c r="Q78" s="52">
        <v>0.0</v>
      </c>
      <c r="R78" s="52">
        <v>0.0</v>
      </c>
      <c r="S78" s="52">
        <v>0.0</v>
      </c>
      <c r="T78" s="52">
        <v>0.0</v>
      </c>
      <c r="U78" s="52">
        <v>0.0</v>
      </c>
      <c r="V78" s="52">
        <v>0.0</v>
      </c>
      <c r="W78" s="52">
        <v>0.0</v>
      </c>
      <c r="X78" s="52">
        <v>0.0</v>
      </c>
      <c r="Y78" s="52">
        <v>0.0</v>
      </c>
      <c r="Z78" s="52">
        <v>0.0</v>
      </c>
      <c r="AA78" s="150">
        <v>178.0</v>
      </c>
    </row>
    <row r="79" ht="14.25" customHeight="1">
      <c r="A79" s="6"/>
      <c r="B79" s="6"/>
      <c r="C79" s="6"/>
      <c r="D79" s="6"/>
      <c r="E79" s="6"/>
      <c r="F79" s="6"/>
      <c r="G79" s="6"/>
      <c r="H79" s="6"/>
      <c r="I79" s="6"/>
      <c r="J79" s="6"/>
      <c r="K79" s="6"/>
      <c r="L79" s="6"/>
      <c r="M79" s="6"/>
      <c r="N79" s="6"/>
      <c r="O79" s="6"/>
      <c r="P79" s="51" t="s">
        <v>274</v>
      </c>
      <c r="Q79" s="52">
        <v>0.0</v>
      </c>
      <c r="R79" s="52">
        <v>0.0</v>
      </c>
      <c r="S79" s="52">
        <v>0.0</v>
      </c>
      <c r="T79" s="52">
        <v>0.0</v>
      </c>
      <c r="U79" s="52">
        <v>0.0</v>
      </c>
      <c r="V79" s="52">
        <v>0.0</v>
      </c>
      <c r="W79" s="52">
        <v>0.0</v>
      </c>
      <c r="X79" s="52">
        <v>0.0</v>
      </c>
      <c r="Y79" s="52">
        <v>0.0</v>
      </c>
      <c r="Z79" s="52">
        <v>0.0</v>
      </c>
      <c r="AA79" s="150" t="s">
        <v>53</v>
      </c>
    </row>
    <row r="80" ht="14.25" customHeight="1">
      <c r="A80" s="6"/>
      <c r="B80" s="6"/>
      <c r="C80" s="6"/>
      <c r="D80" s="6"/>
      <c r="E80" s="6"/>
      <c r="F80" s="6"/>
      <c r="G80" s="6"/>
      <c r="H80" s="6"/>
      <c r="I80" s="6"/>
      <c r="J80" s="6"/>
      <c r="K80" s="6"/>
      <c r="L80" s="6"/>
      <c r="M80" s="6"/>
      <c r="N80" s="6"/>
      <c r="O80" s="6"/>
      <c r="P80" s="51" t="s">
        <v>275</v>
      </c>
      <c r="Q80" s="52">
        <v>0.0</v>
      </c>
      <c r="R80" s="52">
        <v>0.0</v>
      </c>
      <c r="S80" s="52">
        <v>0.0</v>
      </c>
      <c r="T80" s="52">
        <v>0.0</v>
      </c>
      <c r="U80" s="52">
        <v>0.0</v>
      </c>
      <c r="V80" s="52">
        <v>0.0</v>
      </c>
      <c r="W80" s="52" t="s">
        <v>53</v>
      </c>
      <c r="X80" s="52" t="s">
        <v>53</v>
      </c>
      <c r="Y80" s="52" t="s">
        <v>53</v>
      </c>
      <c r="Z80" s="52" t="s">
        <v>53</v>
      </c>
      <c r="AA80" s="150" t="s">
        <v>53</v>
      </c>
    </row>
    <row r="81" ht="14.25" customHeight="1">
      <c r="A81" s="6"/>
      <c r="B81" s="6"/>
      <c r="C81" s="6"/>
      <c r="D81" s="6"/>
      <c r="E81" s="6"/>
      <c r="F81" s="6"/>
      <c r="G81" s="6"/>
      <c r="H81" s="6"/>
      <c r="I81" s="6"/>
      <c r="J81" s="6"/>
      <c r="K81" s="6"/>
      <c r="L81" s="6"/>
      <c r="M81" s="6"/>
      <c r="N81" s="6"/>
      <c r="O81" s="6"/>
      <c r="P81" s="51" t="s">
        <v>276</v>
      </c>
      <c r="Q81" s="103">
        <v>47.94</v>
      </c>
      <c r="R81" s="103">
        <v>57.02</v>
      </c>
      <c r="S81" s="103">
        <v>56.67</v>
      </c>
      <c r="T81" s="103">
        <v>49.94</v>
      </c>
      <c r="U81" s="103">
        <v>44.67</v>
      </c>
      <c r="V81" s="103">
        <v>46.11</v>
      </c>
      <c r="W81" s="103" t="s">
        <v>53</v>
      </c>
      <c r="X81" s="103" t="s">
        <v>53</v>
      </c>
      <c r="Y81" s="103" t="s">
        <v>53</v>
      </c>
      <c r="Z81" s="103">
        <v>39.57</v>
      </c>
      <c r="AA81" s="199">
        <v>45.58</v>
      </c>
    </row>
    <row r="82" ht="14.25" customHeight="1">
      <c r="A82" s="6"/>
      <c r="B82" s="6"/>
      <c r="C82" s="6"/>
      <c r="D82" s="6"/>
      <c r="E82" s="6"/>
      <c r="F82" s="6"/>
      <c r="G82" s="6"/>
      <c r="H82" s="6"/>
      <c r="I82" s="6"/>
      <c r="J82" s="6"/>
      <c r="K82" s="6"/>
      <c r="L82" s="6"/>
      <c r="M82" s="6"/>
      <c r="N82" s="6"/>
      <c r="O82" s="6"/>
      <c r="P82" s="51" t="s">
        <v>277</v>
      </c>
      <c r="Q82" s="103">
        <v>69904.0</v>
      </c>
      <c r="R82" s="103">
        <v>74647.0</v>
      </c>
      <c r="S82" s="103">
        <v>109791.0</v>
      </c>
      <c r="T82" s="103">
        <v>129507.0</v>
      </c>
      <c r="U82" s="103">
        <v>138001.0</v>
      </c>
      <c r="V82" s="103">
        <v>118219.0</v>
      </c>
      <c r="W82" s="103">
        <v>118219.0</v>
      </c>
      <c r="X82" s="103">
        <v>228001.0</v>
      </c>
      <c r="Y82" s="103">
        <v>271092.0</v>
      </c>
      <c r="Z82" s="103">
        <v>239005.0</v>
      </c>
      <c r="AA82" s="199">
        <v>264898.0</v>
      </c>
    </row>
    <row r="83" ht="14.25" customHeight="1">
      <c r="A83" s="6"/>
      <c r="B83" s="6"/>
      <c r="C83" s="6"/>
      <c r="D83" s="6"/>
      <c r="E83" s="6"/>
      <c r="F83" s="6"/>
      <c r="G83" s="6"/>
      <c r="H83" s="6"/>
      <c r="I83" s="6"/>
      <c r="J83" s="6"/>
      <c r="K83" s="6"/>
      <c r="L83" s="6"/>
      <c r="M83" s="6"/>
      <c r="N83" s="6"/>
      <c r="O83" s="6"/>
      <c r="P83" s="51" t="s">
        <v>278</v>
      </c>
      <c r="Q83" s="52">
        <v>11208.0</v>
      </c>
      <c r="R83" s="52">
        <v>3473.0</v>
      </c>
      <c r="S83" s="52">
        <v>-6442.0</v>
      </c>
      <c r="T83" s="52">
        <v>31049.0</v>
      </c>
      <c r="U83" s="52">
        <v>29746.0</v>
      </c>
      <c r="V83" s="52">
        <v>13624.0</v>
      </c>
      <c r="W83" s="52">
        <v>-3638.0</v>
      </c>
      <c r="X83" s="52">
        <v>-4265.0</v>
      </c>
      <c r="Y83" s="52">
        <v>-10520.0</v>
      </c>
      <c r="Z83" s="52">
        <v>-48325.0</v>
      </c>
      <c r="AA83" s="150">
        <v>-41307.0</v>
      </c>
    </row>
    <row r="84" ht="14.25" customHeight="1">
      <c r="A84" s="6"/>
      <c r="B84" s="6"/>
      <c r="C84" s="6"/>
      <c r="D84" s="6"/>
      <c r="E84" s="6"/>
      <c r="F84" s="6"/>
      <c r="G84" s="6"/>
      <c r="H84" s="6"/>
      <c r="I84" s="6"/>
      <c r="J84" s="6"/>
      <c r="K84" s="6"/>
      <c r="L84" s="6"/>
      <c r="M84" s="6"/>
      <c r="N84" s="6"/>
      <c r="O84" s="6"/>
      <c r="P84" s="51" t="s">
        <v>279</v>
      </c>
      <c r="Q84" s="103">
        <v>12.3435</v>
      </c>
      <c r="R84" s="103">
        <v>3.1203</v>
      </c>
      <c r="S84" s="103">
        <v>-5.0196</v>
      </c>
      <c r="T84" s="103">
        <v>25.0306</v>
      </c>
      <c r="U84" s="103">
        <v>23.5221</v>
      </c>
      <c r="V84" s="103">
        <v>9.7178</v>
      </c>
      <c r="W84" s="103">
        <v>-2.3473</v>
      </c>
      <c r="X84" s="103">
        <v>-2.4374</v>
      </c>
      <c r="Y84" s="103">
        <v>-5.5215</v>
      </c>
      <c r="Z84" s="103">
        <v>-20.9207</v>
      </c>
      <c r="AA84" s="199">
        <v>-14.6195</v>
      </c>
    </row>
    <row r="85" ht="14.25" customHeight="1">
      <c r="A85" s="6"/>
      <c r="B85" s="6"/>
      <c r="C85" s="6"/>
      <c r="D85" s="6"/>
      <c r="E85" s="6"/>
      <c r="F85" s="6"/>
      <c r="G85" s="6"/>
      <c r="H85" s="6"/>
      <c r="I85" s="6"/>
      <c r="J85" s="6"/>
      <c r="K85" s="6"/>
      <c r="L85" s="6"/>
      <c r="M85" s="6"/>
      <c r="N85" s="6"/>
      <c r="O85" s="6"/>
      <c r="P85" s="51" t="s">
        <v>280</v>
      </c>
      <c r="Q85" s="103">
        <v>48.9333</v>
      </c>
      <c r="R85" s="103">
        <v>53.1997</v>
      </c>
      <c r="S85" s="103">
        <v>56.6604</v>
      </c>
      <c r="T85" s="103">
        <v>44.0372</v>
      </c>
      <c r="U85" s="103">
        <v>43.9845</v>
      </c>
      <c r="V85" s="103">
        <v>51.8904</v>
      </c>
      <c r="W85" s="103">
        <v>61.4867</v>
      </c>
      <c r="X85" s="103">
        <v>59.8224</v>
      </c>
      <c r="Y85" s="103">
        <v>59.9506</v>
      </c>
      <c r="Z85" s="103">
        <v>68.3139</v>
      </c>
      <c r="AA85" s="199">
        <v>69.3546</v>
      </c>
    </row>
    <row r="86" ht="14.25" customHeight="1">
      <c r="A86" s="6"/>
      <c r="B86" s="6"/>
      <c r="C86" s="6"/>
      <c r="D86" s="6"/>
      <c r="E86" s="6"/>
      <c r="F86" s="6"/>
      <c r="G86" s="6"/>
      <c r="H86" s="6"/>
      <c r="I86" s="6"/>
      <c r="J86" s="6"/>
      <c r="K86" s="6"/>
      <c r="L86" s="6"/>
      <c r="M86" s="6"/>
      <c r="N86" s="6"/>
      <c r="O86" s="6"/>
      <c r="P86" s="51" t="s">
        <v>281</v>
      </c>
      <c r="Q86" s="103">
        <v>1.919</v>
      </c>
      <c r="R86" s="103">
        <v>1.8726</v>
      </c>
      <c r="S86" s="103">
        <v>1.8514</v>
      </c>
      <c r="T86" s="103">
        <v>1.1809</v>
      </c>
      <c r="U86" s="103">
        <v>1.5733</v>
      </c>
      <c r="V86" s="103">
        <v>1.9179</v>
      </c>
      <c r="W86" s="103">
        <v>1.7905</v>
      </c>
      <c r="X86" s="103">
        <v>1.8196</v>
      </c>
      <c r="Y86" s="103">
        <v>1.851</v>
      </c>
      <c r="Z86" s="103">
        <v>2.4106</v>
      </c>
      <c r="AA86" s="199">
        <v>2.5871</v>
      </c>
    </row>
    <row r="87" ht="14.25" customHeight="1">
      <c r="A87" s="6"/>
      <c r="B87" s="6"/>
      <c r="C87" s="6"/>
      <c r="D87" s="6"/>
      <c r="E87" s="6"/>
      <c r="F87" s="6"/>
      <c r="G87" s="6"/>
      <c r="H87" s="6"/>
      <c r="I87" s="6"/>
      <c r="J87" s="6"/>
      <c r="K87" s="6"/>
      <c r="L87" s="6"/>
      <c r="M87" s="6"/>
      <c r="N87" s="6"/>
      <c r="O87" s="6"/>
      <c r="P87" s="51" t="s">
        <v>282</v>
      </c>
      <c r="Q87" s="103">
        <v>167.9114</v>
      </c>
      <c r="R87" s="103">
        <v>174.7755</v>
      </c>
      <c r="S87" s="103">
        <v>179.6314</v>
      </c>
      <c r="T87" s="103">
        <v>189.2232</v>
      </c>
      <c r="U87" s="103">
        <v>179.9575</v>
      </c>
      <c r="V87" s="103">
        <v>183.3205</v>
      </c>
      <c r="W87" s="103">
        <v>180.768</v>
      </c>
      <c r="X87" s="103">
        <v>193.0425</v>
      </c>
      <c r="Y87" s="103">
        <v>192.1245</v>
      </c>
      <c r="Z87" s="103">
        <v>182.8987</v>
      </c>
      <c r="AA87" s="199">
        <v>238.4464</v>
      </c>
    </row>
    <row r="88" ht="14.25" customHeight="1">
      <c r="A88" s="6"/>
      <c r="B88" s="6"/>
      <c r="C88" s="6"/>
      <c r="D88" s="6"/>
      <c r="E88" s="6"/>
      <c r="F88" s="6"/>
      <c r="G88" s="6"/>
      <c r="H88" s="6"/>
      <c r="I88" s="6"/>
      <c r="J88" s="6"/>
      <c r="K88" s="6"/>
      <c r="L88" s="6"/>
      <c r="M88" s="6"/>
      <c r="N88" s="6"/>
      <c r="O88" s="6"/>
      <c r="P88" s="51" t="s">
        <v>283</v>
      </c>
      <c r="Q88" s="103">
        <v>19000.0</v>
      </c>
      <c r="R88" s="103">
        <v>19857.0</v>
      </c>
      <c r="S88" s="103">
        <v>21669.0</v>
      </c>
      <c r="T88" s="103">
        <v>22681.0</v>
      </c>
      <c r="U88" s="103">
        <v>23524.0</v>
      </c>
      <c r="V88" s="103">
        <v>21966.0</v>
      </c>
      <c r="W88" s="103">
        <v>21650.0</v>
      </c>
      <c r="X88" s="103">
        <v>23704.0</v>
      </c>
      <c r="Y88" s="103">
        <v>20122.0</v>
      </c>
      <c r="Z88" s="103">
        <v>25498.0</v>
      </c>
      <c r="AA88" s="199">
        <v>27048.0</v>
      </c>
    </row>
    <row r="89" ht="14.25" customHeight="1">
      <c r="A89" s="6"/>
      <c r="B89" s="6"/>
      <c r="C89" s="6"/>
      <c r="D89" s="6"/>
      <c r="E89" s="6"/>
      <c r="F89" s="6"/>
      <c r="G89" s="6"/>
      <c r="H89" s="6"/>
      <c r="I89" s="6"/>
      <c r="J89" s="6"/>
      <c r="K89" s="6"/>
      <c r="L89" s="6"/>
      <c r="M89" s="6"/>
      <c r="N89" s="6"/>
      <c r="O89" s="6"/>
      <c r="P89" s="114" t="s">
        <v>16</v>
      </c>
      <c r="Q89" s="114" t="s">
        <v>149</v>
      </c>
      <c r="R89" s="114"/>
      <c r="S89" s="114"/>
      <c r="T89" s="114"/>
      <c r="U89" s="114"/>
      <c r="V89" s="114"/>
      <c r="W89" s="114"/>
      <c r="X89" s="114"/>
      <c r="Y89" s="114"/>
      <c r="Z89" s="114"/>
      <c r="AA89" s="6"/>
    </row>
    <row r="90" ht="14.25" customHeight="1">
      <c r="A90" s="6"/>
      <c r="B90" s="6"/>
      <c r="C90" s="6"/>
      <c r="D90" s="6"/>
      <c r="E90" s="6"/>
      <c r="F90" s="6"/>
      <c r="G90" s="6"/>
      <c r="H90" s="6"/>
      <c r="I90" s="6"/>
      <c r="J90" s="6"/>
      <c r="K90" s="6"/>
      <c r="L90" s="6"/>
      <c r="M90" s="6"/>
      <c r="N90" s="6"/>
      <c r="O90" s="6"/>
      <c r="P90" s="200"/>
      <c r="Q90" s="201"/>
      <c r="R90" s="201"/>
      <c r="S90" s="201"/>
      <c r="T90" s="201"/>
      <c r="U90" s="201"/>
      <c r="V90" s="201"/>
      <c r="W90" s="201"/>
      <c r="X90" s="201"/>
      <c r="Y90" s="201"/>
      <c r="Z90" s="201"/>
      <c r="AA90" s="6"/>
    </row>
    <row r="91" ht="14.25" customHeight="1">
      <c r="A91" s="6"/>
      <c r="B91" s="6"/>
      <c r="C91" s="6"/>
      <c r="D91" s="6"/>
      <c r="E91" s="6"/>
      <c r="F91" s="6"/>
      <c r="G91" s="6"/>
      <c r="H91" s="6"/>
      <c r="I91" s="6"/>
      <c r="J91" s="6"/>
      <c r="K91" s="6"/>
      <c r="L91" s="6"/>
      <c r="M91" s="6"/>
      <c r="N91" s="6"/>
      <c r="O91" s="6"/>
      <c r="P91" s="200"/>
      <c r="Q91" s="201"/>
      <c r="R91" s="201"/>
      <c r="S91" s="201"/>
      <c r="T91" s="201"/>
      <c r="U91" s="201"/>
      <c r="V91" s="201"/>
      <c r="W91" s="201"/>
      <c r="X91" s="201"/>
      <c r="Y91" s="201"/>
      <c r="Z91" s="201"/>
      <c r="AA91" s="6"/>
    </row>
    <row r="92" ht="14.25" customHeight="1">
      <c r="A92" s="6"/>
      <c r="B92" s="6"/>
      <c r="C92" s="6"/>
      <c r="D92" s="6"/>
      <c r="E92" s="6"/>
      <c r="F92" s="6"/>
      <c r="G92" s="6"/>
      <c r="H92" s="6"/>
      <c r="I92" s="6"/>
      <c r="J92" s="6"/>
      <c r="K92" s="6"/>
      <c r="L92" s="6"/>
      <c r="M92" s="6"/>
      <c r="N92" s="6"/>
      <c r="O92" s="6"/>
      <c r="P92" s="200"/>
      <c r="Q92" s="201"/>
      <c r="R92" s="201"/>
      <c r="S92" s="201"/>
      <c r="T92" s="201"/>
      <c r="U92" s="201"/>
      <c r="V92" s="201"/>
      <c r="W92" s="201"/>
      <c r="X92" s="201"/>
      <c r="Y92" s="201"/>
      <c r="Z92" s="201"/>
      <c r="AA92" s="6"/>
    </row>
    <row r="93" ht="14.25" customHeight="1">
      <c r="A93" s="6"/>
      <c r="B93" s="6"/>
      <c r="C93" s="6"/>
      <c r="D93" s="6"/>
      <c r="E93" s="6"/>
      <c r="F93" s="6"/>
      <c r="G93" s="6"/>
      <c r="H93" s="6"/>
      <c r="I93" s="6"/>
      <c r="J93" s="6"/>
      <c r="K93" s="6"/>
      <c r="L93" s="6"/>
      <c r="M93" s="6"/>
      <c r="N93" s="6"/>
      <c r="O93" s="6"/>
      <c r="P93" s="200"/>
      <c r="Q93" s="202"/>
      <c r="R93" s="202"/>
      <c r="S93" s="202"/>
      <c r="T93" s="202"/>
      <c r="U93" s="202"/>
      <c r="V93" s="202"/>
      <c r="W93" s="202"/>
      <c r="X93" s="202"/>
      <c r="Y93" s="202"/>
      <c r="Z93" s="202"/>
      <c r="AA93" s="6"/>
    </row>
    <row r="94" ht="14.25" customHeight="1">
      <c r="A94" s="6"/>
      <c r="B94" s="6"/>
      <c r="C94" s="6"/>
      <c r="D94" s="6"/>
      <c r="E94" s="6"/>
      <c r="F94" s="6"/>
      <c r="G94" s="6"/>
      <c r="H94" s="6"/>
      <c r="I94" s="6"/>
      <c r="J94" s="6"/>
      <c r="K94" s="6"/>
      <c r="L94" s="6"/>
      <c r="M94" s="6"/>
      <c r="N94" s="6"/>
      <c r="O94" s="6"/>
      <c r="P94" s="200"/>
      <c r="Q94" s="202"/>
      <c r="R94" s="202"/>
      <c r="S94" s="202"/>
      <c r="T94" s="202"/>
      <c r="U94" s="202"/>
      <c r="V94" s="202"/>
      <c r="W94" s="202"/>
      <c r="X94" s="202"/>
      <c r="Y94" s="202"/>
      <c r="Z94" s="202"/>
      <c r="AA94" s="6"/>
    </row>
    <row r="95" ht="14.25" customHeight="1">
      <c r="A95" s="6"/>
      <c r="B95" s="6"/>
      <c r="C95" s="6"/>
      <c r="D95" s="6"/>
      <c r="E95" s="6"/>
      <c r="F95" s="6"/>
      <c r="G95" s="6"/>
      <c r="H95" s="6"/>
      <c r="I95" s="6"/>
      <c r="J95" s="6"/>
      <c r="K95" s="6"/>
      <c r="L95" s="6"/>
      <c r="M95" s="6"/>
      <c r="N95" s="6"/>
      <c r="O95" s="6"/>
      <c r="P95" s="200"/>
      <c r="Q95" s="201"/>
      <c r="R95" s="201"/>
      <c r="S95" s="201"/>
      <c r="T95" s="201"/>
      <c r="U95" s="201"/>
      <c r="V95" s="201"/>
      <c r="W95" s="201"/>
      <c r="X95" s="201"/>
      <c r="Y95" s="201"/>
      <c r="Z95" s="201"/>
      <c r="AA95" s="6"/>
    </row>
    <row r="96" ht="14.25" customHeight="1">
      <c r="A96" s="6"/>
      <c r="B96" s="6"/>
      <c r="C96" s="6"/>
      <c r="D96" s="6"/>
      <c r="E96" s="6"/>
      <c r="F96" s="6"/>
      <c r="G96" s="6"/>
      <c r="H96" s="6"/>
      <c r="I96" s="6"/>
      <c r="J96" s="6"/>
      <c r="K96" s="6"/>
      <c r="L96" s="6"/>
      <c r="M96" s="6"/>
      <c r="N96" s="6"/>
      <c r="O96" s="6"/>
      <c r="P96" s="200"/>
      <c r="Q96" s="201"/>
      <c r="R96" s="201"/>
      <c r="S96" s="201"/>
      <c r="T96" s="201"/>
      <c r="U96" s="201"/>
      <c r="V96" s="201"/>
      <c r="W96" s="201"/>
      <c r="X96" s="201"/>
      <c r="Y96" s="201"/>
      <c r="Z96" s="201"/>
      <c r="AA96" s="6"/>
    </row>
    <row r="97" ht="14.25" customHeight="1">
      <c r="A97" s="6"/>
      <c r="B97" s="6"/>
      <c r="C97" s="6"/>
      <c r="D97" s="6"/>
      <c r="E97" s="6"/>
      <c r="F97" s="6"/>
      <c r="G97" s="6"/>
      <c r="H97" s="6"/>
      <c r="I97" s="6"/>
      <c r="J97" s="6"/>
      <c r="K97" s="6"/>
      <c r="L97" s="6"/>
      <c r="M97" s="6"/>
      <c r="N97" s="6"/>
      <c r="O97" s="6"/>
      <c r="P97" s="200"/>
      <c r="Q97" s="201"/>
      <c r="R97" s="201"/>
      <c r="S97" s="201"/>
      <c r="T97" s="201"/>
      <c r="U97" s="201"/>
      <c r="V97" s="201"/>
      <c r="W97" s="201"/>
      <c r="X97" s="201"/>
      <c r="Y97" s="201"/>
      <c r="Z97" s="201"/>
      <c r="AA97" s="39"/>
    </row>
    <row r="98" ht="14.25" customHeight="1">
      <c r="A98" s="6"/>
      <c r="B98" s="6"/>
      <c r="C98" s="6"/>
      <c r="D98" s="6"/>
      <c r="E98" s="6"/>
      <c r="F98" s="6"/>
      <c r="G98" s="6"/>
      <c r="H98" s="6"/>
      <c r="I98" s="6"/>
      <c r="J98" s="6"/>
      <c r="K98" s="6"/>
      <c r="L98" s="6"/>
      <c r="M98" s="6"/>
      <c r="N98" s="6"/>
      <c r="O98" s="6"/>
      <c r="P98" s="200"/>
      <c r="Q98" s="203"/>
      <c r="R98" s="203"/>
      <c r="S98" s="203"/>
      <c r="T98" s="203"/>
      <c r="U98" s="203"/>
      <c r="V98" s="203"/>
      <c r="W98" s="203"/>
      <c r="X98" s="203"/>
      <c r="Y98" s="203"/>
      <c r="Z98" s="203"/>
      <c r="AA98" s="6"/>
    </row>
    <row r="99" ht="14.25" customHeight="1">
      <c r="A99" s="6"/>
      <c r="B99" s="6"/>
      <c r="C99" s="6"/>
      <c r="D99" s="6"/>
      <c r="E99" s="6"/>
      <c r="F99" s="6"/>
      <c r="G99" s="6"/>
      <c r="H99" s="6"/>
      <c r="I99" s="6"/>
      <c r="J99" s="6"/>
      <c r="K99" s="6"/>
      <c r="L99" s="6"/>
      <c r="M99" s="6"/>
      <c r="N99" s="6"/>
      <c r="O99" s="6"/>
      <c r="P99" s="200"/>
      <c r="Q99" s="202"/>
      <c r="R99" s="202"/>
      <c r="S99" s="202"/>
      <c r="T99" s="202"/>
      <c r="U99" s="202"/>
      <c r="V99" s="202"/>
      <c r="W99" s="202"/>
      <c r="X99" s="202"/>
      <c r="Y99" s="202"/>
      <c r="Z99" s="202"/>
      <c r="AA99" s="6"/>
    </row>
    <row r="100" ht="14.25" customHeight="1">
      <c r="A100" s="6"/>
      <c r="B100" s="6"/>
      <c r="C100" s="6"/>
      <c r="D100" s="6"/>
      <c r="E100" s="6"/>
      <c r="F100" s="6"/>
      <c r="G100" s="6"/>
      <c r="H100" s="6"/>
      <c r="I100" s="6"/>
      <c r="J100" s="6"/>
      <c r="K100" s="6"/>
      <c r="L100" s="6"/>
      <c r="M100" s="6"/>
      <c r="N100" s="6"/>
      <c r="O100" s="6"/>
      <c r="P100" s="200"/>
      <c r="Q100" s="202"/>
      <c r="R100" s="202"/>
      <c r="S100" s="202"/>
      <c r="T100" s="202"/>
      <c r="U100" s="202"/>
      <c r="V100" s="202"/>
      <c r="W100" s="202"/>
      <c r="X100" s="202"/>
      <c r="Y100" s="202"/>
      <c r="Z100" s="202"/>
      <c r="AA100" s="6"/>
    </row>
    <row r="101" ht="14.25" customHeight="1">
      <c r="A101" s="6"/>
      <c r="B101" s="6"/>
      <c r="C101" s="6"/>
      <c r="D101" s="6"/>
      <c r="E101" s="6"/>
      <c r="F101" s="6"/>
      <c r="G101" s="6"/>
      <c r="H101" s="6"/>
      <c r="I101" s="6"/>
      <c r="J101" s="6"/>
      <c r="K101" s="6"/>
      <c r="L101" s="6"/>
      <c r="M101" s="6"/>
      <c r="N101" s="6"/>
      <c r="O101" s="6"/>
      <c r="P101" s="200"/>
      <c r="Q101" s="202"/>
      <c r="R101" s="202"/>
      <c r="S101" s="202"/>
      <c r="T101" s="202"/>
      <c r="U101" s="202"/>
      <c r="V101" s="202"/>
      <c r="W101" s="202"/>
      <c r="X101" s="202"/>
      <c r="Y101" s="202"/>
      <c r="Z101" s="202"/>
      <c r="AA101" s="6"/>
    </row>
    <row r="102" ht="14.25" customHeight="1">
      <c r="A102" s="6"/>
      <c r="B102" s="6"/>
      <c r="C102" s="6"/>
      <c r="D102" s="6"/>
      <c r="E102" s="6"/>
      <c r="F102" s="6"/>
      <c r="G102" s="6"/>
      <c r="H102" s="6"/>
      <c r="I102" s="6"/>
      <c r="J102" s="6"/>
      <c r="K102" s="6"/>
      <c r="L102" s="6"/>
      <c r="M102" s="6"/>
      <c r="N102" s="6"/>
      <c r="O102" s="6"/>
      <c r="P102" s="200"/>
      <c r="Q102" s="202"/>
      <c r="R102" s="202"/>
      <c r="S102" s="202"/>
      <c r="T102" s="202"/>
      <c r="U102" s="202"/>
      <c r="V102" s="202"/>
      <c r="W102" s="202"/>
      <c r="X102" s="202"/>
      <c r="Y102" s="202"/>
      <c r="Z102" s="202"/>
      <c r="AA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5">
    <mergeCell ref="P2:W2"/>
    <mergeCell ref="X2:Z2"/>
    <mergeCell ref="B4:C4"/>
    <mergeCell ref="I4:L4"/>
    <mergeCell ref="D5:F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6.71"/>
    <col customWidth="1" min="3" max="3" width="8.86"/>
    <col customWidth="1" min="4" max="11" width="12.0"/>
    <col customWidth="1" min="12" max="26" width="8.71"/>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B2" s="6"/>
      <c r="C2" s="6"/>
      <c r="D2" s="6"/>
      <c r="E2" s="6"/>
      <c r="F2" s="6"/>
      <c r="G2" s="6"/>
      <c r="H2" s="6"/>
      <c r="I2" s="6"/>
      <c r="J2" s="6"/>
      <c r="K2" s="6"/>
      <c r="L2" s="6"/>
      <c r="M2" s="6"/>
      <c r="N2" s="6"/>
      <c r="O2" s="6"/>
      <c r="P2" s="6"/>
      <c r="Q2" s="6"/>
      <c r="R2" s="6"/>
      <c r="S2" s="6"/>
      <c r="T2" s="6"/>
      <c r="U2" s="6"/>
      <c r="V2" s="6"/>
      <c r="W2" s="6"/>
      <c r="X2" s="6"/>
      <c r="Y2" s="6"/>
      <c r="Z2" s="6"/>
    </row>
    <row r="3" ht="14.25" customHeight="1">
      <c r="A3" s="6"/>
      <c r="B3" s="204" t="s">
        <v>284</v>
      </c>
      <c r="C3" s="6"/>
      <c r="D3" s="6"/>
      <c r="E3" s="6"/>
      <c r="F3" s="6"/>
      <c r="G3" s="6"/>
      <c r="H3" s="6"/>
      <c r="I3" s="6"/>
      <c r="J3" s="6"/>
      <c r="K3" s="6"/>
      <c r="L3" s="6"/>
      <c r="M3" s="6"/>
      <c r="N3" s="6"/>
      <c r="O3" s="6"/>
      <c r="P3" s="6"/>
      <c r="Q3" s="6"/>
      <c r="R3" s="6"/>
      <c r="S3" s="6"/>
      <c r="T3" s="6"/>
      <c r="U3" s="6"/>
      <c r="V3" s="6"/>
      <c r="W3" s="6"/>
      <c r="X3" s="6"/>
      <c r="Y3" s="6"/>
      <c r="Z3" s="6"/>
    </row>
    <row r="4" ht="14.25" customHeight="1">
      <c r="A4" s="6"/>
      <c r="B4" s="6"/>
      <c r="C4" s="6"/>
      <c r="D4" s="6"/>
      <c r="E4" s="6"/>
      <c r="F4" s="6"/>
      <c r="G4" s="6"/>
      <c r="H4" s="6"/>
      <c r="I4" s="6"/>
      <c r="J4" s="6"/>
      <c r="K4" s="6"/>
      <c r="L4" s="6"/>
      <c r="M4" s="6"/>
      <c r="N4" s="6"/>
      <c r="O4" s="6"/>
      <c r="P4" s="6"/>
      <c r="Q4" s="6"/>
      <c r="R4" s="6"/>
      <c r="S4" s="6"/>
      <c r="T4" s="6"/>
      <c r="U4" s="6"/>
      <c r="V4" s="6"/>
      <c r="W4" s="6"/>
      <c r="X4" s="6"/>
      <c r="Y4" s="6"/>
      <c r="Z4" s="6"/>
    </row>
    <row r="5" ht="14.25" customHeight="1">
      <c r="A5" s="6"/>
      <c r="B5" s="205" t="s">
        <v>285</v>
      </c>
      <c r="C5" s="206"/>
      <c r="D5" s="206" t="s">
        <v>121</v>
      </c>
      <c r="E5" s="206" t="s">
        <v>122</v>
      </c>
      <c r="F5" s="206" t="s">
        <v>123</v>
      </c>
      <c r="G5" s="206" t="s">
        <v>124</v>
      </c>
      <c r="H5" s="206" t="s">
        <v>42</v>
      </c>
      <c r="I5" s="206" t="s">
        <v>43</v>
      </c>
      <c r="J5" s="206" t="s">
        <v>44</v>
      </c>
      <c r="K5" s="6"/>
      <c r="L5" s="6"/>
      <c r="M5" s="6"/>
      <c r="N5" s="6"/>
      <c r="O5" s="6"/>
      <c r="P5" s="6"/>
      <c r="Q5" s="6"/>
      <c r="R5" s="6"/>
      <c r="S5" s="6"/>
      <c r="T5" s="6"/>
      <c r="U5" s="6"/>
      <c r="V5" s="6"/>
      <c r="W5" s="6"/>
      <c r="X5" s="6"/>
      <c r="Y5" s="6"/>
      <c r="Z5" s="6"/>
    </row>
    <row r="6" ht="14.25" customHeight="1">
      <c r="A6" s="6"/>
      <c r="B6" s="205"/>
      <c r="C6" s="206"/>
      <c r="D6" s="206"/>
      <c r="E6" s="206"/>
      <c r="F6" s="206"/>
      <c r="G6" s="206"/>
      <c r="H6" s="206"/>
      <c r="I6" s="206"/>
      <c r="J6" s="206"/>
      <c r="K6" s="6"/>
      <c r="L6" s="6"/>
      <c r="M6" s="6"/>
      <c r="N6" s="6"/>
      <c r="O6" s="6"/>
      <c r="P6" s="6"/>
      <c r="Q6" s="6"/>
      <c r="R6" s="6"/>
      <c r="S6" s="6"/>
      <c r="T6" s="6"/>
      <c r="U6" s="6"/>
      <c r="V6" s="6"/>
      <c r="W6" s="6"/>
      <c r="X6" s="6"/>
      <c r="Y6" s="6"/>
      <c r="Z6" s="6"/>
    </row>
    <row r="7" ht="14.25" customHeight="1">
      <c r="A7" s="6"/>
      <c r="B7" s="205" t="s">
        <v>286</v>
      </c>
      <c r="C7" s="206"/>
      <c r="D7" s="206">
        <f>'1.1.1 -DRREDDY Income Statement'!C65</f>
        <v>78892.10078</v>
      </c>
      <c r="E7" s="206">
        <f>'1.1.1 -DRREDDY Income Statement'!D65</f>
        <v>69082.7264</v>
      </c>
      <c r="F7" s="206">
        <f>'1.1.1 -DRREDDY Income Statement'!E65</f>
        <v>60486.46992</v>
      </c>
      <c r="G7" s="206">
        <f>'1.1.1 -DRREDDY Income Statement'!F65</f>
        <v>52953.30596</v>
      </c>
      <c r="H7" s="206">
        <f>'1.1.1 -DRREDDY Income Statement'!G65</f>
        <v>46586.9008</v>
      </c>
      <c r="I7" s="207">
        <f>'1.1.1 -DRREDDY Income Statement'!D38</f>
        <v>68114</v>
      </c>
      <c r="J7" s="207">
        <f>'1.1.1 -DRREDDY Income Statement'!E38</f>
        <v>57649</v>
      </c>
      <c r="K7" s="7"/>
      <c r="L7" s="6"/>
      <c r="M7" s="6"/>
      <c r="N7" s="6"/>
      <c r="O7" s="6"/>
      <c r="P7" s="6"/>
      <c r="Q7" s="6"/>
      <c r="R7" s="6"/>
      <c r="S7" s="6"/>
      <c r="T7" s="6"/>
      <c r="U7" s="6"/>
      <c r="V7" s="6"/>
      <c r="W7" s="6"/>
      <c r="X7" s="6"/>
      <c r="Y7" s="6"/>
      <c r="Z7" s="6"/>
    </row>
    <row r="8" ht="14.25" customHeight="1">
      <c r="A8" s="6"/>
      <c r="B8" s="205" t="s">
        <v>287</v>
      </c>
      <c r="C8" s="206"/>
      <c r="D8" s="206">
        <f>'1.1.1 -DRREDDY Income Statement'!C58</f>
        <v>25300.96274</v>
      </c>
      <c r="E8" s="206">
        <f>'1.1.1 -DRREDDY Income Statement'!D58</f>
        <v>22172.01185</v>
      </c>
      <c r="F8" s="206">
        <f>'1.1.1 -DRREDDY Income Statement'!E58</f>
        <v>19430.01594</v>
      </c>
      <c r="G8" s="206">
        <f>'1.1.1 -DRREDDY Income Statement'!F58</f>
        <v>17027.12058</v>
      </c>
      <c r="H8" s="206">
        <f>'1.1.1 -DRREDDY Income Statement'!G58</f>
        <v>14652.41464</v>
      </c>
      <c r="I8" s="207">
        <f>'1.1.1 -DRREDDY Income Statement'!D21</f>
        <v>14856</v>
      </c>
      <c r="J8" s="207">
        <f>'1.1.1 -DRREDDY Income Statement'!E21</f>
        <v>12636</v>
      </c>
      <c r="K8" s="7"/>
      <c r="L8" s="6"/>
      <c r="M8" s="6"/>
      <c r="N8" s="6"/>
      <c r="O8" s="6"/>
      <c r="P8" s="6"/>
      <c r="Q8" s="6"/>
      <c r="R8" s="6"/>
      <c r="S8" s="6"/>
      <c r="T8" s="6"/>
      <c r="U8" s="6"/>
      <c r="V8" s="6"/>
      <c r="W8" s="6"/>
      <c r="X8" s="6"/>
      <c r="Y8" s="6"/>
      <c r="Z8" s="6"/>
    </row>
    <row r="9" ht="14.25" customHeight="1">
      <c r="A9" s="6"/>
      <c r="B9" s="205" t="s">
        <v>288</v>
      </c>
      <c r="C9" s="206"/>
      <c r="D9" s="206">
        <f>'1.1.1 -DRREDDY Income Statement'!C58*(1-'1.1.1 -DRREDDY Income Statement'!$H$49)</f>
        <v>22118.13096</v>
      </c>
      <c r="E9" s="206">
        <f>'1.1.1 -DRREDDY Income Statement'!D58*(1-'1.1.1 -DRREDDY Income Statement'!$H$49)</f>
        <v>19382.79846</v>
      </c>
      <c r="F9" s="206">
        <f>'1.1.1 -DRREDDY Income Statement'!E58*(1-'1.1.1 -DRREDDY Income Statement'!$H$49)</f>
        <v>16985.74246</v>
      </c>
      <c r="G9" s="206">
        <f>'1.1.1 -DRREDDY Income Statement'!F58*(1-'1.1.1 -DRREDDY Income Statement'!$H$49)</f>
        <v>14885.12855</v>
      </c>
      <c r="H9" s="206">
        <f>'1.1.1 -DRREDDY Income Statement'!G58*(1-'1.1.1 -DRREDDY Income Statement'!$H$49)</f>
        <v>12809.15787</v>
      </c>
      <c r="I9" s="206">
        <f>'1.1.1 -DRREDDY Income Statement'!D25*(1-'1.1.1 -DRREDDY Income Statement'!$H$49)</f>
        <v>149.4883982</v>
      </c>
      <c r="J9" s="206">
        <f>'1.1.1 -DRREDDY Income Statement'!E25*(1-'1.1.1 -DRREDDY Income Statement'!$H$49)</f>
        <v>147.7399959</v>
      </c>
      <c r="K9" s="6"/>
      <c r="L9" s="6"/>
      <c r="M9" s="6"/>
      <c r="N9" s="6"/>
      <c r="O9" s="6"/>
      <c r="P9" s="6"/>
      <c r="Q9" s="6"/>
      <c r="R9" s="6"/>
      <c r="S9" s="6"/>
      <c r="T9" s="6"/>
      <c r="U9" s="6"/>
      <c r="V9" s="6"/>
      <c r="W9" s="6"/>
      <c r="X9" s="6"/>
      <c r="Y9" s="6"/>
      <c r="Z9" s="6"/>
    </row>
    <row r="10" ht="14.25" customHeight="1">
      <c r="A10" s="6"/>
      <c r="B10" s="205" t="s">
        <v>240</v>
      </c>
      <c r="C10" s="206"/>
      <c r="D10" s="206">
        <f>'1.1.2 -DRREDDY Balance Sheet'!C72</f>
        <v>32278.4446</v>
      </c>
      <c r="E10" s="206">
        <f>'1.1.2 -DRREDDY Balance Sheet'!D72</f>
        <v>28286.59381</v>
      </c>
      <c r="F10" s="206">
        <f>'1.1.2 -DRREDDY Balance Sheet'!E72</f>
        <v>24788.41218</v>
      </c>
      <c r="G10" s="206">
        <f>'1.1.2 -DRREDDY Balance Sheet'!F72</f>
        <v>21722.84802</v>
      </c>
      <c r="H10" s="208">
        <f>'1.1.2 -DRREDDY Balance Sheet'!G72</f>
        <v>5459.246324</v>
      </c>
      <c r="I10" s="208">
        <f>'1.1.2 -DRREDDY Balance Sheet'!H72</f>
        <v>27398.7</v>
      </c>
      <c r="J10" s="208">
        <f>'1.1.2 -DRREDDY Balance Sheet'!E51-'1.1.2 -DRREDDY Balance Sheet'!F51</f>
        <v>37808</v>
      </c>
      <c r="K10" s="6"/>
      <c r="L10" s="6"/>
      <c r="M10" s="6"/>
      <c r="N10" s="6"/>
      <c r="O10" s="6"/>
      <c r="P10" s="6"/>
      <c r="Q10" s="6"/>
      <c r="R10" s="6"/>
      <c r="S10" s="6"/>
      <c r="T10" s="6"/>
      <c r="U10" s="6"/>
      <c r="V10" s="6"/>
      <c r="W10" s="6"/>
      <c r="X10" s="6"/>
      <c r="Y10" s="6"/>
      <c r="Z10" s="6"/>
    </row>
    <row r="11" ht="14.25" customHeight="1">
      <c r="A11" s="6"/>
      <c r="B11" s="205" t="s">
        <v>289</v>
      </c>
      <c r="C11" s="206"/>
      <c r="D11" s="206">
        <f>'1.1.2 -DRREDDY Balance Sheet'!C70-'1.1.2 -DRREDDY Balance Sheet'!D70+'1.1.1 -DRREDDY Income Statement'!C58</f>
        <v>43819.98022</v>
      </c>
      <c r="E11" s="206">
        <f>'1.1.2 -DRREDDY Balance Sheet'!D70-'1.1.2 -DRREDDY Balance Sheet'!E70+'1.1.1 -DRREDDY Income Statement'!D58</f>
        <v>38400.79646</v>
      </c>
      <c r="F11" s="206">
        <f>'1.1.2 -DRREDDY Balance Sheet'!E70-'1.1.2 -DRREDDY Balance Sheet'!F70+'1.1.1 -DRREDDY Income Statement'!E58</f>
        <v>33651.79905</v>
      </c>
      <c r="G11" s="206">
        <f>'1.1.2 -DRREDDY Balance Sheet'!F70-'1.1.2 -DRREDDY Balance Sheet'!G70+'1.1.1 -DRREDDY Income Statement'!F58</f>
        <v>29490.10655</v>
      </c>
      <c r="H11" s="208">
        <f>'1.1.2 -DRREDDY Balance Sheet'!G70-'1.1.2 -DRREDDY Balance Sheet'!H70+'1.1.1 -DRREDDY Income Statement'!G58</f>
        <v>26969.19189</v>
      </c>
      <c r="I11" s="207">
        <f>'1.1.2 -DRREDDY Balance Sheet'!D30-'1.1.2 -DRREDDY Balance Sheet'!E30+'1.1.1 -DRREDDY Income Statement'!D21</f>
        <v>24391</v>
      </c>
      <c r="J11" s="207">
        <f>'1.1.2 -DRREDDY Balance Sheet'!E30-'1.1.2 -DRREDDY Balance Sheet'!F30+'1.1.1 -DRREDDY Income Statement'!E21</f>
        <v>16929</v>
      </c>
      <c r="K11" s="6"/>
      <c r="L11" s="6"/>
      <c r="M11" s="6"/>
      <c r="N11" s="6"/>
      <c r="O11" s="6"/>
      <c r="P11" s="6"/>
      <c r="Q11" s="6"/>
      <c r="R11" s="6"/>
      <c r="S11" s="6"/>
      <c r="T11" s="6"/>
      <c r="U11" s="6"/>
      <c r="V11" s="6"/>
      <c r="W11" s="6"/>
      <c r="X11" s="6"/>
      <c r="Y11" s="6"/>
      <c r="Z11" s="6"/>
    </row>
    <row r="12" ht="14.2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4.25" customHeight="1">
      <c r="A13" s="6"/>
      <c r="B13" s="209" t="s">
        <v>290</v>
      </c>
      <c r="C13" s="209"/>
      <c r="D13" s="209">
        <f t="shared" ref="D13:I13" si="1">D7+D8+D9-D10-D11</f>
        <v>50212.76966</v>
      </c>
      <c r="E13" s="209">
        <f t="shared" si="1"/>
        <v>43950.14643</v>
      </c>
      <c r="F13" s="209">
        <f t="shared" si="1"/>
        <v>38462.01708</v>
      </c>
      <c r="G13" s="209">
        <f t="shared" si="1"/>
        <v>33652.60052</v>
      </c>
      <c r="H13" s="210">
        <f t="shared" si="1"/>
        <v>41620.0351</v>
      </c>
      <c r="I13" s="211">
        <f t="shared" si="1"/>
        <v>31329.7884</v>
      </c>
      <c r="J13" s="212"/>
      <c r="K13" s="6"/>
      <c r="L13" s="6"/>
      <c r="M13" s="6"/>
      <c r="N13" s="6"/>
      <c r="O13" s="6"/>
      <c r="P13" s="6"/>
      <c r="Q13" s="6"/>
      <c r="R13" s="6"/>
      <c r="S13" s="6"/>
      <c r="T13" s="6"/>
      <c r="U13" s="6"/>
      <c r="V13" s="6"/>
      <c r="W13" s="6"/>
      <c r="X13" s="6"/>
      <c r="Y13" s="6"/>
      <c r="Z13" s="6"/>
    </row>
    <row r="14"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4.25" customHeight="1">
      <c r="A16" s="6"/>
      <c r="B16" s="204" t="s">
        <v>291</v>
      </c>
      <c r="C16" s="6"/>
      <c r="D16" s="6"/>
      <c r="E16" s="6"/>
      <c r="F16" s="6"/>
      <c r="G16" s="6"/>
      <c r="H16" s="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4.25" customHeight="1">
      <c r="A18" s="6"/>
      <c r="B18" s="205" t="s">
        <v>285</v>
      </c>
      <c r="C18" s="206"/>
      <c r="D18" s="206" t="s">
        <v>121</v>
      </c>
      <c r="E18" s="206" t="s">
        <v>122</v>
      </c>
      <c r="F18" s="206" t="s">
        <v>123</v>
      </c>
      <c r="G18" s="206" t="s">
        <v>124</v>
      </c>
      <c r="H18" s="206" t="s">
        <v>42</v>
      </c>
      <c r="I18" s="206" t="s">
        <v>43</v>
      </c>
      <c r="J18" s="206" t="s">
        <v>44</v>
      </c>
      <c r="K18" s="6"/>
      <c r="L18" s="6"/>
      <c r="M18" s="6"/>
      <c r="N18" s="6"/>
      <c r="O18" s="6"/>
      <c r="P18" s="6"/>
      <c r="Q18" s="6"/>
      <c r="R18" s="6"/>
      <c r="S18" s="6"/>
      <c r="T18" s="6"/>
      <c r="U18" s="6"/>
      <c r="V18" s="6"/>
      <c r="W18" s="6"/>
      <c r="X18" s="6"/>
      <c r="Y18" s="6"/>
      <c r="Z18" s="6"/>
    </row>
    <row r="19" ht="14.25" customHeight="1">
      <c r="A19" s="6"/>
      <c r="B19" s="205"/>
      <c r="C19" s="206"/>
      <c r="D19" s="206"/>
      <c r="E19" s="206"/>
      <c r="F19" s="206"/>
      <c r="G19" s="206"/>
      <c r="H19" s="206"/>
      <c r="I19" s="206"/>
      <c r="J19" s="206"/>
      <c r="K19" s="6"/>
      <c r="L19" s="6"/>
      <c r="M19" s="6"/>
      <c r="N19" s="6"/>
      <c r="O19" s="6"/>
      <c r="P19" s="6"/>
      <c r="Q19" s="6"/>
      <c r="R19" s="6"/>
      <c r="S19" s="6"/>
      <c r="T19" s="6"/>
      <c r="U19" s="6"/>
      <c r="V19" s="6"/>
      <c r="W19" s="6"/>
      <c r="X19" s="6"/>
      <c r="Y19" s="6"/>
      <c r="Z19" s="6"/>
    </row>
    <row r="20" ht="14.25" customHeight="1">
      <c r="A20" s="6"/>
      <c r="B20" s="205" t="s">
        <v>286</v>
      </c>
      <c r="C20" s="206"/>
      <c r="D20" s="206">
        <f t="shared" ref="D20:J20" si="2">D7</f>
        <v>78892.10078</v>
      </c>
      <c r="E20" s="206">
        <f t="shared" si="2"/>
        <v>69082.7264</v>
      </c>
      <c r="F20" s="206">
        <f t="shared" si="2"/>
        <v>60486.46992</v>
      </c>
      <c r="G20" s="206">
        <f t="shared" si="2"/>
        <v>52953.30596</v>
      </c>
      <c r="H20" s="206">
        <f t="shared" si="2"/>
        <v>46586.9008</v>
      </c>
      <c r="I20" s="207">
        <f t="shared" si="2"/>
        <v>68114</v>
      </c>
      <c r="J20" s="207">
        <f t="shared" si="2"/>
        <v>57649</v>
      </c>
      <c r="K20" s="6"/>
      <c r="L20" s="6"/>
      <c r="M20" s="6"/>
      <c r="N20" s="6"/>
      <c r="O20" s="6"/>
      <c r="P20" s="6"/>
      <c r="Q20" s="6"/>
      <c r="R20" s="6"/>
      <c r="S20" s="6"/>
      <c r="T20" s="6"/>
      <c r="U20" s="6"/>
      <c r="V20" s="6"/>
      <c r="W20" s="6"/>
      <c r="X20" s="6"/>
      <c r="Y20" s="6"/>
      <c r="Z20" s="6"/>
    </row>
    <row r="21" ht="14.25" customHeight="1">
      <c r="A21" s="6"/>
      <c r="B21" s="205" t="s">
        <v>287</v>
      </c>
      <c r="C21" s="206"/>
      <c r="D21" s="206">
        <f t="shared" ref="D21:J21" si="3">D8</f>
        <v>25300.96274</v>
      </c>
      <c r="E21" s="206">
        <f t="shared" si="3"/>
        <v>22172.01185</v>
      </c>
      <c r="F21" s="206">
        <f t="shared" si="3"/>
        <v>19430.01594</v>
      </c>
      <c r="G21" s="206">
        <f t="shared" si="3"/>
        <v>17027.12058</v>
      </c>
      <c r="H21" s="206">
        <f t="shared" si="3"/>
        <v>14652.41464</v>
      </c>
      <c r="I21" s="207">
        <f t="shared" si="3"/>
        <v>14856</v>
      </c>
      <c r="J21" s="207">
        <f t="shared" si="3"/>
        <v>12636</v>
      </c>
      <c r="K21" s="6"/>
      <c r="L21" s="6"/>
      <c r="M21" s="6"/>
      <c r="N21" s="6"/>
      <c r="O21" s="6"/>
      <c r="P21" s="6"/>
      <c r="Q21" s="6"/>
      <c r="R21" s="6"/>
      <c r="S21" s="6"/>
      <c r="T21" s="6"/>
      <c r="U21" s="6"/>
      <c r="V21" s="6"/>
      <c r="W21" s="6"/>
      <c r="X21" s="6"/>
      <c r="Y21" s="6"/>
      <c r="Z21" s="6"/>
    </row>
    <row r="22" ht="14.25" customHeight="1">
      <c r="A22" s="6"/>
      <c r="B22" s="205" t="s">
        <v>240</v>
      </c>
      <c r="C22" s="206"/>
      <c r="D22" s="206">
        <f t="shared" ref="D22:J22" si="4">D10</f>
        <v>32278.4446</v>
      </c>
      <c r="E22" s="206">
        <f t="shared" si="4"/>
        <v>28286.59381</v>
      </c>
      <c r="F22" s="206">
        <f t="shared" si="4"/>
        <v>24788.41218</v>
      </c>
      <c r="G22" s="206">
        <f t="shared" si="4"/>
        <v>21722.84802</v>
      </c>
      <c r="H22" s="208">
        <f t="shared" si="4"/>
        <v>5459.246324</v>
      </c>
      <c r="I22" s="208">
        <f t="shared" si="4"/>
        <v>27398.7</v>
      </c>
      <c r="J22" s="208">
        <f t="shared" si="4"/>
        <v>37808</v>
      </c>
      <c r="K22" s="6"/>
      <c r="L22" s="6"/>
      <c r="M22" s="6"/>
      <c r="N22" s="6"/>
      <c r="O22" s="6"/>
      <c r="P22" s="6"/>
      <c r="Q22" s="6"/>
      <c r="R22" s="6"/>
      <c r="S22" s="6"/>
      <c r="T22" s="6"/>
      <c r="U22" s="6"/>
      <c r="V22" s="6"/>
      <c r="W22" s="6"/>
      <c r="X22" s="6"/>
      <c r="Y22" s="6"/>
      <c r="Z22" s="6"/>
    </row>
    <row r="23" ht="14.25" customHeight="1">
      <c r="A23" s="6"/>
      <c r="B23" s="205" t="s">
        <v>289</v>
      </c>
      <c r="C23" s="206"/>
      <c r="D23" s="206">
        <f t="shared" ref="D23:J23" si="5">D11</f>
        <v>43819.98022</v>
      </c>
      <c r="E23" s="206">
        <f t="shared" si="5"/>
        <v>38400.79646</v>
      </c>
      <c r="F23" s="206">
        <f t="shared" si="5"/>
        <v>33651.79905</v>
      </c>
      <c r="G23" s="206">
        <f t="shared" si="5"/>
        <v>29490.10655</v>
      </c>
      <c r="H23" s="208">
        <f t="shared" si="5"/>
        <v>26969.19189</v>
      </c>
      <c r="I23" s="207">
        <f t="shared" si="5"/>
        <v>24391</v>
      </c>
      <c r="J23" s="207">
        <f t="shared" si="5"/>
        <v>16929</v>
      </c>
      <c r="K23" s="6"/>
      <c r="L23" s="6"/>
      <c r="M23" s="6"/>
      <c r="N23" s="6"/>
      <c r="O23" s="6"/>
      <c r="P23" s="6"/>
      <c r="Q23" s="6"/>
      <c r="R23" s="6"/>
      <c r="S23" s="6"/>
      <c r="T23" s="6"/>
      <c r="U23" s="6"/>
      <c r="V23" s="6"/>
      <c r="W23" s="6"/>
      <c r="X23" s="6"/>
      <c r="Y23" s="6"/>
      <c r="Z23" s="6"/>
    </row>
    <row r="24" ht="14.25" customHeight="1">
      <c r="A24" s="6"/>
      <c r="B24" s="205" t="s">
        <v>269</v>
      </c>
      <c r="C24" s="206"/>
      <c r="D24" s="208">
        <f>'1.1.2 -DRREDDY Balance Sheet'!C73</f>
        <v>6478.827672</v>
      </c>
      <c r="E24" s="208">
        <f>'1.1.2 -DRREDDY Balance Sheet'!D73</f>
        <v>6478.827672</v>
      </c>
      <c r="F24" s="208">
        <f>'1.1.2 -DRREDDY Balance Sheet'!E73</f>
        <v>6478.827672</v>
      </c>
      <c r="G24" s="208">
        <f>'1.1.2 -DRREDDY Balance Sheet'!F73</f>
        <v>6478.827672</v>
      </c>
      <c r="H24" s="208">
        <f>'1.1.2 -DRREDDY Balance Sheet'!G73</f>
        <v>6478.827672</v>
      </c>
      <c r="I24" s="208">
        <f>'1.1.2 -DRREDDY Balance Sheet'!D13</f>
        <v>5990</v>
      </c>
      <c r="J24" s="208">
        <f>'1.1.2 -DRREDDY Balance Sheet'!E13</f>
        <v>1278</v>
      </c>
      <c r="K24" s="6"/>
      <c r="L24" s="6"/>
      <c r="M24" s="6"/>
      <c r="N24" s="6"/>
      <c r="O24" s="6"/>
      <c r="P24" s="6"/>
      <c r="Q24" s="6"/>
      <c r="R24" s="6"/>
      <c r="S24" s="6"/>
      <c r="T24" s="6"/>
      <c r="U24" s="6"/>
      <c r="V24" s="6"/>
      <c r="W24" s="6"/>
      <c r="X24" s="6"/>
      <c r="Y24" s="6"/>
      <c r="Z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213" t="s">
        <v>292</v>
      </c>
      <c r="C26" s="214"/>
      <c r="D26" s="215">
        <f t="shared" ref="D26:I26" si="6">D20+D21-D22-D23+D24</f>
        <v>34573.46637</v>
      </c>
      <c r="E26" s="215">
        <f t="shared" si="6"/>
        <v>31046.17564</v>
      </c>
      <c r="F26" s="215">
        <f t="shared" si="6"/>
        <v>27955.10229</v>
      </c>
      <c r="G26" s="215">
        <f t="shared" si="6"/>
        <v>25246.29964</v>
      </c>
      <c r="H26" s="215">
        <f t="shared" si="6"/>
        <v>35289.7049</v>
      </c>
      <c r="I26" s="216">
        <f t="shared" si="6"/>
        <v>37170.3</v>
      </c>
      <c r="J26" s="212"/>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57"/>
    <col customWidth="1" min="9" max="9" width="30.43"/>
    <col customWidth="1" min="11" max="11" width="34.0"/>
  </cols>
  <sheetData>
    <row r="1">
      <c r="K1" s="217"/>
      <c r="M1" s="218"/>
      <c r="T1" s="218"/>
      <c r="AA1" s="218"/>
      <c r="AH1" s="218"/>
      <c r="AO1" s="218"/>
      <c r="AV1" s="218"/>
    </row>
    <row r="2">
      <c r="C2" s="219"/>
      <c r="D2" s="219"/>
      <c r="E2" s="219"/>
      <c r="F2" s="219"/>
      <c r="G2" s="219"/>
      <c r="H2" s="219"/>
      <c r="K2" s="217"/>
      <c r="M2" s="218"/>
      <c r="O2" s="220" t="s">
        <v>293</v>
      </c>
      <c r="R2" s="218"/>
      <c r="T2" s="218"/>
      <c r="U2" s="221" t="s">
        <v>294</v>
      </c>
      <c r="AA2" s="218"/>
      <c r="AC2" s="221" t="s">
        <v>295</v>
      </c>
      <c r="AH2" s="218"/>
      <c r="AJ2" s="221" t="s">
        <v>296</v>
      </c>
      <c r="AO2" s="218"/>
      <c r="AR2" s="221" t="s">
        <v>297</v>
      </c>
      <c r="AV2" s="218"/>
      <c r="AX2" s="221" t="s">
        <v>298</v>
      </c>
    </row>
    <row r="3">
      <c r="B3" s="222" t="s">
        <v>299</v>
      </c>
      <c r="K3" s="223" t="s">
        <v>300</v>
      </c>
      <c r="M3" s="224" t="s">
        <v>301</v>
      </c>
      <c r="N3" s="219" t="s">
        <v>302</v>
      </c>
      <c r="O3" s="219" t="s">
        <v>303</v>
      </c>
      <c r="P3" s="219" t="s">
        <v>304</v>
      </c>
      <c r="Q3" s="219" t="s">
        <v>305</v>
      </c>
      <c r="R3" s="219" t="s">
        <v>306</v>
      </c>
      <c r="T3" s="224" t="s">
        <v>301</v>
      </c>
      <c r="U3" s="219" t="s">
        <v>302</v>
      </c>
      <c r="V3" s="219" t="s">
        <v>303</v>
      </c>
      <c r="W3" s="219" t="s">
        <v>304</v>
      </c>
      <c r="X3" s="219" t="s">
        <v>305</v>
      </c>
      <c r="Y3" s="219" t="s">
        <v>306</v>
      </c>
      <c r="AA3" s="224" t="s">
        <v>301</v>
      </c>
      <c r="AB3" s="219" t="s">
        <v>302</v>
      </c>
      <c r="AC3" s="219" t="s">
        <v>303</v>
      </c>
      <c r="AD3" s="219" t="s">
        <v>304</v>
      </c>
      <c r="AE3" s="219" t="s">
        <v>305</v>
      </c>
      <c r="AF3" s="219" t="s">
        <v>306</v>
      </c>
      <c r="AH3" s="224" t="s">
        <v>301</v>
      </c>
      <c r="AI3" s="219" t="s">
        <v>302</v>
      </c>
      <c r="AJ3" s="219" t="s">
        <v>303</v>
      </c>
      <c r="AK3" s="219" t="s">
        <v>304</v>
      </c>
      <c r="AL3" s="219" t="s">
        <v>305</v>
      </c>
      <c r="AM3" s="219" t="s">
        <v>306</v>
      </c>
      <c r="AN3" s="219"/>
      <c r="AO3" s="224" t="s">
        <v>301</v>
      </c>
      <c r="AP3" s="219" t="s">
        <v>302</v>
      </c>
      <c r="AQ3" s="219" t="s">
        <v>303</v>
      </c>
      <c r="AR3" s="219" t="s">
        <v>304</v>
      </c>
      <c r="AS3" s="219" t="s">
        <v>305</v>
      </c>
      <c r="AT3" s="219" t="s">
        <v>306</v>
      </c>
      <c r="AU3" s="219"/>
      <c r="AV3" s="224" t="s">
        <v>301</v>
      </c>
      <c r="AW3" s="219" t="s">
        <v>302</v>
      </c>
      <c r="AX3" s="219" t="s">
        <v>303</v>
      </c>
      <c r="AY3" s="219" t="s">
        <v>304</v>
      </c>
      <c r="AZ3" s="219" t="s">
        <v>305</v>
      </c>
      <c r="BA3" s="219" t="s">
        <v>306</v>
      </c>
    </row>
    <row r="4">
      <c r="B4" s="225" t="s">
        <v>307</v>
      </c>
      <c r="C4" s="226" t="s">
        <v>308</v>
      </c>
      <c r="D4" s="226" t="s">
        <v>294</v>
      </c>
      <c r="E4" s="226" t="s">
        <v>295</v>
      </c>
      <c r="F4" s="226" t="s">
        <v>296</v>
      </c>
      <c r="G4" s="226" t="s">
        <v>309</v>
      </c>
      <c r="H4" s="226" t="s">
        <v>298</v>
      </c>
      <c r="K4" s="227" t="s">
        <v>310</v>
      </c>
      <c r="M4" s="228">
        <v>14938.1</v>
      </c>
      <c r="N4" s="229">
        <v>14938.1</v>
      </c>
      <c r="O4" s="229">
        <v>15273.15</v>
      </c>
      <c r="P4" s="229">
        <v>14638.55</v>
      </c>
      <c r="Q4" s="229">
        <v>14702.5</v>
      </c>
      <c r="R4" s="229">
        <v>2848800.0</v>
      </c>
      <c r="T4" s="228">
        <v>852.1931</v>
      </c>
      <c r="U4" s="229">
        <v>898.5</v>
      </c>
      <c r="V4" s="229">
        <v>916.67</v>
      </c>
      <c r="W4" s="229">
        <v>878.03</v>
      </c>
      <c r="X4" s="229">
        <v>889.0</v>
      </c>
      <c r="Y4" s="229">
        <v>2.8483625E7</v>
      </c>
      <c r="AA4" s="228">
        <v>427.2719</v>
      </c>
      <c r="AB4" s="229">
        <v>442.25</v>
      </c>
      <c r="AC4" s="229">
        <v>453.5</v>
      </c>
      <c r="AD4" s="229">
        <v>430.4</v>
      </c>
      <c r="AE4" s="229">
        <v>437.0</v>
      </c>
      <c r="AF4" s="229">
        <v>9777423.0</v>
      </c>
      <c r="AH4" s="228">
        <v>840.8174</v>
      </c>
      <c r="AI4" s="229">
        <v>862.8</v>
      </c>
      <c r="AJ4" s="229">
        <v>889.0</v>
      </c>
      <c r="AK4" s="229">
        <v>849.4</v>
      </c>
      <c r="AL4" s="229">
        <v>855.1</v>
      </c>
      <c r="AM4" s="229">
        <v>9453619.0</v>
      </c>
      <c r="AN4" s="229"/>
      <c r="AO4" s="228">
        <v>1190.681</v>
      </c>
      <c r="AP4" s="229">
        <v>1240.85</v>
      </c>
      <c r="AQ4" s="229">
        <v>1257.5</v>
      </c>
      <c r="AR4" s="229">
        <v>1200.0</v>
      </c>
      <c r="AS4" s="229">
        <v>1203.4</v>
      </c>
      <c r="AT4" s="229">
        <v>3318630.0</v>
      </c>
      <c r="AU4" s="229"/>
      <c r="AV4" s="228">
        <v>777.3724</v>
      </c>
      <c r="AW4" s="229">
        <v>805.15</v>
      </c>
      <c r="AX4" s="229">
        <v>818.15</v>
      </c>
      <c r="AY4" s="229">
        <v>782.0</v>
      </c>
      <c r="AZ4" s="229">
        <v>795.0</v>
      </c>
      <c r="BA4" s="229">
        <v>1.7762162E7</v>
      </c>
    </row>
    <row r="5">
      <c r="B5" s="219" t="s">
        <v>311</v>
      </c>
      <c r="C5" s="229">
        <f t="shared" ref="C5:C160" si="1">LN(M5/M4)</f>
        <v>0.006196412438</v>
      </c>
      <c r="D5" s="229">
        <f t="shared" ref="D5:D160" si="2">ln(T5/T4)</f>
        <v>-0.01480013763</v>
      </c>
      <c r="E5" s="229">
        <f t="shared" ref="E5:E160" si="3">ln(AA5/AA4)</f>
        <v>0.0005652880979</v>
      </c>
      <c r="F5" s="229">
        <f t="shared" ref="F5:F160" si="4">ln(AH5/AH4)</f>
        <v>-0.01700752048</v>
      </c>
      <c r="G5" s="229">
        <f t="shared" ref="G5:G160" si="5">ln(AO5/AO4)</f>
        <v>-0.008295128454</v>
      </c>
      <c r="H5" s="229">
        <f t="shared" ref="H5:H160" si="6">ln(AV5/AV4)</f>
        <v>0.0009931102832</v>
      </c>
      <c r="K5" s="227" t="s">
        <v>311</v>
      </c>
      <c r="M5" s="228">
        <v>15030.95</v>
      </c>
      <c r="N5" s="229">
        <v>15030.95</v>
      </c>
      <c r="O5" s="229">
        <v>15336.3</v>
      </c>
      <c r="P5" s="229">
        <v>14919.9</v>
      </c>
      <c r="Q5" s="229">
        <v>15002.45</v>
      </c>
      <c r="R5" s="229">
        <v>1573100.0</v>
      </c>
      <c r="T5" s="228">
        <v>839.6734</v>
      </c>
      <c r="U5" s="229">
        <v>885.3</v>
      </c>
      <c r="V5" s="229">
        <v>905.99</v>
      </c>
      <c r="W5" s="229">
        <v>880.62</v>
      </c>
      <c r="X5" s="229">
        <v>900.0</v>
      </c>
      <c r="Y5" s="229">
        <v>1.2086735E7</v>
      </c>
      <c r="AA5" s="228">
        <v>427.5135</v>
      </c>
      <c r="AB5" s="229">
        <v>442.5</v>
      </c>
      <c r="AC5" s="229">
        <v>453.2</v>
      </c>
      <c r="AD5" s="229">
        <v>441.55</v>
      </c>
      <c r="AE5" s="229">
        <v>443.0</v>
      </c>
      <c r="AF5" s="229">
        <v>6194126.0</v>
      </c>
      <c r="AH5" s="228">
        <v>826.6381</v>
      </c>
      <c r="AI5" s="229">
        <v>848.25</v>
      </c>
      <c r="AJ5" s="229">
        <v>876.5</v>
      </c>
      <c r="AK5" s="229">
        <v>843.5</v>
      </c>
      <c r="AL5" s="229">
        <v>863.35</v>
      </c>
      <c r="AM5" s="229">
        <v>6198263.0</v>
      </c>
      <c r="AN5" s="229"/>
      <c r="AO5" s="228">
        <v>1180.845</v>
      </c>
      <c r="AP5" s="229">
        <v>1230.6</v>
      </c>
      <c r="AQ5" s="229">
        <v>1252.375</v>
      </c>
      <c r="AR5" s="229">
        <v>1206.0</v>
      </c>
      <c r="AS5" s="229">
        <v>1240.85</v>
      </c>
      <c r="AT5" s="229">
        <v>2268524.0</v>
      </c>
      <c r="AU5" s="229"/>
      <c r="AV5" s="228">
        <v>778.1448</v>
      </c>
      <c r="AW5" s="229">
        <v>805.95</v>
      </c>
      <c r="AX5" s="229">
        <v>819.0</v>
      </c>
      <c r="AY5" s="229">
        <v>792.1</v>
      </c>
      <c r="AZ5" s="229">
        <v>807.95</v>
      </c>
      <c r="BA5" s="229">
        <v>1.0294495E7</v>
      </c>
    </row>
    <row r="6">
      <c r="B6" s="219" t="s">
        <v>312</v>
      </c>
      <c r="C6" s="229">
        <f t="shared" si="1"/>
        <v>-0.01927518832</v>
      </c>
      <c r="D6" s="229">
        <f t="shared" si="2"/>
        <v>-0.03495372901</v>
      </c>
      <c r="E6" s="229">
        <f t="shared" si="3"/>
        <v>-0.03941065736</v>
      </c>
      <c r="F6" s="229">
        <f t="shared" si="4"/>
        <v>-0.03113096067</v>
      </c>
      <c r="G6" s="229">
        <f t="shared" si="5"/>
        <v>-0.01928032428</v>
      </c>
      <c r="H6" s="229">
        <f t="shared" si="6"/>
        <v>-0.05784830111</v>
      </c>
      <c r="K6" s="227" t="s">
        <v>312</v>
      </c>
      <c r="M6" s="228">
        <v>14744.0</v>
      </c>
      <c r="N6" s="229">
        <v>14744.0</v>
      </c>
      <c r="O6" s="229">
        <v>15051.6</v>
      </c>
      <c r="P6" s="229">
        <v>14350.1</v>
      </c>
      <c r="Q6" s="229">
        <v>15048.4</v>
      </c>
      <c r="R6" s="229">
        <v>1929100.0</v>
      </c>
      <c r="T6" s="228">
        <v>810.8307</v>
      </c>
      <c r="U6" s="229">
        <v>854.89</v>
      </c>
      <c r="V6" s="229">
        <v>893.34</v>
      </c>
      <c r="W6" s="229">
        <v>827.0</v>
      </c>
      <c r="X6" s="229">
        <v>892.0</v>
      </c>
      <c r="Y6" s="229">
        <v>2.7173825E7</v>
      </c>
      <c r="AA6" s="228">
        <v>410.9926</v>
      </c>
      <c r="AB6" s="229">
        <v>425.4</v>
      </c>
      <c r="AC6" s="229">
        <v>442.95</v>
      </c>
      <c r="AD6" s="229">
        <v>408.35</v>
      </c>
      <c r="AE6" s="229">
        <v>442.0</v>
      </c>
      <c r="AF6" s="229">
        <v>7518110.0</v>
      </c>
      <c r="AH6" s="228">
        <v>801.3005</v>
      </c>
      <c r="AI6" s="229">
        <v>822.25</v>
      </c>
      <c r="AJ6" s="229">
        <v>852.85</v>
      </c>
      <c r="AK6" s="229">
        <v>797.3</v>
      </c>
      <c r="AL6" s="229">
        <v>847.95</v>
      </c>
      <c r="AM6" s="229">
        <v>1.1091926E7</v>
      </c>
      <c r="AN6" s="229"/>
      <c r="AO6" s="228">
        <v>1158.296</v>
      </c>
      <c r="AP6" s="229">
        <v>1207.1</v>
      </c>
      <c r="AQ6" s="229">
        <v>1240.4</v>
      </c>
      <c r="AR6" s="229">
        <v>1155.55</v>
      </c>
      <c r="AS6" s="229">
        <v>1235.0</v>
      </c>
      <c r="AT6" s="229">
        <v>2289156.0</v>
      </c>
      <c r="AU6" s="229"/>
      <c r="AV6" s="228">
        <v>734.4077</v>
      </c>
      <c r="AW6" s="229">
        <v>760.65</v>
      </c>
      <c r="AX6" s="229">
        <v>808.9</v>
      </c>
      <c r="AY6" s="229">
        <v>738.1</v>
      </c>
      <c r="AZ6" s="229">
        <v>807.9</v>
      </c>
      <c r="BA6" s="229">
        <v>1.7725007E7</v>
      </c>
    </row>
    <row r="7">
      <c r="B7" s="219" t="s">
        <v>313</v>
      </c>
      <c r="C7" s="229">
        <f t="shared" si="1"/>
        <v>-0.01618424935</v>
      </c>
      <c r="D7" s="229">
        <f t="shared" si="2"/>
        <v>0.03031176633</v>
      </c>
      <c r="E7" s="229">
        <f t="shared" si="3"/>
        <v>-0.01229914643</v>
      </c>
      <c r="F7" s="229">
        <f t="shared" si="4"/>
        <v>0.03325068097</v>
      </c>
      <c r="G7" s="229">
        <f t="shared" si="5"/>
        <v>0.01869158943</v>
      </c>
      <c r="H7" s="229">
        <f t="shared" si="6"/>
        <v>0.03462653992</v>
      </c>
      <c r="K7" s="227" t="s">
        <v>313</v>
      </c>
      <c r="M7" s="228">
        <v>14507.3</v>
      </c>
      <c r="N7" s="229">
        <v>14507.3</v>
      </c>
      <c r="O7" s="229">
        <v>14878.6</v>
      </c>
      <c r="P7" s="229">
        <v>14264.4</v>
      </c>
      <c r="Q7" s="229">
        <v>14736.3</v>
      </c>
      <c r="R7" s="229">
        <v>2477400.0</v>
      </c>
      <c r="T7" s="228">
        <v>835.7847</v>
      </c>
      <c r="U7" s="229">
        <v>881.2</v>
      </c>
      <c r="V7" s="229">
        <v>884.6</v>
      </c>
      <c r="W7" s="229">
        <v>853.65</v>
      </c>
      <c r="X7" s="229">
        <v>855.38</v>
      </c>
      <c r="Y7" s="229">
        <v>1.9908385E7</v>
      </c>
      <c r="AA7" s="228">
        <v>405.9687</v>
      </c>
      <c r="AB7" s="229">
        <v>420.2</v>
      </c>
      <c r="AC7" s="229">
        <v>438.0</v>
      </c>
      <c r="AD7" s="229">
        <v>415.2</v>
      </c>
      <c r="AE7" s="229">
        <v>427.55</v>
      </c>
      <c r="AF7" s="229">
        <v>9642717.0</v>
      </c>
      <c r="AH7" s="228">
        <v>828.3922</v>
      </c>
      <c r="AI7" s="229">
        <v>850.05</v>
      </c>
      <c r="AJ7" s="229">
        <v>864.4</v>
      </c>
      <c r="AK7" s="229">
        <v>825.1</v>
      </c>
      <c r="AL7" s="229">
        <v>830.1</v>
      </c>
      <c r="AM7" s="229">
        <v>1.15453E7</v>
      </c>
      <c r="AN7" s="229"/>
      <c r="AO7" s="228">
        <v>1180.15</v>
      </c>
      <c r="AP7" s="229">
        <v>1229.875</v>
      </c>
      <c r="AQ7" s="229">
        <v>1244.55</v>
      </c>
      <c r="AR7" s="229">
        <v>1196.4</v>
      </c>
      <c r="AS7" s="229">
        <v>1207.1</v>
      </c>
      <c r="AT7" s="229">
        <v>1852528.0</v>
      </c>
      <c r="AU7" s="230"/>
      <c r="AV7" s="228">
        <v>760.2831</v>
      </c>
      <c r="AW7" s="229">
        <v>787.45</v>
      </c>
      <c r="AX7" s="229">
        <v>802.3</v>
      </c>
      <c r="AY7" s="229">
        <v>758.7</v>
      </c>
      <c r="AZ7" s="229">
        <v>762.0</v>
      </c>
      <c r="BA7" s="229">
        <v>2.0812649E7</v>
      </c>
    </row>
    <row r="8">
      <c r="B8" s="219" t="s">
        <v>314</v>
      </c>
      <c r="C8" s="229">
        <f t="shared" si="1"/>
        <v>0.02451556241</v>
      </c>
      <c r="D8" s="229">
        <f t="shared" si="2"/>
        <v>0.0404007495</v>
      </c>
      <c r="E8" s="229">
        <f t="shared" si="3"/>
        <v>0.05012661286</v>
      </c>
      <c r="F8" s="229">
        <f t="shared" si="4"/>
        <v>0.03610303038</v>
      </c>
      <c r="G8" s="229">
        <f t="shared" si="5"/>
        <v>0.03534636883</v>
      </c>
      <c r="H8" s="229">
        <f t="shared" si="6"/>
        <v>0.03842916636</v>
      </c>
      <c r="K8" s="227" t="s">
        <v>314</v>
      </c>
      <c r="M8" s="228">
        <v>14867.35</v>
      </c>
      <c r="N8" s="229">
        <v>14867.35</v>
      </c>
      <c r="O8" s="229">
        <v>14883.2</v>
      </c>
      <c r="P8" s="229">
        <v>14617.6</v>
      </c>
      <c r="Q8" s="229">
        <v>14628.5</v>
      </c>
      <c r="R8" s="229">
        <v>1503400.0</v>
      </c>
      <c r="T8" s="228">
        <v>870.2424</v>
      </c>
      <c r="U8" s="229">
        <v>917.53</v>
      </c>
      <c r="V8" s="229">
        <v>918.99</v>
      </c>
      <c r="W8" s="229">
        <v>881.2</v>
      </c>
      <c r="X8" s="229">
        <v>881.2</v>
      </c>
      <c r="Y8" s="229">
        <v>1.1432375E7</v>
      </c>
      <c r="AA8" s="228">
        <v>426.8372</v>
      </c>
      <c r="AB8" s="229">
        <v>441.8</v>
      </c>
      <c r="AC8" s="229">
        <v>447.2</v>
      </c>
      <c r="AD8" s="229">
        <v>420.2</v>
      </c>
      <c r="AE8" s="229">
        <v>420.2</v>
      </c>
      <c r="AF8" s="229">
        <v>5999402.0</v>
      </c>
      <c r="AH8" s="228">
        <v>858.8461</v>
      </c>
      <c r="AI8" s="229">
        <v>881.3</v>
      </c>
      <c r="AJ8" s="229">
        <v>886.95</v>
      </c>
      <c r="AK8" s="229">
        <v>850.05</v>
      </c>
      <c r="AL8" s="229">
        <v>850.05</v>
      </c>
      <c r="AM8" s="229">
        <v>4580259.0</v>
      </c>
      <c r="AN8" s="229"/>
      <c r="AO8" s="228">
        <v>1222.61</v>
      </c>
      <c r="AP8" s="229">
        <v>1274.125</v>
      </c>
      <c r="AQ8" s="229">
        <v>1278.475</v>
      </c>
      <c r="AR8" s="229">
        <v>1226.25</v>
      </c>
      <c r="AS8" s="229">
        <v>1229.875</v>
      </c>
      <c r="AT8" s="229">
        <v>1384968.0</v>
      </c>
      <c r="AU8" s="229"/>
      <c r="AV8" s="228">
        <v>790.0688</v>
      </c>
      <c r="AW8" s="229">
        <v>818.3</v>
      </c>
      <c r="AX8" s="229">
        <v>824.0</v>
      </c>
      <c r="AY8" s="229">
        <v>787.45</v>
      </c>
      <c r="AZ8" s="229">
        <v>787.45</v>
      </c>
      <c r="BA8" s="229">
        <v>9440288.0</v>
      </c>
    </row>
    <row r="9">
      <c r="B9" s="219" t="s">
        <v>315</v>
      </c>
      <c r="C9" s="229">
        <f t="shared" si="1"/>
        <v>-0.002188390959</v>
      </c>
      <c r="D9" s="229">
        <f t="shared" si="2"/>
        <v>0.03694267569</v>
      </c>
      <c r="E9" s="229">
        <f t="shared" si="3"/>
        <v>0.1522410711</v>
      </c>
      <c r="F9" s="229">
        <f t="shared" si="4"/>
        <v>0.0684100517</v>
      </c>
      <c r="G9" s="229">
        <f t="shared" si="5"/>
        <v>0.01034617549</v>
      </c>
      <c r="H9" s="229">
        <f t="shared" si="6"/>
        <v>0.07615264607</v>
      </c>
      <c r="K9" s="227" t="s">
        <v>315</v>
      </c>
      <c r="M9" s="228">
        <v>14834.85</v>
      </c>
      <c r="N9" s="229">
        <v>14834.85</v>
      </c>
      <c r="O9" s="229">
        <v>14984.15</v>
      </c>
      <c r="P9" s="229">
        <v>14459.5</v>
      </c>
      <c r="Q9" s="229">
        <v>14837.7</v>
      </c>
      <c r="R9" s="229">
        <v>2003900.0</v>
      </c>
      <c r="T9" s="228">
        <v>902.9927</v>
      </c>
      <c r="U9" s="229">
        <v>952.06</v>
      </c>
      <c r="V9" s="229">
        <v>958.8</v>
      </c>
      <c r="W9" s="229">
        <v>884.78</v>
      </c>
      <c r="X9" s="229">
        <v>912.0</v>
      </c>
      <c r="Y9" s="229">
        <v>2.305473E7</v>
      </c>
      <c r="AA9" s="228">
        <v>497.0267</v>
      </c>
      <c r="AB9" s="229">
        <v>514.45</v>
      </c>
      <c r="AC9" s="229">
        <v>517.75</v>
      </c>
      <c r="AD9" s="229">
        <v>434.45</v>
      </c>
      <c r="AE9" s="229">
        <v>444.8</v>
      </c>
      <c r="AF9" s="229">
        <v>3.6235801E7</v>
      </c>
      <c r="AH9" s="228">
        <v>919.6561</v>
      </c>
      <c r="AI9" s="229">
        <v>943.7</v>
      </c>
      <c r="AJ9" s="229">
        <v>952.95</v>
      </c>
      <c r="AK9" s="229">
        <v>871.0</v>
      </c>
      <c r="AL9" s="229">
        <v>879.0</v>
      </c>
      <c r="AM9" s="229">
        <v>1.0189626E7</v>
      </c>
      <c r="AN9" s="229"/>
      <c r="AO9" s="228">
        <v>1235.325</v>
      </c>
      <c r="AP9" s="229">
        <v>1287.375</v>
      </c>
      <c r="AQ9" s="229">
        <v>1303.2</v>
      </c>
      <c r="AR9" s="229">
        <v>1246.525</v>
      </c>
      <c r="AS9" s="229">
        <v>1280.0</v>
      </c>
      <c r="AT9" s="229">
        <v>2725350.0</v>
      </c>
      <c r="AU9" s="229"/>
      <c r="AV9" s="228">
        <v>852.5848</v>
      </c>
      <c r="AW9" s="229">
        <v>883.05</v>
      </c>
      <c r="AX9" s="229">
        <v>892.3</v>
      </c>
      <c r="AY9" s="229">
        <v>806.1</v>
      </c>
      <c r="AZ9" s="229">
        <v>825.0</v>
      </c>
      <c r="BA9" s="229">
        <v>2.3543483E7</v>
      </c>
    </row>
    <row r="10">
      <c r="B10" s="219" t="s">
        <v>316</v>
      </c>
      <c r="C10" s="229">
        <f t="shared" si="1"/>
        <v>-0.01473575778</v>
      </c>
      <c r="D10" s="229">
        <f t="shared" si="2"/>
        <v>0.02754600895</v>
      </c>
      <c r="E10" s="229">
        <f t="shared" si="3"/>
        <v>0.0242917735</v>
      </c>
      <c r="F10" s="229">
        <f t="shared" si="4"/>
        <v>0.009806636816</v>
      </c>
      <c r="G10" s="229">
        <f t="shared" si="5"/>
        <v>0.01723073624</v>
      </c>
      <c r="H10" s="229">
        <f t="shared" si="6"/>
        <v>0.06042153704</v>
      </c>
      <c r="K10" s="227" t="s">
        <v>316</v>
      </c>
      <c r="M10" s="228">
        <v>14617.85</v>
      </c>
      <c r="N10" s="229">
        <v>14617.85</v>
      </c>
      <c r="O10" s="229">
        <v>14697.7</v>
      </c>
      <c r="P10" s="229">
        <v>14248.7</v>
      </c>
      <c r="Q10" s="229">
        <v>14644.65</v>
      </c>
      <c r="R10" s="229">
        <v>2400500.0</v>
      </c>
      <c r="T10" s="228">
        <v>928.2123</v>
      </c>
      <c r="U10" s="229">
        <v>978.65</v>
      </c>
      <c r="V10" s="229">
        <v>1028.94</v>
      </c>
      <c r="W10" s="229">
        <v>939.0</v>
      </c>
      <c r="X10" s="229">
        <v>955.0</v>
      </c>
      <c r="Y10" s="229">
        <v>5.0179645E7</v>
      </c>
      <c r="AA10" s="228">
        <v>509.2482</v>
      </c>
      <c r="AB10" s="229">
        <v>527.1</v>
      </c>
      <c r="AC10" s="229">
        <v>532.0</v>
      </c>
      <c r="AD10" s="229">
        <v>478.55</v>
      </c>
      <c r="AE10" s="229">
        <v>517.75</v>
      </c>
      <c r="AF10" s="229">
        <v>6.4657468E7</v>
      </c>
      <c r="AH10" s="228">
        <v>928.7192</v>
      </c>
      <c r="AI10" s="229">
        <v>953.0</v>
      </c>
      <c r="AJ10" s="229">
        <v>959.0</v>
      </c>
      <c r="AK10" s="229">
        <v>889.5</v>
      </c>
      <c r="AL10" s="229">
        <v>940.7</v>
      </c>
      <c r="AM10" s="229">
        <v>1.3442681E7</v>
      </c>
      <c r="AN10" s="229"/>
      <c r="AO10" s="228">
        <v>1256.795</v>
      </c>
      <c r="AP10" s="229">
        <v>1309.75</v>
      </c>
      <c r="AQ10" s="229">
        <v>1341.0</v>
      </c>
      <c r="AR10" s="229">
        <v>1264.425</v>
      </c>
      <c r="AS10" s="229">
        <v>1290.0</v>
      </c>
      <c r="AT10" s="229">
        <v>3523590.0</v>
      </c>
      <c r="AU10" s="229"/>
      <c r="AV10" s="228">
        <v>905.6874</v>
      </c>
      <c r="AW10" s="229">
        <v>938.05</v>
      </c>
      <c r="AX10" s="229">
        <v>944.25</v>
      </c>
      <c r="AY10" s="229">
        <v>878.3</v>
      </c>
      <c r="AZ10" s="229">
        <v>890.0</v>
      </c>
      <c r="BA10" s="229">
        <v>6.8773331E7</v>
      </c>
    </row>
    <row r="11">
      <c r="B11" s="219" t="s">
        <v>317</v>
      </c>
      <c r="C11" s="229">
        <f t="shared" si="1"/>
        <v>-0.01909641168</v>
      </c>
      <c r="D11" s="229">
        <f t="shared" si="2"/>
        <v>0.03483296638</v>
      </c>
      <c r="E11" s="229">
        <f t="shared" si="3"/>
        <v>0.07982399034</v>
      </c>
      <c r="F11" s="229">
        <f t="shared" si="4"/>
        <v>0.04146821573</v>
      </c>
      <c r="G11" s="229">
        <f t="shared" si="5"/>
        <v>-0.03399360725</v>
      </c>
      <c r="H11" s="229">
        <f t="shared" si="6"/>
        <v>-0.002615355796</v>
      </c>
      <c r="K11" s="227" t="s">
        <v>317</v>
      </c>
      <c r="M11" s="228">
        <v>14341.35</v>
      </c>
      <c r="N11" s="229">
        <v>14341.35</v>
      </c>
      <c r="O11" s="229">
        <v>14526.95</v>
      </c>
      <c r="P11" s="229">
        <v>14151.4</v>
      </c>
      <c r="Q11" s="229">
        <v>14306.6</v>
      </c>
      <c r="R11" s="229">
        <v>2002400.0</v>
      </c>
      <c r="T11" s="228">
        <v>961.1144</v>
      </c>
      <c r="U11" s="229">
        <v>1013.34</v>
      </c>
      <c r="V11" s="229">
        <v>1058.0</v>
      </c>
      <c r="W11" s="229">
        <v>961.41</v>
      </c>
      <c r="X11" s="229">
        <v>978.6</v>
      </c>
      <c r="Y11" s="229">
        <v>5.0539685E7</v>
      </c>
      <c r="AA11" s="228">
        <v>551.5649</v>
      </c>
      <c r="AB11" s="229">
        <v>570.9</v>
      </c>
      <c r="AC11" s="229">
        <v>577.35</v>
      </c>
      <c r="AD11" s="229">
        <v>513.4</v>
      </c>
      <c r="AE11" s="229">
        <v>535.0</v>
      </c>
      <c r="AF11" s="229">
        <v>9.0210669E7</v>
      </c>
      <c r="AH11" s="228">
        <v>968.0412</v>
      </c>
      <c r="AI11" s="229">
        <v>993.35</v>
      </c>
      <c r="AJ11" s="229">
        <v>1015.0</v>
      </c>
      <c r="AK11" s="229">
        <v>932.2</v>
      </c>
      <c r="AL11" s="229">
        <v>955.0</v>
      </c>
      <c r="AM11" s="229">
        <v>2.2178216E7</v>
      </c>
      <c r="AN11" s="229"/>
      <c r="AO11" s="228">
        <v>1214.79</v>
      </c>
      <c r="AP11" s="229">
        <v>1265.975</v>
      </c>
      <c r="AQ11" s="229">
        <v>1324.0</v>
      </c>
      <c r="AR11" s="229">
        <v>1254.825</v>
      </c>
      <c r="AS11" s="229">
        <v>1309.75</v>
      </c>
      <c r="AT11" s="229">
        <v>2369690.0</v>
      </c>
      <c r="AU11" s="229"/>
      <c r="AV11" s="228">
        <v>903.3218</v>
      </c>
      <c r="AW11" s="229">
        <v>935.6</v>
      </c>
      <c r="AX11" s="229">
        <v>966.35</v>
      </c>
      <c r="AY11" s="229">
        <v>922.75</v>
      </c>
      <c r="AZ11" s="229">
        <v>945.25</v>
      </c>
      <c r="BA11" s="229">
        <v>4.4505987E7</v>
      </c>
    </row>
    <row r="12">
      <c r="B12" s="219" t="s">
        <v>318</v>
      </c>
      <c r="C12" s="229">
        <f t="shared" si="1"/>
        <v>0.02000242718</v>
      </c>
      <c r="D12" s="229">
        <f t="shared" si="2"/>
        <v>0.01884751155</v>
      </c>
      <c r="E12" s="229">
        <f t="shared" si="3"/>
        <v>0.0004375680711</v>
      </c>
      <c r="F12" s="229">
        <f t="shared" si="4"/>
        <v>-0.01266360801</v>
      </c>
      <c r="G12" s="229">
        <f t="shared" si="5"/>
        <v>-0.009005766023</v>
      </c>
      <c r="H12" s="229">
        <f t="shared" si="6"/>
        <v>-0.02735880843</v>
      </c>
      <c r="K12" s="227" t="s">
        <v>318</v>
      </c>
      <c r="M12" s="228">
        <v>14631.1</v>
      </c>
      <c r="N12" s="229">
        <v>14631.1</v>
      </c>
      <c r="O12" s="229">
        <v>15044.35</v>
      </c>
      <c r="P12" s="229">
        <v>14421.3</v>
      </c>
      <c r="Q12" s="229">
        <v>14449.45</v>
      </c>
      <c r="R12" s="229">
        <v>2492900.0</v>
      </c>
      <c r="T12" s="228">
        <v>979.4008</v>
      </c>
      <c r="U12" s="229">
        <v>1032.62</v>
      </c>
      <c r="V12" s="229">
        <v>1042.2</v>
      </c>
      <c r="W12" s="229">
        <v>1004.27</v>
      </c>
      <c r="X12" s="229">
        <v>1025.0</v>
      </c>
      <c r="Y12" s="229">
        <v>2.565623E7</v>
      </c>
      <c r="AA12" s="228">
        <v>551.8063</v>
      </c>
      <c r="AB12" s="229">
        <v>571.15</v>
      </c>
      <c r="AC12" s="229">
        <v>605.0</v>
      </c>
      <c r="AD12" s="229">
        <v>555.5</v>
      </c>
      <c r="AE12" s="229">
        <v>605.0</v>
      </c>
      <c r="AF12" s="229">
        <v>7.532448E7</v>
      </c>
      <c r="AH12" s="228">
        <v>955.8596</v>
      </c>
      <c r="AI12" s="229">
        <v>980.85</v>
      </c>
      <c r="AJ12" s="229">
        <v>999.95</v>
      </c>
      <c r="AK12" s="229">
        <v>959.05</v>
      </c>
      <c r="AL12" s="229">
        <v>999.0</v>
      </c>
      <c r="AM12" s="229">
        <v>9507155.0</v>
      </c>
      <c r="AN12" s="229"/>
      <c r="AO12" s="228">
        <v>1203.899</v>
      </c>
      <c r="AP12" s="229">
        <v>1254.625</v>
      </c>
      <c r="AQ12" s="229">
        <v>1272.4</v>
      </c>
      <c r="AR12" s="229">
        <v>1237.75</v>
      </c>
      <c r="AS12" s="229">
        <v>1260.0</v>
      </c>
      <c r="AT12" s="229">
        <v>2241462.0</v>
      </c>
      <c r="AU12" s="229"/>
      <c r="AV12" s="228">
        <v>878.943</v>
      </c>
      <c r="AW12" s="229">
        <v>910.35</v>
      </c>
      <c r="AX12" s="229">
        <v>940.0</v>
      </c>
      <c r="AY12" s="229">
        <v>900.75</v>
      </c>
      <c r="AZ12" s="229">
        <v>935.6</v>
      </c>
      <c r="BA12" s="229">
        <v>3.4588583E7</v>
      </c>
    </row>
    <row r="13">
      <c r="B13" s="219" t="s">
        <v>319</v>
      </c>
      <c r="C13" s="229">
        <f t="shared" si="1"/>
        <v>0.01304074771</v>
      </c>
      <c r="D13" s="229">
        <f t="shared" si="2"/>
        <v>0.002244057921</v>
      </c>
      <c r="E13" s="229">
        <f t="shared" si="3"/>
        <v>0.05459706281</v>
      </c>
      <c r="F13" s="229">
        <f t="shared" si="4"/>
        <v>0.03230142158</v>
      </c>
      <c r="G13" s="229">
        <f t="shared" si="5"/>
        <v>0.04168166382</v>
      </c>
      <c r="H13" s="229">
        <f t="shared" si="6"/>
        <v>-0.03061710641</v>
      </c>
      <c r="K13" s="227" t="s">
        <v>319</v>
      </c>
      <c r="M13" s="228">
        <v>14823.15</v>
      </c>
      <c r="N13" s="229">
        <v>14823.15</v>
      </c>
      <c r="O13" s="229">
        <v>14863.05</v>
      </c>
      <c r="P13" s="229">
        <v>14416.25</v>
      </c>
      <c r="Q13" s="229">
        <v>14481.05</v>
      </c>
      <c r="R13" s="229">
        <v>2364000.0</v>
      </c>
      <c r="T13" s="228">
        <v>981.6011</v>
      </c>
      <c r="U13" s="229">
        <v>1034.94</v>
      </c>
      <c r="V13" s="229">
        <v>1050.4</v>
      </c>
      <c r="W13" s="229">
        <v>1010.87</v>
      </c>
      <c r="X13" s="229">
        <v>1038.79</v>
      </c>
      <c r="Y13" s="229">
        <v>2.25398E7</v>
      </c>
      <c r="AA13" s="228">
        <v>582.7709</v>
      </c>
      <c r="AB13" s="229">
        <v>603.2</v>
      </c>
      <c r="AC13" s="229">
        <v>611.9</v>
      </c>
      <c r="AD13" s="229">
        <v>565.5</v>
      </c>
      <c r="AE13" s="229">
        <v>574.95</v>
      </c>
      <c r="AF13" s="229">
        <v>5.8143637E7</v>
      </c>
      <c r="AH13" s="228">
        <v>987.2393</v>
      </c>
      <c r="AI13" s="229">
        <v>1013.05</v>
      </c>
      <c r="AJ13" s="229">
        <v>1039.0</v>
      </c>
      <c r="AK13" s="229">
        <v>950.0</v>
      </c>
      <c r="AL13" s="229">
        <v>979.7</v>
      </c>
      <c r="AM13" s="229">
        <v>1.5997586E7</v>
      </c>
      <c r="AN13" s="229"/>
      <c r="AO13" s="228">
        <v>1255.14</v>
      </c>
      <c r="AP13" s="229">
        <v>1308.025</v>
      </c>
      <c r="AQ13" s="229">
        <v>1337.9</v>
      </c>
      <c r="AR13" s="229">
        <v>1242.475</v>
      </c>
      <c r="AS13" s="229">
        <v>1254.5</v>
      </c>
      <c r="AT13" s="229">
        <v>2889994.0</v>
      </c>
      <c r="AU13" s="229"/>
      <c r="AV13" s="228">
        <v>852.4401</v>
      </c>
      <c r="AW13" s="229">
        <v>882.9</v>
      </c>
      <c r="AX13" s="229">
        <v>924.4</v>
      </c>
      <c r="AY13" s="229">
        <v>869.0</v>
      </c>
      <c r="AZ13" s="229">
        <v>919.1</v>
      </c>
      <c r="BA13" s="229">
        <v>4.8621206E7</v>
      </c>
    </row>
    <row r="14">
      <c r="B14" s="219" t="s">
        <v>320</v>
      </c>
      <c r="C14" s="229">
        <f t="shared" si="1"/>
        <v>-0.009853999694</v>
      </c>
      <c r="D14" s="229">
        <f t="shared" si="2"/>
        <v>0.004271422025</v>
      </c>
      <c r="E14" s="229">
        <f t="shared" si="3"/>
        <v>0.02286338477</v>
      </c>
      <c r="F14" s="229">
        <f t="shared" si="4"/>
        <v>-0.006287914008</v>
      </c>
      <c r="G14" s="229">
        <f t="shared" si="5"/>
        <v>0.03981149322</v>
      </c>
      <c r="H14" s="229">
        <f t="shared" si="6"/>
        <v>0.02367269193</v>
      </c>
      <c r="K14" s="227" t="s">
        <v>320</v>
      </c>
      <c r="M14" s="228">
        <v>14677.8</v>
      </c>
      <c r="N14" s="229">
        <v>14677.8</v>
      </c>
      <c r="O14" s="229">
        <v>14966.9</v>
      </c>
      <c r="P14" s="229">
        <v>14591.9</v>
      </c>
      <c r="Q14" s="229">
        <v>14928.25</v>
      </c>
      <c r="R14" s="229">
        <v>2433900.0</v>
      </c>
      <c r="T14" s="228">
        <v>985.8029</v>
      </c>
      <c r="U14" s="229">
        <v>1039.37</v>
      </c>
      <c r="V14" s="229">
        <v>1079.68</v>
      </c>
      <c r="W14" s="229">
        <v>1032.0</v>
      </c>
      <c r="X14" s="229">
        <v>1076.0</v>
      </c>
      <c r="Y14" s="229">
        <v>3.523275E7</v>
      </c>
      <c r="AA14" s="228">
        <v>596.2485</v>
      </c>
      <c r="AB14" s="229">
        <v>617.15</v>
      </c>
      <c r="AC14" s="229">
        <v>673.7</v>
      </c>
      <c r="AD14" s="229">
        <v>606.0</v>
      </c>
      <c r="AE14" s="229">
        <v>609.45</v>
      </c>
      <c r="AF14" s="229">
        <v>7.7063932E7</v>
      </c>
      <c r="AH14" s="228">
        <v>981.0511</v>
      </c>
      <c r="AI14" s="229">
        <v>1006.7</v>
      </c>
      <c r="AJ14" s="229">
        <v>1063.9</v>
      </c>
      <c r="AK14" s="229">
        <v>995.45</v>
      </c>
      <c r="AL14" s="229">
        <v>1018.85</v>
      </c>
      <c r="AM14" s="229">
        <v>1.1921065E7</v>
      </c>
      <c r="AN14" s="229"/>
      <c r="AO14" s="228">
        <v>1306.117</v>
      </c>
      <c r="AP14" s="229">
        <v>1361.15</v>
      </c>
      <c r="AQ14" s="229">
        <v>1410.0</v>
      </c>
      <c r="AR14" s="229">
        <v>1309.5</v>
      </c>
      <c r="AS14" s="229">
        <v>1309.5</v>
      </c>
      <c r="AT14" s="229">
        <v>4288298.0</v>
      </c>
      <c r="AU14" s="229"/>
      <c r="AV14" s="228">
        <v>872.8604</v>
      </c>
      <c r="AW14" s="229">
        <v>904.05</v>
      </c>
      <c r="AX14" s="229">
        <v>921.0</v>
      </c>
      <c r="AY14" s="229">
        <v>877.5</v>
      </c>
      <c r="AZ14" s="229">
        <v>892.5</v>
      </c>
      <c r="BA14" s="229">
        <v>3.4516479E7</v>
      </c>
    </row>
    <row r="15">
      <c r="B15" s="219" t="s">
        <v>321</v>
      </c>
      <c r="C15" s="229">
        <f t="shared" si="1"/>
        <v>0.03333295791</v>
      </c>
      <c r="D15" s="229">
        <f t="shared" si="2"/>
        <v>0.003764450558</v>
      </c>
      <c r="E15" s="229">
        <f t="shared" si="3"/>
        <v>-0.006502622035</v>
      </c>
      <c r="F15" s="229">
        <f t="shared" si="4"/>
        <v>0.006386669381</v>
      </c>
      <c r="G15" s="229">
        <f t="shared" si="5"/>
        <v>-0.001599143991</v>
      </c>
      <c r="H15" s="229">
        <f t="shared" si="6"/>
        <v>0.02496092895</v>
      </c>
      <c r="K15" s="227" t="s">
        <v>321</v>
      </c>
      <c r="M15" s="228">
        <v>15175.3</v>
      </c>
      <c r="N15" s="229">
        <v>15175.3</v>
      </c>
      <c r="O15" s="229">
        <v>15190.0</v>
      </c>
      <c r="P15" s="229">
        <v>14725.35</v>
      </c>
      <c r="Q15" s="229">
        <v>14756.25</v>
      </c>
      <c r="R15" s="229">
        <v>2752600.0</v>
      </c>
      <c r="T15" s="228">
        <v>989.5209</v>
      </c>
      <c r="U15" s="229">
        <v>1043.29</v>
      </c>
      <c r="V15" s="229">
        <v>1060.98</v>
      </c>
      <c r="W15" s="229">
        <v>1029.0</v>
      </c>
      <c r="X15" s="229">
        <v>1050.0</v>
      </c>
      <c r="Y15" s="229">
        <v>2.3429495E7</v>
      </c>
      <c r="AA15" s="228">
        <v>592.3839</v>
      </c>
      <c r="AB15" s="229">
        <v>613.15</v>
      </c>
      <c r="AC15" s="229">
        <v>628.4</v>
      </c>
      <c r="AD15" s="229">
        <v>601.45</v>
      </c>
      <c r="AE15" s="229">
        <v>624.75</v>
      </c>
      <c r="AF15" s="229">
        <v>2.5483825E7</v>
      </c>
      <c r="AH15" s="228">
        <v>987.3368</v>
      </c>
      <c r="AI15" s="229">
        <v>1013.15</v>
      </c>
      <c r="AJ15" s="229">
        <v>1034.9</v>
      </c>
      <c r="AK15" s="229">
        <v>999.4</v>
      </c>
      <c r="AL15" s="229">
        <v>1009.9</v>
      </c>
      <c r="AM15" s="229">
        <v>8939138.0</v>
      </c>
      <c r="AN15" s="229"/>
      <c r="AO15" s="228">
        <v>1304.03</v>
      </c>
      <c r="AP15" s="229">
        <v>1358.975</v>
      </c>
      <c r="AQ15" s="229">
        <v>1446.0</v>
      </c>
      <c r="AR15" s="229">
        <v>1335.75</v>
      </c>
      <c r="AS15" s="229">
        <v>1370.0</v>
      </c>
      <c r="AT15" s="229">
        <v>7150350.0</v>
      </c>
      <c r="AU15" s="229"/>
      <c r="AV15" s="228">
        <v>894.922</v>
      </c>
      <c r="AW15" s="229">
        <v>926.9</v>
      </c>
      <c r="AX15" s="229">
        <v>935.0</v>
      </c>
      <c r="AY15" s="229">
        <v>870.0</v>
      </c>
      <c r="AZ15" s="229">
        <v>895.0</v>
      </c>
      <c r="BA15" s="229">
        <v>4.5614095E7</v>
      </c>
    </row>
    <row r="16">
      <c r="B16" s="219" t="s">
        <v>322</v>
      </c>
      <c r="C16" s="229">
        <f t="shared" si="1"/>
        <v>0.01701066304</v>
      </c>
      <c r="D16" s="229">
        <f t="shared" si="2"/>
        <v>-0.004207030443</v>
      </c>
      <c r="E16" s="229">
        <f t="shared" si="3"/>
        <v>0.01320449176</v>
      </c>
      <c r="F16" s="229">
        <f t="shared" si="4"/>
        <v>0.008892855303</v>
      </c>
      <c r="G16" s="229">
        <f t="shared" si="5"/>
        <v>-0.001435813229</v>
      </c>
      <c r="H16" s="229">
        <f t="shared" si="6"/>
        <v>0.008005442754</v>
      </c>
      <c r="K16" s="227" t="s">
        <v>322</v>
      </c>
      <c r="M16" s="228">
        <v>15435.65</v>
      </c>
      <c r="N16" s="229">
        <v>15435.65</v>
      </c>
      <c r="O16" s="229">
        <v>15469.65</v>
      </c>
      <c r="P16" s="229">
        <v>15145.45</v>
      </c>
      <c r="Q16" s="229">
        <v>15211.35</v>
      </c>
      <c r="R16" s="229">
        <v>1873400.0</v>
      </c>
      <c r="T16" s="228">
        <v>985.3667</v>
      </c>
      <c r="U16" s="229">
        <v>1038.91</v>
      </c>
      <c r="V16" s="229">
        <v>1067.0</v>
      </c>
      <c r="W16" s="229">
        <v>1030.0</v>
      </c>
      <c r="X16" s="229">
        <v>1047.2</v>
      </c>
      <c r="Y16" s="229">
        <v>1.7813655E7</v>
      </c>
      <c r="AA16" s="228">
        <v>600.2579</v>
      </c>
      <c r="AB16" s="229">
        <v>621.3</v>
      </c>
      <c r="AC16" s="229">
        <v>639.95</v>
      </c>
      <c r="AD16" s="229">
        <v>612.5</v>
      </c>
      <c r="AE16" s="229">
        <v>620.5</v>
      </c>
      <c r="AF16" s="229">
        <v>4.1969966E7</v>
      </c>
      <c r="AH16" s="228">
        <v>996.1562</v>
      </c>
      <c r="AI16" s="229">
        <v>1022.2</v>
      </c>
      <c r="AJ16" s="229">
        <v>1043.1</v>
      </c>
      <c r="AK16" s="229">
        <v>1006.2</v>
      </c>
      <c r="AL16" s="229">
        <v>1011.0</v>
      </c>
      <c r="AM16" s="229">
        <v>7383314.0</v>
      </c>
      <c r="AN16" s="229"/>
      <c r="AO16" s="228">
        <v>1302.159</v>
      </c>
      <c r="AP16" s="229">
        <v>1357.025</v>
      </c>
      <c r="AQ16" s="229">
        <v>1375.1</v>
      </c>
      <c r="AR16" s="229">
        <v>1341.55</v>
      </c>
      <c r="AS16" s="229">
        <v>1361.075</v>
      </c>
      <c r="AT16" s="229">
        <v>1692504.0</v>
      </c>
      <c r="AU16" s="229"/>
      <c r="AV16" s="228">
        <v>902.115</v>
      </c>
      <c r="AW16" s="229">
        <v>934.35</v>
      </c>
      <c r="AX16" s="229">
        <v>951.95</v>
      </c>
      <c r="AY16" s="229">
        <v>926.15</v>
      </c>
      <c r="AZ16" s="229">
        <v>931.0</v>
      </c>
      <c r="BA16" s="229">
        <v>2.3967061E7</v>
      </c>
    </row>
    <row r="17">
      <c r="B17" s="219" t="s">
        <v>323</v>
      </c>
      <c r="C17" s="229">
        <f t="shared" si="1"/>
        <v>0.01508424114</v>
      </c>
      <c r="D17" s="229">
        <f t="shared" si="2"/>
        <v>0.01156989886</v>
      </c>
      <c r="E17" s="229">
        <f t="shared" si="3"/>
        <v>0.024170347</v>
      </c>
      <c r="F17" s="229">
        <f t="shared" si="4"/>
        <v>-0.06376928582</v>
      </c>
      <c r="G17" s="229">
        <f t="shared" si="5"/>
        <v>0.03529396005</v>
      </c>
      <c r="H17" s="229">
        <f t="shared" si="6"/>
        <v>0.01281434804</v>
      </c>
      <c r="K17" s="227" t="s">
        <v>323</v>
      </c>
      <c r="M17" s="228">
        <v>15670.25</v>
      </c>
      <c r="N17" s="229">
        <v>15670.25</v>
      </c>
      <c r="O17" s="229">
        <v>15733.6</v>
      </c>
      <c r="P17" s="229">
        <v>15374.0</v>
      </c>
      <c r="Q17" s="229">
        <v>15437.75</v>
      </c>
      <c r="R17" s="229">
        <v>2098600.0</v>
      </c>
      <c r="T17" s="228">
        <v>996.8335</v>
      </c>
      <c r="U17" s="229">
        <v>1051.0</v>
      </c>
      <c r="V17" s="229">
        <v>1070.8</v>
      </c>
      <c r="W17" s="229">
        <v>1034.23</v>
      </c>
      <c r="X17" s="229">
        <v>1043.4</v>
      </c>
      <c r="Y17" s="229">
        <v>1.5646105E7</v>
      </c>
      <c r="AA17" s="228">
        <v>614.9431</v>
      </c>
      <c r="AB17" s="229">
        <v>636.5</v>
      </c>
      <c r="AC17" s="229">
        <v>644.8</v>
      </c>
      <c r="AD17" s="229">
        <v>611.55</v>
      </c>
      <c r="AE17" s="229">
        <v>620.0</v>
      </c>
      <c r="AF17" s="229">
        <v>2.3527257E7</v>
      </c>
      <c r="AH17" s="228">
        <v>934.6151</v>
      </c>
      <c r="AI17" s="229">
        <v>959.05</v>
      </c>
      <c r="AJ17" s="229">
        <v>1032.0</v>
      </c>
      <c r="AK17" s="229">
        <v>956.05</v>
      </c>
      <c r="AL17" s="229">
        <v>1029.0</v>
      </c>
      <c r="AM17" s="229">
        <v>1.755074E7</v>
      </c>
      <c r="AN17" s="229"/>
      <c r="AO17" s="228">
        <v>1348.938</v>
      </c>
      <c r="AP17" s="229">
        <v>1405.775</v>
      </c>
      <c r="AQ17" s="229">
        <v>1411.0</v>
      </c>
      <c r="AR17" s="229">
        <v>1351.1</v>
      </c>
      <c r="AS17" s="229">
        <v>1358.85</v>
      </c>
      <c r="AT17" s="229">
        <v>2129838.0</v>
      </c>
      <c r="AU17" s="229"/>
      <c r="AV17" s="228">
        <v>913.7494</v>
      </c>
      <c r="AW17" s="229">
        <v>946.4</v>
      </c>
      <c r="AX17" s="229">
        <v>960.5</v>
      </c>
      <c r="AY17" s="229">
        <v>924.0</v>
      </c>
      <c r="AZ17" s="229">
        <v>934.35</v>
      </c>
      <c r="BA17" s="229">
        <v>1.3853872E7</v>
      </c>
    </row>
    <row r="18">
      <c r="B18" s="219" t="s">
        <v>324</v>
      </c>
      <c r="C18" s="229">
        <f t="shared" si="1"/>
        <v>0.008204789653</v>
      </c>
      <c r="D18" s="229">
        <f t="shared" si="2"/>
        <v>0.03698533846</v>
      </c>
      <c r="E18" s="229">
        <f t="shared" si="3"/>
        <v>0.04372749558</v>
      </c>
      <c r="F18" s="229">
        <f t="shared" si="4"/>
        <v>0.05156437995</v>
      </c>
      <c r="G18" s="229">
        <f t="shared" si="5"/>
        <v>0.02398470512</v>
      </c>
      <c r="H18" s="229">
        <f t="shared" si="6"/>
        <v>0.0224116118</v>
      </c>
      <c r="K18" s="227" t="s">
        <v>324</v>
      </c>
      <c r="M18" s="228">
        <v>15799.35</v>
      </c>
      <c r="N18" s="229">
        <v>15799.35</v>
      </c>
      <c r="O18" s="229">
        <v>15835.55</v>
      </c>
      <c r="P18" s="229">
        <v>15566.9</v>
      </c>
      <c r="Q18" s="229">
        <v>15725.1</v>
      </c>
      <c r="R18" s="229">
        <v>1891400.0</v>
      </c>
      <c r="T18" s="228">
        <v>1034.392</v>
      </c>
      <c r="U18" s="229">
        <v>1090.6</v>
      </c>
      <c r="V18" s="229">
        <v>1097.98</v>
      </c>
      <c r="W18" s="229">
        <v>1030.02</v>
      </c>
      <c r="X18" s="229">
        <v>1052.2</v>
      </c>
      <c r="Y18" s="229">
        <v>1.696275E7</v>
      </c>
      <c r="AA18" s="228">
        <v>642.4296</v>
      </c>
      <c r="AB18" s="229">
        <v>664.95</v>
      </c>
      <c r="AC18" s="229">
        <v>668.9</v>
      </c>
      <c r="AD18" s="229">
        <v>610.5</v>
      </c>
      <c r="AE18" s="229">
        <v>639.95</v>
      </c>
      <c r="AF18" s="229">
        <v>3.4175844E7</v>
      </c>
      <c r="AH18" s="228">
        <v>984.0721</v>
      </c>
      <c r="AI18" s="229">
        <v>1009.8</v>
      </c>
      <c r="AJ18" s="229">
        <v>1016.45</v>
      </c>
      <c r="AK18" s="229">
        <v>950.5</v>
      </c>
      <c r="AL18" s="229">
        <v>964.05</v>
      </c>
      <c r="AM18" s="229">
        <v>1.5167966E7</v>
      </c>
      <c r="AN18" s="229"/>
      <c r="AO18" s="228">
        <v>1381.683</v>
      </c>
      <c r="AP18" s="229">
        <v>1439.9</v>
      </c>
      <c r="AQ18" s="229">
        <v>1456.65</v>
      </c>
      <c r="AR18" s="229">
        <v>1385.5</v>
      </c>
      <c r="AS18" s="229">
        <v>1410.0</v>
      </c>
      <c r="AT18" s="229">
        <v>2293566.0</v>
      </c>
      <c r="AU18" s="229"/>
      <c r="AV18" s="228">
        <v>934.4592</v>
      </c>
      <c r="AW18" s="229">
        <v>967.85</v>
      </c>
      <c r="AX18" s="229">
        <v>982.3</v>
      </c>
      <c r="AY18" s="229">
        <v>931.85</v>
      </c>
      <c r="AZ18" s="229">
        <v>951.75</v>
      </c>
      <c r="BA18" s="229">
        <v>1.8040712E7</v>
      </c>
    </row>
    <row r="19">
      <c r="B19" s="219" t="s">
        <v>325</v>
      </c>
      <c r="C19" s="229">
        <f t="shared" si="1"/>
        <v>-0.007369159884</v>
      </c>
      <c r="D19" s="229">
        <f t="shared" si="2"/>
        <v>-0.03150049229</v>
      </c>
      <c r="E19" s="229">
        <f t="shared" si="3"/>
        <v>-0.06934743677</v>
      </c>
      <c r="F19" s="229">
        <f t="shared" si="4"/>
        <v>-0.05846993189</v>
      </c>
      <c r="G19" s="229">
        <f t="shared" si="5"/>
        <v>0.006196370847</v>
      </c>
      <c r="H19" s="229">
        <f t="shared" si="6"/>
        <v>-0.007206744168</v>
      </c>
      <c r="K19" s="227" t="s">
        <v>325</v>
      </c>
      <c r="M19" s="228">
        <v>15683.35</v>
      </c>
      <c r="N19" s="229">
        <v>15683.35</v>
      </c>
      <c r="O19" s="229">
        <v>15901.6</v>
      </c>
      <c r="P19" s="229">
        <v>15450.9</v>
      </c>
      <c r="Q19" s="229">
        <v>15791.4</v>
      </c>
      <c r="R19" s="229">
        <v>2054800.0</v>
      </c>
      <c r="T19" s="228">
        <v>1002.316</v>
      </c>
      <c r="U19" s="229">
        <v>1056.78</v>
      </c>
      <c r="V19" s="229">
        <v>1103.0</v>
      </c>
      <c r="W19" s="229">
        <v>1046.96</v>
      </c>
      <c r="X19" s="229">
        <v>1090.6</v>
      </c>
      <c r="Y19" s="229">
        <v>1.785004E7</v>
      </c>
      <c r="AA19" s="228">
        <v>599.3884</v>
      </c>
      <c r="AB19" s="229">
        <v>620.4</v>
      </c>
      <c r="AC19" s="229">
        <v>668.55</v>
      </c>
      <c r="AD19" s="229">
        <v>603.6</v>
      </c>
      <c r="AE19" s="229">
        <v>668.5</v>
      </c>
      <c r="AF19" s="229">
        <v>2.4279894E7</v>
      </c>
      <c r="AH19" s="228">
        <v>928.1833</v>
      </c>
      <c r="AI19" s="229">
        <v>952.45</v>
      </c>
      <c r="AJ19" s="229">
        <v>1018.0</v>
      </c>
      <c r="AK19" s="229">
        <v>917.75</v>
      </c>
      <c r="AL19" s="229">
        <v>1014.6</v>
      </c>
      <c r="AM19" s="229">
        <v>1.3084996E7</v>
      </c>
      <c r="AN19" s="229"/>
      <c r="AO19" s="228">
        <v>1390.271</v>
      </c>
      <c r="AP19" s="229">
        <v>1448.85</v>
      </c>
      <c r="AQ19" s="229">
        <v>1504.75</v>
      </c>
      <c r="AR19" s="229">
        <v>1419.5</v>
      </c>
      <c r="AS19" s="229">
        <v>1437.5</v>
      </c>
      <c r="AT19" s="229">
        <v>4129382.0</v>
      </c>
      <c r="AU19" s="229"/>
      <c r="AV19" s="228">
        <v>927.749</v>
      </c>
      <c r="AW19" s="229">
        <v>960.9</v>
      </c>
      <c r="AX19" s="229">
        <v>979.0</v>
      </c>
      <c r="AY19" s="229">
        <v>943.5</v>
      </c>
      <c r="AZ19" s="229">
        <v>972.7</v>
      </c>
      <c r="BA19" s="229">
        <v>1.2759042E7</v>
      </c>
    </row>
    <row r="20">
      <c r="B20" s="219" t="s">
        <v>326</v>
      </c>
      <c r="C20" s="229">
        <f t="shared" si="1"/>
        <v>0.011222644</v>
      </c>
      <c r="D20" s="229">
        <f t="shared" si="2"/>
        <v>0.004795351198</v>
      </c>
      <c r="E20" s="229">
        <f t="shared" si="3"/>
        <v>0.005785977172</v>
      </c>
      <c r="F20" s="229">
        <f t="shared" si="4"/>
        <v>-0.002207386892</v>
      </c>
      <c r="G20" s="229">
        <f t="shared" si="5"/>
        <v>0.001244306524</v>
      </c>
      <c r="H20" s="229">
        <f t="shared" si="6"/>
        <v>-0.003962465867</v>
      </c>
      <c r="K20" s="227" t="s">
        <v>326</v>
      </c>
      <c r="M20" s="228">
        <v>15860.35</v>
      </c>
      <c r="N20" s="229">
        <v>15860.35</v>
      </c>
      <c r="O20" s="229">
        <v>15895.75</v>
      </c>
      <c r="P20" s="229">
        <v>15505.65</v>
      </c>
      <c r="Q20" s="229">
        <v>15525.85</v>
      </c>
      <c r="R20" s="229">
        <v>1592500.0</v>
      </c>
      <c r="T20" s="228">
        <v>1007.134</v>
      </c>
      <c r="U20" s="229">
        <v>1061.86</v>
      </c>
      <c r="V20" s="229">
        <v>1069.99</v>
      </c>
      <c r="W20" s="229">
        <v>1045.4</v>
      </c>
      <c r="X20" s="229">
        <v>1055.0</v>
      </c>
      <c r="Y20" s="229">
        <v>1.041871E7</v>
      </c>
      <c r="AA20" s="228">
        <v>602.8665</v>
      </c>
      <c r="AB20" s="229">
        <v>624.0</v>
      </c>
      <c r="AC20" s="229">
        <v>635.5</v>
      </c>
      <c r="AD20" s="229">
        <v>613.3</v>
      </c>
      <c r="AE20" s="229">
        <v>620.0</v>
      </c>
      <c r="AF20" s="229">
        <v>1.5224728E7</v>
      </c>
      <c r="AH20" s="228">
        <v>926.1367</v>
      </c>
      <c r="AI20" s="229">
        <v>950.35</v>
      </c>
      <c r="AJ20" s="229">
        <v>966.85</v>
      </c>
      <c r="AK20" s="229">
        <v>931.0</v>
      </c>
      <c r="AL20" s="229">
        <v>942.0</v>
      </c>
      <c r="AM20" s="229">
        <v>7955722.0</v>
      </c>
      <c r="AN20" s="229"/>
      <c r="AO20" s="228">
        <v>1392.002</v>
      </c>
      <c r="AP20" s="229">
        <v>1443.125</v>
      </c>
      <c r="AQ20" s="229">
        <v>1476.425</v>
      </c>
      <c r="AR20" s="229">
        <v>1431.7</v>
      </c>
      <c r="AS20" s="229">
        <v>1432.5</v>
      </c>
      <c r="AT20" s="229">
        <v>1068044.0</v>
      </c>
      <c r="AU20" s="229"/>
      <c r="AV20" s="228">
        <v>924.0801</v>
      </c>
      <c r="AW20" s="229">
        <v>957.1</v>
      </c>
      <c r="AX20" s="229">
        <v>966.0</v>
      </c>
      <c r="AY20" s="229">
        <v>944.0</v>
      </c>
      <c r="AZ20" s="229">
        <v>958.0</v>
      </c>
      <c r="BA20" s="229">
        <v>9681623.0</v>
      </c>
    </row>
    <row r="21">
      <c r="B21" s="219" t="s">
        <v>327</v>
      </c>
      <c r="C21" s="229">
        <f t="shared" si="1"/>
        <v>-0.008748557741</v>
      </c>
      <c r="D21" s="229">
        <f t="shared" si="2"/>
        <v>0.04895781116</v>
      </c>
      <c r="E21" s="229">
        <f t="shared" si="3"/>
        <v>0.02430145732</v>
      </c>
      <c r="F21" s="229">
        <f t="shared" si="4"/>
        <v>0.04510807996</v>
      </c>
      <c r="G21" s="229">
        <f t="shared" si="5"/>
        <v>0.02196599124</v>
      </c>
      <c r="H21" s="229">
        <f t="shared" si="6"/>
        <v>0.02282808422</v>
      </c>
      <c r="K21" s="227" t="s">
        <v>327</v>
      </c>
      <c r="M21" s="228">
        <v>15722.2</v>
      </c>
      <c r="N21" s="229">
        <v>15722.2</v>
      </c>
      <c r="O21" s="229">
        <v>15915.65</v>
      </c>
      <c r="P21" s="229">
        <v>15635.95</v>
      </c>
      <c r="Q21" s="229">
        <v>15915.35</v>
      </c>
      <c r="R21" s="229">
        <v>1357500.0</v>
      </c>
      <c r="T21" s="228">
        <v>1057.668</v>
      </c>
      <c r="U21" s="229">
        <v>1115.14</v>
      </c>
      <c r="V21" s="229">
        <v>1120.0</v>
      </c>
      <c r="W21" s="229">
        <v>1062.51</v>
      </c>
      <c r="X21" s="229">
        <v>1065.8</v>
      </c>
      <c r="Y21" s="229">
        <v>1.5203E7</v>
      </c>
      <c r="AA21" s="228">
        <v>617.6965</v>
      </c>
      <c r="AB21" s="229">
        <v>639.35</v>
      </c>
      <c r="AC21" s="229">
        <v>650.0</v>
      </c>
      <c r="AD21" s="229">
        <v>626.6</v>
      </c>
      <c r="AE21" s="229">
        <v>631.95</v>
      </c>
      <c r="AF21" s="229">
        <v>2.2280449E7</v>
      </c>
      <c r="AH21" s="228">
        <v>968.8695</v>
      </c>
      <c r="AI21" s="229">
        <v>994.2</v>
      </c>
      <c r="AJ21" s="229">
        <v>1013.0</v>
      </c>
      <c r="AK21" s="229">
        <v>952.1</v>
      </c>
      <c r="AL21" s="229">
        <v>952.1</v>
      </c>
      <c r="AM21" s="229">
        <v>1.3263901E7</v>
      </c>
      <c r="AN21" s="229"/>
      <c r="AO21" s="228">
        <v>1422.917</v>
      </c>
      <c r="AP21" s="229">
        <v>1475.175</v>
      </c>
      <c r="AQ21" s="229">
        <v>1517.5</v>
      </c>
      <c r="AR21" s="229">
        <v>1437.5</v>
      </c>
      <c r="AS21" s="229">
        <v>1447.5</v>
      </c>
      <c r="AT21" s="229">
        <v>2851592.0</v>
      </c>
      <c r="AU21" s="229"/>
      <c r="AV21" s="228">
        <v>945.4177</v>
      </c>
      <c r="AW21" s="229">
        <v>979.2</v>
      </c>
      <c r="AX21" s="229">
        <v>997.0</v>
      </c>
      <c r="AY21" s="229">
        <v>957.1</v>
      </c>
      <c r="AZ21" s="229">
        <v>962.0</v>
      </c>
      <c r="BA21" s="229">
        <v>1.6968343E7</v>
      </c>
    </row>
    <row r="22">
      <c r="B22" s="219" t="s">
        <v>328</v>
      </c>
      <c r="C22" s="229">
        <f t="shared" si="1"/>
        <v>-0.002062906627</v>
      </c>
      <c r="D22" s="229">
        <f t="shared" si="2"/>
        <v>-0.02091461487</v>
      </c>
      <c r="E22" s="229">
        <f t="shared" si="3"/>
        <v>0.001797163954</v>
      </c>
      <c r="F22" s="229">
        <f t="shared" si="4"/>
        <v>-0.04684572558</v>
      </c>
      <c r="G22" s="229">
        <f t="shared" si="5"/>
        <v>0.01837031134</v>
      </c>
      <c r="H22" s="229">
        <f t="shared" si="6"/>
        <v>-0.0200109802</v>
      </c>
      <c r="K22" s="227" t="s">
        <v>328</v>
      </c>
      <c r="M22" s="228">
        <v>15689.8</v>
      </c>
      <c r="N22" s="229">
        <v>15689.8</v>
      </c>
      <c r="O22" s="229">
        <v>15914.2</v>
      </c>
      <c r="P22" s="229">
        <v>15632.75</v>
      </c>
      <c r="Q22" s="229">
        <v>15793.4</v>
      </c>
      <c r="R22" s="229">
        <v>1478800.0</v>
      </c>
      <c r="T22" s="228">
        <v>1035.777</v>
      </c>
      <c r="U22" s="229">
        <v>1092.06</v>
      </c>
      <c r="V22" s="229">
        <v>1122.92</v>
      </c>
      <c r="W22" s="229">
        <v>1083.39</v>
      </c>
      <c r="X22" s="229">
        <v>1115.24</v>
      </c>
      <c r="Y22" s="229">
        <v>9630600.0</v>
      </c>
      <c r="AA22" s="228">
        <v>618.8076</v>
      </c>
      <c r="AB22" s="229">
        <v>640.5</v>
      </c>
      <c r="AC22" s="229">
        <v>646.9</v>
      </c>
      <c r="AD22" s="229">
        <v>628.2</v>
      </c>
      <c r="AE22" s="229">
        <v>643.0</v>
      </c>
      <c r="AF22" s="229">
        <v>1.0740334E7</v>
      </c>
      <c r="AH22" s="228">
        <v>924.5288</v>
      </c>
      <c r="AI22" s="229">
        <v>948.7</v>
      </c>
      <c r="AJ22" s="229">
        <v>1006.7</v>
      </c>
      <c r="AK22" s="229">
        <v>942.0</v>
      </c>
      <c r="AL22" s="229">
        <v>1006.7</v>
      </c>
      <c r="AM22" s="229">
        <v>6868515.0</v>
      </c>
      <c r="AN22" s="229"/>
      <c r="AO22" s="228">
        <v>1449.298</v>
      </c>
      <c r="AP22" s="229">
        <v>1502.525</v>
      </c>
      <c r="AQ22" s="229">
        <v>1507.0</v>
      </c>
      <c r="AR22" s="229">
        <v>1455.0</v>
      </c>
      <c r="AS22" s="229">
        <v>1491.05</v>
      </c>
      <c r="AT22" s="229">
        <v>1473824.0</v>
      </c>
      <c r="AU22" s="229"/>
      <c r="AV22" s="228">
        <v>926.687</v>
      </c>
      <c r="AW22" s="229">
        <v>959.8</v>
      </c>
      <c r="AX22" s="229">
        <v>983.85</v>
      </c>
      <c r="AY22" s="229">
        <v>944.8</v>
      </c>
      <c r="AZ22" s="229">
        <v>979.3</v>
      </c>
      <c r="BA22" s="229">
        <v>7148546.0</v>
      </c>
    </row>
    <row r="23">
      <c r="B23" s="219" t="s">
        <v>329</v>
      </c>
      <c r="C23" s="229">
        <f t="shared" si="1"/>
        <v>0.01477890576</v>
      </c>
      <c r="D23" s="229">
        <f t="shared" si="2"/>
        <v>-0.005308641894</v>
      </c>
      <c r="E23" s="229">
        <f t="shared" si="3"/>
        <v>0.005216590088</v>
      </c>
      <c r="F23" s="229">
        <f t="shared" si="4"/>
        <v>0.02790877819</v>
      </c>
      <c r="G23" s="229">
        <f t="shared" si="5"/>
        <v>-0.004770215073</v>
      </c>
      <c r="H23" s="229">
        <f t="shared" si="6"/>
        <v>0.01791521364</v>
      </c>
      <c r="K23" s="227" t="s">
        <v>329</v>
      </c>
      <c r="M23" s="228">
        <v>15923.4</v>
      </c>
      <c r="N23" s="229">
        <v>15923.4</v>
      </c>
      <c r="O23" s="229">
        <v>15962.25</v>
      </c>
      <c r="P23" s="229">
        <v>15644.75</v>
      </c>
      <c r="Q23" s="229">
        <v>15766.8</v>
      </c>
      <c r="R23" s="229">
        <v>1024200.0</v>
      </c>
      <c r="T23" s="228">
        <v>1030.293</v>
      </c>
      <c r="U23" s="229">
        <v>1081.31</v>
      </c>
      <c r="V23" s="229">
        <v>1106.8</v>
      </c>
      <c r="W23" s="229">
        <v>1073.5</v>
      </c>
      <c r="X23" s="229">
        <v>1099.98</v>
      </c>
      <c r="Y23" s="229">
        <v>8980410.0</v>
      </c>
      <c r="AA23" s="228">
        <v>622.0441</v>
      </c>
      <c r="AB23" s="229">
        <v>643.85</v>
      </c>
      <c r="AC23" s="229">
        <v>651.9</v>
      </c>
      <c r="AD23" s="229">
        <v>636.0</v>
      </c>
      <c r="AE23" s="229">
        <v>642.5</v>
      </c>
      <c r="AF23" s="229">
        <v>1.2661129E7</v>
      </c>
      <c r="AH23" s="228">
        <v>950.6947</v>
      </c>
      <c r="AI23" s="229">
        <v>975.55</v>
      </c>
      <c r="AJ23" s="229">
        <v>978.85</v>
      </c>
      <c r="AK23" s="229">
        <v>938.2</v>
      </c>
      <c r="AL23" s="229">
        <v>956.0</v>
      </c>
      <c r="AM23" s="229">
        <v>8032482.0</v>
      </c>
      <c r="AN23" s="229"/>
      <c r="AO23" s="228">
        <v>1442.401</v>
      </c>
      <c r="AP23" s="229">
        <v>1495.375</v>
      </c>
      <c r="AQ23" s="229">
        <v>1542.8</v>
      </c>
      <c r="AR23" s="229">
        <v>1489.2</v>
      </c>
      <c r="AS23" s="229">
        <v>1508.5</v>
      </c>
      <c r="AT23" s="229">
        <v>1698342.0</v>
      </c>
      <c r="AU23" s="229"/>
      <c r="AV23" s="228">
        <v>943.4384</v>
      </c>
      <c r="AW23" s="229">
        <v>977.15</v>
      </c>
      <c r="AX23" s="229">
        <v>989.9</v>
      </c>
      <c r="AY23" s="229">
        <v>955.85</v>
      </c>
      <c r="AZ23" s="229">
        <v>960.0</v>
      </c>
      <c r="BA23" s="229">
        <v>7237052.0</v>
      </c>
    </row>
    <row r="24">
      <c r="B24" s="219" t="s">
        <v>330</v>
      </c>
      <c r="C24" s="229">
        <f t="shared" si="1"/>
        <v>-0.00423859449</v>
      </c>
      <c r="D24" s="229">
        <f t="shared" si="2"/>
        <v>0.002881431601</v>
      </c>
      <c r="E24" s="229">
        <f t="shared" si="3"/>
        <v>-0.04543696306</v>
      </c>
      <c r="F24" s="229">
        <f t="shared" si="4"/>
        <v>-0.01222128347</v>
      </c>
      <c r="G24" s="229">
        <f t="shared" si="5"/>
        <v>0.01738541942</v>
      </c>
      <c r="H24" s="229">
        <f t="shared" si="6"/>
        <v>-0.03028563946</v>
      </c>
      <c r="K24" s="227" t="s">
        <v>330</v>
      </c>
      <c r="M24" s="228">
        <v>15856.05</v>
      </c>
      <c r="N24" s="229">
        <v>15856.05</v>
      </c>
      <c r="O24" s="229">
        <v>15899.8</v>
      </c>
      <c r="P24" s="229">
        <v>15578.55</v>
      </c>
      <c r="Q24" s="229">
        <v>15754.5</v>
      </c>
      <c r="R24" s="229">
        <v>1075800.0</v>
      </c>
      <c r="T24" s="228">
        <v>1033.266</v>
      </c>
      <c r="U24" s="229">
        <v>1084.43</v>
      </c>
      <c r="V24" s="229">
        <v>1089.0</v>
      </c>
      <c r="W24" s="229">
        <v>1064.52</v>
      </c>
      <c r="X24" s="229">
        <v>1079.6</v>
      </c>
      <c r="Y24" s="229">
        <v>4989475.0</v>
      </c>
      <c r="AA24" s="228">
        <v>594.4128</v>
      </c>
      <c r="AB24" s="229">
        <v>615.25</v>
      </c>
      <c r="AC24" s="229">
        <v>650.9</v>
      </c>
      <c r="AD24" s="229">
        <v>612.0</v>
      </c>
      <c r="AE24" s="229">
        <v>643.85</v>
      </c>
      <c r="AF24" s="229">
        <v>1.2177004E7</v>
      </c>
      <c r="AH24" s="228">
        <v>939.1467</v>
      </c>
      <c r="AI24" s="229">
        <v>963.7</v>
      </c>
      <c r="AJ24" s="229">
        <v>978.25</v>
      </c>
      <c r="AK24" s="229">
        <v>959.15</v>
      </c>
      <c r="AL24" s="229">
        <v>966.1</v>
      </c>
      <c r="AM24" s="229">
        <v>3546674.0</v>
      </c>
      <c r="AN24" s="229"/>
      <c r="AO24" s="228">
        <v>1467.697</v>
      </c>
      <c r="AP24" s="229">
        <v>1521.6</v>
      </c>
      <c r="AQ24" s="229">
        <v>1534.5</v>
      </c>
      <c r="AR24" s="229">
        <v>1472.5</v>
      </c>
      <c r="AS24" s="229">
        <v>1492.5</v>
      </c>
      <c r="AT24" s="229">
        <v>1175494.0</v>
      </c>
      <c r="AU24" s="229"/>
      <c r="AV24" s="228">
        <v>915.2941</v>
      </c>
      <c r="AW24" s="229">
        <v>948.0</v>
      </c>
      <c r="AX24" s="229">
        <v>983.6</v>
      </c>
      <c r="AY24" s="229">
        <v>946.65</v>
      </c>
      <c r="AZ24" s="229">
        <v>972.1</v>
      </c>
      <c r="BA24" s="229">
        <v>5213899.0</v>
      </c>
    </row>
    <row r="25">
      <c r="B25" s="219" t="s">
        <v>331</v>
      </c>
      <c r="C25" s="229">
        <f t="shared" si="1"/>
        <v>-0.005882537339</v>
      </c>
      <c r="D25" s="229">
        <f t="shared" si="2"/>
        <v>-0.140549988</v>
      </c>
      <c r="E25" s="229">
        <f t="shared" si="3"/>
        <v>-0.0485385273</v>
      </c>
      <c r="F25" s="229">
        <f t="shared" si="4"/>
        <v>-0.05010900647</v>
      </c>
      <c r="G25" s="229">
        <f t="shared" si="5"/>
        <v>0.009126332907</v>
      </c>
      <c r="H25" s="229">
        <f t="shared" si="6"/>
        <v>-0.02992656697</v>
      </c>
      <c r="K25" s="227" t="s">
        <v>331</v>
      </c>
      <c r="M25" s="228">
        <v>15763.05</v>
      </c>
      <c r="N25" s="229">
        <v>15763.05</v>
      </c>
      <c r="O25" s="229">
        <v>15893.35</v>
      </c>
      <c r="P25" s="229">
        <v>15513.45</v>
      </c>
      <c r="Q25" s="229">
        <v>15849.3</v>
      </c>
      <c r="R25" s="229">
        <v>1698300.0</v>
      </c>
      <c r="T25" s="228">
        <v>897.7844</v>
      </c>
      <c r="U25" s="229">
        <v>942.24</v>
      </c>
      <c r="V25" s="229">
        <v>1089.4</v>
      </c>
      <c r="W25" s="229">
        <v>932.0</v>
      </c>
      <c r="X25" s="229">
        <v>1083.8</v>
      </c>
      <c r="Y25" s="229">
        <v>5.879513E7</v>
      </c>
      <c r="AA25" s="228">
        <v>566.2499</v>
      </c>
      <c r="AB25" s="229">
        <v>586.1</v>
      </c>
      <c r="AC25" s="229">
        <v>622.0</v>
      </c>
      <c r="AD25" s="229">
        <v>570.45</v>
      </c>
      <c r="AE25" s="229">
        <v>615.8</v>
      </c>
      <c r="AF25" s="229">
        <v>1.9910133E7</v>
      </c>
      <c r="AH25" s="228">
        <v>893.2466</v>
      </c>
      <c r="AI25" s="229">
        <v>916.6</v>
      </c>
      <c r="AJ25" s="229">
        <v>968.45</v>
      </c>
      <c r="AK25" s="229">
        <v>877.05</v>
      </c>
      <c r="AL25" s="229">
        <v>968.45</v>
      </c>
      <c r="AM25" s="229">
        <v>9365305.0</v>
      </c>
      <c r="AN25" s="229"/>
      <c r="AO25" s="228">
        <v>1481.153</v>
      </c>
      <c r="AP25" s="229">
        <v>1535.55</v>
      </c>
      <c r="AQ25" s="229">
        <v>1572.0</v>
      </c>
      <c r="AR25" s="229">
        <v>1444.0</v>
      </c>
      <c r="AS25" s="229">
        <v>1522.5</v>
      </c>
      <c r="AT25" s="229">
        <v>3804104.0</v>
      </c>
      <c r="AU25" s="229"/>
      <c r="AV25" s="228">
        <v>888.3083</v>
      </c>
      <c r="AW25" s="229">
        <v>920.05</v>
      </c>
      <c r="AX25" s="229">
        <v>960.0</v>
      </c>
      <c r="AY25" s="229">
        <v>872.0</v>
      </c>
      <c r="AZ25" s="229">
        <v>948.0</v>
      </c>
      <c r="BA25" s="229">
        <v>2.0976712E7</v>
      </c>
    </row>
    <row r="26">
      <c r="B26" s="219" t="s">
        <v>332</v>
      </c>
      <c r="C26" s="229">
        <f t="shared" si="1"/>
        <v>0.02969789753</v>
      </c>
      <c r="D26" s="229">
        <f t="shared" si="2"/>
        <v>0.01581507803</v>
      </c>
      <c r="E26" s="229">
        <f t="shared" si="3"/>
        <v>0.005350781363</v>
      </c>
      <c r="F26" s="229">
        <f t="shared" si="4"/>
        <v>-0.01683291296</v>
      </c>
      <c r="G26" s="229">
        <f t="shared" si="5"/>
        <v>-0.002331306692</v>
      </c>
      <c r="H26" s="229">
        <f t="shared" si="6"/>
        <v>-0.009555722552</v>
      </c>
      <c r="K26" s="227" t="s">
        <v>332</v>
      </c>
      <c r="M26" s="228">
        <v>16238.2</v>
      </c>
      <c r="N26" s="229">
        <v>16238.2</v>
      </c>
      <c r="O26" s="229">
        <v>16349.45</v>
      </c>
      <c r="P26" s="229">
        <v>15834.65</v>
      </c>
      <c r="Q26" s="229">
        <v>15874.9</v>
      </c>
      <c r="R26" s="229">
        <v>1751700.0</v>
      </c>
      <c r="T26" s="228">
        <v>912.0958</v>
      </c>
      <c r="U26" s="229">
        <v>957.26</v>
      </c>
      <c r="V26" s="229">
        <v>962.0</v>
      </c>
      <c r="W26" s="229">
        <v>937.52</v>
      </c>
      <c r="X26" s="229">
        <v>947.8</v>
      </c>
      <c r="Y26" s="229">
        <v>1.726196E7</v>
      </c>
      <c r="AA26" s="228">
        <v>569.2879</v>
      </c>
      <c r="AB26" s="229">
        <v>585.8</v>
      </c>
      <c r="AC26" s="229">
        <v>596.8</v>
      </c>
      <c r="AD26" s="229">
        <v>582.3</v>
      </c>
      <c r="AE26" s="229">
        <v>590.0</v>
      </c>
      <c r="AF26" s="229">
        <v>7671691.0</v>
      </c>
      <c r="AH26" s="228">
        <v>878.3365</v>
      </c>
      <c r="AI26" s="229">
        <v>901.3</v>
      </c>
      <c r="AJ26" s="229">
        <v>930.0</v>
      </c>
      <c r="AK26" s="229">
        <v>897.75</v>
      </c>
      <c r="AL26" s="229">
        <v>920.1</v>
      </c>
      <c r="AM26" s="229">
        <v>6060862.0</v>
      </c>
      <c r="AN26" s="229"/>
      <c r="AO26" s="228">
        <v>1477.704</v>
      </c>
      <c r="AP26" s="229">
        <v>1531.975</v>
      </c>
      <c r="AQ26" s="229">
        <v>1565.65</v>
      </c>
      <c r="AR26" s="229">
        <v>1516.5</v>
      </c>
      <c r="AS26" s="229">
        <v>1544.0</v>
      </c>
      <c r="AT26" s="229">
        <v>960706.0</v>
      </c>
      <c r="AU26" s="229"/>
      <c r="AV26" s="228">
        <v>879.8603</v>
      </c>
      <c r="AW26" s="229">
        <v>911.3</v>
      </c>
      <c r="AX26" s="229">
        <v>953.0</v>
      </c>
      <c r="AY26" s="229">
        <v>909.0</v>
      </c>
      <c r="AZ26" s="229">
        <v>928.3</v>
      </c>
      <c r="BA26" s="229">
        <v>2.1264056E7</v>
      </c>
    </row>
    <row r="27">
      <c r="B27" s="219" t="s">
        <v>333</v>
      </c>
      <c r="C27" s="229">
        <f t="shared" si="1"/>
        <v>0.01775597274</v>
      </c>
      <c r="D27" s="229">
        <f t="shared" si="2"/>
        <v>-0.02841742908</v>
      </c>
      <c r="E27" s="229">
        <f t="shared" si="3"/>
        <v>-0.04781320114</v>
      </c>
      <c r="F27" s="229">
        <f t="shared" si="4"/>
        <v>-0.1688105968</v>
      </c>
      <c r="G27" s="229">
        <f t="shared" si="5"/>
        <v>-0.03324944762</v>
      </c>
      <c r="H27" s="229">
        <f t="shared" si="6"/>
        <v>-0.01871910378</v>
      </c>
      <c r="K27" s="227" t="s">
        <v>333</v>
      </c>
      <c r="M27" s="228">
        <v>16529.1</v>
      </c>
      <c r="N27" s="229">
        <v>16529.1</v>
      </c>
      <c r="O27" s="229">
        <v>16543.6</v>
      </c>
      <c r="P27" s="229">
        <v>16162.55</v>
      </c>
      <c r="Q27" s="229">
        <v>16281.35</v>
      </c>
      <c r="R27" s="229">
        <v>1408500.0</v>
      </c>
      <c r="T27" s="228">
        <v>886.5412</v>
      </c>
      <c r="U27" s="229">
        <v>930.44</v>
      </c>
      <c r="V27" s="229">
        <v>971.77</v>
      </c>
      <c r="W27" s="229">
        <v>926.4</v>
      </c>
      <c r="X27" s="229">
        <v>959.0</v>
      </c>
      <c r="Y27" s="229">
        <v>1.551157E7</v>
      </c>
      <c r="AA27" s="228">
        <v>542.7089</v>
      </c>
      <c r="AB27" s="229">
        <v>558.45</v>
      </c>
      <c r="AC27" s="229">
        <v>590.25</v>
      </c>
      <c r="AD27" s="229">
        <v>536.45</v>
      </c>
      <c r="AE27" s="229">
        <v>585.0</v>
      </c>
      <c r="AF27" s="229">
        <v>2.0579009E7</v>
      </c>
      <c r="AH27" s="228">
        <v>741.9035</v>
      </c>
      <c r="AI27" s="229">
        <v>761.3</v>
      </c>
      <c r="AJ27" s="229">
        <v>902.95</v>
      </c>
      <c r="AK27" s="229">
        <v>754.0</v>
      </c>
      <c r="AL27" s="229">
        <v>900.0</v>
      </c>
      <c r="AM27" s="229">
        <v>2.9053885E7</v>
      </c>
      <c r="AN27" s="229"/>
      <c r="AO27" s="228">
        <v>1429.379</v>
      </c>
      <c r="AP27" s="229">
        <v>1481.875</v>
      </c>
      <c r="AQ27" s="229">
        <v>1559.5</v>
      </c>
      <c r="AR27" s="229">
        <v>1427.0</v>
      </c>
      <c r="AS27" s="229">
        <v>1559.5</v>
      </c>
      <c r="AT27" s="229">
        <v>3222140.0</v>
      </c>
      <c r="AU27" s="229"/>
      <c r="AV27" s="228">
        <v>863.5433</v>
      </c>
      <c r="AW27" s="229">
        <v>894.4</v>
      </c>
      <c r="AX27" s="229">
        <v>923.8</v>
      </c>
      <c r="AY27" s="229">
        <v>891.05</v>
      </c>
      <c r="AZ27" s="229">
        <v>912.1</v>
      </c>
      <c r="BA27" s="229">
        <v>1.3084867E7</v>
      </c>
    </row>
    <row r="28">
      <c r="B28" s="219" t="s">
        <v>334</v>
      </c>
      <c r="C28" s="229">
        <f t="shared" si="1"/>
        <v>-0.004766592003</v>
      </c>
      <c r="D28" s="229">
        <f t="shared" si="2"/>
        <v>-0.02089513025</v>
      </c>
      <c r="E28" s="229">
        <f t="shared" si="3"/>
        <v>-0.0431789787</v>
      </c>
      <c r="F28" s="229">
        <f t="shared" si="4"/>
        <v>-0.1113184293</v>
      </c>
      <c r="G28" s="229">
        <f t="shared" si="5"/>
        <v>0.02411878935</v>
      </c>
      <c r="H28" s="229">
        <f t="shared" si="6"/>
        <v>0.001524759288</v>
      </c>
      <c r="K28" s="227" t="s">
        <v>334</v>
      </c>
      <c r="M28" s="228">
        <v>16450.5</v>
      </c>
      <c r="N28" s="229">
        <v>16450.5</v>
      </c>
      <c r="O28" s="229">
        <v>16701.85</v>
      </c>
      <c r="P28" s="229">
        <v>16376.05</v>
      </c>
      <c r="Q28" s="229">
        <v>16518.4</v>
      </c>
      <c r="R28" s="229">
        <v>1154000.0</v>
      </c>
      <c r="T28" s="228">
        <v>868.209</v>
      </c>
      <c r="U28" s="229">
        <v>911.2</v>
      </c>
      <c r="V28" s="229">
        <v>951.01</v>
      </c>
      <c r="W28" s="229">
        <v>901.6</v>
      </c>
      <c r="X28" s="229">
        <v>928.0</v>
      </c>
      <c r="Y28" s="229">
        <v>1.1129535E7</v>
      </c>
      <c r="AA28" s="228">
        <v>519.774</v>
      </c>
      <c r="AB28" s="229">
        <v>534.85</v>
      </c>
      <c r="AC28" s="229">
        <v>558.0</v>
      </c>
      <c r="AD28" s="229">
        <v>521.55</v>
      </c>
      <c r="AE28" s="229">
        <v>557.9</v>
      </c>
      <c r="AF28" s="229">
        <v>1.8806156E7</v>
      </c>
      <c r="AH28" s="228">
        <v>663.7468</v>
      </c>
      <c r="AI28" s="229">
        <v>681.1</v>
      </c>
      <c r="AJ28" s="229">
        <v>768.45</v>
      </c>
      <c r="AK28" s="229">
        <v>677.0</v>
      </c>
      <c r="AL28" s="229">
        <v>766.0</v>
      </c>
      <c r="AM28" s="229">
        <v>2.8418114E7</v>
      </c>
      <c r="AN28" s="229"/>
      <c r="AO28" s="228">
        <v>1464.273</v>
      </c>
      <c r="AP28" s="229">
        <v>1518.05</v>
      </c>
      <c r="AQ28" s="229">
        <v>1552.5</v>
      </c>
      <c r="AR28" s="229">
        <v>1460.0</v>
      </c>
      <c r="AS28" s="229">
        <v>1486.5</v>
      </c>
      <c r="AT28" s="229">
        <v>1357306.0</v>
      </c>
      <c r="AU28" s="229"/>
      <c r="AV28" s="228">
        <v>864.861</v>
      </c>
      <c r="AW28" s="229">
        <v>890.85</v>
      </c>
      <c r="AX28" s="229">
        <v>910.7</v>
      </c>
      <c r="AY28" s="229">
        <v>886.05</v>
      </c>
      <c r="AZ28" s="229">
        <v>896.0</v>
      </c>
      <c r="BA28" s="229">
        <v>1.0399799E7</v>
      </c>
    </row>
    <row r="29">
      <c r="B29" s="219" t="s">
        <v>335</v>
      </c>
      <c r="C29" s="229">
        <f t="shared" si="1"/>
        <v>0.01536417631</v>
      </c>
      <c r="D29" s="229">
        <f t="shared" si="2"/>
        <v>0.009730678545</v>
      </c>
      <c r="E29" s="229">
        <f t="shared" si="3"/>
        <v>0.02893170885</v>
      </c>
      <c r="F29" s="229">
        <f t="shared" si="4"/>
        <v>0.04155586054</v>
      </c>
      <c r="G29" s="229">
        <f t="shared" si="5"/>
        <v>0.003551084173</v>
      </c>
      <c r="H29" s="229">
        <f t="shared" si="6"/>
        <v>0.03642775112</v>
      </c>
      <c r="K29" s="227" t="s">
        <v>335</v>
      </c>
      <c r="M29" s="228">
        <v>16705.2</v>
      </c>
      <c r="N29" s="229">
        <v>16705.2</v>
      </c>
      <c r="O29" s="229">
        <v>16722.05</v>
      </c>
      <c r="P29" s="229">
        <v>16395.7</v>
      </c>
      <c r="Q29" s="229">
        <v>16592.25</v>
      </c>
      <c r="R29" s="229">
        <v>1287800.0</v>
      </c>
      <c r="T29" s="228">
        <v>876.6985</v>
      </c>
      <c r="U29" s="229">
        <v>920.11</v>
      </c>
      <c r="V29" s="229">
        <v>922.16</v>
      </c>
      <c r="W29" s="229">
        <v>889.14</v>
      </c>
      <c r="X29" s="229">
        <v>919.8</v>
      </c>
      <c r="Y29" s="229">
        <v>1.336853E7</v>
      </c>
      <c r="AA29" s="228">
        <v>535.0316</v>
      </c>
      <c r="AB29" s="229">
        <v>550.55</v>
      </c>
      <c r="AC29" s="229">
        <v>577.0</v>
      </c>
      <c r="AD29" s="229">
        <v>534.5</v>
      </c>
      <c r="AE29" s="229">
        <v>562.0</v>
      </c>
      <c r="AF29" s="229">
        <v>3.3204641E7</v>
      </c>
      <c r="AH29" s="228">
        <v>691.9105</v>
      </c>
      <c r="AI29" s="229">
        <v>710.0</v>
      </c>
      <c r="AJ29" s="229">
        <v>726.2</v>
      </c>
      <c r="AK29" s="229">
        <v>660.3</v>
      </c>
      <c r="AL29" s="229">
        <v>712.2</v>
      </c>
      <c r="AM29" s="229">
        <v>4.0353671E7</v>
      </c>
      <c r="AN29" s="229"/>
      <c r="AO29" s="228">
        <v>1469.482</v>
      </c>
      <c r="AP29" s="229">
        <v>1523.45</v>
      </c>
      <c r="AQ29" s="229">
        <v>1545.75</v>
      </c>
      <c r="AR29" s="229">
        <v>1500.0</v>
      </c>
      <c r="AS29" s="229">
        <v>1523.0</v>
      </c>
      <c r="AT29" s="229">
        <v>970392.0</v>
      </c>
      <c r="AU29" s="229"/>
      <c r="AV29" s="228">
        <v>896.9468</v>
      </c>
      <c r="AW29" s="229">
        <v>923.9</v>
      </c>
      <c r="AX29" s="229">
        <v>925.45</v>
      </c>
      <c r="AY29" s="229">
        <v>888.65</v>
      </c>
      <c r="AZ29" s="229">
        <v>898.0</v>
      </c>
      <c r="BA29" s="229">
        <v>9767726.0</v>
      </c>
    </row>
    <row r="30">
      <c r="B30" s="219" t="s">
        <v>336</v>
      </c>
      <c r="C30" s="229">
        <f t="shared" si="1"/>
        <v>0.03634968553</v>
      </c>
      <c r="D30" s="229">
        <f t="shared" si="2"/>
        <v>0.06276346067</v>
      </c>
      <c r="E30" s="229">
        <f t="shared" si="3"/>
        <v>0.009220736138</v>
      </c>
      <c r="F30" s="229">
        <f t="shared" si="4"/>
        <v>0.06743435603</v>
      </c>
      <c r="G30" s="229">
        <f t="shared" si="5"/>
        <v>0.04578615459</v>
      </c>
      <c r="H30" s="229">
        <f t="shared" si="6"/>
        <v>0.01844554189</v>
      </c>
      <c r="K30" s="227" t="s">
        <v>336</v>
      </c>
      <c r="M30" s="228">
        <v>17323.6</v>
      </c>
      <c r="N30" s="229">
        <v>17323.6</v>
      </c>
      <c r="O30" s="229">
        <v>17340.1</v>
      </c>
      <c r="P30" s="229">
        <v>16764.85</v>
      </c>
      <c r="Q30" s="229">
        <v>16775.85</v>
      </c>
      <c r="R30" s="229">
        <v>1553600.0</v>
      </c>
      <c r="T30" s="228">
        <v>933.4866</v>
      </c>
      <c r="U30" s="229">
        <v>979.71</v>
      </c>
      <c r="V30" s="229">
        <v>981.85</v>
      </c>
      <c r="W30" s="229">
        <v>915.61</v>
      </c>
      <c r="X30" s="229">
        <v>923.8</v>
      </c>
      <c r="Y30" s="229">
        <v>1.764012E7</v>
      </c>
      <c r="AA30" s="228">
        <v>539.9878</v>
      </c>
      <c r="AB30" s="229">
        <v>555.65</v>
      </c>
      <c r="AC30" s="229">
        <v>561.0</v>
      </c>
      <c r="AD30" s="229">
        <v>548.0</v>
      </c>
      <c r="AE30" s="229">
        <v>553.0</v>
      </c>
      <c r="AF30" s="229">
        <v>9537170.0</v>
      </c>
      <c r="AH30" s="228">
        <v>740.1782</v>
      </c>
      <c r="AI30" s="229">
        <v>757.9</v>
      </c>
      <c r="AJ30" s="229">
        <v>759.9</v>
      </c>
      <c r="AK30" s="229">
        <v>706.0</v>
      </c>
      <c r="AL30" s="229">
        <v>714.0</v>
      </c>
      <c r="AM30" s="229">
        <v>1.5882699E7</v>
      </c>
      <c r="AN30" s="229"/>
      <c r="AO30" s="228">
        <v>1538.328</v>
      </c>
      <c r="AP30" s="229">
        <v>1594.825</v>
      </c>
      <c r="AQ30" s="229">
        <v>1613.45</v>
      </c>
      <c r="AR30" s="229">
        <v>1520.0</v>
      </c>
      <c r="AS30" s="229">
        <v>1527.5</v>
      </c>
      <c r="AT30" s="229">
        <v>2109812.0</v>
      </c>
      <c r="AU30" s="229"/>
      <c r="AV30" s="228">
        <v>913.645</v>
      </c>
      <c r="AW30" s="229">
        <v>941.1</v>
      </c>
      <c r="AX30" s="229">
        <v>963.0</v>
      </c>
      <c r="AY30" s="229">
        <v>920.0</v>
      </c>
      <c r="AZ30" s="229">
        <v>924.0</v>
      </c>
      <c r="BA30" s="229">
        <v>1.5712915E7</v>
      </c>
    </row>
    <row r="31">
      <c r="B31" s="219" t="s">
        <v>337</v>
      </c>
      <c r="C31" s="229">
        <f t="shared" si="1"/>
        <v>0.002631667698</v>
      </c>
      <c r="D31" s="229">
        <f t="shared" si="2"/>
        <v>0.002752114042</v>
      </c>
      <c r="E31" s="229">
        <f t="shared" si="3"/>
        <v>0.004399481761</v>
      </c>
      <c r="F31" s="229">
        <f t="shared" si="4"/>
        <v>-0.02153923542</v>
      </c>
      <c r="G31" s="229">
        <f t="shared" si="5"/>
        <v>-0.02581917716</v>
      </c>
      <c r="H31" s="229">
        <f t="shared" si="6"/>
        <v>0.008675381438</v>
      </c>
      <c r="K31" s="227" t="s">
        <v>337</v>
      </c>
      <c r="M31" s="228">
        <v>17369.25</v>
      </c>
      <c r="N31" s="229">
        <v>17369.25</v>
      </c>
      <c r="O31" s="229">
        <v>17436.5</v>
      </c>
      <c r="P31" s="229">
        <v>17254.2</v>
      </c>
      <c r="Q31" s="229">
        <v>17399.35</v>
      </c>
      <c r="R31" s="229">
        <v>965600.0</v>
      </c>
      <c r="T31" s="228">
        <v>936.0592</v>
      </c>
      <c r="U31" s="229">
        <v>982.41</v>
      </c>
      <c r="V31" s="229">
        <v>988.66</v>
      </c>
      <c r="W31" s="229">
        <v>971.11</v>
      </c>
      <c r="X31" s="229">
        <v>988.0</v>
      </c>
      <c r="Y31" s="229">
        <v>9494265.0</v>
      </c>
      <c r="AA31" s="228">
        <v>542.3687</v>
      </c>
      <c r="AB31" s="229">
        <v>558.1</v>
      </c>
      <c r="AC31" s="229">
        <v>562.2</v>
      </c>
      <c r="AD31" s="229">
        <v>550.0</v>
      </c>
      <c r="AE31" s="229">
        <v>556.05</v>
      </c>
      <c r="AF31" s="229">
        <v>6676969.0</v>
      </c>
      <c r="AH31" s="228">
        <v>724.4058</v>
      </c>
      <c r="AI31" s="229">
        <v>741.75</v>
      </c>
      <c r="AJ31" s="229">
        <v>762.75</v>
      </c>
      <c r="AK31" s="229">
        <v>733.0</v>
      </c>
      <c r="AL31" s="229">
        <v>760.0</v>
      </c>
      <c r="AM31" s="229">
        <v>7331642.0</v>
      </c>
      <c r="AN31" s="229"/>
      <c r="AO31" s="228">
        <v>1499.118</v>
      </c>
      <c r="AP31" s="229">
        <v>1554.175</v>
      </c>
      <c r="AQ31" s="229">
        <v>1599.5</v>
      </c>
      <c r="AR31" s="229">
        <v>1524.825</v>
      </c>
      <c r="AS31" s="229">
        <v>1597.5</v>
      </c>
      <c r="AT31" s="229">
        <v>645112.0</v>
      </c>
      <c r="AU31" s="229"/>
      <c r="AV31" s="228">
        <v>921.6057</v>
      </c>
      <c r="AW31" s="229">
        <v>949.3</v>
      </c>
      <c r="AX31" s="229">
        <v>958.0</v>
      </c>
      <c r="AY31" s="229">
        <v>926.0</v>
      </c>
      <c r="AZ31" s="229">
        <v>945.85</v>
      </c>
      <c r="BA31" s="229">
        <v>8183219.0</v>
      </c>
    </row>
    <row r="32">
      <c r="B32" s="219" t="s">
        <v>338</v>
      </c>
      <c r="C32" s="229">
        <f t="shared" si="1"/>
        <v>0.01235339446</v>
      </c>
      <c r="D32" s="229">
        <f t="shared" si="2"/>
        <v>-0.005614200869</v>
      </c>
      <c r="E32" s="229">
        <f t="shared" si="3"/>
        <v>-0.00161385775</v>
      </c>
      <c r="F32" s="229">
        <f t="shared" si="4"/>
        <v>0.005981475041</v>
      </c>
      <c r="G32" s="229">
        <f t="shared" si="5"/>
        <v>-0.003593223593</v>
      </c>
      <c r="H32" s="229">
        <f t="shared" si="6"/>
        <v>0.004991289559</v>
      </c>
      <c r="K32" s="227" t="s">
        <v>338</v>
      </c>
      <c r="M32" s="228">
        <v>17585.15</v>
      </c>
      <c r="N32" s="229">
        <v>17585.15</v>
      </c>
      <c r="O32" s="229">
        <v>17792.95</v>
      </c>
      <c r="P32" s="229">
        <v>17269.15</v>
      </c>
      <c r="Q32" s="229">
        <v>17363.55</v>
      </c>
      <c r="R32" s="229">
        <v>1871300.0</v>
      </c>
      <c r="T32" s="228">
        <v>930.8187</v>
      </c>
      <c r="U32" s="229">
        <v>976.91</v>
      </c>
      <c r="V32" s="229">
        <v>999.3</v>
      </c>
      <c r="W32" s="229">
        <v>973.81</v>
      </c>
      <c r="X32" s="229">
        <v>985.78</v>
      </c>
      <c r="Y32" s="229">
        <v>8401495.0</v>
      </c>
      <c r="AA32" s="228">
        <v>541.4941</v>
      </c>
      <c r="AB32" s="229">
        <v>557.2</v>
      </c>
      <c r="AC32" s="229">
        <v>570.4</v>
      </c>
      <c r="AD32" s="229">
        <v>551.4</v>
      </c>
      <c r="AE32" s="229">
        <v>561.0</v>
      </c>
      <c r="AF32" s="229">
        <v>8096970.0</v>
      </c>
      <c r="AH32" s="228">
        <v>728.7518</v>
      </c>
      <c r="AI32" s="229">
        <v>746.2</v>
      </c>
      <c r="AJ32" s="229">
        <v>767.35</v>
      </c>
      <c r="AK32" s="229">
        <v>732.1</v>
      </c>
      <c r="AL32" s="229">
        <v>742.5</v>
      </c>
      <c r="AM32" s="229">
        <v>1.1296591E7</v>
      </c>
      <c r="AN32" s="229"/>
      <c r="AO32" s="228">
        <v>1493.741</v>
      </c>
      <c r="AP32" s="229">
        <v>1548.6</v>
      </c>
      <c r="AQ32" s="229">
        <v>1582.5</v>
      </c>
      <c r="AR32" s="229">
        <v>1538.0</v>
      </c>
      <c r="AS32" s="229">
        <v>1549.0</v>
      </c>
      <c r="AT32" s="229">
        <v>835322.0</v>
      </c>
      <c r="AU32" s="229"/>
      <c r="AV32" s="228">
        <v>926.2172</v>
      </c>
      <c r="AW32" s="229">
        <v>954.05</v>
      </c>
      <c r="AX32" s="229">
        <v>964.8</v>
      </c>
      <c r="AY32" s="229">
        <v>942.55</v>
      </c>
      <c r="AZ32" s="229">
        <v>946.0</v>
      </c>
      <c r="BA32" s="229">
        <v>1.0330047E7</v>
      </c>
    </row>
    <row r="33">
      <c r="B33" s="219" t="s">
        <v>339</v>
      </c>
      <c r="C33" s="229">
        <f t="shared" si="1"/>
        <v>0.01512796798</v>
      </c>
      <c r="D33" s="229">
        <f t="shared" si="2"/>
        <v>-0.01947366782</v>
      </c>
      <c r="E33" s="229">
        <f t="shared" si="3"/>
        <v>0.01221844328</v>
      </c>
      <c r="F33" s="229">
        <f t="shared" si="4"/>
        <v>-0.03359196294</v>
      </c>
      <c r="G33" s="229">
        <f t="shared" si="5"/>
        <v>0.0009354675343</v>
      </c>
      <c r="H33" s="229">
        <f t="shared" si="6"/>
        <v>0.01415443142</v>
      </c>
      <c r="I33" s="231"/>
      <c r="K33" s="227" t="s">
        <v>339</v>
      </c>
      <c r="M33" s="228">
        <v>17853.2</v>
      </c>
      <c r="N33" s="229">
        <v>17853.2</v>
      </c>
      <c r="O33" s="229">
        <v>17947.65</v>
      </c>
      <c r="P33" s="229">
        <v>17326.1</v>
      </c>
      <c r="Q33" s="229">
        <v>17443.85</v>
      </c>
      <c r="R33" s="229">
        <v>1678500.0</v>
      </c>
      <c r="T33" s="228">
        <v>912.8676</v>
      </c>
      <c r="U33" s="229">
        <v>958.07</v>
      </c>
      <c r="V33" s="229">
        <v>977.11</v>
      </c>
      <c r="W33" s="229">
        <v>949.05</v>
      </c>
      <c r="X33" s="229">
        <v>975.0</v>
      </c>
      <c r="Y33" s="229">
        <v>8674365.0</v>
      </c>
      <c r="AA33" s="228">
        <v>548.1509</v>
      </c>
      <c r="AB33" s="229">
        <v>564.05</v>
      </c>
      <c r="AC33" s="229">
        <v>570.9</v>
      </c>
      <c r="AD33" s="229">
        <v>533.55</v>
      </c>
      <c r="AE33" s="229">
        <v>556.35</v>
      </c>
      <c r="AF33" s="229">
        <v>8959285.0</v>
      </c>
      <c r="AH33" s="228">
        <v>704.6782</v>
      </c>
      <c r="AI33" s="229">
        <v>721.55</v>
      </c>
      <c r="AJ33" s="229">
        <v>743.65</v>
      </c>
      <c r="AK33" s="229">
        <v>707.1</v>
      </c>
      <c r="AL33" s="229">
        <v>740.0</v>
      </c>
      <c r="AM33" s="229">
        <v>1.124985E7</v>
      </c>
      <c r="AN33" s="229"/>
      <c r="AO33" s="228">
        <v>1495.139</v>
      </c>
      <c r="AP33" s="229">
        <v>1550.05</v>
      </c>
      <c r="AQ33" s="229">
        <v>1567.25</v>
      </c>
      <c r="AR33" s="229">
        <v>1509.625</v>
      </c>
      <c r="AS33" s="229">
        <v>1548.6</v>
      </c>
      <c r="AT33" s="229">
        <v>723248.0</v>
      </c>
      <c r="AU33" s="229"/>
      <c r="AV33" s="228">
        <v>939.4205</v>
      </c>
      <c r="AW33" s="229">
        <v>967.65</v>
      </c>
      <c r="AX33" s="229">
        <v>983.4</v>
      </c>
      <c r="AY33" s="229">
        <v>929.8</v>
      </c>
      <c r="AZ33" s="229">
        <v>953.0</v>
      </c>
      <c r="BA33" s="229">
        <v>1.011543E7</v>
      </c>
    </row>
    <row r="34">
      <c r="B34" s="219" t="s">
        <v>340</v>
      </c>
      <c r="C34" s="229">
        <f t="shared" si="1"/>
        <v>-0.01815212939</v>
      </c>
      <c r="D34" s="229">
        <f t="shared" si="2"/>
        <v>0.03396519889</v>
      </c>
      <c r="E34" s="229">
        <f t="shared" si="3"/>
        <v>-0.01491425448</v>
      </c>
      <c r="F34" s="229">
        <f t="shared" si="4"/>
        <v>-0.005907479276</v>
      </c>
      <c r="G34" s="229">
        <f t="shared" si="5"/>
        <v>-0.006325733558</v>
      </c>
      <c r="H34" s="229">
        <f t="shared" si="6"/>
        <v>0.01898868441</v>
      </c>
      <c r="K34" s="227" t="s">
        <v>340</v>
      </c>
      <c r="M34" s="228">
        <v>17532.05</v>
      </c>
      <c r="N34" s="229">
        <v>17532.05</v>
      </c>
      <c r="O34" s="229">
        <v>17943.5</v>
      </c>
      <c r="P34" s="229">
        <v>17452.9</v>
      </c>
      <c r="Q34" s="229">
        <v>17932.2</v>
      </c>
      <c r="R34" s="229">
        <v>1940300.0</v>
      </c>
      <c r="T34" s="228">
        <v>944.4059</v>
      </c>
      <c r="U34" s="229">
        <v>991.17</v>
      </c>
      <c r="V34" s="229">
        <v>997.0</v>
      </c>
      <c r="W34" s="229">
        <v>946.6</v>
      </c>
      <c r="X34" s="229">
        <v>959.46</v>
      </c>
      <c r="Y34" s="229">
        <v>1.1523605E7</v>
      </c>
      <c r="AA34" s="228">
        <v>540.0363</v>
      </c>
      <c r="AB34" s="229">
        <v>555.7</v>
      </c>
      <c r="AC34" s="229">
        <v>564.65</v>
      </c>
      <c r="AD34" s="229">
        <v>535.0</v>
      </c>
      <c r="AE34" s="229">
        <v>564.6</v>
      </c>
      <c r="AF34" s="229">
        <v>9934097.0</v>
      </c>
      <c r="AH34" s="228">
        <v>700.5276</v>
      </c>
      <c r="AI34" s="229">
        <v>717.3</v>
      </c>
      <c r="AJ34" s="229">
        <v>736.9</v>
      </c>
      <c r="AK34" s="229">
        <v>706.5</v>
      </c>
      <c r="AL34" s="229">
        <v>725.0</v>
      </c>
      <c r="AM34" s="229">
        <v>1.2034634E7</v>
      </c>
      <c r="AN34" s="229"/>
      <c r="AO34" s="228">
        <v>1485.711</v>
      </c>
      <c r="AP34" s="229">
        <v>1540.275</v>
      </c>
      <c r="AQ34" s="229">
        <v>1625.1</v>
      </c>
      <c r="AR34" s="229">
        <v>1513.225</v>
      </c>
      <c r="AS34" s="229">
        <v>1557.0</v>
      </c>
      <c r="AT34" s="229">
        <v>2152758.0</v>
      </c>
      <c r="AU34" s="229"/>
      <c r="AV34" s="228">
        <v>957.4293</v>
      </c>
      <c r="AW34" s="229">
        <v>986.2</v>
      </c>
      <c r="AX34" s="229">
        <v>1005.0</v>
      </c>
      <c r="AY34" s="229">
        <v>950.8</v>
      </c>
      <c r="AZ34" s="229">
        <v>965.0</v>
      </c>
      <c r="BA34" s="229">
        <v>1.107419E7</v>
      </c>
    </row>
    <row r="35">
      <c r="B35" s="219" t="s">
        <v>341</v>
      </c>
      <c r="C35" s="229">
        <f t="shared" si="1"/>
        <v>0.02050188598</v>
      </c>
      <c r="D35" s="229">
        <f t="shared" si="2"/>
        <v>-0.02175491561</v>
      </c>
      <c r="E35" s="229">
        <f t="shared" si="3"/>
        <v>-0.01067401439</v>
      </c>
      <c r="F35" s="229">
        <f t="shared" si="4"/>
        <v>-0.003561368958</v>
      </c>
      <c r="G35" s="229">
        <f t="shared" si="5"/>
        <v>-0.001705688398</v>
      </c>
      <c r="H35" s="229">
        <f t="shared" si="6"/>
        <v>-0.07264262751</v>
      </c>
      <c r="K35" s="227" t="s">
        <v>341</v>
      </c>
      <c r="M35" s="228">
        <v>17895.2</v>
      </c>
      <c r="N35" s="229">
        <v>17895.2</v>
      </c>
      <c r="O35" s="229">
        <v>17941.85</v>
      </c>
      <c r="P35" s="229">
        <v>17581.35</v>
      </c>
      <c r="Q35" s="229">
        <v>17615.55</v>
      </c>
      <c r="R35" s="229">
        <v>1862600.0</v>
      </c>
      <c r="T35" s="228">
        <v>924.0823</v>
      </c>
      <c r="U35" s="229">
        <v>969.84</v>
      </c>
      <c r="V35" s="229">
        <v>1015.4</v>
      </c>
      <c r="W35" s="229">
        <v>964.2</v>
      </c>
      <c r="X35" s="229">
        <v>991.0</v>
      </c>
      <c r="Y35" s="229">
        <v>1.168374E7</v>
      </c>
      <c r="AA35" s="228">
        <v>534.3026</v>
      </c>
      <c r="AB35" s="229">
        <v>549.8</v>
      </c>
      <c r="AC35" s="229">
        <v>573.2</v>
      </c>
      <c r="AD35" s="229">
        <v>547.5</v>
      </c>
      <c r="AE35" s="229">
        <v>560.0</v>
      </c>
      <c r="AF35" s="229">
        <v>9051234.0</v>
      </c>
      <c r="AH35" s="228">
        <v>698.0372</v>
      </c>
      <c r="AI35" s="229">
        <v>714.75</v>
      </c>
      <c r="AJ35" s="229">
        <v>751.9</v>
      </c>
      <c r="AK35" s="229">
        <v>708.0</v>
      </c>
      <c r="AL35" s="229">
        <v>710.0</v>
      </c>
      <c r="AM35" s="229">
        <v>1.3251499E7</v>
      </c>
      <c r="AN35" s="229"/>
      <c r="AO35" s="228">
        <v>1483.179</v>
      </c>
      <c r="AP35" s="229">
        <v>1537.65</v>
      </c>
      <c r="AQ35" s="229">
        <v>1581.0</v>
      </c>
      <c r="AR35" s="229">
        <v>1525.525</v>
      </c>
      <c r="AS35" s="229">
        <v>1540.25</v>
      </c>
      <c r="AT35" s="229">
        <v>572392.0</v>
      </c>
      <c r="AU35" s="229"/>
      <c r="AV35" s="228">
        <v>890.3452</v>
      </c>
      <c r="AW35" s="229">
        <v>917.1</v>
      </c>
      <c r="AX35" s="229">
        <v>996.95</v>
      </c>
      <c r="AY35" s="229">
        <v>898.0</v>
      </c>
      <c r="AZ35" s="229">
        <v>986.0</v>
      </c>
      <c r="BA35" s="229">
        <v>2.0783423E7</v>
      </c>
    </row>
    <row r="36">
      <c r="B36" s="219" t="s">
        <v>342</v>
      </c>
      <c r="C36" s="229">
        <f t="shared" si="1"/>
        <v>0.02447288108</v>
      </c>
      <c r="D36" s="229">
        <f t="shared" si="2"/>
        <v>0.02232992667</v>
      </c>
      <c r="E36" s="229">
        <f t="shared" si="3"/>
        <v>-0.0104212723</v>
      </c>
      <c r="F36" s="229">
        <f t="shared" si="4"/>
        <v>0.01719987602</v>
      </c>
      <c r="G36" s="229">
        <f t="shared" si="5"/>
        <v>0.01775830413</v>
      </c>
      <c r="H36" s="229">
        <f t="shared" si="6"/>
        <v>-0.006289553185</v>
      </c>
      <c r="K36" s="227" t="s">
        <v>342</v>
      </c>
      <c r="M36" s="228">
        <v>18338.55</v>
      </c>
      <c r="N36" s="229">
        <v>18338.55</v>
      </c>
      <c r="O36" s="229">
        <v>18350.75</v>
      </c>
      <c r="P36" s="229">
        <v>17839.1</v>
      </c>
      <c r="Q36" s="229">
        <v>17867.55</v>
      </c>
      <c r="R36" s="229">
        <v>1776800.0</v>
      </c>
      <c r="T36" s="228">
        <v>944.9491</v>
      </c>
      <c r="U36" s="229">
        <v>991.74</v>
      </c>
      <c r="V36" s="229">
        <v>1001.93</v>
      </c>
      <c r="W36" s="229">
        <v>965.58</v>
      </c>
      <c r="X36" s="229">
        <v>974.0</v>
      </c>
      <c r="Y36" s="229">
        <v>7536040.0</v>
      </c>
      <c r="AA36" s="228">
        <v>528.7634</v>
      </c>
      <c r="AB36" s="229">
        <v>544.1</v>
      </c>
      <c r="AC36" s="229">
        <v>557.0</v>
      </c>
      <c r="AD36" s="229">
        <v>535.05</v>
      </c>
      <c r="AE36" s="229">
        <v>554.0</v>
      </c>
      <c r="AF36" s="229">
        <v>5917846.0</v>
      </c>
      <c r="AH36" s="228">
        <v>710.1472</v>
      </c>
      <c r="AI36" s="229">
        <v>727.15</v>
      </c>
      <c r="AJ36" s="229">
        <v>737.0</v>
      </c>
      <c r="AK36" s="229">
        <v>711.1</v>
      </c>
      <c r="AL36" s="229">
        <v>718.7</v>
      </c>
      <c r="AM36" s="229">
        <v>6628513.0</v>
      </c>
      <c r="AN36" s="229"/>
      <c r="AO36" s="228">
        <v>1509.753</v>
      </c>
      <c r="AP36" s="229">
        <v>1565.2</v>
      </c>
      <c r="AQ36" s="229">
        <v>1601.5</v>
      </c>
      <c r="AR36" s="229">
        <v>1533.7</v>
      </c>
      <c r="AS36" s="229">
        <v>1542.5</v>
      </c>
      <c r="AT36" s="229">
        <v>748022.0</v>
      </c>
      <c r="AU36" s="229"/>
      <c r="AV36" s="228">
        <v>884.7629</v>
      </c>
      <c r="AW36" s="229">
        <v>911.35</v>
      </c>
      <c r="AX36" s="229">
        <v>924.7</v>
      </c>
      <c r="AY36" s="229">
        <v>907.85</v>
      </c>
      <c r="AZ36" s="229">
        <v>922.8</v>
      </c>
      <c r="BA36" s="229">
        <v>5349667.0</v>
      </c>
    </row>
    <row r="37">
      <c r="B37" s="219" t="s">
        <v>343</v>
      </c>
      <c r="C37" s="229">
        <f t="shared" si="1"/>
        <v>-0.0122705975</v>
      </c>
      <c r="D37" s="229">
        <f t="shared" si="2"/>
        <v>-0.06697902486</v>
      </c>
      <c r="E37" s="229">
        <f t="shared" si="3"/>
        <v>-0.0797364424</v>
      </c>
      <c r="F37" s="229">
        <f t="shared" si="4"/>
        <v>-0.04514898015</v>
      </c>
      <c r="G37" s="229">
        <f t="shared" si="5"/>
        <v>-0.05280136969</v>
      </c>
      <c r="H37" s="229">
        <f t="shared" si="6"/>
        <v>-0.01659605464</v>
      </c>
      <c r="K37" s="227" t="s">
        <v>343</v>
      </c>
      <c r="M37" s="228">
        <v>18114.9</v>
      </c>
      <c r="N37" s="229">
        <v>18114.9</v>
      </c>
      <c r="O37" s="229">
        <v>18604.45</v>
      </c>
      <c r="P37" s="229">
        <v>18034.35</v>
      </c>
      <c r="Q37" s="229">
        <v>18500.1</v>
      </c>
      <c r="R37" s="229">
        <v>1900000.0</v>
      </c>
      <c r="T37" s="228">
        <v>883.7304</v>
      </c>
      <c r="U37" s="229">
        <v>927.49</v>
      </c>
      <c r="V37" s="229">
        <v>994.99</v>
      </c>
      <c r="W37" s="229">
        <v>918.65</v>
      </c>
      <c r="X37" s="229">
        <v>989.0</v>
      </c>
      <c r="Y37" s="229">
        <v>1.0346315E7</v>
      </c>
      <c r="AA37" s="228">
        <v>488.2388</v>
      </c>
      <c r="AB37" s="229">
        <v>502.4</v>
      </c>
      <c r="AC37" s="229">
        <v>546.0</v>
      </c>
      <c r="AD37" s="229">
        <v>501.0</v>
      </c>
      <c r="AE37" s="229">
        <v>544.1</v>
      </c>
      <c r="AF37" s="229">
        <v>6237496.0</v>
      </c>
      <c r="AH37" s="228">
        <v>678.7978</v>
      </c>
      <c r="AI37" s="229">
        <v>695.05</v>
      </c>
      <c r="AJ37" s="229">
        <v>731.0</v>
      </c>
      <c r="AK37" s="229">
        <v>689.1</v>
      </c>
      <c r="AL37" s="229">
        <v>727.4</v>
      </c>
      <c r="AM37" s="229">
        <v>8682264.0</v>
      </c>
      <c r="AN37" s="229"/>
      <c r="AO37" s="228">
        <v>1432.104</v>
      </c>
      <c r="AP37" s="229">
        <v>1484.7</v>
      </c>
      <c r="AQ37" s="229">
        <v>1572.925</v>
      </c>
      <c r="AR37" s="229">
        <v>1467.8</v>
      </c>
      <c r="AS37" s="229">
        <v>1570.0</v>
      </c>
      <c r="AT37" s="229">
        <v>1110594.0</v>
      </c>
      <c r="AU37" s="229"/>
      <c r="AV37" s="228">
        <v>870.2005</v>
      </c>
      <c r="AW37" s="229">
        <v>896.35</v>
      </c>
      <c r="AX37" s="229">
        <v>917.9</v>
      </c>
      <c r="AY37" s="229">
        <v>889.35</v>
      </c>
      <c r="AZ37" s="229">
        <v>911.35</v>
      </c>
      <c r="BA37" s="229">
        <v>9299358.0</v>
      </c>
    </row>
    <row r="38">
      <c r="B38" s="219" t="s">
        <v>344</v>
      </c>
      <c r="C38" s="229">
        <f t="shared" si="1"/>
        <v>-0.02477314346</v>
      </c>
      <c r="D38" s="229">
        <f t="shared" si="2"/>
        <v>0.004679153828</v>
      </c>
      <c r="E38" s="229">
        <f t="shared" si="3"/>
        <v>0.0007958100725</v>
      </c>
      <c r="F38" s="229">
        <f t="shared" si="4"/>
        <v>-0.008234782362</v>
      </c>
      <c r="G38" s="229">
        <f t="shared" si="5"/>
        <v>-0.03739820573</v>
      </c>
      <c r="H38" s="229">
        <f t="shared" si="6"/>
        <v>0.009659238005</v>
      </c>
      <c r="K38" s="227" t="s">
        <v>344</v>
      </c>
      <c r="M38" s="228">
        <v>17671.65</v>
      </c>
      <c r="N38" s="229">
        <v>17671.65</v>
      </c>
      <c r="O38" s="229">
        <v>18342.05</v>
      </c>
      <c r="P38" s="229">
        <v>17613.1</v>
      </c>
      <c r="Q38" s="229">
        <v>18229.5</v>
      </c>
      <c r="R38" s="229">
        <v>1806000.0</v>
      </c>
      <c r="T38" s="228">
        <v>887.8752</v>
      </c>
      <c r="U38" s="229">
        <v>931.84</v>
      </c>
      <c r="V38" s="229">
        <v>983.57</v>
      </c>
      <c r="W38" s="229">
        <v>905.21</v>
      </c>
      <c r="X38" s="229">
        <v>930.18</v>
      </c>
      <c r="Y38" s="229">
        <v>1.5741235E7</v>
      </c>
      <c r="AA38" s="228">
        <v>488.6275</v>
      </c>
      <c r="AB38" s="229">
        <v>502.8</v>
      </c>
      <c r="AC38" s="229">
        <v>514.8</v>
      </c>
      <c r="AD38" s="229">
        <v>489.45</v>
      </c>
      <c r="AE38" s="229">
        <v>503.0</v>
      </c>
      <c r="AF38" s="229">
        <v>1.0350963E7</v>
      </c>
      <c r="AH38" s="228">
        <v>673.231</v>
      </c>
      <c r="AI38" s="229">
        <v>689.35</v>
      </c>
      <c r="AJ38" s="229">
        <v>714.75</v>
      </c>
      <c r="AK38" s="229">
        <v>671.75</v>
      </c>
      <c r="AL38" s="229">
        <v>697.0</v>
      </c>
      <c r="AM38" s="229">
        <v>9622063.0</v>
      </c>
      <c r="AN38" s="229"/>
      <c r="AO38" s="228">
        <v>1379.535</v>
      </c>
      <c r="AP38" s="229">
        <v>1430.2</v>
      </c>
      <c r="AQ38" s="229">
        <v>1574.975</v>
      </c>
      <c r="AR38" s="229">
        <v>1383.0</v>
      </c>
      <c r="AS38" s="229">
        <v>1492.475</v>
      </c>
      <c r="AT38" s="229">
        <v>2673884.0</v>
      </c>
      <c r="AU38" s="229"/>
      <c r="AV38" s="228">
        <v>878.6467</v>
      </c>
      <c r="AW38" s="229">
        <v>905.05</v>
      </c>
      <c r="AX38" s="229">
        <v>928.55</v>
      </c>
      <c r="AY38" s="229">
        <v>885.25</v>
      </c>
      <c r="AZ38" s="229">
        <v>895.9</v>
      </c>
      <c r="BA38" s="229">
        <v>1.3426253E7</v>
      </c>
    </row>
    <row r="39">
      <c r="B39" s="219" t="s">
        <v>345</v>
      </c>
      <c r="C39" s="229">
        <f t="shared" si="1"/>
        <v>0.01377715959</v>
      </c>
      <c r="D39" s="229">
        <f t="shared" si="2"/>
        <v>0.02269508462</v>
      </c>
      <c r="E39" s="229">
        <f t="shared" si="3"/>
        <v>-0.02476720184</v>
      </c>
      <c r="F39" s="229">
        <f t="shared" si="4"/>
        <v>0.001015035061</v>
      </c>
      <c r="G39" s="229">
        <f t="shared" si="5"/>
        <v>-0.01445518717</v>
      </c>
      <c r="H39" s="229">
        <f t="shared" si="6"/>
        <v>0.006223489885</v>
      </c>
      <c r="K39" s="227" t="s">
        <v>345</v>
      </c>
      <c r="M39" s="228">
        <v>17916.8</v>
      </c>
      <c r="N39" s="229">
        <v>17916.8</v>
      </c>
      <c r="O39" s="229">
        <v>18012.25</v>
      </c>
      <c r="P39" s="229">
        <v>17697.1</v>
      </c>
      <c r="Q39" s="229">
        <v>17783.15</v>
      </c>
      <c r="R39" s="229">
        <v>957100.0</v>
      </c>
      <c r="T39" s="228">
        <v>908.256</v>
      </c>
      <c r="U39" s="229">
        <v>953.23</v>
      </c>
      <c r="V39" s="229">
        <v>966.99</v>
      </c>
      <c r="W39" s="229">
        <v>925.81</v>
      </c>
      <c r="X39" s="229">
        <v>937.0</v>
      </c>
      <c r="Y39" s="229">
        <v>7396505.0</v>
      </c>
      <c r="AA39" s="228">
        <v>476.6742</v>
      </c>
      <c r="AB39" s="229">
        <v>490.5</v>
      </c>
      <c r="AC39" s="229">
        <v>509.1</v>
      </c>
      <c r="AD39" s="229">
        <v>486.05</v>
      </c>
      <c r="AE39" s="229">
        <v>506.0</v>
      </c>
      <c r="AF39" s="229">
        <v>5282804.0</v>
      </c>
      <c r="AH39" s="228">
        <v>673.9147</v>
      </c>
      <c r="AI39" s="229">
        <v>690.05</v>
      </c>
      <c r="AJ39" s="229">
        <v>703.95</v>
      </c>
      <c r="AK39" s="229">
        <v>681.0</v>
      </c>
      <c r="AL39" s="229">
        <v>691.8</v>
      </c>
      <c r="AM39" s="229">
        <v>5070166.0</v>
      </c>
      <c r="AN39" s="229"/>
      <c r="AO39" s="228">
        <v>1359.737</v>
      </c>
      <c r="AP39" s="229">
        <v>1409.675</v>
      </c>
      <c r="AQ39" s="229">
        <v>1449.5</v>
      </c>
      <c r="AR39" s="229">
        <v>1394.225</v>
      </c>
      <c r="AS39" s="229">
        <v>1437.5</v>
      </c>
      <c r="AT39" s="229">
        <v>1107878.0</v>
      </c>
      <c r="AU39" s="229"/>
      <c r="AV39" s="228">
        <v>884.132</v>
      </c>
      <c r="AW39" s="229">
        <v>910.7</v>
      </c>
      <c r="AX39" s="229">
        <v>918.55</v>
      </c>
      <c r="AY39" s="229">
        <v>900.5</v>
      </c>
      <c r="AZ39" s="229">
        <v>917.0</v>
      </c>
      <c r="BA39" s="229">
        <v>3395938.0</v>
      </c>
    </row>
    <row r="40">
      <c r="B40" s="219" t="s">
        <v>346</v>
      </c>
      <c r="C40" s="229">
        <f t="shared" si="1"/>
        <v>0.01032504026</v>
      </c>
      <c r="D40" s="229">
        <f t="shared" si="2"/>
        <v>0.01604715944</v>
      </c>
      <c r="E40" s="229">
        <f t="shared" si="3"/>
        <v>0.004272192116</v>
      </c>
      <c r="F40" s="229">
        <f t="shared" si="4"/>
        <v>-0.003120540037</v>
      </c>
      <c r="G40" s="229">
        <f t="shared" si="5"/>
        <v>-0.009980976955</v>
      </c>
      <c r="H40" s="229">
        <f t="shared" si="6"/>
        <v>0.005748197472</v>
      </c>
      <c r="K40" s="227" t="s">
        <v>346</v>
      </c>
      <c r="M40" s="228">
        <v>18102.75</v>
      </c>
      <c r="N40" s="229">
        <v>18102.75</v>
      </c>
      <c r="O40" s="229">
        <v>18123.0</v>
      </c>
      <c r="P40" s="229">
        <v>17798.2</v>
      </c>
      <c r="Q40" s="229">
        <v>18040.2</v>
      </c>
      <c r="R40" s="229">
        <v>1351700.0</v>
      </c>
      <c r="T40" s="228">
        <v>922.9485</v>
      </c>
      <c r="U40" s="229">
        <v>968.65</v>
      </c>
      <c r="V40" s="229">
        <v>974.0</v>
      </c>
      <c r="W40" s="229">
        <v>940.22</v>
      </c>
      <c r="X40" s="229">
        <v>952.0</v>
      </c>
      <c r="Y40" s="229">
        <v>6904875.0</v>
      </c>
      <c r="AA40" s="228">
        <v>478.715</v>
      </c>
      <c r="AB40" s="229">
        <v>492.6</v>
      </c>
      <c r="AC40" s="229">
        <v>509.95</v>
      </c>
      <c r="AD40" s="229">
        <v>486.65</v>
      </c>
      <c r="AE40" s="229">
        <v>497.9</v>
      </c>
      <c r="AF40" s="229">
        <v>1.03086E7</v>
      </c>
      <c r="AH40" s="228">
        <v>671.815</v>
      </c>
      <c r="AI40" s="229">
        <v>687.9</v>
      </c>
      <c r="AJ40" s="229">
        <v>713.5</v>
      </c>
      <c r="AK40" s="229">
        <v>662.1</v>
      </c>
      <c r="AL40" s="229">
        <v>690.05</v>
      </c>
      <c r="AM40" s="229">
        <v>2.6836208E7</v>
      </c>
      <c r="AN40" s="229"/>
      <c r="AO40" s="228">
        <v>1346.233</v>
      </c>
      <c r="AP40" s="229">
        <v>1395.675</v>
      </c>
      <c r="AQ40" s="229">
        <v>1457.5</v>
      </c>
      <c r="AR40" s="229">
        <v>1375.5</v>
      </c>
      <c r="AS40" s="229">
        <v>1414.675</v>
      </c>
      <c r="AT40" s="229">
        <v>3765168.0</v>
      </c>
      <c r="AU40" s="229"/>
      <c r="AV40" s="228">
        <v>889.2288</v>
      </c>
      <c r="AW40" s="229">
        <v>915.95</v>
      </c>
      <c r="AX40" s="229">
        <v>925.0</v>
      </c>
      <c r="AY40" s="229">
        <v>896.0</v>
      </c>
      <c r="AZ40" s="229">
        <v>917.95</v>
      </c>
      <c r="BA40" s="229">
        <v>5419468.0</v>
      </c>
    </row>
    <row r="41">
      <c r="B41" s="219" t="s">
        <v>347</v>
      </c>
      <c r="C41" s="229">
        <f t="shared" si="1"/>
        <v>-0.01884488911</v>
      </c>
      <c r="D41" s="229">
        <f t="shared" si="2"/>
        <v>-0.03611660835</v>
      </c>
      <c r="E41" s="229">
        <f t="shared" si="3"/>
        <v>-0.06272666977</v>
      </c>
      <c r="F41" s="229">
        <f t="shared" si="4"/>
        <v>-0.07287876479</v>
      </c>
      <c r="G41" s="229">
        <f t="shared" si="5"/>
        <v>-0.00001782768208</v>
      </c>
      <c r="H41" s="229">
        <f t="shared" si="6"/>
        <v>-0.02615943266</v>
      </c>
      <c r="K41" s="227" t="s">
        <v>347</v>
      </c>
      <c r="M41" s="228">
        <v>17764.8</v>
      </c>
      <c r="N41" s="229">
        <v>17764.8</v>
      </c>
      <c r="O41" s="229">
        <v>18210.15</v>
      </c>
      <c r="P41" s="229">
        <v>17688.5</v>
      </c>
      <c r="Q41" s="229">
        <v>18140.95</v>
      </c>
      <c r="R41" s="229">
        <v>1121900.0</v>
      </c>
      <c r="T41" s="228">
        <v>890.2095</v>
      </c>
      <c r="U41" s="229">
        <v>934.29</v>
      </c>
      <c r="V41" s="229">
        <v>980.2</v>
      </c>
      <c r="W41" s="229">
        <v>930.22</v>
      </c>
      <c r="X41" s="229">
        <v>968.2</v>
      </c>
      <c r="Y41" s="229">
        <v>5168865.0</v>
      </c>
      <c r="AA41" s="228">
        <v>449.6092</v>
      </c>
      <c r="AB41" s="229">
        <v>462.65</v>
      </c>
      <c r="AC41" s="229">
        <v>498.0</v>
      </c>
      <c r="AD41" s="229">
        <v>461.25</v>
      </c>
      <c r="AE41" s="229">
        <v>492.0</v>
      </c>
      <c r="AF41" s="229">
        <v>7159849.0</v>
      </c>
      <c r="AH41" s="228">
        <v>624.5955</v>
      </c>
      <c r="AI41" s="229">
        <v>639.55</v>
      </c>
      <c r="AJ41" s="229">
        <v>699.8</v>
      </c>
      <c r="AK41" s="229">
        <v>634.05</v>
      </c>
      <c r="AL41" s="229">
        <v>692.0</v>
      </c>
      <c r="AM41" s="229">
        <v>8913336.0</v>
      </c>
      <c r="AN41" s="229"/>
      <c r="AO41" s="228">
        <v>1346.209</v>
      </c>
      <c r="AP41" s="229">
        <v>1395.65</v>
      </c>
      <c r="AQ41" s="229">
        <v>1421.15</v>
      </c>
      <c r="AR41" s="229">
        <v>1375.825</v>
      </c>
      <c r="AS41" s="229">
        <v>1407.9</v>
      </c>
      <c r="AT41" s="229">
        <v>1717938.0</v>
      </c>
      <c r="AU41" s="229"/>
      <c r="AV41" s="228">
        <v>866.2687</v>
      </c>
      <c r="AW41" s="229">
        <v>892.3</v>
      </c>
      <c r="AX41" s="229">
        <v>943.9</v>
      </c>
      <c r="AY41" s="229">
        <v>891.0</v>
      </c>
      <c r="AZ41" s="229">
        <v>915.0</v>
      </c>
      <c r="BA41" s="229">
        <v>7546579.0</v>
      </c>
    </row>
    <row r="42">
      <c r="B42" s="219" t="s">
        <v>348</v>
      </c>
      <c r="C42" s="229">
        <f t="shared" si="1"/>
        <v>-0.04245095404</v>
      </c>
      <c r="D42" s="229">
        <f t="shared" si="2"/>
        <v>0.01686467053</v>
      </c>
      <c r="E42" s="229">
        <f t="shared" si="3"/>
        <v>0.02254724856</v>
      </c>
      <c r="F42" s="229">
        <f t="shared" si="4"/>
        <v>0.06137999728</v>
      </c>
      <c r="G42" s="229">
        <f t="shared" si="5"/>
        <v>0.08406637951</v>
      </c>
      <c r="H42" s="229">
        <f t="shared" si="6"/>
        <v>0.0800858005</v>
      </c>
      <c r="K42" s="227" t="s">
        <v>348</v>
      </c>
      <c r="M42" s="228">
        <v>17026.45</v>
      </c>
      <c r="N42" s="229">
        <v>17026.45</v>
      </c>
      <c r="O42" s="229">
        <v>17805.25</v>
      </c>
      <c r="P42" s="229">
        <v>16985.7</v>
      </c>
      <c r="Q42" s="229">
        <v>17796.25</v>
      </c>
      <c r="R42" s="229">
        <v>1575500.0</v>
      </c>
      <c r="T42" s="228">
        <v>905.3499</v>
      </c>
      <c r="U42" s="229">
        <v>950.18</v>
      </c>
      <c r="V42" s="229">
        <v>964.0</v>
      </c>
      <c r="W42" s="229">
        <v>910.3</v>
      </c>
      <c r="X42" s="229">
        <v>935.29</v>
      </c>
      <c r="Y42" s="229">
        <v>1.105811E7</v>
      </c>
      <c r="AA42" s="228">
        <v>459.8618</v>
      </c>
      <c r="AB42" s="229">
        <v>473.2</v>
      </c>
      <c r="AC42" s="229">
        <v>480.0</v>
      </c>
      <c r="AD42" s="229">
        <v>451.35</v>
      </c>
      <c r="AE42" s="229">
        <v>463.4</v>
      </c>
      <c r="AF42" s="229">
        <v>1.262109E7</v>
      </c>
      <c r="AH42" s="228">
        <v>664.1342</v>
      </c>
      <c r="AI42" s="229">
        <v>678.55</v>
      </c>
      <c r="AJ42" s="229">
        <v>691.15</v>
      </c>
      <c r="AK42" s="229">
        <v>620.5</v>
      </c>
      <c r="AL42" s="229">
        <v>639.55</v>
      </c>
      <c r="AM42" s="229">
        <v>1.3912133E7</v>
      </c>
      <c r="AN42" s="229"/>
      <c r="AO42" s="228">
        <v>1464.273</v>
      </c>
      <c r="AP42" s="229">
        <v>1518.05</v>
      </c>
      <c r="AQ42" s="229">
        <v>1542.975</v>
      </c>
      <c r="AR42" s="229">
        <v>1367.65</v>
      </c>
      <c r="AS42" s="229">
        <v>1395.65</v>
      </c>
      <c r="AT42" s="229">
        <v>4050536.0</v>
      </c>
      <c r="AU42" s="229"/>
      <c r="AV42" s="228">
        <v>938.4982</v>
      </c>
      <c r="AW42" s="229">
        <v>966.7</v>
      </c>
      <c r="AX42" s="229">
        <v>976.05</v>
      </c>
      <c r="AY42" s="229">
        <v>883.0</v>
      </c>
      <c r="AZ42" s="229">
        <v>893.0</v>
      </c>
      <c r="BA42" s="229">
        <v>2.0440322E7</v>
      </c>
    </row>
    <row r="43">
      <c r="B43" s="219" t="s">
        <v>349</v>
      </c>
      <c r="C43" s="229">
        <f t="shared" si="1"/>
        <v>0.009949487668</v>
      </c>
      <c r="D43" s="229">
        <f t="shared" si="2"/>
        <v>-0.03303897301</v>
      </c>
      <c r="E43" s="229">
        <f t="shared" si="3"/>
        <v>-0.02731383146</v>
      </c>
      <c r="F43" s="229">
        <f t="shared" si="4"/>
        <v>-0.006505648712</v>
      </c>
      <c r="G43" s="229">
        <f t="shared" si="5"/>
        <v>-0.01804650614</v>
      </c>
      <c r="H43" s="229">
        <f t="shared" si="6"/>
        <v>-0.05819330508</v>
      </c>
      <c r="K43" s="227" t="s">
        <v>349</v>
      </c>
      <c r="M43" s="228">
        <v>17196.7</v>
      </c>
      <c r="N43" s="229">
        <v>17196.7</v>
      </c>
      <c r="O43" s="229">
        <v>17489.8</v>
      </c>
      <c r="P43" s="229">
        <v>16782.4</v>
      </c>
      <c r="Q43" s="229">
        <v>17055.8</v>
      </c>
      <c r="R43" s="229">
        <v>1714800.0</v>
      </c>
      <c r="T43" s="228">
        <v>875.9268</v>
      </c>
      <c r="U43" s="229">
        <v>919.3</v>
      </c>
      <c r="V43" s="229">
        <v>977.0</v>
      </c>
      <c r="W43" s="229">
        <v>916.6</v>
      </c>
      <c r="X43" s="229">
        <v>970.0</v>
      </c>
      <c r="Y43" s="229">
        <v>1.411975E7</v>
      </c>
      <c r="AA43" s="228">
        <v>447.4712</v>
      </c>
      <c r="AB43" s="229">
        <v>460.45</v>
      </c>
      <c r="AC43" s="229">
        <v>482.65</v>
      </c>
      <c r="AD43" s="229">
        <v>451.0</v>
      </c>
      <c r="AE43" s="229">
        <v>480.9</v>
      </c>
      <c r="AF43" s="229">
        <v>1.3324295E7</v>
      </c>
      <c r="AH43" s="228">
        <v>659.8276</v>
      </c>
      <c r="AI43" s="229">
        <v>674.15</v>
      </c>
      <c r="AJ43" s="229">
        <v>686.95</v>
      </c>
      <c r="AK43" s="229">
        <v>648.6</v>
      </c>
      <c r="AL43" s="229">
        <v>680.0</v>
      </c>
      <c r="AM43" s="229">
        <v>9226521.0</v>
      </c>
      <c r="AN43" s="229"/>
      <c r="AO43" s="228">
        <v>1438.085</v>
      </c>
      <c r="AP43" s="229">
        <v>1490.9</v>
      </c>
      <c r="AQ43" s="229">
        <v>1624.4</v>
      </c>
      <c r="AR43" s="229">
        <v>1475.4</v>
      </c>
      <c r="AS43" s="229">
        <v>1550.0</v>
      </c>
      <c r="AT43" s="229">
        <v>4856412.0</v>
      </c>
      <c r="AU43" s="229"/>
      <c r="AV43" s="228">
        <v>885.4426</v>
      </c>
      <c r="AW43" s="229">
        <v>912.05</v>
      </c>
      <c r="AX43" s="229">
        <v>998.0</v>
      </c>
      <c r="AY43" s="229">
        <v>908.3</v>
      </c>
      <c r="AZ43" s="229">
        <v>974.0</v>
      </c>
      <c r="BA43" s="229">
        <v>2.209261E7</v>
      </c>
    </row>
    <row r="44">
      <c r="B44" s="219" t="s">
        <v>350</v>
      </c>
      <c r="C44" s="229">
        <f t="shared" si="1"/>
        <v>0.01812888188</v>
      </c>
      <c r="D44" s="229">
        <f t="shared" si="2"/>
        <v>-0.0006964193388</v>
      </c>
      <c r="E44" s="229">
        <f t="shared" si="3"/>
        <v>0.01519512018</v>
      </c>
      <c r="F44" s="229">
        <f t="shared" si="4"/>
        <v>0.04382261253</v>
      </c>
      <c r="G44" s="229">
        <f t="shared" si="5"/>
        <v>0.03455864506</v>
      </c>
      <c r="H44" s="229">
        <f t="shared" si="6"/>
        <v>-0.02010100848</v>
      </c>
      <c r="K44" s="227" t="s">
        <v>350</v>
      </c>
      <c r="M44" s="228">
        <v>17511.3</v>
      </c>
      <c r="N44" s="229">
        <v>17511.3</v>
      </c>
      <c r="O44" s="229">
        <v>17543.25</v>
      </c>
      <c r="P44" s="229">
        <v>16891.7</v>
      </c>
      <c r="Q44" s="229">
        <v>17209.05</v>
      </c>
      <c r="R44" s="229">
        <v>1185300.0</v>
      </c>
      <c r="T44" s="228">
        <v>875.317</v>
      </c>
      <c r="U44" s="229">
        <v>918.66</v>
      </c>
      <c r="V44" s="229">
        <v>923.9</v>
      </c>
      <c r="W44" s="229">
        <v>888.26</v>
      </c>
      <c r="X44" s="229">
        <v>921.85</v>
      </c>
      <c r="Y44" s="229">
        <v>6911605.0</v>
      </c>
      <c r="AA44" s="228">
        <v>454.3225</v>
      </c>
      <c r="AB44" s="229">
        <v>467.5</v>
      </c>
      <c r="AC44" s="229">
        <v>471.0</v>
      </c>
      <c r="AD44" s="229">
        <v>447.05</v>
      </c>
      <c r="AE44" s="229">
        <v>462.05</v>
      </c>
      <c r="AF44" s="229">
        <v>1.0802399E7</v>
      </c>
      <c r="AH44" s="228">
        <v>689.3859</v>
      </c>
      <c r="AI44" s="229">
        <v>704.35</v>
      </c>
      <c r="AJ44" s="229">
        <v>714.0</v>
      </c>
      <c r="AK44" s="229">
        <v>658.2</v>
      </c>
      <c r="AL44" s="229">
        <v>675.0</v>
      </c>
      <c r="AM44" s="229">
        <v>9830821.0</v>
      </c>
      <c r="AN44" s="229"/>
      <c r="AO44" s="228">
        <v>1488.652</v>
      </c>
      <c r="AP44" s="229">
        <v>1543.325</v>
      </c>
      <c r="AQ44" s="229">
        <v>1575.925</v>
      </c>
      <c r="AR44" s="229">
        <v>1462.375</v>
      </c>
      <c r="AS44" s="229">
        <v>1490.9</v>
      </c>
      <c r="AT44" s="229">
        <v>3006364.0</v>
      </c>
      <c r="AU44" s="229"/>
      <c r="AV44" s="228">
        <v>867.822</v>
      </c>
      <c r="AW44" s="229">
        <v>893.9</v>
      </c>
      <c r="AX44" s="229">
        <v>915.8</v>
      </c>
      <c r="AY44" s="229">
        <v>884.0</v>
      </c>
      <c r="AZ44" s="229">
        <v>915.1</v>
      </c>
      <c r="BA44" s="229">
        <v>8301645.0</v>
      </c>
    </row>
    <row r="45">
      <c r="B45" s="219" t="s">
        <v>351</v>
      </c>
      <c r="C45" s="229">
        <f t="shared" si="1"/>
        <v>-0.03050401019</v>
      </c>
      <c r="D45" s="229">
        <f t="shared" si="2"/>
        <v>-0.01654038371</v>
      </c>
      <c r="E45" s="229">
        <f t="shared" si="3"/>
        <v>-0.01726040095</v>
      </c>
      <c r="F45" s="229">
        <f t="shared" si="4"/>
        <v>-0.03577103231</v>
      </c>
      <c r="G45" s="229">
        <f t="shared" si="5"/>
        <v>-0.001734615142</v>
      </c>
      <c r="H45" s="229">
        <f t="shared" si="6"/>
        <v>-0.03842891957</v>
      </c>
      <c r="K45" s="227" t="s">
        <v>351</v>
      </c>
      <c r="M45" s="228">
        <v>16985.2</v>
      </c>
      <c r="N45" s="229">
        <v>16985.2</v>
      </c>
      <c r="O45" s="229">
        <v>17639.5</v>
      </c>
      <c r="P45" s="229">
        <v>16966.45</v>
      </c>
      <c r="Q45" s="229">
        <v>17619.1</v>
      </c>
      <c r="R45" s="229">
        <v>1316700.0</v>
      </c>
      <c r="T45" s="228">
        <v>860.958</v>
      </c>
      <c r="U45" s="229">
        <v>903.59</v>
      </c>
      <c r="V45" s="229">
        <v>935.6</v>
      </c>
      <c r="W45" s="229">
        <v>899.36</v>
      </c>
      <c r="X45" s="229">
        <v>935.6</v>
      </c>
      <c r="Y45" s="229">
        <v>7512830.0</v>
      </c>
      <c r="AA45" s="228">
        <v>446.548</v>
      </c>
      <c r="AB45" s="229">
        <v>459.5</v>
      </c>
      <c r="AC45" s="229">
        <v>474.4</v>
      </c>
      <c r="AD45" s="229">
        <v>452.55</v>
      </c>
      <c r="AE45" s="229">
        <v>471.9</v>
      </c>
      <c r="AF45" s="229">
        <v>8458456.0</v>
      </c>
      <c r="AH45" s="228">
        <v>665.1617</v>
      </c>
      <c r="AI45" s="229">
        <v>679.6</v>
      </c>
      <c r="AJ45" s="229">
        <v>715.0</v>
      </c>
      <c r="AK45" s="229">
        <v>665.3</v>
      </c>
      <c r="AL45" s="229">
        <v>706.1</v>
      </c>
      <c r="AM45" s="229">
        <v>9412987.0</v>
      </c>
      <c r="AN45" s="229"/>
      <c r="AO45" s="228">
        <v>1486.072</v>
      </c>
      <c r="AP45" s="229">
        <v>1540.65</v>
      </c>
      <c r="AQ45" s="229">
        <v>1583.05</v>
      </c>
      <c r="AR45" s="229">
        <v>1524.6</v>
      </c>
      <c r="AS45" s="229">
        <v>1547.5</v>
      </c>
      <c r="AT45" s="229">
        <v>1571720.0</v>
      </c>
      <c r="AU45" s="229"/>
      <c r="AV45" s="228">
        <v>835.1052</v>
      </c>
      <c r="AW45" s="229">
        <v>860.2</v>
      </c>
      <c r="AX45" s="229">
        <v>907.85</v>
      </c>
      <c r="AY45" s="229">
        <v>850.0</v>
      </c>
      <c r="AZ45" s="229">
        <v>895.2</v>
      </c>
      <c r="BA45" s="229">
        <v>1.0734575E7</v>
      </c>
    </row>
    <row r="46">
      <c r="B46" s="219" t="s">
        <v>352</v>
      </c>
      <c r="C46" s="229">
        <f t="shared" si="1"/>
        <v>0.001091531327</v>
      </c>
      <c r="D46" s="229">
        <f t="shared" si="2"/>
        <v>0.02636495872</v>
      </c>
      <c r="E46" s="229">
        <f t="shared" si="3"/>
        <v>-0.01358492094</v>
      </c>
      <c r="F46" s="229">
        <f t="shared" si="4"/>
        <v>0.04157527787</v>
      </c>
      <c r="G46" s="229">
        <f t="shared" si="5"/>
        <v>-0.01145647909</v>
      </c>
      <c r="H46" s="229">
        <f t="shared" si="6"/>
        <v>0.05440972267</v>
      </c>
      <c r="K46" s="227" t="s">
        <v>352</v>
      </c>
      <c r="M46" s="228">
        <v>17003.75</v>
      </c>
      <c r="N46" s="229">
        <v>17003.75</v>
      </c>
      <c r="O46" s="229">
        <v>17155.6</v>
      </c>
      <c r="P46" s="229">
        <v>16410.2</v>
      </c>
      <c r="Q46" s="229">
        <v>16824.25</v>
      </c>
      <c r="R46" s="229">
        <v>1159100.0</v>
      </c>
      <c r="T46" s="228">
        <v>883.959</v>
      </c>
      <c r="U46" s="229">
        <v>927.73</v>
      </c>
      <c r="V46" s="229">
        <v>946.0</v>
      </c>
      <c r="W46" s="229">
        <v>892.4</v>
      </c>
      <c r="X46" s="229">
        <v>899.24</v>
      </c>
      <c r="Y46" s="229">
        <v>6161380.0</v>
      </c>
      <c r="AA46" s="228">
        <v>440.5227</v>
      </c>
      <c r="AB46" s="229">
        <v>453.3</v>
      </c>
      <c r="AC46" s="229">
        <v>472.0</v>
      </c>
      <c r="AD46" s="229">
        <v>436.3</v>
      </c>
      <c r="AE46" s="229">
        <v>458.0</v>
      </c>
      <c r="AF46" s="229">
        <v>1.1395389E7</v>
      </c>
      <c r="AH46" s="228">
        <v>693.3989</v>
      </c>
      <c r="AI46" s="229">
        <v>708.45</v>
      </c>
      <c r="AJ46" s="229">
        <v>726.7</v>
      </c>
      <c r="AK46" s="229">
        <v>664.55</v>
      </c>
      <c r="AL46" s="229">
        <v>679.6</v>
      </c>
      <c r="AM46" s="229">
        <v>9642442.0</v>
      </c>
      <c r="AN46" s="229"/>
      <c r="AO46" s="228">
        <v>1469.144</v>
      </c>
      <c r="AP46" s="229">
        <v>1523.1</v>
      </c>
      <c r="AQ46" s="229">
        <v>1599.5</v>
      </c>
      <c r="AR46" s="229">
        <v>1500.875</v>
      </c>
      <c r="AS46" s="229">
        <v>1530.05</v>
      </c>
      <c r="AT46" s="229">
        <v>1772642.0</v>
      </c>
      <c r="AU46" s="229"/>
      <c r="AV46" s="228">
        <v>881.8019</v>
      </c>
      <c r="AW46" s="229">
        <v>908.3</v>
      </c>
      <c r="AX46" s="229">
        <v>912.9</v>
      </c>
      <c r="AY46" s="229">
        <v>861.1</v>
      </c>
      <c r="AZ46" s="229">
        <v>864.0</v>
      </c>
      <c r="BA46" s="229">
        <v>1.5158529E7</v>
      </c>
    </row>
    <row r="47">
      <c r="B47" s="219" t="s">
        <v>353</v>
      </c>
      <c r="C47" s="229">
        <f t="shared" si="1"/>
        <v>0.02039200058</v>
      </c>
      <c r="D47" s="229">
        <f t="shared" si="2"/>
        <v>0.05623947881</v>
      </c>
      <c r="E47" s="229">
        <f t="shared" si="3"/>
        <v>0.06377298669</v>
      </c>
      <c r="F47" s="229">
        <f t="shared" si="4"/>
        <v>0.03590605829</v>
      </c>
      <c r="G47" s="229">
        <f t="shared" si="5"/>
        <v>0.07347567438</v>
      </c>
      <c r="H47" s="229">
        <f t="shared" si="6"/>
        <v>0.03865726728</v>
      </c>
      <c r="K47" s="227" t="s">
        <v>353</v>
      </c>
      <c r="M47" s="228">
        <v>17354.05</v>
      </c>
      <c r="N47" s="229">
        <v>17354.05</v>
      </c>
      <c r="O47" s="229">
        <v>17400.8</v>
      </c>
      <c r="P47" s="229">
        <v>16833.2</v>
      </c>
      <c r="Q47" s="229">
        <v>16937.75</v>
      </c>
      <c r="R47" s="229">
        <v>970300.0</v>
      </c>
      <c r="T47" s="228">
        <v>935.0969</v>
      </c>
      <c r="U47" s="229">
        <v>981.4</v>
      </c>
      <c r="V47" s="229">
        <v>986.21</v>
      </c>
      <c r="W47" s="229">
        <v>924.22</v>
      </c>
      <c r="X47" s="229">
        <v>924.82</v>
      </c>
      <c r="Y47" s="229">
        <v>1.17759E7</v>
      </c>
      <c r="AA47" s="228">
        <v>469.5313</v>
      </c>
      <c r="AB47" s="229">
        <v>483.15</v>
      </c>
      <c r="AC47" s="229">
        <v>486.55</v>
      </c>
      <c r="AD47" s="229">
        <v>454.0</v>
      </c>
      <c r="AE47" s="229">
        <v>456.45</v>
      </c>
      <c r="AF47" s="229">
        <v>1.4160002E7</v>
      </c>
      <c r="AH47" s="228">
        <v>718.7485</v>
      </c>
      <c r="AI47" s="229">
        <v>734.35</v>
      </c>
      <c r="AJ47" s="229">
        <v>739.8</v>
      </c>
      <c r="AK47" s="229">
        <v>707.1</v>
      </c>
      <c r="AL47" s="229">
        <v>710.0</v>
      </c>
      <c r="AM47" s="229">
        <v>8298030.0</v>
      </c>
      <c r="AN47" s="229"/>
      <c r="AO47" s="228">
        <v>1581.155</v>
      </c>
      <c r="AP47" s="229">
        <v>1639.225</v>
      </c>
      <c r="AQ47" s="229">
        <v>1649.25</v>
      </c>
      <c r="AR47" s="229">
        <v>1515.325</v>
      </c>
      <c r="AS47" s="229">
        <v>1523.125</v>
      </c>
      <c r="AT47" s="229">
        <v>2816978.0</v>
      </c>
      <c r="AU47" s="229"/>
      <c r="AV47" s="228">
        <v>916.5574</v>
      </c>
      <c r="AW47" s="229">
        <v>944.1</v>
      </c>
      <c r="AX47" s="229">
        <v>957.25</v>
      </c>
      <c r="AY47" s="229">
        <v>910.15</v>
      </c>
      <c r="AZ47" s="229">
        <v>912.9</v>
      </c>
      <c r="BA47" s="229">
        <v>1.295918E7</v>
      </c>
    </row>
    <row r="48">
      <c r="B48" s="219" t="s">
        <v>354</v>
      </c>
      <c r="C48" s="229">
        <f t="shared" si="1"/>
        <v>0.02608577749</v>
      </c>
      <c r="D48" s="229">
        <f t="shared" si="2"/>
        <v>-0.04131462719</v>
      </c>
      <c r="E48" s="229">
        <f t="shared" si="3"/>
        <v>-0.06996889496</v>
      </c>
      <c r="F48" s="229">
        <f t="shared" si="4"/>
        <v>-0.0337205302</v>
      </c>
      <c r="G48" s="229">
        <f t="shared" si="5"/>
        <v>-0.0429883693</v>
      </c>
      <c r="H48" s="229">
        <f t="shared" si="6"/>
        <v>-0.03158122023</v>
      </c>
      <c r="K48" s="227" t="s">
        <v>354</v>
      </c>
      <c r="M48" s="228">
        <v>17812.7</v>
      </c>
      <c r="N48" s="229">
        <v>17812.7</v>
      </c>
      <c r="O48" s="229">
        <v>17944.7</v>
      </c>
      <c r="P48" s="229">
        <v>17383.3</v>
      </c>
      <c r="Q48" s="229">
        <v>17387.15</v>
      </c>
      <c r="R48" s="229">
        <v>1175200.0</v>
      </c>
      <c r="T48" s="228">
        <v>897.2509</v>
      </c>
      <c r="U48" s="229">
        <v>941.68</v>
      </c>
      <c r="V48" s="229">
        <v>986.06</v>
      </c>
      <c r="W48" s="229">
        <v>938.0</v>
      </c>
      <c r="X48" s="229">
        <v>981.4</v>
      </c>
      <c r="Y48" s="229">
        <v>8658035.0</v>
      </c>
      <c r="AA48" s="228">
        <v>437.8017</v>
      </c>
      <c r="AB48" s="229">
        <v>450.5</v>
      </c>
      <c r="AC48" s="229">
        <v>486.85</v>
      </c>
      <c r="AD48" s="229">
        <v>449.5</v>
      </c>
      <c r="AE48" s="229">
        <v>485.3</v>
      </c>
      <c r="AF48" s="229">
        <v>1.0722363E7</v>
      </c>
      <c r="AH48" s="228">
        <v>694.916</v>
      </c>
      <c r="AI48" s="229">
        <v>710.0</v>
      </c>
      <c r="AJ48" s="229">
        <v>738.9</v>
      </c>
      <c r="AK48" s="229">
        <v>707.3</v>
      </c>
      <c r="AL48" s="229">
        <v>738.1</v>
      </c>
      <c r="AM48" s="229">
        <v>5398977.0</v>
      </c>
      <c r="AN48" s="229"/>
      <c r="AO48" s="228">
        <v>1514.624</v>
      </c>
      <c r="AP48" s="229">
        <v>1570.25</v>
      </c>
      <c r="AQ48" s="229">
        <v>1647.975</v>
      </c>
      <c r="AR48" s="229">
        <v>1557.875</v>
      </c>
      <c r="AS48" s="229">
        <v>1639.25</v>
      </c>
      <c r="AT48" s="229">
        <v>1019070.0</v>
      </c>
      <c r="AU48" s="229"/>
      <c r="AV48" s="228">
        <v>888.0637</v>
      </c>
      <c r="AW48" s="229">
        <v>914.75</v>
      </c>
      <c r="AX48" s="229">
        <v>947.9</v>
      </c>
      <c r="AY48" s="229">
        <v>913.35</v>
      </c>
      <c r="AZ48" s="229">
        <v>947.05</v>
      </c>
      <c r="BA48" s="229">
        <v>7589774.0</v>
      </c>
    </row>
    <row r="49">
      <c r="B49" s="219" t="s">
        <v>355</v>
      </c>
      <c r="C49" s="229">
        <f t="shared" si="1"/>
        <v>0.02456841286</v>
      </c>
      <c r="D49" s="229">
        <f t="shared" si="2"/>
        <v>-0.004086126021</v>
      </c>
      <c r="E49" s="229">
        <f t="shared" si="3"/>
        <v>-0.0188219107</v>
      </c>
      <c r="F49" s="229">
        <f t="shared" si="4"/>
        <v>-0.02113730469</v>
      </c>
      <c r="G49" s="229">
        <f t="shared" si="5"/>
        <v>0.01695409669</v>
      </c>
      <c r="H49" s="229">
        <f t="shared" si="6"/>
        <v>0.007351995512</v>
      </c>
      <c r="K49" s="227" t="s">
        <v>355</v>
      </c>
      <c r="M49" s="228">
        <v>18255.75</v>
      </c>
      <c r="N49" s="229">
        <v>18255.75</v>
      </c>
      <c r="O49" s="229">
        <v>18286.95</v>
      </c>
      <c r="P49" s="229">
        <v>17879.15</v>
      </c>
      <c r="Q49" s="229">
        <v>17913.3</v>
      </c>
      <c r="R49" s="229">
        <v>1230800.0</v>
      </c>
      <c r="T49" s="228">
        <v>893.5921</v>
      </c>
      <c r="U49" s="229">
        <v>937.84</v>
      </c>
      <c r="V49" s="229">
        <v>951.92</v>
      </c>
      <c r="W49" s="229">
        <v>926.8</v>
      </c>
      <c r="X49" s="229">
        <v>945.68</v>
      </c>
      <c r="Y49" s="229">
        <v>8175655.0</v>
      </c>
      <c r="AA49" s="228">
        <v>429.6385</v>
      </c>
      <c r="AB49" s="229">
        <v>442.1</v>
      </c>
      <c r="AC49" s="229">
        <v>458.0</v>
      </c>
      <c r="AD49" s="229">
        <v>441.25</v>
      </c>
      <c r="AE49" s="229">
        <v>450.95</v>
      </c>
      <c r="AF49" s="229">
        <v>9971292.0</v>
      </c>
      <c r="AH49" s="228">
        <v>680.3815</v>
      </c>
      <c r="AI49" s="229">
        <v>695.15</v>
      </c>
      <c r="AJ49" s="229">
        <v>742.0</v>
      </c>
      <c r="AK49" s="229">
        <v>684.45</v>
      </c>
      <c r="AL49" s="229">
        <v>713.6</v>
      </c>
      <c r="AM49" s="229">
        <v>1.4056855E7</v>
      </c>
      <c r="AN49" s="229"/>
      <c r="AO49" s="228">
        <v>1540.522</v>
      </c>
      <c r="AP49" s="229">
        <v>1597.1</v>
      </c>
      <c r="AQ49" s="229">
        <v>1609.0</v>
      </c>
      <c r="AR49" s="229">
        <v>1552.775</v>
      </c>
      <c r="AS49" s="229">
        <v>1572.5</v>
      </c>
      <c r="AT49" s="229">
        <v>987626.0</v>
      </c>
      <c r="AU49" s="229"/>
      <c r="AV49" s="228">
        <v>894.6168</v>
      </c>
      <c r="AW49" s="229">
        <v>921.5</v>
      </c>
      <c r="AX49" s="229">
        <v>933.0</v>
      </c>
      <c r="AY49" s="229">
        <v>901.2</v>
      </c>
      <c r="AZ49" s="229">
        <v>914.75</v>
      </c>
      <c r="BA49" s="229">
        <v>1.036761E7</v>
      </c>
    </row>
    <row r="50">
      <c r="B50" s="219" t="s">
        <v>356</v>
      </c>
      <c r="C50" s="229">
        <f t="shared" si="1"/>
        <v>-0.03560723949</v>
      </c>
      <c r="D50" s="229">
        <f t="shared" si="2"/>
        <v>-0.04204068627</v>
      </c>
      <c r="E50" s="229">
        <f t="shared" si="3"/>
        <v>-0.07440388184</v>
      </c>
      <c r="F50" s="229">
        <f t="shared" si="4"/>
        <v>-0.05880582756</v>
      </c>
      <c r="G50" s="229">
        <f t="shared" si="5"/>
        <v>-0.009135925748</v>
      </c>
      <c r="H50" s="229">
        <f t="shared" si="6"/>
        <v>-0.06044492415</v>
      </c>
      <c r="K50" s="227" t="s">
        <v>356</v>
      </c>
      <c r="M50" s="228">
        <v>17617.15</v>
      </c>
      <c r="N50" s="229">
        <v>17617.15</v>
      </c>
      <c r="O50" s="229">
        <v>18350.95</v>
      </c>
      <c r="P50" s="229">
        <v>17485.85</v>
      </c>
      <c r="Q50" s="229">
        <v>18235.65</v>
      </c>
      <c r="R50" s="229">
        <v>1306600.0</v>
      </c>
      <c r="T50" s="228">
        <v>856.8036</v>
      </c>
      <c r="U50" s="229">
        <v>899.23</v>
      </c>
      <c r="V50" s="229">
        <v>946.88</v>
      </c>
      <c r="W50" s="229">
        <v>887.0</v>
      </c>
      <c r="X50" s="229">
        <v>933.1</v>
      </c>
      <c r="Y50" s="229">
        <v>1.0731755E7</v>
      </c>
      <c r="AA50" s="228">
        <v>398.832</v>
      </c>
      <c r="AB50" s="229">
        <v>410.4</v>
      </c>
      <c r="AC50" s="229">
        <v>444.0</v>
      </c>
      <c r="AD50" s="229">
        <v>405.65</v>
      </c>
      <c r="AE50" s="229">
        <v>444.0</v>
      </c>
      <c r="AF50" s="229">
        <v>1.3846523E7</v>
      </c>
      <c r="AH50" s="228">
        <v>641.5248</v>
      </c>
      <c r="AI50" s="229">
        <v>655.45</v>
      </c>
      <c r="AJ50" s="229">
        <v>699.75</v>
      </c>
      <c r="AK50" s="229">
        <v>650.1</v>
      </c>
      <c r="AL50" s="229">
        <v>698.8</v>
      </c>
      <c r="AM50" s="229">
        <v>1.160894E7</v>
      </c>
      <c r="AN50" s="229"/>
      <c r="AO50" s="228">
        <v>1526.512</v>
      </c>
      <c r="AP50" s="229">
        <v>1582.575</v>
      </c>
      <c r="AQ50" s="229">
        <v>1616.875</v>
      </c>
      <c r="AR50" s="229">
        <v>1570.575</v>
      </c>
      <c r="AS50" s="229">
        <v>1586.0</v>
      </c>
      <c r="AT50" s="229">
        <v>1062894.0</v>
      </c>
      <c r="AU50" s="229"/>
      <c r="AV50" s="228">
        <v>842.1436</v>
      </c>
      <c r="AW50" s="229">
        <v>867.45</v>
      </c>
      <c r="AX50" s="229">
        <v>920.2</v>
      </c>
      <c r="AY50" s="229">
        <v>860.0</v>
      </c>
      <c r="AZ50" s="229">
        <v>915.6</v>
      </c>
      <c r="BA50" s="229">
        <v>7586541.0</v>
      </c>
    </row>
    <row r="51">
      <c r="B51" s="219" t="s">
        <v>357</v>
      </c>
      <c r="C51" s="229">
        <f t="shared" si="1"/>
        <v>-0.02968036732</v>
      </c>
      <c r="D51" s="229">
        <f t="shared" si="2"/>
        <v>-0.06371803961</v>
      </c>
      <c r="E51" s="229">
        <f t="shared" si="3"/>
        <v>-0.03571806893</v>
      </c>
      <c r="F51" s="229">
        <f t="shared" si="4"/>
        <v>-0.04933173959</v>
      </c>
      <c r="G51" s="229">
        <f t="shared" si="5"/>
        <v>-0.1747582824</v>
      </c>
      <c r="H51" s="229">
        <f t="shared" si="6"/>
        <v>0.07204329097</v>
      </c>
      <c r="K51" s="227" t="s">
        <v>357</v>
      </c>
      <c r="M51" s="228">
        <v>17101.95</v>
      </c>
      <c r="N51" s="229">
        <v>17101.95</v>
      </c>
      <c r="O51" s="229">
        <v>17599.4</v>
      </c>
      <c r="P51" s="229">
        <v>16836.8</v>
      </c>
      <c r="Q51" s="229">
        <v>17575.15</v>
      </c>
      <c r="R51" s="229">
        <v>1401200.0</v>
      </c>
      <c r="T51" s="228">
        <v>803.9127</v>
      </c>
      <c r="U51" s="229">
        <v>843.72</v>
      </c>
      <c r="V51" s="229">
        <v>897.96</v>
      </c>
      <c r="W51" s="229">
        <v>835.09</v>
      </c>
      <c r="X51" s="229">
        <v>897.22</v>
      </c>
      <c r="Y51" s="229">
        <v>1.452945E7</v>
      </c>
      <c r="AA51" s="228">
        <v>384.8379</v>
      </c>
      <c r="AB51" s="229">
        <v>396.0</v>
      </c>
      <c r="AC51" s="229">
        <v>411.0</v>
      </c>
      <c r="AD51" s="229">
        <v>380.25</v>
      </c>
      <c r="AE51" s="229">
        <v>410.0</v>
      </c>
      <c r="AF51" s="229">
        <v>1.1057467E7</v>
      </c>
      <c r="AH51" s="228">
        <v>610.6452</v>
      </c>
      <c r="AI51" s="229">
        <v>623.9</v>
      </c>
      <c r="AJ51" s="229">
        <v>655.45</v>
      </c>
      <c r="AK51" s="229">
        <v>590.1</v>
      </c>
      <c r="AL51" s="229">
        <v>655.45</v>
      </c>
      <c r="AM51" s="229">
        <v>1.2027256E7</v>
      </c>
      <c r="AN51" s="229"/>
      <c r="AO51" s="228">
        <v>1281.751</v>
      </c>
      <c r="AP51" s="229">
        <v>1328.825</v>
      </c>
      <c r="AQ51" s="229">
        <v>1593.9</v>
      </c>
      <c r="AR51" s="229">
        <v>1310.15</v>
      </c>
      <c r="AS51" s="229">
        <v>1579.85</v>
      </c>
      <c r="AT51" s="229">
        <v>7459404.0</v>
      </c>
      <c r="AU51" s="229"/>
      <c r="AV51" s="228">
        <v>905.0533</v>
      </c>
      <c r="AW51" s="229">
        <v>932.25</v>
      </c>
      <c r="AX51" s="229">
        <v>942.0</v>
      </c>
      <c r="AY51" s="229">
        <v>867.45</v>
      </c>
      <c r="AZ51" s="229">
        <v>871.5</v>
      </c>
      <c r="BA51" s="229">
        <v>1.7602347E7</v>
      </c>
    </row>
    <row r="52">
      <c r="B52" s="219" t="s">
        <v>358</v>
      </c>
      <c r="C52" s="229">
        <f t="shared" si="1"/>
        <v>0.0239393839</v>
      </c>
      <c r="D52" s="229">
        <f t="shared" si="2"/>
        <v>0.03112071223</v>
      </c>
      <c r="E52" s="229">
        <f t="shared" si="3"/>
        <v>0.03291195309</v>
      </c>
      <c r="F52" s="229">
        <f t="shared" si="4"/>
        <v>0.06018121228</v>
      </c>
      <c r="G52" s="229">
        <f t="shared" si="5"/>
        <v>0.009456214084</v>
      </c>
      <c r="H52" s="229">
        <f t="shared" si="6"/>
        <v>0.0147470878</v>
      </c>
      <c r="K52" s="227" t="s">
        <v>358</v>
      </c>
      <c r="M52" s="228">
        <v>17516.3</v>
      </c>
      <c r="N52" s="229">
        <v>17516.3</v>
      </c>
      <c r="O52" s="229">
        <v>17794.6</v>
      </c>
      <c r="P52" s="229">
        <v>17244.55</v>
      </c>
      <c r="Q52" s="229">
        <v>17301.05</v>
      </c>
      <c r="R52" s="229">
        <v>1467300.0</v>
      </c>
      <c r="T52" s="228">
        <v>829.3244</v>
      </c>
      <c r="U52" s="229">
        <v>870.39</v>
      </c>
      <c r="V52" s="229">
        <v>887.39</v>
      </c>
      <c r="W52" s="229">
        <v>848.01</v>
      </c>
      <c r="X52" s="229">
        <v>849.99</v>
      </c>
      <c r="Y52" s="229">
        <v>8818745.0</v>
      </c>
      <c r="AA52" s="228">
        <v>397.7144</v>
      </c>
      <c r="AB52" s="229">
        <v>409.25</v>
      </c>
      <c r="AC52" s="229">
        <v>420.55</v>
      </c>
      <c r="AD52" s="229">
        <v>398.8</v>
      </c>
      <c r="AE52" s="229">
        <v>403.95</v>
      </c>
      <c r="AF52" s="229">
        <v>1.4701019E7</v>
      </c>
      <c r="AH52" s="228">
        <v>648.5229</v>
      </c>
      <c r="AI52" s="229">
        <v>662.6</v>
      </c>
      <c r="AJ52" s="229">
        <v>675.5</v>
      </c>
      <c r="AK52" s="229">
        <v>625.3</v>
      </c>
      <c r="AL52" s="229">
        <v>634.0</v>
      </c>
      <c r="AM52" s="229">
        <v>7876545.0</v>
      </c>
      <c r="AN52" s="229"/>
      <c r="AO52" s="228">
        <v>1293.929</v>
      </c>
      <c r="AP52" s="229">
        <v>1341.45</v>
      </c>
      <c r="AQ52" s="229">
        <v>1372.5</v>
      </c>
      <c r="AR52" s="229">
        <v>1307.5</v>
      </c>
      <c r="AS52" s="229">
        <v>1315.0</v>
      </c>
      <c r="AT52" s="229">
        <v>2566680.0</v>
      </c>
      <c r="AU52" s="229"/>
      <c r="AV52" s="228">
        <v>918.4991</v>
      </c>
      <c r="AW52" s="229">
        <v>946.1</v>
      </c>
      <c r="AX52" s="229">
        <v>959.0</v>
      </c>
      <c r="AY52" s="229">
        <v>930.65</v>
      </c>
      <c r="AZ52" s="229">
        <v>939.0</v>
      </c>
      <c r="BA52" s="229">
        <v>8322394.0</v>
      </c>
    </row>
    <row r="53">
      <c r="B53" s="219" t="s">
        <v>359</v>
      </c>
      <c r="C53" s="229">
        <f t="shared" si="1"/>
        <v>-0.008113873132</v>
      </c>
      <c r="D53" s="229">
        <f t="shared" si="2"/>
        <v>-0.00611931328</v>
      </c>
      <c r="E53" s="229">
        <f t="shared" si="3"/>
        <v>-0.04217208343</v>
      </c>
      <c r="F53" s="229">
        <f t="shared" si="4"/>
        <v>0.0549803215</v>
      </c>
      <c r="G53" s="229">
        <f t="shared" si="5"/>
        <v>-0.02563157077</v>
      </c>
      <c r="H53" s="229">
        <f t="shared" si="6"/>
        <v>0.01302134392</v>
      </c>
      <c r="K53" s="227" t="s">
        <v>359</v>
      </c>
      <c r="M53" s="228">
        <v>17374.75</v>
      </c>
      <c r="N53" s="229">
        <v>17374.75</v>
      </c>
      <c r="O53" s="229">
        <v>17639.45</v>
      </c>
      <c r="P53" s="229">
        <v>17043.65</v>
      </c>
      <c r="Q53" s="229">
        <v>17456.3</v>
      </c>
      <c r="R53" s="229">
        <v>1296600.0</v>
      </c>
      <c r="T53" s="228">
        <v>824.265</v>
      </c>
      <c r="U53" s="229">
        <v>865.08</v>
      </c>
      <c r="V53" s="229">
        <v>879.0</v>
      </c>
      <c r="W53" s="229">
        <v>850.01</v>
      </c>
      <c r="X53" s="229">
        <v>864.0</v>
      </c>
      <c r="Y53" s="229">
        <v>7133220.0</v>
      </c>
      <c r="AA53" s="228">
        <v>381.2907</v>
      </c>
      <c r="AB53" s="229">
        <v>392.35</v>
      </c>
      <c r="AC53" s="229">
        <v>411.1</v>
      </c>
      <c r="AD53" s="229">
        <v>390.55</v>
      </c>
      <c r="AE53" s="229">
        <v>409.85</v>
      </c>
      <c r="AF53" s="229">
        <v>6885303.0</v>
      </c>
      <c r="AH53" s="228">
        <v>685.1773</v>
      </c>
      <c r="AI53" s="229">
        <v>700.05</v>
      </c>
      <c r="AJ53" s="229">
        <v>702.5</v>
      </c>
      <c r="AK53" s="229">
        <v>643.0</v>
      </c>
      <c r="AL53" s="229">
        <v>659.4</v>
      </c>
      <c r="AM53" s="229">
        <v>1.5562148E7</v>
      </c>
      <c r="AN53" s="229"/>
      <c r="AO53" s="228">
        <v>1261.185</v>
      </c>
      <c r="AP53" s="229">
        <v>1295.3</v>
      </c>
      <c r="AQ53" s="229">
        <v>1341.425</v>
      </c>
      <c r="AR53" s="229">
        <v>1280.5</v>
      </c>
      <c r="AS53" s="229">
        <v>1340.0</v>
      </c>
      <c r="AT53" s="229">
        <v>2176452.0</v>
      </c>
      <c r="AU53" s="229"/>
      <c r="AV53" s="228">
        <v>930.5374</v>
      </c>
      <c r="AW53" s="229">
        <v>958.5</v>
      </c>
      <c r="AX53" s="229">
        <v>977.35</v>
      </c>
      <c r="AY53" s="229">
        <v>927.05</v>
      </c>
      <c r="AZ53" s="229">
        <v>946.2</v>
      </c>
      <c r="BA53" s="229">
        <v>8611739.0</v>
      </c>
    </row>
    <row r="54">
      <c r="B54" s="219" t="s">
        <v>360</v>
      </c>
      <c r="C54" s="229">
        <f t="shared" si="1"/>
        <v>-0.00568238278</v>
      </c>
      <c r="D54" s="229">
        <f t="shared" si="2"/>
        <v>-0.0009831768325</v>
      </c>
      <c r="E54" s="229">
        <f t="shared" si="3"/>
        <v>-0.04110334833</v>
      </c>
      <c r="F54" s="229">
        <f t="shared" si="4"/>
        <v>-0.06346759597</v>
      </c>
      <c r="G54" s="229">
        <f t="shared" si="5"/>
        <v>0.02792041975</v>
      </c>
      <c r="H54" s="229">
        <f t="shared" si="6"/>
        <v>-0.05291453203</v>
      </c>
      <c r="K54" s="227" t="s">
        <v>360</v>
      </c>
      <c r="M54" s="228">
        <v>17276.3</v>
      </c>
      <c r="N54" s="229">
        <v>17276.3</v>
      </c>
      <c r="O54" s="229">
        <v>17490.6</v>
      </c>
      <c r="P54" s="229">
        <v>16809.65</v>
      </c>
      <c r="Q54" s="229">
        <v>17076.15</v>
      </c>
      <c r="R54" s="229">
        <v>1270400.0</v>
      </c>
      <c r="T54" s="228">
        <v>823.455</v>
      </c>
      <c r="U54" s="229">
        <v>864.23</v>
      </c>
      <c r="V54" s="229">
        <v>874.56</v>
      </c>
      <c r="W54" s="229">
        <v>833.35</v>
      </c>
      <c r="X54" s="229">
        <v>850.0</v>
      </c>
      <c r="Y54" s="229">
        <v>8875745.0</v>
      </c>
      <c r="AA54" s="228">
        <v>365.9361</v>
      </c>
      <c r="AB54" s="229">
        <v>376.55</v>
      </c>
      <c r="AC54" s="229">
        <v>399.95</v>
      </c>
      <c r="AD54" s="229">
        <v>374.25</v>
      </c>
      <c r="AE54" s="229">
        <v>386.95</v>
      </c>
      <c r="AF54" s="229">
        <v>8020621.0</v>
      </c>
      <c r="AH54" s="228">
        <v>643.042</v>
      </c>
      <c r="AI54" s="229">
        <v>657.0</v>
      </c>
      <c r="AJ54" s="229">
        <v>715.0</v>
      </c>
      <c r="AK54" s="229">
        <v>653.0</v>
      </c>
      <c r="AL54" s="229">
        <v>692.65</v>
      </c>
      <c r="AM54" s="229">
        <v>1.3621034E7</v>
      </c>
      <c r="AN54" s="229"/>
      <c r="AO54" s="228">
        <v>1296.894</v>
      </c>
      <c r="AP54" s="229">
        <v>1331.975</v>
      </c>
      <c r="AQ54" s="229">
        <v>1337.45</v>
      </c>
      <c r="AR54" s="229">
        <v>1265.025</v>
      </c>
      <c r="AS54" s="229">
        <v>1275.0</v>
      </c>
      <c r="AT54" s="229">
        <v>1557642.0</v>
      </c>
      <c r="AU54" s="229"/>
      <c r="AV54" s="228">
        <v>882.5785</v>
      </c>
      <c r="AW54" s="229">
        <v>909.1</v>
      </c>
      <c r="AX54" s="229">
        <v>962.9</v>
      </c>
      <c r="AY54" s="229">
        <v>903.05</v>
      </c>
      <c r="AZ54" s="229">
        <v>947.0</v>
      </c>
      <c r="BA54" s="229">
        <v>1.9618313E7</v>
      </c>
    </row>
    <row r="55">
      <c r="B55" s="219" t="s">
        <v>361</v>
      </c>
      <c r="C55" s="229">
        <f t="shared" si="1"/>
        <v>-0.03642102637</v>
      </c>
      <c r="D55" s="229">
        <f t="shared" si="2"/>
        <v>-0.03402404561</v>
      </c>
      <c r="E55" s="229">
        <f t="shared" si="3"/>
        <v>-0.05597978033</v>
      </c>
      <c r="F55" s="229">
        <f t="shared" si="4"/>
        <v>-0.04762669491</v>
      </c>
      <c r="G55" s="229">
        <f t="shared" si="5"/>
        <v>0.01555052102</v>
      </c>
      <c r="H55" s="229">
        <f t="shared" si="6"/>
        <v>0.01587830509</v>
      </c>
      <c r="K55" s="227" t="s">
        <v>361</v>
      </c>
      <c r="M55" s="228">
        <v>16658.4</v>
      </c>
      <c r="N55" s="229">
        <v>16658.4</v>
      </c>
      <c r="O55" s="229">
        <v>17351.05</v>
      </c>
      <c r="P55" s="229">
        <v>16203.25</v>
      </c>
      <c r="Q55" s="229">
        <v>17192.25</v>
      </c>
      <c r="R55" s="229">
        <v>1503300.0</v>
      </c>
      <c r="T55" s="228">
        <v>795.909</v>
      </c>
      <c r="U55" s="229">
        <v>835.32</v>
      </c>
      <c r="V55" s="229">
        <v>883.33</v>
      </c>
      <c r="W55" s="229">
        <v>809.99</v>
      </c>
      <c r="X55" s="229">
        <v>875.2</v>
      </c>
      <c r="Y55" s="229">
        <v>1.2214175E7</v>
      </c>
      <c r="AA55" s="228">
        <v>346.0139</v>
      </c>
      <c r="AB55" s="229">
        <v>356.05</v>
      </c>
      <c r="AC55" s="229">
        <v>377.0</v>
      </c>
      <c r="AD55" s="229">
        <v>342.85</v>
      </c>
      <c r="AE55" s="229">
        <v>375.0</v>
      </c>
      <c r="AF55" s="229">
        <v>1.1330649E7</v>
      </c>
      <c r="AH55" s="228">
        <v>613.1339</v>
      </c>
      <c r="AI55" s="229">
        <v>625.05</v>
      </c>
      <c r="AJ55" s="229">
        <v>657.6</v>
      </c>
      <c r="AK55" s="229">
        <v>601.1</v>
      </c>
      <c r="AL55" s="229">
        <v>655.0</v>
      </c>
      <c r="AM55" s="229">
        <v>9880329.0</v>
      </c>
      <c r="AN55" s="229"/>
      <c r="AO55" s="228">
        <v>1317.219</v>
      </c>
      <c r="AP55" s="229">
        <v>1352.85</v>
      </c>
      <c r="AQ55" s="229">
        <v>1383.35</v>
      </c>
      <c r="AR55" s="229">
        <v>1292.825</v>
      </c>
      <c r="AS55" s="229">
        <v>1325.1</v>
      </c>
      <c r="AT55" s="229">
        <v>2173892.0</v>
      </c>
      <c r="AU55" s="229"/>
      <c r="AV55" s="228">
        <v>896.7042</v>
      </c>
      <c r="AW55" s="229">
        <v>923.65</v>
      </c>
      <c r="AX55" s="229">
        <v>926.7</v>
      </c>
      <c r="AY55" s="229">
        <v>888.15</v>
      </c>
      <c r="AZ55" s="229">
        <v>903.1</v>
      </c>
      <c r="BA55" s="229">
        <v>9973166.0</v>
      </c>
    </row>
    <row r="56">
      <c r="B56" s="219" t="s">
        <v>362</v>
      </c>
      <c r="C56" s="229">
        <f t="shared" si="1"/>
        <v>-0.02510787973</v>
      </c>
      <c r="D56" s="229">
        <f t="shared" si="2"/>
        <v>-0.08698540359</v>
      </c>
      <c r="E56" s="229">
        <f t="shared" si="3"/>
        <v>-0.02877689088</v>
      </c>
      <c r="F56" s="229">
        <f t="shared" si="4"/>
        <v>-0.02543867817</v>
      </c>
      <c r="G56" s="229">
        <f t="shared" si="5"/>
        <v>0.01277993391</v>
      </c>
      <c r="H56" s="229">
        <f t="shared" si="6"/>
        <v>0.008140817901</v>
      </c>
      <c r="K56" s="227" t="s">
        <v>362</v>
      </c>
      <c r="M56" s="228">
        <v>16245.35</v>
      </c>
      <c r="N56" s="229">
        <v>16245.35</v>
      </c>
      <c r="O56" s="229">
        <v>16815.9</v>
      </c>
      <c r="P56" s="229">
        <v>16133.8</v>
      </c>
      <c r="Q56" s="229">
        <v>16481.6</v>
      </c>
      <c r="R56" s="229">
        <v>1820100.0</v>
      </c>
      <c r="T56" s="228">
        <v>729.6022</v>
      </c>
      <c r="U56" s="229">
        <v>765.73</v>
      </c>
      <c r="V56" s="229">
        <v>830.0</v>
      </c>
      <c r="W56" s="229">
        <v>730.8</v>
      </c>
      <c r="X56" s="229">
        <v>830.0</v>
      </c>
      <c r="Y56" s="229">
        <v>2.53313E7</v>
      </c>
      <c r="AA56" s="228">
        <v>336.1986</v>
      </c>
      <c r="AB56" s="229">
        <v>345.95</v>
      </c>
      <c r="AC56" s="229">
        <v>363.55</v>
      </c>
      <c r="AD56" s="229">
        <v>344.75</v>
      </c>
      <c r="AE56" s="229">
        <v>352.0</v>
      </c>
      <c r="AF56" s="229">
        <v>3362240.0</v>
      </c>
      <c r="AH56" s="228">
        <v>597.7333</v>
      </c>
      <c r="AI56" s="229">
        <v>609.35</v>
      </c>
      <c r="AJ56" s="229">
        <v>628.6</v>
      </c>
      <c r="AK56" s="229">
        <v>605.8</v>
      </c>
      <c r="AL56" s="229">
        <v>619.95</v>
      </c>
      <c r="AM56" s="229">
        <v>5983757.0</v>
      </c>
      <c r="AN56" s="229"/>
      <c r="AO56" s="228">
        <v>1334.161</v>
      </c>
      <c r="AP56" s="229">
        <v>1370.25</v>
      </c>
      <c r="AQ56" s="229">
        <v>1410.85</v>
      </c>
      <c r="AR56" s="229">
        <v>1339.85</v>
      </c>
      <c r="AS56" s="229">
        <v>1343.65</v>
      </c>
      <c r="AT56" s="229">
        <v>1195046.0</v>
      </c>
      <c r="AU56" s="229"/>
      <c r="AV56" s="228">
        <v>904.0339</v>
      </c>
      <c r="AW56" s="229">
        <v>931.2</v>
      </c>
      <c r="AX56" s="229">
        <v>945.0</v>
      </c>
      <c r="AY56" s="229">
        <v>911.0</v>
      </c>
      <c r="AZ56" s="229">
        <v>920.05</v>
      </c>
      <c r="BA56" s="229">
        <v>9886528.0</v>
      </c>
    </row>
    <row r="57">
      <c r="B57" s="219" t="s">
        <v>363</v>
      </c>
      <c r="C57" s="229">
        <f t="shared" si="1"/>
        <v>0.02342863839</v>
      </c>
      <c r="D57" s="229">
        <f t="shared" si="2"/>
        <v>0.0376636115</v>
      </c>
      <c r="E57" s="229">
        <f t="shared" si="3"/>
        <v>0.06896431653</v>
      </c>
      <c r="F57" s="229">
        <f t="shared" si="4"/>
        <v>0.0525846753</v>
      </c>
      <c r="G57" s="229">
        <f t="shared" si="5"/>
        <v>0.02974811097</v>
      </c>
      <c r="H57" s="229">
        <f t="shared" si="6"/>
        <v>0.1142931728</v>
      </c>
      <c r="K57" s="227" t="s">
        <v>363</v>
      </c>
      <c r="M57" s="228">
        <v>16630.45</v>
      </c>
      <c r="N57" s="229">
        <v>16630.45</v>
      </c>
      <c r="O57" s="229">
        <v>16757.3</v>
      </c>
      <c r="P57" s="229">
        <v>15671.45</v>
      </c>
      <c r="Q57" s="229">
        <v>15867.95</v>
      </c>
      <c r="R57" s="229">
        <v>2421300.0</v>
      </c>
      <c r="T57" s="228">
        <v>757.6057</v>
      </c>
      <c r="U57" s="229">
        <v>795.12</v>
      </c>
      <c r="V57" s="229">
        <v>799.2</v>
      </c>
      <c r="W57" s="229">
        <v>733.6</v>
      </c>
      <c r="X57" s="229">
        <v>749.8</v>
      </c>
      <c r="Y57" s="229">
        <v>2.010993E7</v>
      </c>
      <c r="AA57" s="228">
        <v>360.2025</v>
      </c>
      <c r="AB57" s="229">
        <v>370.65</v>
      </c>
      <c r="AC57" s="229">
        <v>374.6</v>
      </c>
      <c r="AD57" s="229">
        <v>331.55</v>
      </c>
      <c r="AE57" s="229">
        <v>343.7</v>
      </c>
      <c r="AF57" s="229">
        <v>9356955.0</v>
      </c>
      <c r="AH57" s="228">
        <v>630.006</v>
      </c>
      <c r="AI57" s="229">
        <v>642.25</v>
      </c>
      <c r="AJ57" s="229">
        <v>645.0</v>
      </c>
      <c r="AK57" s="229">
        <v>584.25</v>
      </c>
      <c r="AL57" s="229">
        <v>609.35</v>
      </c>
      <c r="AM57" s="229">
        <v>1.0365082E7</v>
      </c>
      <c r="AN57" s="229"/>
      <c r="AO57" s="228">
        <v>1374.446</v>
      </c>
      <c r="AP57" s="229">
        <v>1411.625</v>
      </c>
      <c r="AQ57" s="229">
        <v>1420.85</v>
      </c>
      <c r="AR57" s="229">
        <v>1325.5</v>
      </c>
      <c r="AS57" s="229">
        <v>1362.5</v>
      </c>
      <c r="AT57" s="229">
        <v>1058652.0</v>
      </c>
      <c r="AU57" s="229"/>
      <c r="AV57" s="228">
        <v>1013.495</v>
      </c>
      <c r="AW57" s="229">
        <v>1043.95</v>
      </c>
      <c r="AX57" s="229">
        <v>1053.75</v>
      </c>
      <c r="AY57" s="229">
        <v>917.05</v>
      </c>
      <c r="AZ57" s="229">
        <v>921.9</v>
      </c>
      <c r="BA57" s="229">
        <v>2.7186043E7</v>
      </c>
    </row>
    <row r="58">
      <c r="B58" s="219" t="s">
        <v>364</v>
      </c>
      <c r="C58" s="229">
        <f t="shared" si="1"/>
        <v>0.03872231391</v>
      </c>
      <c r="D58" s="229">
        <f t="shared" si="2"/>
        <v>0.01660101582</v>
      </c>
      <c r="E58" s="229">
        <f t="shared" si="3"/>
        <v>0.007123876673</v>
      </c>
      <c r="F58" s="229">
        <f t="shared" si="4"/>
        <v>-0.002962769193</v>
      </c>
      <c r="G58" s="229">
        <f t="shared" si="5"/>
        <v>0.01802498861</v>
      </c>
      <c r="H58" s="229">
        <f t="shared" si="6"/>
        <v>0.004348716885</v>
      </c>
      <c r="K58" s="227" t="s">
        <v>364</v>
      </c>
      <c r="M58" s="228">
        <v>17287.05</v>
      </c>
      <c r="N58" s="229">
        <v>17287.05</v>
      </c>
      <c r="O58" s="229">
        <v>17344.6</v>
      </c>
      <c r="P58" s="229">
        <v>16555.0</v>
      </c>
      <c r="Q58" s="229">
        <v>16633.7</v>
      </c>
      <c r="R58" s="229">
        <v>1404600.0</v>
      </c>
      <c r="T58" s="228">
        <v>770.2877</v>
      </c>
      <c r="U58" s="229">
        <v>808.43</v>
      </c>
      <c r="V58" s="229">
        <v>810.0</v>
      </c>
      <c r="W58" s="229">
        <v>776.0</v>
      </c>
      <c r="X58" s="229">
        <v>792.2</v>
      </c>
      <c r="Y58" s="229">
        <v>1.0863575E7</v>
      </c>
      <c r="AA58" s="228">
        <v>362.7777</v>
      </c>
      <c r="AB58" s="229">
        <v>373.3</v>
      </c>
      <c r="AC58" s="229">
        <v>378.6</v>
      </c>
      <c r="AD58" s="229">
        <v>363.1</v>
      </c>
      <c r="AE58" s="229">
        <v>373.0</v>
      </c>
      <c r="AF58" s="229">
        <v>4620851.0</v>
      </c>
      <c r="AH58" s="228">
        <v>628.1422</v>
      </c>
      <c r="AI58" s="229">
        <v>640.35</v>
      </c>
      <c r="AJ58" s="229">
        <v>655.0</v>
      </c>
      <c r="AK58" s="229">
        <v>617.5</v>
      </c>
      <c r="AL58" s="229">
        <v>642.95</v>
      </c>
      <c r="AM58" s="229">
        <v>7609445.0</v>
      </c>
      <c r="AN58" s="229"/>
      <c r="AO58" s="228">
        <v>1399.445</v>
      </c>
      <c r="AP58" s="229">
        <v>1437.3</v>
      </c>
      <c r="AQ58" s="229">
        <v>1493.875</v>
      </c>
      <c r="AR58" s="229">
        <v>1393.625</v>
      </c>
      <c r="AS58" s="229">
        <v>1410.05</v>
      </c>
      <c r="AT58" s="229">
        <v>1606568.0</v>
      </c>
      <c r="AU58" s="229"/>
      <c r="AV58" s="228">
        <v>1017.912</v>
      </c>
      <c r="AW58" s="229">
        <v>1048.5</v>
      </c>
      <c r="AX58" s="229">
        <v>1083.0</v>
      </c>
      <c r="AY58" s="229">
        <v>1036.75</v>
      </c>
      <c r="AZ58" s="229">
        <v>1045.0</v>
      </c>
      <c r="BA58" s="229">
        <v>2.0627972E7</v>
      </c>
    </row>
    <row r="59">
      <c r="B59" s="219" t="s">
        <v>365</v>
      </c>
      <c r="C59" s="229">
        <f t="shared" si="1"/>
        <v>-0.007784580856</v>
      </c>
      <c r="D59" s="229">
        <f t="shared" si="2"/>
        <v>0.07602791447</v>
      </c>
      <c r="E59" s="229">
        <f t="shared" si="3"/>
        <v>-0.03864211292</v>
      </c>
      <c r="F59" s="229">
        <f t="shared" si="4"/>
        <v>0.1138974291</v>
      </c>
      <c r="G59" s="229">
        <f t="shared" si="5"/>
        <v>-0.04680666693</v>
      </c>
      <c r="H59" s="229">
        <f t="shared" si="6"/>
        <v>-0.0339510457</v>
      </c>
      <c r="K59" s="227" t="s">
        <v>365</v>
      </c>
      <c r="M59" s="228">
        <v>17153.0</v>
      </c>
      <c r="N59" s="229">
        <v>17153.0</v>
      </c>
      <c r="O59" s="229">
        <v>17442.4</v>
      </c>
      <c r="P59" s="229">
        <v>17006.3</v>
      </c>
      <c r="Q59" s="229">
        <v>17329.5</v>
      </c>
      <c r="R59" s="229">
        <v>1443300.0</v>
      </c>
      <c r="T59" s="228">
        <v>831.1348</v>
      </c>
      <c r="U59" s="229">
        <v>872.29</v>
      </c>
      <c r="V59" s="229">
        <v>875.0</v>
      </c>
      <c r="W59" s="229">
        <v>794.0</v>
      </c>
      <c r="X59" s="229">
        <v>814.8</v>
      </c>
      <c r="Y59" s="229">
        <v>2.6692595E7</v>
      </c>
      <c r="AA59" s="228">
        <v>349.0266</v>
      </c>
      <c r="AB59" s="229">
        <v>359.15</v>
      </c>
      <c r="AC59" s="229">
        <v>377.9</v>
      </c>
      <c r="AD59" s="229">
        <v>355.1</v>
      </c>
      <c r="AE59" s="229">
        <v>375.0</v>
      </c>
      <c r="AF59" s="229">
        <v>6204720.0</v>
      </c>
      <c r="AH59" s="228">
        <v>703.9195</v>
      </c>
      <c r="AI59" s="229">
        <v>717.6</v>
      </c>
      <c r="AJ59" s="229">
        <v>727.95</v>
      </c>
      <c r="AK59" s="229">
        <v>647.8</v>
      </c>
      <c r="AL59" s="229">
        <v>654.0</v>
      </c>
      <c r="AM59" s="229">
        <v>2.1932101E7</v>
      </c>
      <c r="AN59" s="229"/>
      <c r="AO59" s="228">
        <v>1335.451</v>
      </c>
      <c r="AP59" s="229">
        <v>1371.575</v>
      </c>
      <c r="AQ59" s="229">
        <v>1456.175</v>
      </c>
      <c r="AR59" s="229">
        <v>1352.85</v>
      </c>
      <c r="AS59" s="229">
        <v>1454.0</v>
      </c>
      <c r="AT59" s="229">
        <v>2436574.0</v>
      </c>
      <c r="AU59" s="229"/>
      <c r="AV59" s="228">
        <v>983.9329</v>
      </c>
      <c r="AW59" s="229">
        <v>1013.5</v>
      </c>
      <c r="AX59" s="229">
        <v>1071.0</v>
      </c>
      <c r="AY59" s="229">
        <v>1001.75</v>
      </c>
      <c r="AZ59" s="229">
        <v>1067.8</v>
      </c>
      <c r="BA59" s="229">
        <v>1.2115848E7</v>
      </c>
    </row>
    <row r="60">
      <c r="B60" s="219" t="s">
        <v>366</v>
      </c>
      <c r="C60" s="229">
        <f t="shared" si="1"/>
        <v>0.02972066747</v>
      </c>
      <c r="D60" s="229">
        <f t="shared" si="2"/>
        <v>-0.01898015084</v>
      </c>
      <c r="E60" s="229">
        <f t="shared" si="3"/>
        <v>-0.01331416752</v>
      </c>
      <c r="F60" s="229">
        <f t="shared" si="4"/>
        <v>-0.05036946036</v>
      </c>
      <c r="G60" s="229">
        <f t="shared" si="5"/>
        <v>0.0157508374</v>
      </c>
      <c r="H60" s="229">
        <f t="shared" si="6"/>
        <v>0.001331115073</v>
      </c>
      <c r="K60" s="227" t="s">
        <v>366</v>
      </c>
      <c r="M60" s="228">
        <v>17670.45</v>
      </c>
      <c r="N60" s="229">
        <v>17670.45</v>
      </c>
      <c r="O60" s="229">
        <v>17703.7</v>
      </c>
      <c r="P60" s="229">
        <v>17003.9</v>
      </c>
      <c r="Q60" s="229">
        <v>17181.85</v>
      </c>
      <c r="R60" s="229">
        <v>1566200.0</v>
      </c>
      <c r="T60" s="228">
        <v>815.5085</v>
      </c>
      <c r="U60" s="229">
        <v>855.89</v>
      </c>
      <c r="V60" s="229">
        <v>877.5</v>
      </c>
      <c r="W60" s="229">
        <v>847.83</v>
      </c>
      <c r="X60" s="229">
        <v>871.96</v>
      </c>
      <c r="Y60" s="229">
        <v>1.2302035E7</v>
      </c>
      <c r="AA60" s="228">
        <v>344.4104</v>
      </c>
      <c r="AB60" s="229">
        <v>354.4</v>
      </c>
      <c r="AC60" s="229">
        <v>366.85</v>
      </c>
      <c r="AD60" s="229">
        <v>346.05</v>
      </c>
      <c r="AE60" s="229">
        <v>361.0</v>
      </c>
      <c r="AF60" s="229">
        <v>7111867.0</v>
      </c>
      <c r="AH60" s="228">
        <v>669.3416</v>
      </c>
      <c r="AI60" s="229">
        <v>682.35</v>
      </c>
      <c r="AJ60" s="229">
        <v>726.0</v>
      </c>
      <c r="AK60" s="229">
        <v>663.0</v>
      </c>
      <c r="AL60" s="229">
        <v>715.25</v>
      </c>
      <c r="AM60" s="229">
        <v>1.5003654E7</v>
      </c>
      <c r="AN60" s="229"/>
      <c r="AO60" s="228">
        <v>1356.652</v>
      </c>
      <c r="AP60" s="229">
        <v>1393.35</v>
      </c>
      <c r="AQ60" s="229">
        <v>1418.35</v>
      </c>
      <c r="AR60" s="229">
        <v>1342.8</v>
      </c>
      <c r="AS60" s="229">
        <v>1365.0</v>
      </c>
      <c r="AT60" s="229">
        <v>1770578.0</v>
      </c>
      <c r="AU60" s="229"/>
      <c r="AV60" s="228">
        <v>985.2435</v>
      </c>
      <c r="AW60" s="229">
        <v>1014.85</v>
      </c>
      <c r="AX60" s="229">
        <v>1054.8</v>
      </c>
      <c r="AY60" s="229">
        <v>1006.0</v>
      </c>
      <c r="AZ60" s="229">
        <v>1022.0</v>
      </c>
      <c r="BA60" s="229">
        <v>1.3387015E7</v>
      </c>
    </row>
    <row r="61">
      <c r="B61" s="219" t="s">
        <v>367</v>
      </c>
      <c r="C61" s="229">
        <f t="shared" si="1"/>
        <v>0.00642510418</v>
      </c>
      <c r="D61" s="229">
        <f t="shared" si="2"/>
        <v>0.03465410751</v>
      </c>
      <c r="E61" s="229">
        <f t="shared" si="3"/>
        <v>0.04104793197</v>
      </c>
      <c r="F61" s="229">
        <f t="shared" si="4"/>
        <v>0.02653700582</v>
      </c>
      <c r="G61" s="229">
        <f t="shared" si="5"/>
        <v>0.005403858915</v>
      </c>
      <c r="H61" s="229">
        <f t="shared" si="6"/>
        <v>-0.003207595897</v>
      </c>
      <c r="K61" s="227" t="s">
        <v>367</v>
      </c>
      <c r="M61" s="228">
        <v>17784.35</v>
      </c>
      <c r="N61" s="229">
        <v>17784.35</v>
      </c>
      <c r="O61" s="229">
        <v>18114.65</v>
      </c>
      <c r="P61" s="229">
        <v>17600.55</v>
      </c>
      <c r="Q61" s="229">
        <v>17809.1</v>
      </c>
      <c r="R61" s="229">
        <v>1541000.0</v>
      </c>
      <c r="T61" s="228">
        <v>844.2646</v>
      </c>
      <c r="U61" s="229">
        <v>886.07</v>
      </c>
      <c r="V61" s="229">
        <v>895.53</v>
      </c>
      <c r="W61" s="229">
        <v>853.26</v>
      </c>
      <c r="X61" s="229">
        <v>868.0</v>
      </c>
      <c r="Y61" s="229">
        <v>1.0513835E7</v>
      </c>
      <c r="AA61" s="228">
        <v>358.8419</v>
      </c>
      <c r="AB61" s="229">
        <v>369.25</v>
      </c>
      <c r="AC61" s="229">
        <v>376.7</v>
      </c>
      <c r="AD61" s="229">
        <v>347.0</v>
      </c>
      <c r="AE61" s="229">
        <v>356.0</v>
      </c>
      <c r="AF61" s="229">
        <v>5791970.0</v>
      </c>
      <c r="AH61" s="228">
        <v>687.3417</v>
      </c>
      <c r="AI61" s="229">
        <v>700.7</v>
      </c>
      <c r="AJ61" s="229">
        <v>714.7</v>
      </c>
      <c r="AK61" s="229">
        <v>681.1</v>
      </c>
      <c r="AL61" s="229">
        <v>684.1</v>
      </c>
      <c r="AM61" s="229">
        <v>6379855.0</v>
      </c>
      <c r="AN61" s="229"/>
      <c r="AO61" s="228">
        <v>1364.003</v>
      </c>
      <c r="AP61" s="229">
        <v>1400.9</v>
      </c>
      <c r="AQ61" s="229">
        <v>1425.0</v>
      </c>
      <c r="AR61" s="229">
        <v>1358.7</v>
      </c>
      <c r="AS61" s="229">
        <v>1397.475</v>
      </c>
      <c r="AT61" s="229">
        <v>1534342.0</v>
      </c>
      <c r="AU61" s="229"/>
      <c r="AV61" s="228">
        <v>982.0883</v>
      </c>
      <c r="AW61" s="229">
        <v>1011.6</v>
      </c>
      <c r="AX61" s="229">
        <v>1062.65</v>
      </c>
      <c r="AY61" s="229">
        <v>1003.45</v>
      </c>
      <c r="AZ61" s="229">
        <v>1018.0</v>
      </c>
      <c r="BA61" s="229">
        <v>1.1247339E7</v>
      </c>
    </row>
    <row r="62">
      <c r="B62" s="219" t="s">
        <v>368</v>
      </c>
      <c r="C62" s="229">
        <f t="shared" si="1"/>
        <v>-0.01751037366</v>
      </c>
      <c r="D62" s="229">
        <f t="shared" si="2"/>
        <v>-0.0300495674</v>
      </c>
      <c r="E62" s="229">
        <f t="shared" si="3"/>
        <v>-0.01212475561</v>
      </c>
      <c r="F62" s="229">
        <f t="shared" si="4"/>
        <v>-0.02448739003</v>
      </c>
      <c r="G62" s="229">
        <f t="shared" si="5"/>
        <v>0.01688158996</v>
      </c>
      <c r="H62" s="229">
        <f t="shared" si="6"/>
        <v>0.004930456222</v>
      </c>
      <c r="K62" s="227" t="s">
        <v>368</v>
      </c>
      <c r="M62" s="228">
        <v>17475.65</v>
      </c>
      <c r="N62" s="229">
        <v>17475.65</v>
      </c>
      <c r="O62" s="229">
        <v>17779.05</v>
      </c>
      <c r="P62" s="229">
        <v>17442.35</v>
      </c>
      <c r="Q62" s="229">
        <v>17740.9</v>
      </c>
      <c r="R62" s="229">
        <v>762800.0</v>
      </c>
      <c r="T62" s="228">
        <v>819.2722</v>
      </c>
      <c r="U62" s="229">
        <v>859.84</v>
      </c>
      <c r="V62" s="229">
        <v>890.0</v>
      </c>
      <c r="W62" s="229">
        <v>858.12</v>
      </c>
      <c r="X62" s="229">
        <v>886.0</v>
      </c>
      <c r="Y62" s="229">
        <v>4780045.0</v>
      </c>
      <c r="AA62" s="228">
        <v>354.5173</v>
      </c>
      <c r="AB62" s="229">
        <v>364.8</v>
      </c>
      <c r="AC62" s="229">
        <v>374.7</v>
      </c>
      <c r="AD62" s="229">
        <v>361.1</v>
      </c>
      <c r="AE62" s="229">
        <v>370.1</v>
      </c>
      <c r="AF62" s="229">
        <v>2018892.0</v>
      </c>
      <c r="AH62" s="228">
        <v>670.7149</v>
      </c>
      <c r="AI62" s="229">
        <v>683.75</v>
      </c>
      <c r="AJ62" s="229">
        <v>709.95</v>
      </c>
      <c r="AK62" s="229">
        <v>677.35</v>
      </c>
      <c r="AL62" s="229">
        <v>699.0</v>
      </c>
      <c r="AM62" s="229">
        <v>3274650.0</v>
      </c>
      <c r="AN62" s="229"/>
      <c r="AO62" s="228">
        <v>1387.225</v>
      </c>
      <c r="AP62" s="229">
        <v>1424.75</v>
      </c>
      <c r="AQ62" s="229">
        <v>1437.3</v>
      </c>
      <c r="AR62" s="229">
        <v>1387.275</v>
      </c>
      <c r="AS62" s="229">
        <v>1402.1</v>
      </c>
      <c r="AT62" s="229">
        <v>1135016.0</v>
      </c>
      <c r="AU62" s="229"/>
      <c r="AV62" s="228">
        <v>986.9424</v>
      </c>
      <c r="AW62" s="229">
        <v>1016.6</v>
      </c>
      <c r="AX62" s="229">
        <v>1033.8</v>
      </c>
      <c r="AY62" s="229">
        <v>1011.6</v>
      </c>
      <c r="AZ62" s="229">
        <v>1012.0</v>
      </c>
      <c r="BA62" s="229">
        <v>6732218.0</v>
      </c>
    </row>
    <row r="63">
      <c r="B63" s="219" t="s">
        <v>369</v>
      </c>
      <c r="C63" s="229">
        <f t="shared" si="1"/>
        <v>-0.01753124478</v>
      </c>
      <c r="D63" s="229">
        <f t="shared" si="2"/>
        <v>-0.02507221051</v>
      </c>
      <c r="E63" s="229">
        <f t="shared" si="3"/>
        <v>-0.03486599855</v>
      </c>
      <c r="F63" s="229">
        <f t="shared" si="4"/>
        <v>-0.02525225054</v>
      </c>
      <c r="G63" s="229">
        <f t="shared" si="5"/>
        <v>-0.0400803808</v>
      </c>
      <c r="H63" s="229">
        <f t="shared" si="6"/>
        <v>-0.05002050616</v>
      </c>
      <c r="K63" s="227" t="s">
        <v>369</v>
      </c>
      <c r="M63" s="228">
        <v>17171.95</v>
      </c>
      <c r="N63" s="229">
        <v>17171.95</v>
      </c>
      <c r="O63" s="229">
        <v>17414.7</v>
      </c>
      <c r="P63" s="229">
        <v>16824.7</v>
      </c>
      <c r="Q63" s="229">
        <v>17183.45</v>
      </c>
      <c r="R63" s="229">
        <v>1611500.0</v>
      </c>
      <c r="T63" s="228">
        <v>798.9866</v>
      </c>
      <c r="U63" s="229">
        <v>838.55</v>
      </c>
      <c r="V63" s="229">
        <v>870.31</v>
      </c>
      <c r="W63" s="229">
        <v>833.4</v>
      </c>
      <c r="X63" s="229">
        <v>855.0</v>
      </c>
      <c r="Y63" s="229">
        <v>9427070.0</v>
      </c>
      <c r="AA63" s="228">
        <v>342.3697</v>
      </c>
      <c r="AB63" s="229">
        <v>352.3</v>
      </c>
      <c r="AC63" s="229">
        <v>369.3</v>
      </c>
      <c r="AD63" s="229">
        <v>351.2</v>
      </c>
      <c r="AE63" s="229">
        <v>364.8</v>
      </c>
      <c r="AF63" s="229">
        <v>3783610.0</v>
      </c>
      <c r="AH63" s="228">
        <v>653.9899</v>
      </c>
      <c r="AI63" s="229">
        <v>666.7</v>
      </c>
      <c r="AJ63" s="229">
        <v>686.0</v>
      </c>
      <c r="AK63" s="229">
        <v>652.0</v>
      </c>
      <c r="AL63" s="229">
        <v>674.0</v>
      </c>
      <c r="AM63" s="229">
        <v>5866257.0</v>
      </c>
      <c r="AN63" s="229"/>
      <c r="AO63" s="228">
        <v>1332.724</v>
      </c>
      <c r="AP63" s="229">
        <v>1368.775</v>
      </c>
      <c r="AQ63" s="229">
        <v>1451.975</v>
      </c>
      <c r="AR63" s="229">
        <v>1356.975</v>
      </c>
      <c r="AS63" s="229">
        <v>1412.5</v>
      </c>
      <c r="AT63" s="229">
        <v>1496392.0</v>
      </c>
      <c r="AU63" s="229"/>
      <c r="AV63" s="228">
        <v>938.7894</v>
      </c>
      <c r="AW63" s="229">
        <v>967.0</v>
      </c>
      <c r="AX63" s="229">
        <v>1038.9</v>
      </c>
      <c r="AY63" s="229">
        <v>959.0</v>
      </c>
      <c r="AZ63" s="229">
        <v>1016.6</v>
      </c>
      <c r="BA63" s="229">
        <v>9684992.0</v>
      </c>
    </row>
    <row r="64">
      <c r="B64" s="219" t="s">
        <v>370</v>
      </c>
      <c r="C64" s="229">
        <f t="shared" si="1"/>
        <v>-0.004049663443</v>
      </c>
      <c r="D64" s="229">
        <f t="shared" si="2"/>
        <v>-0.01460728815</v>
      </c>
      <c r="E64" s="229">
        <f t="shared" si="3"/>
        <v>-0.0005679685199</v>
      </c>
      <c r="F64" s="229">
        <f t="shared" si="4"/>
        <v>-0.05812953342</v>
      </c>
      <c r="G64" s="229">
        <f t="shared" si="5"/>
        <v>0.02766825019</v>
      </c>
      <c r="H64" s="229">
        <f t="shared" si="6"/>
        <v>0.01457777613</v>
      </c>
      <c r="K64" s="227" t="s">
        <v>370</v>
      </c>
      <c r="M64" s="228">
        <v>17102.55</v>
      </c>
      <c r="N64" s="229">
        <v>17102.55</v>
      </c>
      <c r="O64" s="229">
        <v>17377.65</v>
      </c>
      <c r="P64" s="229">
        <v>16888.7</v>
      </c>
      <c r="Q64" s="229">
        <v>17009.05</v>
      </c>
      <c r="R64" s="229">
        <v>1451000.0</v>
      </c>
      <c r="T64" s="228">
        <v>787.4004</v>
      </c>
      <c r="U64" s="229">
        <v>826.39</v>
      </c>
      <c r="V64" s="229">
        <v>853.2</v>
      </c>
      <c r="W64" s="229">
        <v>812.2</v>
      </c>
      <c r="X64" s="229">
        <v>830.0</v>
      </c>
      <c r="Y64" s="229">
        <v>7611385.0</v>
      </c>
      <c r="AA64" s="228">
        <v>342.1753</v>
      </c>
      <c r="AB64" s="229">
        <v>352.1</v>
      </c>
      <c r="AC64" s="229">
        <v>361.5</v>
      </c>
      <c r="AD64" s="229">
        <v>337.55</v>
      </c>
      <c r="AE64" s="229">
        <v>350.0</v>
      </c>
      <c r="AF64" s="229">
        <v>6028892.0</v>
      </c>
      <c r="AH64" s="228">
        <v>617.0576</v>
      </c>
      <c r="AI64" s="229">
        <v>629.05</v>
      </c>
      <c r="AJ64" s="229">
        <v>666.6</v>
      </c>
      <c r="AK64" s="229">
        <v>625.2</v>
      </c>
      <c r="AL64" s="229">
        <v>660.05</v>
      </c>
      <c r="AM64" s="229">
        <v>6492515.0</v>
      </c>
      <c r="AN64" s="229"/>
      <c r="AO64" s="228">
        <v>1370.113</v>
      </c>
      <c r="AP64" s="229">
        <v>1407.175</v>
      </c>
      <c r="AQ64" s="229">
        <v>1418.625</v>
      </c>
      <c r="AR64" s="229">
        <v>1345.05</v>
      </c>
      <c r="AS64" s="229">
        <v>1355.075</v>
      </c>
      <c r="AT64" s="229">
        <v>1187732.0</v>
      </c>
      <c r="AU64" s="229"/>
      <c r="AV64" s="228">
        <v>952.5751</v>
      </c>
      <c r="AW64" s="229">
        <v>981.2</v>
      </c>
      <c r="AX64" s="229">
        <v>994.9</v>
      </c>
      <c r="AY64" s="229">
        <v>946.3</v>
      </c>
      <c r="AZ64" s="229">
        <v>957.1</v>
      </c>
      <c r="BA64" s="229">
        <v>7962816.0</v>
      </c>
    </row>
    <row r="65">
      <c r="B65" s="219" t="s">
        <v>371</v>
      </c>
      <c r="C65" s="229">
        <f t="shared" si="1"/>
        <v>-0.04126049993</v>
      </c>
      <c r="D65" s="229">
        <f t="shared" si="2"/>
        <v>-0.04994463338</v>
      </c>
      <c r="E65" s="229">
        <f t="shared" si="3"/>
        <v>-0.04027779445</v>
      </c>
      <c r="F65" s="229">
        <f t="shared" si="4"/>
        <v>-0.02592727062</v>
      </c>
      <c r="G65" s="229">
        <f t="shared" si="5"/>
        <v>-0.0598510798</v>
      </c>
      <c r="H65" s="229">
        <f t="shared" si="6"/>
        <v>-0.04849709112</v>
      </c>
      <c r="K65" s="227" t="s">
        <v>371</v>
      </c>
      <c r="M65" s="228">
        <v>16411.25</v>
      </c>
      <c r="N65" s="229">
        <v>16411.25</v>
      </c>
      <c r="O65" s="229">
        <v>17132.85</v>
      </c>
      <c r="P65" s="229">
        <v>16340.9</v>
      </c>
      <c r="Q65" s="229">
        <v>16924.45</v>
      </c>
      <c r="R65" s="229">
        <v>1155100.0</v>
      </c>
      <c r="T65" s="228">
        <v>749.0399</v>
      </c>
      <c r="U65" s="229">
        <v>786.13</v>
      </c>
      <c r="V65" s="229">
        <v>829.05</v>
      </c>
      <c r="W65" s="229">
        <v>776.0</v>
      </c>
      <c r="X65" s="229">
        <v>824.43</v>
      </c>
      <c r="Y65" s="229">
        <v>5099825.0</v>
      </c>
      <c r="AA65" s="228">
        <v>328.6671</v>
      </c>
      <c r="AB65" s="229">
        <v>338.2</v>
      </c>
      <c r="AC65" s="229">
        <v>352.65</v>
      </c>
      <c r="AD65" s="229">
        <v>332.1</v>
      </c>
      <c r="AE65" s="229">
        <v>349.0</v>
      </c>
      <c r="AF65" s="229">
        <v>3703898.0</v>
      </c>
      <c r="AH65" s="228">
        <v>601.2646</v>
      </c>
      <c r="AI65" s="229">
        <v>612.95</v>
      </c>
      <c r="AJ65" s="229">
        <v>653.0</v>
      </c>
      <c r="AK65" s="229">
        <v>604.0</v>
      </c>
      <c r="AL65" s="229">
        <v>626.7</v>
      </c>
      <c r="AM65" s="229">
        <v>6794056.0</v>
      </c>
      <c r="AN65" s="229"/>
      <c r="AO65" s="228">
        <v>1290.516</v>
      </c>
      <c r="AP65" s="229">
        <v>1325.425</v>
      </c>
      <c r="AQ65" s="229">
        <v>1415.5</v>
      </c>
      <c r="AR65" s="229">
        <v>1317.375</v>
      </c>
      <c r="AS65" s="229">
        <v>1395.0</v>
      </c>
      <c r="AT65" s="229">
        <v>639456.0</v>
      </c>
      <c r="AU65" s="229"/>
      <c r="AV65" s="228">
        <v>907.4803</v>
      </c>
      <c r="AW65" s="229">
        <v>934.75</v>
      </c>
      <c r="AX65" s="229">
        <v>989.75</v>
      </c>
      <c r="AY65" s="229">
        <v>925.4</v>
      </c>
      <c r="AZ65" s="229">
        <v>979.0</v>
      </c>
      <c r="BA65" s="229">
        <v>7843010.0</v>
      </c>
    </row>
    <row r="66">
      <c r="B66" s="219" t="s">
        <v>372</v>
      </c>
      <c r="C66" s="229">
        <f t="shared" si="1"/>
        <v>-0.03908752071</v>
      </c>
      <c r="D66" s="229">
        <f t="shared" si="2"/>
        <v>-0.00161684115</v>
      </c>
      <c r="E66" s="229">
        <f t="shared" si="3"/>
        <v>0.007805049249</v>
      </c>
      <c r="F66" s="229">
        <f t="shared" si="4"/>
        <v>-0.08580341197</v>
      </c>
      <c r="G66" s="229">
        <f t="shared" si="5"/>
        <v>-0.02608352736</v>
      </c>
      <c r="H66" s="229">
        <f t="shared" si="6"/>
        <v>-0.0001605673397</v>
      </c>
      <c r="K66" s="227" t="s">
        <v>372</v>
      </c>
      <c r="M66" s="228">
        <v>15782.15</v>
      </c>
      <c r="N66" s="229">
        <v>15782.15</v>
      </c>
      <c r="O66" s="229">
        <v>16404.55</v>
      </c>
      <c r="P66" s="229">
        <v>15735.75</v>
      </c>
      <c r="Q66" s="229">
        <v>16227.7</v>
      </c>
      <c r="R66" s="229">
        <v>1539800.0</v>
      </c>
      <c r="T66" s="228">
        <v>747.8298</v>
      </c>
      <c r="U66" s="229">
        <v>784.86</v>
      </c>
      <c r="V66" s="229">
        <v>795.8</v>
      </c>
      <c r="W66" s="229">
        <v>757.97</v>
      </c>
      <c r="X66" s="229">
        <v>785.8</v>
      </c>
      <c r="Y66" s="229">
        <v>5817345.0</v>
      </c>
      <c r="AA66" s="228">
        <v>331.2424</v>
      </c>
      <c r="AB66" s="229">
        <v>340.85</v>
      </c>
      <c r="AC66" s="229">
        <v>344.6</v>
      </c>
      <c r="AD66" s="229">
        <v>319.0</v>
      </c>
      <c r="AE66" s="229">
        <v>336.0</v>
      </c>
      <c r="AF66" s="229">
        <v>5375917.0</v>
      </c>
      <c r="AH66" s="228">
        <v>551.8254</v>
      </c>
      <c r="AI66" s="229">
        <v>562.55</v>
      </c>
      <c r="AJ66" s="229">
        <v>622.5</v>
      </c>
      <c r="AK66" s="229">
        <v>556.1</v>
      </c>
      <c r="AL66" s="229">
        <v>610.0</v>
      </c>
      <c r="AM66" s="229">
        <v>1.0682847E7</v>
      </c>
      <c r="AN66" s="229"/>
      <c r="AO66" s="228">
        <v>1257.29</v>
      </c>
      <c r="AP66" s="229">
        <v>1291.3</v>
      </c>
      <c r="AQ66" s="229">
        <v>1330.775</v>
      </c>
      <c r="AR66" s="229">
        <v>1242.075</v>
      </c>
      <c r="AS66" s="229">
        <v>1321.1</v>
      </c>
      <c r="AT66" s="229">
        <v>1482088.0</v>
      </c>
      <c r="AU66" s="229"/>
      <c r="AV66" s="228">
        <v>907.3346</v>
      </c>
      <c r="AW66" s="229">
        <v>934.6</v>
      </c>
      <c r="AX66" s="229">
        <v>942.6</v>
      </c>
      <c r="AY66" s="229">
        <v>904.25</v>
      </c>
      <c r="AZ66" s="229">
        <v>934.75</v>
      </c>
      <c r="BA66" s="229">
        <v>1.2983288E7</v>
      </c>
    </row>
    <row r="67">
      <c r="B67" s="219" t="s">
        <v>373</v>
      </c>
      <c r="C67" s="229">
        <f t="shared" si="1"/>
        <v>0.03020670684</v>
      </c>
      <c r="D67" s="229">
        <f t="shared" si="2"/>
        <v>0.07951914837</v>
      </c>
      <c r="E67" s="229">
        <f t="shared" si="3"/>
        <v>0.0458730128</v>
      </c>
      <c r="F67" s="229">
        <f t="shared" si="4"/>
        <v>-0.008210475636</v>
      </c>
      <c r="G67" s="229">
        <f t="shared" si="5"/>
        <v>0.03129496596</v>
      </c>
      <c r="H67" s="229">
        <f t="shared" si="6"/>
        <v>0.04580005109</v>
      </c>
      <c r="K67" s="227" t="s">
        <v>373</v>
      </c>
      <c r="M67" s="228">
        <v>16266.15</v>
      </c>
      <c r="N67" s="229">
        <v>16266.15</v>
      </c>
      <c r="O67" s="229">
        <v>16399.8</v>
      </c>
      <c r="P67" s="229">
        <v>15739.65</v>
      </c>
      <c r="Q67" s="229">
        <v>15845.1</v>
      </c>
      <c r="R67" s="229">
        <v>1370000.0</v>
      </c>
      <c r="T67" s="228">
        <v>809.7249</v>
      </c>
      <c r="U67" s="229">
        <v>849.82</v>
      </c>
      <c r="V67" s="229">
        <v>859.82</v>
      </c>
      <c r="W67" s="229">
        <v>765.81</v>
      </c>
      <c r="X67" s="229">
        <v>784.6</v>
      </c>
      <c r="Y67" s="229">
        <v>2.6398315E7</v>
      </c>
      <c r="AA67" s="228">
        <v>346.7914</v>
      </c>
      <c r="AB67" s="229">
        <v>356.85</v>
      </c>
      <c r="AC67" s="229">
        <v>359.35</v>
      </c>
      <c r="AD67" s="229">
        <v>334.45</v>
      </c>
      <c r="AE67" s="229">
        <v>339.55</v>
      </c>
      <c r="AF67" s="229">
        <v>1.4052567E7</v>
      </c>
      <c r="AH67" s="228">
        <v>547.3132</v>
      </c>
      <c r="AI67" s="229">
        <v>557.95</v>
      </c>
      <c r="AJ67" s="229">
        <v>566.65</v>
      </c>
      <c r="AK67" s="229">
        <v>520.85</v>
      </c>
      <c r="AL67" s="229">
        <v>562.1</v>
      </c>
      <c r="AM67" s="229">
        <v>1.9269243E7</v>
      </c>
      <c r="AN67" s="229"/>
      <c r="AO67" s="228">
        <v>1297.259</v>
      </c>
      <c r="AP67" s="229">
        <v>1332.35</v>
      </c>
      <c r="AQ67" s="229">
        <v>1339.95</v>
      </c>
      <c r="AR67" s="229">
        <v>1267.025</v>
      </c>
      <c r="AS67" s="229">
        <v>1290.0</v>
      </c>
      <c r="AT67" s="229">
        <v>2056856.0</v>
      </c>
      <c r="AU67" s="229"/>
      <c r="AV67" s="228">
        <v>949.8569</v>
      </c>
      <c r="AW67" s="229">
        <v>978.4</v>
      </c>
      <c r="AX67" s="229">
        <v>982.6</v>
      </c>
      <c r="AY67" s="229">
        <v>916.2</v>
      </c>
      <c r="AZ67" s="229">
        <v>926.05</v>
      </c>
      <c r="BA67" s="229">
        <v>1.0131639E7</v>
      </c>
    </row>
    <row r="68">
      <c r="B68" s="219" t="s">
        <v>374</v>
      </c>
      <c r="C68" s="229">
        <f t="shared" si="1"/>
        <v>0.005291471821</v>
      </c>
      <c r="D68" s="229">
        <f t="shared" si="2"/>
        <v>0.03273588429</v>
      </c>
      <c r="E68" s="229">
        <f t="shared" si="3"/>
        <v>0.04667283358</v>
      </c>
      <c r="F68" s="229">
        <f t="shared" si="4"/>
        <v>-0.05195865972</v>
      </c>
      <c r="G68" s="229">
        <f t="shared" si="5"/>
        <v>0.09727959856</v>
      </c>
      <c r="H68" s="229">
        <f t="shared" si="6"/>
        <v>-0.01239253698</v>
      </c>
      <c r="K68" s="227" t="s">
        <v>374</v>
      </c>
      <c r="M68" s="228">
        <v>16352.45</v>
      </c>
      <c r="N68" s="229">
        <v>16352.45</v>
      </c>
      <c r="O68" s="229">
        <v>16414.7</v>
      </c>
      <c r="P68" s="229">
        <v>15903.7</v>
      </c>
      <c r="Q68" s="229">
        <v>16290.95</v>
      </c>
      <c r="R68" s="229">
        <v>1375300.0</v>
      </c>
      <c r="T68" s="228">
        <v>836.6706</v>
      </c>
      <c r="U68" s="229">
        <v>878.1</v>
      </c>
      <c r="V68" s="229">
        <v>881.8</v>
      </c>
      <c r="W68" s="229">
        <v>847.24</v>
      </c>
      <c r="X68" s="229">
        <v>849.82</v>
      </c>
      <c r="Y68" s="229">
        <v>1.4906855E7</v>
      </c>
      <c r="AA68" s="228">
        <v>363.3608</v>
      </c>
      <c r="AB68" s="229">
        <v>373.9</v>
      </c>
      <c r="AC68" s="229">
        <v>376.55</v>
      </c>
      <c r="AD68" s="229">
        <v>357.5</v>
      </c>
      <c r="AE68" s="229">
        <v>370.8</v>
      </c>
      <c r="AF68" s="229">
        <v>1.3677141E7</v>
      </c>
      <c r="AH68" s="228">
        <v>519.6017</v>
      </c>
      <c r="AI68" s="229">
        <v>529.7</v>
      </c>
      <c r="AJ68" s="229">
        <v>575.0</v>
      </c>
      <c r="AK68" s="229">
        <v>514.1</v>
      </c>
      <c r="AL68" s="229">
        <v>561.5</v>
      </c>
      <c r="AM68" s="229">
        <v>1.0897103E7</v>
      </c>
      <c r="AN68" s="229"/>
      <c r="AO68" s="228">
        <v>1429.798</v>
      </c>
      <c r="AP68" s="229">
        <v>1468.475</v>
      </c>
      <c r="AQ68" s="229">
        <v>1475.0</v>
      </c>
      <c r="AR68" s="229">
        <v>1276.3</v>
      </c>
      <c r="AS68" s="229">
        <v>1348.0</v>
      </c>
      <c r="AT68" s="229">
        <v>7482900.0</v>
      </c>
      <c r="AU68" s="229"/>
      <c r="AV68" s="228">
        <v>938.1584</v>
      </c>
      <c r="AW68" s="229">
        <v>966.35</v>
      </c>
      <c r="AX68" s="229">
        <v>987.7</v>
      </c>
      <c r="AY68" s="229">
        <v>960.0</v>
      </c>
      <c r="AZ68" s="229">
        <v>978.8</v>
      </c>
      <c r="BA68" s="229">
        <v>7673121.0</v>
      </c>
    </row>
    <row r="69">
      <c r="B69" s="219" t="s">
        <v>375</v>
      </c>
      <c r="C69" s="229">
        <f t="shared" si="1"/>
        <v>0.01407873148</v>
      </c>
      <c r="D69" s="229">
        <f t="shared" si="2"/>
        <v>-0.0115687984</v>
      </c>
      <c r="E69" s="229">
        <f t="shared" si="3"/>
        <v>-0.02903474435</v>
      </c>
      <c r="F69" s="229">
        <f t="shared" si="4"/>
        <v>-0.00245720396</v>
      </c>
      <c r="G69" s="229">
        <f t="shared" si="5"/>
        <v>-0.05481274812</v>
      </c>
      <c r="H69" s="229">
        <f t="shared" si="6"/>
        <v>-0.005603640045</v>
      </c>
      <c r="K69" s="227" t="s">
        <v>375</v>
      </c>
      <c r="M69" s="228">
        <v>16584.3</v>
      </c>
      <c r="N69" s="229">
        <v>16584.3</v>
      </c>
      <c r="O69" s="229">
        <v>16793.85</v>
      </c>
      <c r="P69" s="229">
        <v>16438.85</v>
      </c>
      <c r="Q69" s="229">
        <v>16527.9</v>
      </c>
      <c r="R69" s="229">
        <v>1634100.0</v>
      </c>
      <c r="T69" s="228">
        <v>827.0471</v>
      </c>
      <c r="U69" s="229">
        <v>868.0</v>
      </c>
      <c r="V69" s="229">
        <v>885.35</v>
      </c>
      <c r="W69" s="229">
        <v>858.0</v>
      </c>
      <c r="X69" s="229">
        <v>880.8</v>
      </c>
      <c r="Y69" s="229">
        <v>9540160.0</v>
      </c>
      <c r="AA69" s="228">
        <v>352.9624</v>
      </c>
      <c r="AB69" s="229">
        <v>363.2</v>
      </c>
      <c r="AC69" s="229">
        <v>381.8</v>
      </c>
      <c r="AD69" s="229">
        <v>362.05</v>
      </c>
      <c r="AE69" s="229">
        <v>376.0</v>
      </c>
      <c r="AF69" s="229">
        <v>1.062216E7</v>
      </c>
      <c r="AH69" s="228">
        <v>518.3265</v>
      </c>
      <c r="AI69" s="229">
        <v>528.4</v>
      </c>
      <c r="AJ69" s="229">
        <v>554.85</v>
      </c>
      <c r="AK69" s="229">
        <v>522.2</v>
      </c>
      <c r="AL69" s="229">
        <v>538.0</v>
      </c>
      <c r="AM69" s="229">
        <v>2.0405563E7</v>
      </c>
      <c r="AN69" s="229"/>
      <c r="AO69" s="228">
        <v>1353.536</v>
      </c>
      <c r="AP69" s="229">
        <v>1390.15</v>
      </c>
      <c r="AQ69" s="229">
        <v>1477.45</v>
      </c>
      <c r="AR69" s="229">
        <v>1385.175</v>
      </c>
      <c r="AS69" s="229">
        <v>1467.5</v>
      </c>
      <c r="AT69" s="229">
        <v>3428188.0</v>
      </c>
      <c r="AU69" s="229"/>
      <c r="AV69" s="228">
        <v>932.916</v>
      </c>
      <c r="AW69" s="229">
        <v>960.95</v>
      </c>
      <c r="AX69" s="229">
        <v>1006.85</v>
      </c>
      <c r="AY69" s="229">
        <v>957.15</v>
      </c>
      <c r="AZ69" s="229">
        <v>968.4</v>
      </c>
      <c r="BA69" s="229">
        <v>1.202902E7</v>
      </c>
    </row>
    <row r="70">
      <c r="B70" s="219" t="s">
        <v>376</v>
      </c>
      <c r="C70" s="229">
        <f t="shared" si="1"/>
        <v>-0.02333411752</v>
      </c>
      <c r="D70" s="229">
        <f t="shared" si="2"/>
        <v>0.002657860945</v>
      </c>
      <c r="E70" s="229">
        <f t="shared" si="3"/>
        <v>-0.0119098631</v>
      </c>
      <c r="F70" s="229">
        <f t="shared" si="4"/>
        <v>0.009792986166</v>
      </c>
      <c r="G70" s="229">
        <f t="shared" si="5"/>
        <v>0.03259399633</v>
      </c>
      <c r="H70" s="229">
        <f t="shared" si="6"/>
        <v>0.00606923125</v>
      </c>
      <c r="K70" s="227" t="s">
        <v>376</v>
      </c>
      <c r="M70" s="228">
        <v>16201.8</v>
      </c>
      <c r="N70" s="229">
        <v>16201.8</v>
      </c>
      <c r="O70" s="229">
        <v>16610.95</v>
      </c>
      <c r="P70" s="229">
        <v>16172.6</v>
      </c>
      <c r="Q70" s="229">
        <v>16530.7</v>
      </c>
      <c r="R70" s="229">
        <v>1105600.0</v>
      </c>
      <c r="T70" s="228">
        <v>829.2482</v>
      </c>
      <c r="U70" s="229">
        <v>870.31</v>
      </c>
      <c r="V70" s="229">
        <v>872.8</v>
      </c>
      <c r="W70" s="229">
        <v>820.74</v>
      </c>
      <c r="X70" s="229">
        <v>866.4</v>
      </c>
      <c r="Y70" s="229">
        <v>1.224639E7</v>
      </c>
      <c r="AA70" s="228">
        <v>348.7836</v>
      </c>
      <c r="AB70" s="229">
        <v>358.9</v>
      </c>
      <c r="AC70" s="229">
        <v>366.0</v>
      </c>
      <c r="AD70" s="229">
        <v>353.5</v>
      </c>
      <c r="AE70" s="229">
        <v>361.5</v>
      </c>
      <c r="AF70" s="229">
        <v>2954987.0</v>
      </c>
      <c r="AH70" s="228">
        <v>523.4274</v>
      </c>
      <c r="AI70" s="229">
        <v>533.6</v>
      </c>
      <c r="AJ70" s="229">
        <v>537.5</v>
      </c>
      <c r="AK70" s="229">
        <v>511.8</v>
      </c>
      <c r="AL70" s="229">
        <v>526.05</v>
      </c>
      <c r="AM70" s="229">
        <v>8038759.0</v>
      </c>
      <c r="AN70" s="229"/>
      <c r="AO70" s="228">
        <v>1398.38</v>
      </c>
      <c r="AP70" s="229">
        <v>1432.125</v>
      </c>
      <c r="AQ70" s="229">
        <v>1448.875</v>
      </c>
      <c r="AR70" s="229">
        <v>1368.525</v>
      </c>
      <c r="AS70" s="229">
        <v>1390.5</v>
      </c>
      <c r="AT70" s="229">
        <v>1084752.0</v>
      </c>
      <c r="AU70" s="229"/>
      <c r="AV70" s="228">
        <v>938.5953</v>
      </c>
      <c r="AW70" s="229">
        <v>966.8</v>
      </c>
      <c r="AX70" s="229">
        <v>979.7</v>
      </c>
      <c r="AY70" s="229">
        <v>955.0</v>
      </c>
      <c r="AZ70" s="229">
        <v>960.95</v>
      </c>
      <c r="BA70" s="229">
        <v>7229531.0</v>
      </c>
    </row>
    <row r="71">
      <c r="B71" s="219" t="s">
        <v>377</v>
      </c>
      <c r="C71" s="229">
        <f t="shared" si="1"/>
        <v>-0.05769444565</v>
      </c>
      <c r="D71" s="229">
        <f t="shared" si="2"/>
        <v>-0.04821925568</v>
      </c>
      <c r="E71" s="229">
        <f t="shared" si="3"/>
        <v>-0.06682572233</v>
      </c>
      <c r="F71" s="229">
        <f t="shared" si="4"/>
        <v>-0.02547166772</v>
      </c>
      <c r="G71" s="229">
        <f t="shared" si="5"/>
        <v>-0.03783698295</v>
      </c>
      <c r="H71" s="229">
        <f t="shared" si="6"/>
        <v>-0.05534092124</v>
      </c>
      <c r="K71" s="227" t="s">
        <v>377</v>
      </c>
      <c r="M71" s="228">
        <v>15293.5</v>
      </c>
      <c r="N71" s="229">
        <v>15293.5</v>
      </c>
      <c r="O71" s="229">
        <v>15886.15</v>
      </c>
      <c r="P71" s="229">
        <v>15183.4</v>
      </c>
      <c r="Q71" s="229">
        <v>15877.55</v>
      </c>
      <c r="R71" s="229">
        <v>1241200.0</v>
      </c>
      <c r="T71" s="228">
        <v>790.2112</v>
      </c>
      <c r="U71" s="229">
        <v>829.34</v>
      </c>
      <c r="V71" s="229">
        <v>871.86</v>
      </c>
      <c r="W71" s="229">
        <v>813.21</v>
      </c>
      <c r="X71" s="229">
        <v>864.6</v>
      </c>
      <c r="Y71" s="229">
        <v>1.197594E7</v>
      </c>
      <c r="AA71" s="228">
        <v>326.2376</v>
      </c>
      <c r="AB71" s="229">
        <v>335.7</v>
      </c>
      <c r="AC71" s="229">
        <v>357.4</v>
      </c>
      <c r="AD71" s="229">
        <v>332.75</v>
      </c>
      <c r="AE71" s="229">
        <v>353.6</v>
      </c>
      <c r="AF71" s="229">
        <v>3263388.0</v>
      </c>
      <c r="AH71" s="228">
        <v>510.2632</v>
      </c>
      <c r="AI71" s="229">
        <v>515.75</v>
      </c>
      <c r="AJ71" s="229">
        <v>543.5</v>
      </c>
      <c r="AK71" s="229">
        <v>507.0</v>
      </c>
      <c r="AL71" s="229">
        <v>529.85</v>
      </c>
      <c r="AM71" s="229">
        <v>1.0702723E7</v>
      </c>
      <c r="AN71" s="229"/>
      <c r="AO71" s="228">
        <v>1346.458</v>
      </c>
      <c r="AP71" s="229">
        <v>1378.95</v>
      </c>
      <c r="AQ71" s="229">
        <v>1430.925</v>
      </c>
      <c r="AR71" s="229">
        <v>1364.05</v>
      </c>
      <c r="AS71" s="229">
        <v>1416.0</v>
      </c>
      <c r="AT71" s="229">
        <v>1117194.0</v>
      </c>
      <c r="AU71" s="229"/>
      <c r="AV71" s="228">
        <v>888.0637</v>
      </c>
      <c r="AW71" s="229">
        <v>914.75</v>
      </c>
      <c r="AX71" s="229">
        <v>984.75</v>
      </c>
      <c r="AY71" s="229">
        <v>910.8</v>
      </c>
      <c r="AZ71" s="229">
        <v>955.0</v>
      </c>
      <c r="BA71" s="229">
        <v>1.0313334E7</v>
      </c>
    </row>
    <row r="72">
      <c r="B72" s="219" t="s">
        <v>378</v>
      </c>
      <c r="C72" s="229">
        <f t="shared" si="1"/>
        <v>0.02618503898</v>
      </c>
      <c r="D72" s="229">
        <f t="shared" si="2"/>
        <v>0.03854375652</v>
      </c>
      <c r="E72" s="229">
        <f t="shared" si="3"/>
        <v>0.05124087723</v>
      </c>
      <c r="F72" s="229">
        <f t="shared" si="4"/>
        <v>0.02062911002</v>
      </c>
      <c r="G72" s="229">
        <f t="shared" si="5"/>
        <v>0.03958105251</v>
      </c>
      <c r="H72" s="229">
        <f t="shared" si="6"/>
        <v>0.02050442168</v>
      </c>
      <c r="K72" s="227" t="s">
        <v>378</v>
      </c>
      <c r="M72" s="228">
        <v>15699.25</v>
      </c>
      <c r="N72" s="229">
        <v>15699.25</v>
      </c>
      <c r="O72" s="229">
        <v>15749.25</v>
      </c>
      <c r="P72" s="229">
        <v>15191.1</v>
      </c>
      <c r="Q72" s="229">
        <v>15334.5</v>
      </c>
      <c r="R72" s="229">
        <v>1222500.0</v>
      </c>
      <c r="T72" s="228">
        <v>821.2635</v>
      </c>
      <c r="U72" s="229">
        <v>861.93</v>
      </c>
      <c r="V72" s="229">
        <v>874.51</v>
      </c>
      <c r="W72" s="229">
        <v>821.42</v>
      </c>
      <c r="X72" s="229">
        <v>829.34</v>
      </c>
      <c r="Y72" s="229">
        <v>8620720.0</v>
      </c>
      <c r="AA72" s="228">
        <v>343.39</v>
      </c>
      <c r="AB72" s="229">
        <v>353.35</v>
      </c>
      <c r="AC72" s="229">
        <v>354.5</v>
      </c>
      <c r="AD72" s="229">
        <v>329.8</v>
      </c>
      <c r="AE72" s="229">
        <v>336.5</v>
      </c>
      <c r="AF72" s="229">
        <v>3452935.0</v>
      </c>
      <c r="AH72" s="228">
        <v>520.8988</v>
      </c>
      <c r="AI72" s="229">
        <v>526.5</v>
      </c>
      <c r="AJ72" s="229">
        <v>536.85</v>
      </c>
      <c r="AK72" s="229">
        <v>503.45</v>
      </c>
      <c r="AL72" s="229">
        <v>518.0</v>
      </c>
      <c r="AM72" s="229">
        <v>7914686.0</v>
      </c>
      <c r="AN72" s="229"/>
      <c r="AO72" s="228">
        <v>1400.821</v>
      </c>
      <c r="AP72" s="229">
        <v>1434.625</v>
      </c>
      <c r="AQ72" s="229">
        <v>1455.5</v>
      </c>
      <c r="AR72" s="229">
        <v>1359.2</v>
      </c>
      <c r="AS72" s="229">
        <v>1365.25</v>
      </c>
      <c r="AT72" s="229">
        <v>774730.0</v>
      </c>
      <c r="AU72" s="229"/>
      <c r="AV72" s="228">
        <v>906.4609</v>
      </c>
      <c r="AW72" s="229">
        <v>933.7</v>
      </c>
      <c r="AX72" s="229">
        <v>945.0</v>
      </c>
      <c r="AY72" s="229">
        <v>902.0</v>
      </c>
      <c r="AZ72" s="229">
        <v>914.75</v>
      </c>
      <c r="BA72" s="229">
        <v>4501932.0</v>
      </c>
    </row>
    <row r="73">
      <c r="B73" s="219" t="s">
        <v>379</v>
      </c>
      <c r="C73" s="229">
        <f t="shared" si="1"/>
        <v>0.003357575019</v>
      </c>
      <c r="D73" s="229">
        <f t="shared" si="2"/>
        <v>0.01753828286</v>
      </c>
      <c r="E73" s="229">
        <f t="shared" si="3"/>
        <v>0.02224982572</v>
      </c>
      <c r="F73" s="229">
        <f t="shared" si="4"/>
        <v>-0.007722019307</v>
      </c>
      <c r="G73" s="229">
        <f t="shared" si="5"/>
        <v>0.01648786169</v>
      </c>
      <c r="H73" s="229">
        <f t="shared" si="6"/>
        <v>0.01656957848</v>
      </c>
      <c r="K73" s="227" t="s">
        <v>379</v>
      </c>
      <c r="M73" s="228">
        <v>15752.05</v>
      </c>
      <c r="N73" s="229">
        <v>15752.05</v>
      </c>
      <c r="O73" s="229">
        <v>15927.45</v>
      </c>
      <c r="P73" s="229">
        <v>15511.05</v>
      </c>
      <c r="Q73" s="229">
        <v>15926.2</v>
      </c>
      <c r="R73" s="229">
        <v>1577800.0</v>
      </c>
      <c r="T73" s="228">
        <v>835.7941</v>
      </c>
      <c r="U73" s="229">
        <v>877.18</v>
      </c>
      <c r="V73" s="229">
        <v>883.0</v>
      </c>
      <c r="W73" s="229">
        <v>858.01</v>
      </c>
      <c r="X73" s="229">
        <v>879.97</v>
      </c>
      <c r="Y73" s="229">
        <v>8351035.0</v>
      </c>
      <c r="AA73" s="228">
        <v>351.116</v>
      </c>
      <c r="AB73" s="229">
        <v>361.3</v>
      </c>
      <c r="AC73" s="229">
        <v>364.05</v>
      </c>
      <c r="AD73" s="229">
        <v>349.2</v>
      </c>
      <c r="AE73" s="229">
        <v>355.1</v>
      </c>
      <c r="AF73" s="229">
        <v>4545291.0</v>
      </c>
      <c r="AH73" s="228">
        <v>516.8919</v>
      </c>
      <c r="AI73" s="229">
        <v>522.45</v>
      </c>
      <c r="AJ73" s="229">
        <v>537.95</v>
      </c>
      <c r="AK73" s="229">
        <v>506.5</v>
      </c>
      <c r="AL73" s="229">
        <v>529.0</v>
      </c>
      <c r="AM73" s="229">
        <v>7431062.0</v>
      </c>
      <c r="AN73" s="229"/>
      <c r="AO73" s="228">
        <v>1424.109</v>
      </c>
      <c r="AP73" s="229">
        <v>1458.475</v>
      </c>
      <c r="AQ73" s="229">
        <v>1462.5</v>
      </c>
      <c r="AR73" s="229">
        <v>1407.75</v>
      </c>
      <c r="AS73" s="229">
        <v>1453.05</v>
      </c>
      <c r="AT73" s="229">
        <v>1152328.0</v>
      </c>
      <c r="AU73" s="229"/>
      <c r="AV73" s="228">
        <v>921.6057</v>
      </c>
      <c r="AW73" s="229">
        <v>949.3</v>
      </c>
      <c r="AX73" s="229">
        <v>961.9</v>
      </c>
      <c r="AY73" s="229">
        <v>911.2</v>
      </c>
      <c r="AZ73" s="229">
        <v>936.0</v>
      </c>
      <c r="BA73" s="229">
        <v>8460477.0</v>
      </c>
    </row>
    <row r="74">
      <c r="B74" s="219" t="s">
        <v>380</v>
      </c>
      <c r="C74" s="229">
        <f t="shared" si="1"/>
        <v>0.02931152384</v>
      </c>
      <c r="D74" s="229">
        <f t="shared" si="2"/>
        <v>0.004617734502</v>
      </c>
      <c r="E74" s="229">
        <f t="shared" si="3"/>
        <v>0.01278798961</v>
      </c>
      <c r="F74" s="229">
        <f t="shared" si="4"/>
        <v>0.04509648813</v>
      </c>
      <c r="G74" s="229">
        <f t="shared" si="5"/>
        <v>0.005623474119</v>
      </c>
      <c r="H74" s="229">
        <f t="shared" si="6"/>
        <v>-0.0146970104</v>
      </c>
      <c r="K74" s="227" t="s">
        <v>380</v>
      </c>
      <c r="M74" s="228">
        <v>16220.6</v>
      </c>
      <c r="N74" s="229">
        <v>16220.6</v>
      </c>
      <c r="O74" s="229">
        <v>16275.5</v>
      </c>
      <c r="P74" s="229">
        <v>15661.8</v>
      </c>
      <c r="Q74" s="229">
        <v>15710.5</v>
      </c>
      <c r="R74" s="229">
        <v>1392600.0</v>
      </c>
      <c r="T74" s="228">
        <v>839.6625</v>
      </c>
      <c r="U74" s="229">
        <v>881.24</v>
      </c>
      <c r="V74" s="229">
        <v>893.5</v>
      </c>
      <c r="W74" s="229">
        <v>859.2</v>
      </c>
      <c r="X74" s="229">
        <v>872.42</v>
      </c>
      <c r="Y74" s="229">
        <v>9667080.0</v>
      </c>
      <c r="AA74" s="228">
        <v>355.6349</v>
      </c>
      <c r="AB74" s="229">
        <v>365.95</v>
      </c>
      <c r="AC74" s="229">
        <v>369.9</v>
      </c>
      <c r="AD74" s="229">
        <v>358.4</v>
      </c>
      <c r="AE74" s="229">
        <v>361.3</v>
      </c>
      <c r="AF74" s="229">
        <v>2753223.0</v>
      </c>
      <c r="AH74" s="228">
        <v>540.7355</v>
      </c>
      <c r="AI74" s="229">
        <v>546.55</v>
      </c>
      <c r="AJ74" s="229">
        <v>553.35</v>
      </c>
      <c r="AK74" s="229">
        <v>517.2</v>
      </c>
      <c r="AL74" s="229">
        <v>521.7</v>
      </c>
      <c r="AM74" s="229">
        <v>5117577.0</v>
      </c>
      <c r="AN74" s="229"/>
      <c r="AO74" s="228">
        <v>1432.14</v>
      </c>
      <c r="AP74" s="229">
        <v>1466.7</v>
      </c>
      <c r="AQ74" s="229">
        <v>1505.0</v>
      </c>
      <c r="AR74" s="229">
        <v>1442.525</v>
      </c>
      <c r="AS74" s="229">
        <v>1463.475</v>
      </c>
      <c r="AT74" s="229">
        <v>1340306.0</v>
      </c>
      <c r="AU74" s="229"/>
      <c r="AV74" s="228">
        <v>908.1599</v>
      </c>
      <c r="AW74" s="229">
        <v>935.45</v>
      </c>
      <c r="AX74" s="229">
        <v>950.35</v>
      </c>
      <c r="AY74" s="229">
        <v>927.85</v>
      </c>
      <c r="AZ74" s="229">
        <v>944.6</v>
      </c>
      <c r="BA74" s="229">
        <v>6390768.0</v>
      </c>
    </row>
    <row r="75">
      <c r="B75" s="219" t="s">
        <v>381</v>
      </c>
      <c r="C75" s="229">
        <f t="shared" si="1"/>
        <v>-0.01062303527</v>
      </c>
      <c r="D75" s="229">
        <f t="shared" si="2"/>
        <v>0.03123505281</v>
      </c>
      <c r="E75" s="229">
        <f t="shared" si="3"/>
        <v>0.01357067023</v>
      </c>
      <c r="F75" s="229">
        <f t="shared" si="4"/>
        <v>0.004017178513</v>
      </c>
      <c r="G75" s="229">
        <f t="shared" si="5"/>
        <v>0.03437855605</v>
      </c>
      <c r="H75" s="229">
        <f t="shared" si="6"/>
        <v>0.03218779011</v>
      </c>
      <c r="K75" s="227" t="s">
        <v>381</v>
      </c>
      <c r="M75" s="228">
        <v>16049.2</v>
      </c>
      <c r="N75" s="229">
        <v>16049.2</v>
      </c>
      <c r="O75" s="229">
        <v>16248.55</v>
      </c>
      <c r="P75" s="229">
        <v>15858.2</v>
      </c>
      <c r="Q75" s="229">
        <v>16136.15</v>
      </c>
      <c r="R75" s="229">
        <v>1132200.0</v>
      </c>
      <c r="T75" s="228">
        <v>866.3033</v>
      </c>
      <c r="U75" s="229">
        <v>909.2</v>
      </c>
      <c r="V75" s="229">
        <v>922.51</v>
      </c>
      <c r="W75" s="229">
        <v>870.02</v>
      </c>
      <c r="X75" s="229">
        <v>875.83</v>
      </c>
      <c r="Y75" s="229">
        <v>1.4698805E7</v>
      </c>
      <c r="AA75" s="228">
        <v>360.494</v>
      </c>
      <c r="AB75" s="229">
        <v>370.95</v>
      </c>
      <c r="AC75" s="229">
        <v>380.3</v>
      </c>
      <c r="AD75" s="229">
        <v>362.3</v>
      </c>
      <c r="AE75" s="229">
        <v>367.15</v>
      </c>
      <c r="AF75" s="229">
        <v>6639651.0</v>
      </c>
      <c r="AH75" s="228">
        <v>542.9121</v>
      </c>
      <c r="AI75" s="229">
        <v>548.75</v>
      </c>
      <c r="AJ75" s="229">
        <v>563.75</v>
      </c>
      <c r="AK75" s="229">
        <v>534.1</v>
      </c>
      <c r="AL75" s="229">
        <v>543.7</v>
      </c>
      <c r="AM75" s="229">
        <v>6816929.0</v>
      </c>
      <c r="AN75" s="229"/>
      <c r="AO75" s="228">
        <v>1482.231</v>
      </c>
      <c r="AP75" s="229">
        <v>1518.0</v>
      </c>
      <c r="AQ75" s="229">
        <v>1531.6</v>
      </c>
      <c r="AR75" s="229">
        <v>1466.0</v>
      </c>
      <c r="AS75" s="229">
        <v>1493.7</v>
      </c>
      <c r="AT75" s="229">
        <v>1603625.0</v>
      </c>
      <c r="AU75" s="229"/>
      <c r="AV75" s="228">
        <v>937.8671</v>
      </c>
      <c r="AW75" s="229">
        <v>966.05</v>
      </c>
      <c r="AX75" s="229">
        <v>968.65</v>
      </c>
      <c r="AY75" s="229">
        <v>927.05</v>
      </c>
      <c r="AZ75" s="229">
        <v>938.0</v>
      </c>
      <c r="BA75" s="229">
        <v>5981398.0</v>
      </c>
    </row>
    <row r="76">
      <c r="B76" s="219" t="s">
        <v>382</v>
      </c>
      <c r="C76" s="229">
        <f t="shared" si="1"/>
        <v>0.04091370828</v>
      </c>
      <c r="D76" s="229">
        <f t="shared" si="2"/>
        <v>-0.004048223027</v>
      </c>
      <c r="E76" s="229">
        <f t="shared" si="3"/>
        <v>-0.05713478641</v>
      </c>
      <c r="F76" s="229">
        <f t="shared" si="4"/>
        <v>0.004001105337</v>
      </c>
      <c r="G76" s="229">
        <f t="shared" si="5"/>
        <v>-0.0251484484</v>
      </c>
      <c r="H76" s="229">
        <f t="shared" si="6"/>
        <v>0.006243085716</v>
      </c>
      <c r="K76" s="227" t="s">
        <v>382</v>
      </c>
      <c r="M76" s="228">
        <v>16719.45</v>
      </c>
      <c r="N76" s="229">
        <v>16719.45</v>
      </c>
      <c r="O76" s="229">
        <v>16752.25</v>
      </c>
      <c r="P76" s="229">
        <v>16142.2</v>
      </c>
      <c r="Q76" s="229">
        <v>16151.4</v>
      </c>
      <c r="R76" s="229">
        <v>1169200.0</v>
      </c>
      <c r="T76" s="228">
        <v>862.8034</v>
      </c>
      <c r="U76" s="229">
        <v>874.7</v>
      </c>
      <c r="V76" s="229">
        <v>922.76</v>
      </c>
      <c r="W76" s="229">
        <v>870.6</v>
      </c>
      <c r="X76" s="229">
        <v>915.2</v>
      </c>
      <c r="Y76" s="229">
        <v>1.036235E7</v>
      </c>
      <c r="AA76" s="228">
        <v>340.4746</v>
      </c>
      <c r="AB76" s="229">
        <v>350.35</v>
      </c>
      <c r="AC76" s="229">
        <v>372.5</v>
      </c>
      <c r="AD76" s="229">
        <v>349.75</v>
      </c>
      <c r="AE76" s="229">
        <v>370.0</v>
      </c>
      <c r="AF76" s="229">
        <v>8031897.0</v>
      </c>
      <c r="AH76" s="228">
        <v>545.0887</v>
      </c>
      <c r="AI76" s="229">
        <v>550.95</v>
      </c>
      <c r="AJ76" s="229">
        <v>564.45</v>
      </c>
      <c r="AK76" s="229">
        <v>546.6</v>
      </c>
      <c r="AL76" s="229">
        <v>554.0</v>
      </c>
      <c r="AM76" s="229">
        <v>4555780.0</v>
      </c>
      <c r="AN76" s="229"/>
      <c r="AO76" s="228">
        <v>1445.42</v>
      </c>
      <c r="AP76" s="229">
        <v>1480.3</v>
      </c>
      <c r="AQ76" s="229">
        <v>1539.0</v>
      </c>
      <c r="AR76" s="229">
        <v>1466.05</v>
      </c>
      <c r="AS76" s="229">
        <v>1536.8</v>
      </c>
      <c r="AT76" s="229">
        <v>1433069.0</v>
      </c>
      <c r="AU76" s="229"/>
      <c r="AV76" s="228">
        <v>943.7406</v>
      </c>
      <c r="AW76" s="229">
        <v>972.1</v>
      </c>
      <c r="AX76" s="229">
        <v>989.5</v>
      </c>
      <c r="AY76" s="229">
        <v>955.4</v>
      </c>
      <c r="AZ76" s="229">
        <v>971.65</v>
      </c>
      <c r="BA76" s="229">
        <v>6294547.0</v>
      </c>
    </row>
    <row r="77">
      <c r="B77" s="219" t="s">
        <v>383</v>
      </c>
      <c r="C77" s="229">
        <f t="shared" si="1"/>
        <v>0.02590639513</v>
      </c>
      <c r="D77" s="229">
        <f t="shared" si="2"/>
        <v>-0.06693295389</v>
      </c>
      <c r="E77" s="229">
        <f t="shared" si="3"/>
        <v>-0.01018430519</v>
      </c>
      <c r="F77" s="229">
        <f t="shared" si="4"/>
        <v>-0.007195299546</v>
      </c>
      <c r="G77" s="229">
        <f t="shared" si="5"/>
        <v>0.03223820693</v>
      </c>
      <c r="H77" s="229">
        <f t="shared" si="6"/>
        <v>0.005437324697</v>
      </c>
      <c r="K77" s="227" t="s">
        <v>383</v>
      </c>
      <c r="M77" s="228">
        <v>17158.25</v>
      </c>
      <c r="N77" s="229">
        <v>17158.25</v>
      </c>
      <c r="O77" s="229">
        <v>17172.8</v>
      </c>
      <c r="P77" s="229">
        <v>16438.75</v>
      </c>
      <c r="Q77" s="229">
        <v>16662.55</v>
      </c>
      <c r="R77" s="229">
        <v>1417200.0</v>
      </c>
      <c r="T77" s="228">
        <v>806.9437</v>
      </c>
      <c r="U77" s="229">
        <v>818.07</v>
      </c>
      <c r="V77" s="229">
        <v>878.17</v>
      </c>
      <c r="W77" s="229">
        <v>811.12</v>
      </c>
      <c r="X77" s="229">
        <v>875.53</v>
      </c>
      <c r="Y77" s="229">
        <v>1.9269655E7</v>
      </c>
      <c r="AA77" s="228">
        <v>337.0247</v>
      </c>
      <c r="AB77" s="229">
        <v>346.8</v>
      </c>
      <c r="AC77" s="229">
        <v>353.1</v>
      </c>
      <c r="AD77" s="229">
        <v>340.0</v>
      </c>
      <c r="AE77" s="229">
        <v>350.9</v>
      </c>
      <c r="AF77" s="229">
        <v>6821613.0</v>
      </c>
      <c r="AH77" s="228">
        <v>541.1807</v>
      </c>
      <c r="AI77" s="229">
        <v>547.0</v>
      </c>
      <c r="AJ77" s="229">
        <v>555.5</v>
      </c>
      <c r="AK77" s="229">
        <v>524.2</v>
      </c>
      <c r="AL77" s="229">
        <v>551.7</v>
      </c>
      <c r="AM77" s="229">
        <v>5210780.0</v>
      </c>
      <c r="AN77" s="229"/>
      <c r="AO77" s="228">
        <v>1492.777</v>
      </c>
      <c r="AP77" s="229">
        <v>1528.8</v>
      </c>
      <c r="AQ77" s="229">
        <v>1535.0</v>
      </c>
      <c r="AR77" s="229">
        <v>1430.0</v>
      </c>
      <c r="AS77" s="229">
        <v>1480.0</v>
      </c>
      <c r="AT77" s="229">
        <v>1935722.0</v>
      </c>
      <c r="AU77" s="229"/>
      <c r="AV77" s="228">
        <v>948.886</v>
      </c>
      <c r="AW77" s="229">
        <v>977.4</v>
      </c>
      <c r="AX77" s="229">
        <v>983.95</v>
      </c>
      <c r="AY77" s="229">
        <v>944.5</v>
      </c>
      <c r="AZ77" s="229">
        <v>976.0</v>
      </c>
      <c r="BA77" s="229">
        <v>6903292.0</v>
      </c>
    </row>
    <row r="78">
      <c r="B78" s="219" t="s">
        <v>384</v>
      </c>
      <c r="C78" s="229">
        <f t="shared" si="1"/>
        <v>0.01384741023</v>
      </c>
      <c r="D78" s="229">
        <f t="shared" si="2"/>
        <v>0.01612689947</v>
      </c>
      <c r="E78" s="229">
        <f t="shared" si="3"/>
        <v>0.03780550407</v>
      </c>
      <c r="F78" s="229">
        <f t="shared" si="4"/>
        <v>0.03881637287</v>
      </c>
      <c r="G78" s="229">
        <f t="shared" si="5"/>
        <v>0.01798863503</v>
      </c>
      <c r="H78" s="229">
        <f t="shared" si="6"/>
        <v>0.05648751935</v>
      </c>
      <c r="K78" s="227" t="s">
        <v>384</v>
      </c>
      <c r="M78" s="228">
        <v>17397.5</v>
      </c>
      <c r="N78" s="229">
        <v>17397.5</v>
      </c>
      <c r="O78" s="229">
        <v>17490.7</v>
      </c>
      <c r="P78" s="229">
        <v>17154.8</v>
      </c>
      <c r="Q78" s="229">
        <v>17243.2</v>
      </c>
      <c r="R78" s="229">
        <v>1680800.0</v>
      </c>
      <c r="T78" s="228">
        <v>820.0627</v>
      </c>
      <c r="U78" s="229">
        <v>831.37</v>
      </c>
      <c r="V78" s="229">
        <v>838.76</v>
      </c>
      <c r="W78" s="229">
        <v>808.0</v>
      </c>
      <c r="X78" s="229">
        <v>827.96</v>
      </c>
      <c r="Y78" s="229">
        <v>1.245502E7</v>
      </c>
      <c r="AA78" s="228">
        <v>350.01</v>
      </c>
      <c r="AB78" s="229">
        <v>357.6</v>
      </c>
      <c r="AC78" s="229">
        <v>365.9</v>
      </c>
      <c r="AD78" s="229">
        <v>342.75</v>
      </c>
      <c r="AE78" s="229">
        <v>347.3</v>
      </c>
      <c r="AF78" s="229">
        <v>1.0021275E7</v>
      </c>
      <c r="AH78" s="228">
        <v>562.6004</v>
      </c>
      <c r="AI78" s="229">
        <v>568.65</v>
      </c>
      <c r="AJ78" s="229">
        <v>586.95</v>
      </c>
      <c r="AK78" s="229">
        <v>546.1</v>
      </c>
      <c r="AL78" s="229">
        <v>547.5</v>
      </c>
      <c r="AM78" s="229">
        <v>8828429.0</v>
      </c>
      <c r="AN78" s="229"/>
      <c r="AO78" s="228">
        <v>1519.873</v>
      </c>
      <c r="AP78" s="229">
        <v>1556.55</v>
      </c>
      <c r="AQ78" s="229">
        <v>1575.55</v>
      </c>
      <c r="AR78" s="229">
        <v>1503.3</v>
      </c>
      <c r="AS78" s="229">
        <v>1558.95</v>
      </c>
      <c r="AT78" s="229">
        <v>1441516.0</v>
      </c>
      <c r="AU78" s="229"/>
      <c r="AV78" s="228">
        <v>1004.029</v>
      </c>
      <c r="AW78" s="229">
        <v>1034.2</v>
      </c>
      <c r="AX78" s="229">
        <v>1046.9</v>
      </c>
      <c r="AY78" s="229">
        <v>988.3</v>
      </c>
      <c r="AZ78" s="229">
        <v>990.0</v>
      </c>
      <c r="BA78" s="229">
        <v>1.4311853E7</v>
      </c>
    </row>
    <row r="79">
      <c r="B79" s="219" t="s">
        <v>385</v>
      </c>
      <c r="C79" s="229">
        <f t="shared" si="1"/>
        <v>0.01713359661</v>
      </c>
      <c r="D79" s="229">
        <f t="shared" si="2"/>
        <v>0.02469931342</v>
      </c>
      <c r="E79" s="229">
        <f t="shared" si="3"/>
        <v>0.07862204727</v>
      </c>
      <c r="F79" s="229">
        <f t="shared" si="4"/>
        <v>0.0426878944</v>
      </c>
      <c r="G79" s="229">
        <f t="shared" si="5"/>
        <v>-0.01072198242</v>
      </c>
      <c r="H79" s="229">
        <f t="shared" si="6"/>
        <v>-0.006840175725</v>
      </c>
      <c r="K79" s="227" t="s">
        <v>385</v>
      </c>
      <c r="M79" s="228">
        <v>17698.15</v>
      </c>
      <c r="N79" s="229">
        <v>17698.15</v>
      </c>
      <c r="O79" s="229">
        <v>17724.65</v>
      </c>
      <c r="P79" s="229">
        <v>17359.75</v>
      </c>
      <c r="Q79" s="229">
        <v>17401.5</v>
      </c>
      <c r="R79" s="229">
        <v>1184800.0</v>
      </c>
      <c r="T79" s="228">
        <v>840.5699</v>
      </c>
      <c r="U79" s="229">
        <v>852.16</v>
      </c>
      <c r="V79" s="229">
        <v>857.92</v>
      </c>
      <c r="W79" s="229">
        <v>831.37</v>
      </c>
      <c r="X79" s="229">
        <v>831.37</v>
      </c>
      <c r="Y79" s="229">
        <v>7456475.0</v>
      </c>
      <c r="AA79" s="228">
        <v>378.6392</v>
      </c>
      <c r="AB79" s="229">
        <v>386.85</v>
      </c>
      <c r="AC79" s="229">
        <v>388.5</v>
      </c>
      <c r="AD79" s="229">
        <v>357.15</v>
      </c>
      <c r="AE79" s="229">
        <v>358.25</v>
      </c>
      <c r="AF79" s="229">
        <v>1.1196763E7</v>
      </c>
      <c r="AH79" s="228">
        <v>587.1366</v>
      </c>
      <c r="AI79" s="229">
        <v>593.45</v>
      </c>
      <c r="AJ79" s="229">
        <v>604.0</v>
      </c>
      <c r="AK79" s="229">
        <v>562.0</v>
      </c>
      <c r="AL79" s="229">
        <v>570.0</v>
      </c>
      <c r="AM79" s="229">
        <v>9189060.0</v>
      </c>
      <c r="AN79" s="229"/>
      <c r="AO79" s="228">
        <v>1503.664</v>
      </c>
      <c r="AP79" s="229">
        <v>1539.95</v>
      </c>
      <c r="AQ79" s="229">
        <v>1584.0</v>
      </c>
      <c r="AR79" s="229">
        <v>1521.0</v>
      </c>
      <c r="AS79" s="229">
        <v>1554.8</v>
      </c>
      <c r="AT79" s="229">
        <v>1155272.0</v>
      </c>
      <c r="AU79" s="229"/>
      <c r="AV79" s="228">
        <v>997.1847</v>
      </c>
      <c r="AW79" s="229">
        <v>1027.15</v>
      </c>
      <c r="AX79" s="229">
        <v>1049.0</v>
      </c>
      <c r="AY79" s="229">
        <v>1022.35</v>
      </c>
      <c r="AZ79" s="229">
        <v>1036.2</v>
      </c>
      <c r="BA79" s="229">
        <v>4040652.0</v>
      </c>
    </row>
    <row r="80">
      <c r="B80" s="219" t="s">
        <v>386</v>
      </c>
      <c r="C80" s="229">
        <f t="shared" si="1"/>
        <v>0.003401344637</v>
      </c>
      <c r="D80" s="229">
        <f t="shared" si="2"/>
        <v>-0.0134203693</v>
      </c>
      <c r="E80" s="229">
        <f t="shared" si="3"/>
        <v>0.003741152352</v>
      </c>
      <c r="F80" s="229">
        <f t="shared" si="4"/>
        <v>-0.04154546237</v>
      </c>
      <c r="G80" s="229">
        <f t="shared" si="5"/>
        <v>0.001816574377</v>
      </c>
      <c r="H80" s="229">
        <f t="shared" si="6"/>
        <v>0.007714270326</v>
      </c>
      <c r="K80" s="227" t="s">
        <v>386</v>
      </c>
      <c r="M80" s="228">
        <v>17758.45</v>
      </c>
      <c r="N80" s="229">
        <v>17758.45</v>
      </c>
      <c r="O80" s="229">
        <v>17992.2</v>
      </c>
      <c r="P80" s="229">
        <v>17710.75</v>
      </c>
      <c r="Q80" s="229">
        <v>17797.2</v>
      </c>
      <c r="R80" s="229">
        <v>822300.0</v>
      </c>
      <c r="T80" s="228">
        <v>829.3645</v>
      </c>
      <c r="U80" s="229">
        <v>840.8</v>
      </c>
      <c r="V80" s="229">
        <v>865.98</v>
      </c>
      <c r="W80" s="229">
        <v>826.67</v>
      </c>
      <c r="X80" s="229">
        <v>852.16</v>
      </c>
      <c r="Y80" s="229">
        <v>1.0549745E7</v>
      </c>
      <c r="AA80" s="228">
        <v>380.0584</v>
      </c>
      <c r="AB80" s="229">
        <v>388.3</v>
      </c>
      <c r="AC80" s="229">
        <v>401.75</v>
      </c>
      <c r="AD80" s="229">
        <v>384.9</v>
      </c>
      <c r="AE80" s="229">
        <v>386.85</v>
      </c>
      <c r="AF80" s="229">
        <v>7891242.0</v>
      </c>
      <c r="AH80" s="228">
        <v>563.2435</v>
      </c>
      <c r="AI80" s="229">
        <v>569.3</v>
      </c>
      <c r="AJ80" s="229">
        <v>602.9</v>
      </c>
      <c r="AK80" s="229">
        <v>566.1</v>
      </c>
      <c r="AL80" s="229">
        <v>593.45</v>
      </c>
      <c r="AM80" s="229">
        <v>7286176.0</v>
      </c>
      <c r="AN80" s="229"/>
      <c r="AO80" s="228">
        <v>1506.398</v>
      </c>
      <c r="AP80" s="229">
        <v>1542.75</v>
      </c>
      <c r="AQ80" s="229">
        <v>1605.0</v>
      </c>
      <c r="AR80" s="229">
        <v>1533.25</v>
      </c>
      <c r="AS80" s="229">
        <v>1539.95</v>
      </c>
      <c r="AT80" s="229">
        <v>1265854.0</v>
      </c>
      <c r="AU80" s="229"/>
      <c r="AV80" s="228">
        <v>1004.907</v>
      </c>
      <c r="AW80" s="229">
        <v>1030.1</v>
      </c>
      <c r="AX80" s="229">
        <v>1042.95</v>
      </c>
      <c r="AY80" s="229">
        <v>1007.35</v>
      </c>
      <c r="AZ80" s="229">
        <v>1027.15</v>
      </c>
      <c r="BA80" s="229">
        <v>3734456.0</v>
      </c>
    </row>
    <row r="81">
      <c r="B81" s="219" t="s">
        <v>387</v>
      </c>
      <c r="C81" s="229">
        <f t="shared" si="1"/>
        <v>-0.0113005151</v>
      </c>
      <c r="D81" s="229">
        <f t="shared" si="2"/>
        <v>0.004580358575</v>
      </c>
      <c r="E81" s="229">
        <f t="shared" si="3"/>
        <v>-0.01491898723</v>
      </c>
      <c r="F81" s="229">
        <f t="shared" si="4"/>
        <v>-0.03476205693</v>
      </c>
      <c r="G81" s="229">
        <f t="shared" si="5"/>
        <v>0.003268025496</v>
      </c>
      <c r="H81" s="229">
        <f t="shared" si="6"/>
        <v>-0.009069300197</v>
      </c>
      <c r="K81" s="227" t="s">
        <v>387</v>
      </c>
      <c r="M81" s="228">
        <v>17558.9</v>
      </c>
      <c r="N81" s="229">
        <v>17558.9</v>
      </c>
      <c r="O81" s="229">
        <v>17726.5</v>
      </c>
      <c r="P81" s="229">
        <v>17345.2</v>
      </c>
      <c r="Q81" s="229">
        <v>17682.9</v>
      </c>
      <c r="R81" s="229">
        <v>1332000.0</v>
      </c>
      <c r="T81" s="228">
        <v>833.172</v>
      </c>
      <c r="U81" s="229">
        <v>844.66</v>
      </c>
      <c r="V81" s="229">
        <v>855.0</v>
      </c>
      <c r="W81" s="229">
        <v>829.0</v>
      </c>
      <c r="X81" s="229">
        <v>833.82</v>
      </c>
      <c r="Y81" s="229">
        <v>6929705.0</v>
      </c>
      <c r="AA81" s="228">
        <v>374.4304</v>
      </c>
      <c r="AB81" s="229">
        <v>382.55</v>
      </c>
      <c r="AC81" s="229">
        <v>394.05</v>
      </c>
      <c r="AD81" s="229">
        <v>377.35</v>
      </c>
      <c r="AE81" s="229">
        <v>385.05</v>
      </c>
      <c r="AF81" s="229">
        <v>4051108.0</v>
      </c>
      <c r="AH81" s="228">
        <v>544.0004</v>
      </c>
      <c r="AI81" s="229">
        <v>549.85</v>
      </c>
      <c r="AJ81" s="229">
        <v>569.4</v>
      </c>
      <c r="AK81" s="229">
        <v>546.35</v>
      </c>
      <c r="AL81" s="229">
        <v>567.0</v>
      </c>
      <c r="AM81" s="229">
        <v>5034757.0</v>
      </c>
      <c r="AN81" s="229"/>
      <c r="AO81" s="228">
        <v>1511.329</v>
      </c>
      <c r="AP81" s="229">
        <v>1547.8</v>
      </c>
      <c r="AQ81" s="229">
        <v>1569.45</v>
      </c>
      <c r="AR81" s="229">
        <v>1511.1</v>
      </c>
      <c r="AS81" s="229">
        <v>1533.0</v>
      </c>
      <c r="AT81" s="229">
        <v>909732.0</v>
      </c>
      <c r="AU81" s="229"/>
      <c r="AV81" s="228">
        <v>995.8344</v>
      </c>
      <c r="AW81" s="229">
        <v>1020.8</v>
      </c>
      <c r="AX81" s="229">
        <v>1053.85</v>
      </c>
      <c r="AY81" s="229">
        <v>1010.2</v>
      </c>
      <c r="AZ81" s="229">
        <v>1016.0</v>
      </c>
      <c r="BA81" s="229">
        <v>6800134.0</v>
      </c>
    </row>
    <row r="82">
      <c r="B82" s="219" t="s">
        <v>388</v>
      </c>
      <c r="C82" s="229">
        <f t="shared" si="1"/>
        <v>-0.001108314322</v>
      </c>
      <c r="D82" s="229">
        <f t="shared" si="2"/>
        <v>-0.007928032764</v>
      </c>
      <c r="E82" s="229">
        <f t="shared" si="3"/>
        <v>-0.03687568543</v>
      </c>
      <c r="F82" s="229">
        <f t="shared" si="4"/>
        <v>-0.02756559845</v>
      </c>
      <c r="G82" s="229">
        <f t="shared" si="5"/>
        <v>-0.01822331914</v>
      </c>
      <c r="H82" s="229">
        <f t="shared" si="6"/>
        <v>-0.005107139329</v>
      </c>
      <c r="K82" s="227" t="s">
        <v>388</v>
      </c>
      <c r="M82" s="228">
        <v>17539.45</v>
      </c>
      <c r="N82" s="229">
        <v>17539.45</v>
      </c>
      <c r="O82" s="229">
        <v>17777.65</v>
      </c>
      <c r="P82" s="229">
        <v>17166.2</v>
      </c>
      <c r="Q82" s="229">
        <v>17188.65</v>
      </c>
      <c r="R82" s="229">
        <v>1134400.0</v>
      </c>
      <c r="T82" s="228">
        <v>826.5927</v>
      </c>
      <c r="U82" s="229">
        <v>837.99</v>
      </c>
      <c r="V82" s="229">
        <v>852.32</v>
      </c>
      <c r="W82" s="229">
        <v>831.43</v>
      </c>
      <c r="X82" s="229">
        <v>834.0</v>
      </c>
      <c r="Y82" s="229">
        <v>5990935.0</v>
      </c>
      <c r="AA82" s="228">
        <v>360.8745</v>
      </c>
      <c r="AB82" s="229">
        <v>368.7</v>
      </c>
      <c r="AC82" s="229">
        <v>384.8</v>
      </c>
      <c r="AD82" s="229">
        <v>368.0</v>
      </c>
      <c r="AE82" s="229">
        <v>374.9</v>
      </c>
      <c r="AF82" s="229">
        <v>3184008.0</v>
      </c>
      <c r="AH82" s="228">
        <v>529.2095</v>
      </c>
      <c r="AI82" s="229">
        <v>534.9</v>
      </c>
      <c r="AJ82" s="229">
        <v>551.0</v>
      </c>
      <c r="AK82" s="229">
        <v>532.3</v>
      </c>
      <c r="AL82" s="229">
        <v>535.0</v>
      </c>
      <c r="AM82" s="229">
        <v>5181605.0</v>
      </c>
      <c r="AN82" s="229"/>
      <c r="AO82" s="228">
        <v>1484.037</v>
      </c>
      <c r="AP82" s="229">
        <v>1519.85</v>
      </c>
      <c r="AQ82" s="229">
        <v>1565.0</v>
      </c>
      <c r="AR82" s="229">
        <v>1480.4</v>
      </c>
      <c r="AS82" s="229">
        <v>1520.0</v>
      </c>
      <c r="AT82" s="229">
        <v>1326782.0</v>
      </c>
      <c r="AU82" s="229"/>
      <c r="AV82" s="228">
        <v>990.7615</v>
      </c>
      <c r="AW82" s="229">
        <v>1015.6</v>
      </c>
      <c r="AX82" s="229">
        <v>1044.25</v>
      </c>
      <c r="AY82" s="229">
        <v>991.3</v>
      </c>
      <c r="AZ82" s="229">
        <v>1000.0</v>
      </c>
      <c r="BA82" s="229">
        <v>6060559.0</v>
      </c>
    </row>
    <row r="83">
      <c r="B83" s="219" t="s">
        <v>389</v>
      </c>
      <c r="C83" s="229">
        <f t="shared" si="1"/>
        <v>0.01661767026</v>
      </c>
      <c r="D83" s="229">
        <f t="shared" si="2"/>
        <v>0.01542948413</v>
      </c>
      <c r="E83" s="229">
        <f t="shared" si="3"/>
        <v>0.01453959768</v>
      </c>
      <c r="F83" s="229">
        <f t="shared" si="4"/>
        <v>0.01373939947</v>
      </c>
      <c r="G83" s="229">
        <f t="shared" si="5"/>
        <v>0.002333470461</v>
      </c>
      <c r="H83" s="229">
        <f t="shared" si="6"/>
        <v>0.04118409482</v>
      </c>
      <c r="K83" s="227" t="s">
        <v>389</v>
      </c>
      <c r="M83" s="228">
        <v>17833.35</v>
      </c>
      <c r="N83" s="229">
        <v>17833.35</v>
      </c>
      <c r="O83" s="229">
        <v>17925.95</v>
      </c>
      <c r="P83" s="229">
        <v>17484.3</v>
      </c>
      <c r="Q83" s="229">
        <v>17546.45</v>
      </c>
      <c r="R83" s="229">
        <v>1385700.0</v>
      </c>
      <c r="T83" s="228">
        <v>839.4455</v>
      </c>
      <c r="U83" s="229">
        <v>851.02</v>
      </c>
      <c r="V83" s="229">
        <v>863.9</v>
      </c>
      <c r="W83" s="229">
        <v>831.0</v>
      </c>
      <c r="X83" s="229">
        <v>839.0</v>
      </c>
      <c r="Y83" s="229">
        <v>6933240.0</v>
      </c>
      <c r="AA83" s="228">
        <v>366.1598</v>
      </c>
      <c r="AB83" s="229">
        <v>374.1</v>
      </c>
      <c r="AC83" s="229">
        <v>381.5</v>
      </c>
      <c r="AD83" s="229">
        <v>365.75</v>
      </c>
      <c r="AE83" s="229">
        <v>369.0</v>
      </c>
      <c r="AF83" s="229">
        <v>3450720.0</v>
      </c>
      <c r="AH83" s="228">
        <v>536.5307</v>
      </c>
      <c r="AI83" s="229">
        <v>542.3</v>
      </c>
      <c r="AJ83" s="229">
        <v>551.9</v>
      </c>
      <c r="AK83" s="229">
        <v>533.8</v>
      </c>
      <c r="AL83" s="229">
        <v>540.0</v>
      </c>
      <c r="AM83" s="229">
        <v>4236950.0</v>
      </c>
      <c r="AN83" s="229"/>
      <c r="AO83" s="228">
        <v>1487.504</v>
      </c>
      <c r="AP83" s="229">
        <v>1523.4</v>
      </c>
      <c r="AQ83" s="229">
        <v>1540.85</v>
      </c>
      <c r="AR83" s="229">
        <v>1500.0</v>
      </c>
      <c r="AS83" s="229">
        <v>1525.0</v>
      </c>
      <c r="AT83" s="229">
        <v>898147.0</v>
      </c>
      <c r="AU83" s="229"/>
      <c r="AV83" s="228">
        <v>1032.417</v>
      </c>
      <c r="AW83" s="229">
        <v>1058.3</v>
      </c>
      <c r="AX83" s="229">
        <v>1065.95</v>
      </c>
      <c r="AY83" s="229">
        <v>1012.0</v>
      </c>
      <c r="AZ83" s="229">
        <v>1012.5</v>
      </c>
      <c r="BA83" s="229">
        <v>7964167.0</v>
      </c>
    </row>
    <row r="84">
      <c r="B84" s="219" t="s">
        <v>390</v>
      </c>
      <c r="C84" s="229">
        <f t="shared" si="1"/>
        <v>-0.01710811375</v>
      </c>
      <c r="D84" s="229">
        <f t="shared" si="2"/>
        <v>-0.04267100367</v>
      </c>
      <c r="E84" s="229">
        <f t="shared" si="3"/>
        <v>-0.03481443963</v>
      </c>
      <c r="F84" s="229">
        <f t="shared" si="4"/>
        <v>-0.01711047203</v>
      </c>
      <c r="G84" s="229">
        <f t="shared" si="5"/>
        <v>-0.02978154241</v>
      </c>
      <c r="H84" s="229">
        <f t="shared" si="6"/>
        <v>-0.01408336598</v>
      </c>
      <c r="K84" s="227" t="s">
        <v>390</v>
      </c>
      <c r="M84" s="228">
        <v>17530.85</v>
      </c>
      <c r="N84" s="229">
        <v>17530.85</v>
      </c>
      <c r="O84" s="229">
        <v>18096.15</v>
      </c>
      <c r="P84" s="229">
        <v>17497.25</v>
      </c>
      <c r="Q84" s="229">
        <v>17890.85</v>
      </c>
      <c r="R84" s="229">
        <v>1612100.0</v>
      </c>
      <c r="T84" s="228">
        <v>804.379</v>
      </c>
      <c r="U84" s="229">
        <v>815.47</v>
      </c>
      <c r="V84" s="229">
        <v>861.39</v>
      </c>
      <c r="W84" s="229">
        <v>812.16</v>
      </c>
      <c r="X84" s="229">
        <v>852.0</v>
      </c>
      <c r="Y84" s="229">
        <v>8970535.0</v>
      </c>
      <c r="AA84" s="228">
        <v>353.6315</v>
      </c>
      <c r="AB84" s="229">
        <v>361.3</v>
      </c>
      <c r="AC84" s="229">
        <v>378.95</v>
      </c>
      <c r="AD84" s="229">
        <v>359.45</v>
      </c>
      <c r="AE84" s="229">
        <v>374.1</v>
      </c>
      <c r="AF84" s="229">
        <v>3938484.0</v>
      </c>
      <c r="AH84" s="228">
        <v>527.4285</v>
      </c>
      <c r="AI84" s="229">
        <v>533.1</v>
      </c>
      <c r="AJ84" s="229">
        <v>556.75</v>
      </c>
      <c r="AK84" s="229">
        <v>531.45</v>
      </c>
      <c r="AL84" s="229">
        <v>542.3</v>
      </c>
      <c r="AM84" s="229">
        <v>5419019.0</v>
      </c>
      <c r="AN84" s="229"/>
      <c r="AO84" s="228">
        <v>1443.857</v>
      </c>
      <c r="AP84" s="229">
        <v>1478.7</v>
      </c>
      <c r="AQ84" s="229">
        <v>1530.55</v>
      </c>
      <c r="AR84" s="229">
        <v>1470.0</v>
      </c>
      <c r="AS84" s="229">
        <v>1525.0</v>
      </c>
      <c r="AT84" s="229">
        <v>1257732.0</v>
      </c>
      <c r="AU84" s="229"/>
      <c r="AV84" s="228">
        <v>1017.979</v>
      </c>
      <c r="AW84" s="229">
        <v>1043.5</v>
      </c>
      <c r="AX84" s="229">
        <v>1068.5</v>
      </c>
      <c r="AY84" s="229">
        <v>1028.5</v>
      </c>
      <c r="AZ84" s="229">
        <v>1058.3</v>
      </c>
      <c r="BA84" s="229">
        <v>6857954.0</v>
      </c>
    </row>
    <row r="85">
      <c r="B85" s="219" t="s">
        <v>391</v>
      </c>
      <c r="C85" s="229">
        <f t="shared" si="1"/>
        <v>-0.01167600805</v>
      </c>
      <c r="D85" s="229">
        <f t="shared" si="2"/>
        <v>0.01505531534</v>
      </c>
      <c r="E85" s="229">
        <f t="shared" si="3"/>
        <v>-0.01267330328</v>
      </c>
      <c r="F85" s="229">
        <f t="shared" si="4"/>
        <v>-0.03056934721</v>
      </c>
      <c r="G85" s="229">
        <f t="shared" si="5"/>
        <v>0.02504430167</v>
      </c>
      <c r="H85" s="229">
        <f t="shared" si="6"/>
        <v>0.02330154063</v>
      </c>
      <c r="K85" s="227" t="s">
        <v>391</v>
      </c>
      <c r="M85" s="228">
        <v>17327.35</v>
      </c>
      <c r="N85" s="229">
        <v>17327.35</v>
      </c>
      <c r="O85" s="229">
        <v>17919.3</v>
      </c>
      <c r="P85" s="229">
        <v>17291.65</v>
      </c>
      <c r="Q85" s="229">
        <v>17540.65</v>
      </c>
      <c r="R85" s="229">
        <v>1441800.0</v>
      </c>
      <c r="T85" s="228">
        <v>816.5808</v>
      </c>
      <c r="U85" s="229">
        <v>827.84</v>
      </c>
      <c r="V85" s="229">
        <v>853.82</v>
      </c>
      <c r="W85" s="229">
        <v>799.4</v>
      </c>
      <c r="X85" s="229">
        <v>814.0</v>
      </c>
      <c r="Y85" s="229">
        <v>1.0410865E7</v>
      </c>
      <c r="AA85" s="228">
        <v>349.1781</v>
      </c>
      <c r="AB85" s="229">
        <v>356.75</v>
      </c>
      <c r="AC85" s="229">
        <v>373.85</v>
      </c>
      <c r="AD85" s="229">
        <v>355.15</v>
      </c>
      <c r="AE85" s="229">
        <v>363.0</v>
      </c>
      <c r="AF85" s="229">
        <v>4205945.0</v>
      </c>
      <c r="AH85" s="228">
        <v>511.5493</v>
      </c>
      <c r="AI85" s="229">
        <v>517.05</v>
      </c>
      <c r="AJ85" s="229">
        <v>539.35</v>
      </c>
      <c r="AK85" s="229">
        <v>515.0</v>
      </c>
      <c r="AL85" s="229">
        <v>533.05</v>
      </c>
      <c r="AM85" s="229">
        <v>7565564.0</v>
      </c>
      <c r="AN85" s="229"/>
      <c r="AO85" s="228">
        <v>1480.474</v>
      </c>
      <c r="AP85" s="229">
        <v>1516.2</v>
      </c>
      <c r="AQ85" s="229">
        <v>1563.8</v>
      </c>
      <c r="AR85" s="229">
        <v>1461.05</v>
      </c>
      <c r="AS85" s="229">
        <v>1486.1</v>
      </c>
      <c r="AT85" s="229">
        <v>1342683.0</v>
      </c>
      <c r="AU85" s="229"/>
      <c r="AV85" s="228">
        <v>1041.978</v>
      </c>
      <c r="AW85" s="229">
        <v>1068.1</v>
      </c>
      <c r="AX85" s="229">
        <v>1101.85</v>
      </c>
      <c r="AY85" s="229">
        <v>1015.0</v>
      </c>
      <c r="AZ85" s="229">
        <v>1043.95</v>
      </c>
      <c r="BA85" s="229">
        <v>1.1751484E7</v>
      </c>
    </row>
    <row r="86">
      <c r="B86" s="219" t="s">
        <v>392</v>
      </c>
      <c r="C86" s="229">
        <f t="shared" si="1"/>
        <v>-0.01353817846</v>
      </c>
      <c r="D86" s="229">
        <f t="shared" si="2"/>
        <v>0.04638054969</v>
      </c>
      <c r="E86" s="229">
        <f t="shared" si="3"/>
        <v>0.0811308039</v>
      </c>
      <c r="F86" s="229">
        <f t="shared" si="4"/>
        <v>-0.01255291671</v>
      </c>
      <c r="G86" s="229">
        <f t="shared" si="5"/>
        <v>0.02838214208</v>
      </c>
      <c r="H86" s="229">
        <f t="shared" si="6"/>
        <v>0.04292799644</v>
      </c>
      <c r="K86" s="227" t="s">
        <v>392</v>
      </c>
      <c r="M86" s="228">
        <v>17094.35</v>
      </c>
      <c r="N86" s="229">
        <v>17094.35</v>
      </c>
      <c r="O86" s="229">
        <v>17196.4</v>
      </c>
      <c r="P86" s="229">
        <v>16747.7</v>
      </c>
      <c r="Q86" s="229">
        <v>17156.3</v>
      </c>
      <c r="R86" s="229">
        <v>1891900.0</v>
      </c>
      <c r="T86" s="228">
        <v>855.3463</v>
      </c>
      <c r="U86" s="229">
        <v>867.14</v>
      </c>
      <c r="V86" s="229">
        <v>881.4</v>
      </c>
      <c r="W86" s="229">
        <v>817.86</v>
      </c>
      <c r="X86" s="229">
        <v>823.84</v>
      </c>
      <c r="Y86" s="229">
        <v>1.528133E7</v>
      </c>
      <c r="AA86" s="228">
        <v>378.6881</v>
      </c>
      <c r="AB86" s="229">
        <v>386.9</v>
      </c>
      <c r="AC86" s="229">
        <v>388.2</v>
      </c>
      <c r="AD86" s="229">
        <v>350.25</v>
      </c>
      <c r="AE86" s="229">
        <v>356.0</v>
      </c>
      <c r="AF86" s="229">
        <v>1.2015625E7</v>
      </c>
      <c r="AH86" s="228">
        <v>505.168</v>
      </c>
      <c r="AI86" s="229">
        <v>510.6</v>
      </c>
      <c r="AJ86" s="229">
        <v>517.8</v>
      </c>
      <c r="AK86" s="229">
        <v>494.3</v>
      </c>
      <c r="AL86" s="229">
        <v>514.8</v>
      </c>
      <c r="AM86" s="229">
        <v>7165831.0</v>
      </c>
      <c r="AN86" s="229"/>
      <c r="AO86" s="228">
        <v>1523.095</v>
      </c>
      <c r="AP86" s="229">
        <v>1559.85</v>
      </c>
      <c r="AQ86" s="229">
        <v>1565.9</v>
      </c>
      <c r="AR86" s="229">
        <v>1448.8</v>
      </c>
      <c r="AS86" s="229">
        <v>1516.2</v>
      </c>
      <c r="AT86" s="229">
        <v>3296669.0</v>
      </c>
      <c r="AU86" s="229"/>
      <c r="AV86" s="228">
        <v>1087.682</v>
      </c>
      <c r="AW86" s="229">
        <v>1114.95</v>
      </c>
      <c r="AX86" s="229">
        <v>1128.0</v>
      </c>
      <c r="AY86" s="229">
        <v>1050.85</v>
      </c>
      <c r="AZ86" s="229">
        <v>1065.7</v>
      </c>
      <c r="BA86" s="229">
        <v>1.0941362E7</v>
      </c>
    </row>
    <row r="87">
      <c r="B87" s="219" t="s">
        <v>393</v>
      </c>
      <c r="C87" s="229">
        <f t="shared" si="1"/>
        <v>0.01280496441</v>
      </c>
      <c r="D87" s="229">
        <f t="shared" si="2"/>
        <v>0.009400506003</v>
      </c>
      <c r="E87" s="229">
        <f t="shared" si="3"/>
        <v>0.08683903475</v>
      </c>
      <c r="F87" s="229">
        <f t="shared" si="4"/>
        <v>0.05579744554</v>
      </c>
      <c r="G87" s="229">
        <f t="shared" si="5"/>
        <v>0.008013267905</v>
      </c>
      <c r="H87" s="229">
        <f t="shared" si="6"/>
        <v>0.01385072546</v>
      </c>
      <c r="K87" s="227" t="s">
        <v>393</v>
      </c>
      <c r="M87" s="228">
        <v>17314.65</v>
      </c>
      <c r="N87" s="229">
        <v>17314.65</v>
      </c>
      <c r="O87" s="229">
        <v>17428.8</v>
      </c>
      <c r="P87" s="229">
        <v>16855.55</v>
      </c>
      <c r="Q87" s="229">
        <v>17102.1</v>
      </c>
      <c r="R87" s="229">
        <v>986200.0</v>
      </c>
      <c r="T87" s="228">
        <v>863.4249</v>
      </c>
      <c r="U87" s="229">
        <v>875.33</v>
      </c>
      <c r="V87" s="229">
        <v>889.98</v>
      </c>
      <c r="W87" s="229">
        <v>862.48</v>
      </c>
      <c r="X87" s="229">
        <v>863.0</v>
      </c>
      <c r="Y87" s="229">
        <v>7589620.0</v>
      </c>
      <c r="AA87" s="228">
        <v>413.0431</v>
      </c>
      <c r="AB87" s="229">
        <v>422.0</v>
      </c>
      <c r="AC87" s="229">
        <v>427.95</v>
      </c>
      <c r="AD87" s="229">
        <v>388.0</v>
      </c>
      <c r="AE87" s="229">
        <v>388.8</v>
      </c>
      <c r="AF87" s="229">
        <v>1.7207118E7</v>
      </c>
      <c r="AH87" s="228">
        <v>534.1563</v>
      </c>
      <c r="AI87" s="229">
        <v>539.9</v>
      </c>
      <c r="AJ87" s="229">
        <v>552.75</v>
      </c>
      <c r="AK87" s="229">
        <v>509.8</v>
      </c>
      <c r="AL87" s="229">
        <v>510.55</v>
      </c>
      <c r="AM87" s="229">
        <v>6539771.0</v>
      </c>
      <c r="AN87" s="229"/>
      <c r="AO87" s="228">
        <v>1535.349</v>
      </c>
      <c r="AP87" s="229">
        <v>1572.4</v>
      </c>
      <c r="AQ87" s="229">
        <v>1618.15</v>
      </c>
      <c r="AR87" s="229">
        <v>1549.3</v>
      </c>
      <c r="AS87" s="229">
        <v>1559.8</v>
      </c>
      <c r="AT87" s="229">
        <v>1647980.0</v>
      </c>
      <c r="AU87" s="229"/>
      <c r="AV87" s="228">
        <v>1102.852</v>
      </c>
      <c r="AW87" s="229">
        <v>1130.5</v>
      </c>
      <c r="AX87" s="229">
        <v>1150.4</v>
      </c>
      <c r="AY87" s="229">
        <v>1115.0</v>
      </c>
      <c r="AZ87" s="229">
        <v>1116.8</v>
      </c>
      <c r="BA87" s="229">
        <v>7258045.0</v>
      </c>
    </row>
    <row r="88">
      <c r="B88" s="219" t="s">
        <v>394</v>
      </c>
      <c r="C88" s="229">
        <f t="shared" si="1"/>
        <v>-0.007475321293</v>
      </c>
      <c r="D88" s="229">
        <f t="shared" si="2"/>
        <v>-0.01516011476</v>
      </c>
      <c r="E88" s="229">
        <f t="shared" si="3"/>
        <v>-0.02434594132</v>
      </c>
      <c r="F88" s="229">
        <f t="shared" si="4"/>
        <v>-0.04906360467</v>
      </c>
      <c r="G88" s="229">
        <f t="shared" si="5"/>
        <v>0.01430242483</v>
      </c>
      <c r="H88" s="229">
        <f t="shared" si="6"/>
        <v>-0.01929171918</v>
      </c>
      <c r="K88" s="227" t="s">
        <v>394</v>
      </c>
      <c r="M88" s="228">
        <v>17185.7</v>
      </c>
      <c r="N88" s="229">
        <v>17185.7</v>
      </c>
      <c r="O88" s="229">
        <v>17348.55</v>
      </c>
      <c r="P88" s="229">
        <v>16950.3</v>
      </c>
      <c r="Q88" s="229">
        <v>17094.35</v>
      </c>
      <c r="R88" s="229">
        <v>1266000.0</v>
      </c>
      <c r="T88" s="228">
        <v>850.434</v>
      </c>
      <c r="U88" s="229">
        <v>862.16</v>
      </c>
      <c r="V88" s="229">
        <v>877.6</v>
      </c>
      <c r="W88" s="229">
        <v>843.01</v>
      </c>
      <c r="X88" s="229">
        <v>870.0</v>
      </c>
      <c r="Y88" s="229">
        <v>6933680.0</v>
      </c>
      <c r="AA88" s="228">
        <v>403.1086</v>
      </c>
      <c r="AB88" s="229">
        <v>411.85</v>
      </c>
      <c r="AC88" s="229">
        <v>426.9</v>
      </c>
      <c r="AD88" s="229">
        <v>410.45</v>
      </c>
      <c r="AE88" s="229">
        <v>419.95</v>
      </c>
      <c r="AF88" s="229">
        <v>5172247.0</v>
      </c>
      <c r="AH88" s="228">
        <v>508.5812</v>
      </c>
      <c r="AI88" s="229">
        <v>514.05</v>
      </c>
      <c r="AJ88" s="229">
        <v>538.25</v>
      </c>
      <c r="AK88" s="229">
        <v>505.65</v>
      </c>
      <c r="AL88" s="229">
        <v>535.0</v>
      </c>
      <c r="AM88" s="229">
        <v>4988264.0</v>
      </c>
      <c r="AN88" s="229"/>
      <c r="AO88" s="228">
        <v>1557.466</v>
      </c>
      <c r="AP88" s="229">
        <v>1595.05</v>
      </c>
      <c r="AQ88" s="229">
        <v>1624.9</v>
      </c>
      <c r="AR88" s="229">
        <v>1554.2</v>
      </c>
      <c r="AS88" s="229">
        <v>1568.2</v>
      </c>
      <c r="AT88" s="229">
        <v>1557325.0</v>
      </c>
      <c r="AU88" s="229"/>
      <c r="AV88" s="228">
        <v>1081.78</v>
      </c>
      <c r="AW88" s="229">
        <v>1108.9</v>
      </c>
      <c r="AX88" s="229">
        <v>1131.5</v>
      </c>
      <c r="AY88" s="229">
        <v>1099.2</v>
      </c>
      <c r="AZ88" s="229">
        <v>1110.0</v>
      </c>
      <c r="BA88" s="229">
        <v>6924048.0</v>
      </c>
    </row>
    <row r="89">
      <c r="B89" s="219" t="s">
        <v>395</v>
      </c>
      <c r="C89" s="229">
        <f t="shared" si="1"/>
        <v>0.022473761</v>
      </c>
      <c r="D89" s="229">
        <f t="shared" si="2"/>
        <v>0.004628784103</v>
      </c>
      <c r="E89" s="229">
        <f t="shared" si="3"/>
        <v>-0.004136463251</v>
      </c>
      <c r="F89" s="229">
        <f t="shared" si="4"/>
        <v>0.02002983109</v>
      </c>
      <c r="G89" s="229">
        <f t="shared" si="5"/>
        <v>-0.01353937166</v>
      </c>
      <c r="H89" s="229">
        <f t="shared" si="6"/>
        <v>0.02304401446</v>
      </c>
      <c r="K89" s="227" t="s">
        <v>395</v>
      </c>
      <c r="M89" s="228">
        <v>17576.3</v>
      </c>
      <c r="N89" s="229">
        <v>17576.3</v>
      </c>
      <c r="O89" s="229">
        <v>17670.15</v>
      </c>
      <c r="P89" s="229">
        <v>17098.55</v>
      </c>
      <c r="Q89" s="229">
        <v>17144.8</v>
      </c>
      <c r="R89" s="229">
        <v>1189500.0</v>
      </c>
      <c r="T89" s="228">
        <v>854.3796</v>
      </c>
      <c r="U89" s="229">
        <v>866.16</v>
      </c>
      <c r="V89" s="229">
        <v>878.81</v>
      </c>
      <c r="W89" s="229">
        <v>856.0</v>
      </c>
      <c r="X89" s="229">
        <v>861.0</v>
      </c>
      <c r="Y89" s="229">
        <v>4923315.0</v>
      </c>
      <c r="AA89" s="228">
        <v>401.4446</v>
      </c>
      <c r="AB89" s="229">
        <v>410.15</v>
      </c>
      <c r="AC89" s="229">
        <v>422.0</v>
      </c>
      <c r="AD89" s="229">
        <v>408.65</v>
      </c>
      <c r="AE89" s="229">
        <v>412.9</v>
      </c>
      <c r="AF89" s="229">
        <v>3802557.0</v>
      </c>
      <c r="AH89" s="228">
        <v>518.8707</v>
      </c>
      <c r="AI89" s="229">
        <v>524.45</v>
      </c>
      <c r="AJ89" s="229">
        <v>531.0</v>
      </c>
      <c r="AK89" s="229">
        <v>510.25</v>
      </c>
      <c r="AL89" s="229">
        <v>513.1</v>
      </c>
      <c r="AM89" s="229">
        <v>4642001.0</v>
      </c>
      <c r="AN89" s="229"/>
      <c r="AO89" s="228">
        <v>1536.521</v>
      </c>
      <c r="AP89" s="229">
        <v>1573.6</v>
      </c>
      <c r="AQ89" s="229">
        <v>1606.95</v>
      </c>
      <c r="AR89" s="229">
        <v>1557.0</v>
      </c>
      <c r="AS89" s="229">
        <v>1590.0</v>
      </c>
      <c r="AT89" s="229">
        <v>1013203.0</v>
      </c>
      <c r="AU89" s="229"/>
      <c r="AV89" s="228">
        <v>1106.998</v>
      </c>
      <c r="AW89" s="229">
        <v>1134.75</v>
      </c>
      <c r="AX89" s="229">
        <v>1148.0</v>
      </c>
      <c r="AY89" s="229">
        <v>1098.8</v>
      </c>
      <c r="AZ89" s="229">
        <v>1108.0</v>
      </c>
      <c r="BA89" s="229">
        <v>6320148.0</v>
      </c>
    </row>
    <row r="90">
      <c r="B90" s="219" t="s">
        <v>396</v>
      </c>
      <c r="C90" s="229">
        <f t="shared" si="1"/>
        <v>0.0119052055</v>
      </c>
      <c r="D90" s="229">
        <f t="shared" si="2"/>
        <v>0.02938528026</v>
      </c>
      <c r="E90" s="229">
        <f t="shared" si="3"/>
        <v>0.04726253457</v>
      </c>
      <c r="F90" s="229">
        <f t="shared" si="4"/>
        <v>-0.004203896107</v>
      </c>
      <c r="G90" s="229">
        <f t="shared" si="5"/>
        <v>0.01738757969</v>
      </c>
      <c r="H90" s="229">
        <f t="shared" si="6"/>
        <v>0.01786035941</v>
      </c>
      <c r="K90" s="227" t="s">
        <v>396</v>
      </c>
      <c r="M90" s="228">
        <v>17786.8</v>
      </c>
      <c r="N90" s="229">
        <v>17786.8</v>
      </c>
      <c r="O90" s="229">
        <v>17838.9</v>
      </c>
      <c r="P90" s="229">
        <v>17637.0</v>
      </c>
      <c r="Q90" s="229">
        <v>17736.35</v>
      </c>
      <c r="R90" s="229">
        <v>871000.0</v>
      </c>
      <c r="T90" s="228">
        <v>879.8583</v>
      </c>
      <c r="U90" s="229">
        <v>891.99</v>
      </c>
      <c r="V90" s="229">
        <v>903.8</v>
      </c>
      <c r="W90" s="229">
        <v>871.0</v>
      </c>
      <c r="X90" s="229">
        <v>872.96</v>
      </c>
      <c r="Y90" s="229">
        <v>7252415.0</v>
      </c>
      <c r="AA90" s="228">
        <v>420.8734</v>
      </c>
      <c r="AB90" s="229">
        <v>430.0</v>
      </c>
      <c r="AC90" s="229">
        <v>437.0</v>
      </c>
      <c r="AD90" s="229">
        <v>410.15</v>
      </c>
      <c r="AE90" s="229">
        <v>410.15</v>
      </c>
      <c r="AF90" s="229">
        <v>5085039.0</v>
      </c>
      <c r="AH90" s="228">
        <v>516.694</v>
      </c>
      <c r="AI90" s="229">
        <v>522.25</v>
      </c>
      <c r="AJ90" s="229">
        <v>533.95</v>
      </c>
      <c r="AK90" s="229">
        <v>517.5</v>
      </c>
      <c r="AL90" s="229">
        <v>529.0</v>
      </c>
      <c r="AM90" s="229">
        <v>2737023.0</v>
      </c>
      <c r="AN90" s="229"/>
      <c r="AO90" s="228">
        <v>1563.471</v>
      </c>
      <c r="AP90" s="229">
        <v>1601.2</v>
      </c>
      <c r="AQ90" s="229">
        <v>1611.45</v>
      </c>
      <c r="AR90" s="229">
        <v>1554.55</v>
      </c>
      <c r="AS90" s="229">
        <v>1573.6</v>
      </c>
      <c r="AT90" s="229">
        <v>654666.0</v>
      </c>
      <c r="AU90" s="229"/>
      <c r="AV90" s="228">
        <v>1126.947</v>
      </c>
      <c r="AW90" s="229">
        <v>1155.2</v>
      </c>
      <c r="AX90" s="229">
        <v>1180.1</v>
      </c>
      <c r="AY90" s="229">
        <v>1141.55</v>
      </c>
      <c r="AZ90" s="229">
        <v>1145.6</v>
      </c>
      <c r="BA90" s="229">
        <v>5787833.0</v>
      </c>
    </row>
    <row r="91">
      <c r="B91" s="219" t="s">
        <v>397</v>
      </c>
      <c r="C91" s="229">
        <f t="shared" si="1"/>
        <v>0.01840239431</v>
      </c>
      <c r="D91" s="229">
        <f t="shared" si="2"/>
        <v>0.01450214052</v>
      </c>
      <c r="E91" s="229">
        <f t="shared" si="3"/>
        <v>0.02321669311</v>
      </c>
      <c r="F91" s="229">
        <f t="shared" si="4"/>
        <v>0.05829585704</v>
      </c>
      <c r="G91" s="229">
        <f t="shared" si="5"/>
        <v>0.04021231867</v>
      </c>
      <c r="H91" s="229">
        <f t="shared" si="6"/>
        <v>-0.007908221865</v>
      </c>
      <c r="K91" s="227" t="s">
        <v>397</v>
      </c>
      <c r="M91" s="228">
        <v>18117.15</v>
      </c>
      <c r="N91" s="229">
        <v>18117.15</v>
      </c>
      <c r="O91" s="229">
        <v>18178.75</v>
      </c>
      <c r="P91" s="229">
        <v>17899.9</v>
      </c>
      <c r="Q91" s="229">
        <v>17910.2</v>
      </c>
      <c r="R91" s="229">
        <v>1328900.0</v>
      </c>
      <c r="T91" s="228">
        <v>892.7111</v>
      </c>
      <c r="U91" s="229">
        <v>905.02</v>
      </c>
      <c r="V91" s="229">
        <v>929.0</v>
      </c>
      <c r="W91" s="229">
        <v>868.93</v>
      </c>
      <c r="X91" s="229">
        <v>906.2</v>
      </c>
      <c r="Y91" s="229">
        <v>2.241802E7</v>
      </c>
      <c r="AA91" s="228">
        <v>430.759</v>
      </c>
      <c r="AB91" s="229">
        <v>440.1</v>
      </c>
      <c r="AC91" s="229">
        <v>443.0</v>
      </c>
      <c r="AD91" s="229">
        <v>429.8</v>
      </c>
      <c r="AE91" s="229">
        <v>432.0</v>
      </c>
      <c r="AF91" s="229">
        <v>7107009.0</v>
      </c>
      <c r="AH91" s="228">
        <v>547.7104</v>
      </c>
      <c r="AI91" s="229">
        <v>553.6</v>
      </c>
      <c r="AJ91" s="229">
        <v>569.45</v>
      </c>
      <c r="AK91" s="229">
        <v>524.0</v>
      </c>
      <c r="AL91" s="229">
        <v>525.0</v>
      </c>
      <c r="AM91" s="229">
        <v>6959011.0</v>
      </c>
      <c r="AN91" s="229"/>
      <c r="AO91" s="228">
        <v>1627.623</v>
      </c>
      <c r="AP91" s="229">
        <v>1666.9</v>
      </c>
      <c r="AQ91" s="229">
        <v>1708.0</v>
      </c>
      <c r="AR91" s="229">
        <v>1597.0</v>
      </c>
      <c r="AS91" s="229">
        <v>1597.0</v>
      </c>
      <c r="AT91" s="229">
        <v>2343203.0</v>
      </c>
      <c r="AU91" s="229"/>
      <c r="AV91" s="228">
        <v>1118.07</v>
      </c>
      <c r="AW91" s="229">
        <v>1146.1</v>
      </c>
      <c r="AX91" s="229">
        <v>1185.25</v>
      </c>
      <c r="AY91" s="229">
        <v>1141.0</v>
      </c>
      <c r="AZ91" s="229">
        <v>1161.0</v>
      </c>
      <c r="BA91" s="229">
        <v>8231689.0</v>
      </c>
    </row>
    <row r="92">
      <c r="B92" s="219" t="s">
        <v>398</v>
      </c>
      <c r="C92" s="229">
        <f t="shared" si="1"/>
        <v>0.01275422212</v>
      </c>
      <c r="D92" s="229">
        <f t="shared" si="2"/>
        <v>0.003166220941</v>
      </c>
      <c r="E92" s="229">
        <f t="shared" si="3"/>
        <v>-0.02449675658</v>
      </c>
      <c r="F92" s="229">
        <f t="shared" si="4"/>
        <v>-0.1234665445</v>
      </c>
      <c r="G92" s="229">
        <f t="shared" si="5"/>
        <v>0.001288779844</v>
      </c>
      <c r="H92" s="229">
        <f t="shared" si="6"/>
        <v>-0.02178704686</v>
      </c>
      <c r="K92" s="227" t="s">
        <v>398</v>
      </c>
      <c r="M92" s="228">
        <v>18349.7</v>
      </c>
      <c r="N92" s="229">
        <v>18349.7</v>
      </c>
      <c r="O92" s="229">
        <v>18362.3</v>
      </c>
      <c r="P92" s="229">
        <v>17969.4</v>
      </c>
      <c r="Q92" s="229">
        <v>18211.75</v>
      </c>
      <c r="R92" s="229">
        <v>1257000.0</v>
      </c>
      <c r="T92" s="228">
        <v>895.5421</v>
      </c>
      <c r="U92" s="229">
        <v>907.89</v>
      </c>
      <c r="V92" s="229">
        <v>923.2</v>
      </c>
      <c r="W92" s="229">
        <v>888.88</v>
      </c>
      <c r="X92" s="229">
        <v>906.2</v>
      </c>
      <c r="Y92" s="229">
        <v>1.0250625E7</v>
      </c>
      <c r="AA92" s="228">
        <v>420.335</v>
      </c>
      <c r="AB92" s="229">
        <v>429.45</v>
      </c>
      <c r="AC92" s="229">
        <v>454.05</v>
      </c>
      <c r="AD92" s="229">
        <v>421.3</v>
      </c>
      <c r="AE92" s="229">
        <v>447.2</v>
      </c>
      <c r="AF92" s="229">
        <v>9382791.0</v>
      </c>
      <c r="AH92" s="228">
        <v>484.0945</v>
      </c>
      <c r="AI92" s="229">
        <v>489.3</v>
      </c>
      <c r="AJ92" s="229">
        <v>564.7</v>
      </c>
      <c r="AK92" s="229">
        <v>464.2</v>
      </c>
      <c r="AL92" s="229">
        <v>556.05</v>
      </c>
      <c r="AM92" s="229">
        <v>2.4107937E7</v>
      </c>
      <c r="AN92" s="229"/>
      <c r="AO92" s="228">
        <v>1629.722</v>
      </c>
      <c r="AP92" s="229">
        <v>1669.05</v>
      </c>
      <c r="AQ92" s="229">
        <v>1750.0</v>
      </c>
      <c r="AR92" s="229">
        <v>1642.5</v>
      </c>
      <c r="AS92" s="229">
        <v>1674.1</v>
      </c>
      <c r="AT92" s="229">
        <v>788852.0</v>
      </c>
      <c r="AU92" s="229"/>
      <c r="AV92" s="228">
        <v>1093.974</v>
      </c>
      <c r="AW92" s="229">
        <v>1121.4</v>
      </c>
      <c r="AX92" s="229">
        <v>1154.95</v>
      </c>
      <c r="AY92" s="229">
        <v>1116.5</v>
      </c>
      <c r="AZ92" s="229">
        <v>1146.1</v>
      </c>
      <c r="BA92" s="229">
        <v>7617782.0</v>
      </c>
    </row>
    <row r="93">
      <c r="B93" s="219" t="s">
        <v>399</v>
      </c>
      <c r="C93" s="229">
        <f t="shared" si="1"/>
        <v>-0.00229422031</v>
      </c>
      <c r="D93" s="229">
        <f t="shared" si="2"/>
        <v>-0.02914673344</v>
      </c>
      <c r="E93" s="229">
        <f t="shared" si="3"/>
        <v>-0.06729761834</v>
      </c>
      <c r="F93" s="229">
        <f t="shared" si="4"/>
        <v>-0.04237295431</v>
      </c>
      <c r="G93" s="229">
        <f t="shared" si="5"/>
        <v>-0.02874912694</v>
      </c>
      <c r="H93" s="229">
        <f t="shared" si="6"/>
        <v>-0.01708798741</v>
      </c>
      <c r="K93" s="227" t="s">
        <v>399</v>
      </c>
      <c r="M93" s="228">
        <v>18307.65</v>
      </c>
      <c r="N93" s="229">
        <v>18307.65</v>
      </c>
      <c r="O93" s="229">
        <v>18442.15</v>
      </c>
      <c r="P93" s="229">
        <v>18209.8</v>
      </c>
      <c r="Q93" s="229">
        <v>18376.4</v>
      </c>
      <c r="R93" s="229">
        <v>1170900.0</v>
      </c>
      <c r="T93" s="228">
        <v>869.8167</v>
      </c>
      <c r="U93" s="229">
        <v>881.81</v>
      </c>
      <c r="V93" s="229">
        <v>908.99</v>
      </c>
      <c r="W93" s="229">
        <v>863.0</v>
      </c>
      <c r="X93" s="229">
        <v>880.0</v>
      </c>
      <c r="Y93" s="229">
        <v>1.146152E7</v>
      </c>
      <c r="AA93" s="228">
        <v>392.9783</v>
      </c>
      <c r="AB93" s="229">
        <v>401.5</v>
      </c>
      <c r="AC93" s="229">
        <v>425.7</v>
      </c>
      <c r="AD93" s="229">
        <v>400.25</v>
      </c>
      <c r="AE93" s="229">
        <v>423.85</v>
      </c>
      <c r="AF93" s="229">
        <v>4476080.0</v>
      </c>
      <c r="AH93" s="228">
        <v>464.0105</v>
      </c>
      <c r="AI93" s="229">
        <v>469.0</v>
      </c>
      <c r="AJ93" s="229">
        <v>494.8</v>
      </c>
      <c r="AK93" s="229">
        <v>457.0</v>
      </c>
      <c r="AL93" s="229">
        <v>470.0</v>
      </c>
      <c r="AM93" s="229">
        <v>1.7711544E7</v>
      </c>
      <c r="AN93" s="229"/>
      <c r="AO93" s="228">
        <v>1583.536</v>
      </c>
      <c r="AP93" s="229">
        <v>1621.75</v>
      </c>
      <c r="AQ93" s="229">
        <v>1676.25</v>
      </c>
      <c r="AR93" s="229">
        <v>1596.55</v>
      </c>
      <c r="AS93" s="229">
        <v>1676.25</v>
      </c>
      <c r="AT93" s="229">
        <v>1355962.0</v>
      </c>
      <c r="AU93" s="229"/>
      <c r="AV93" s="228">
        <v>1075.439</v>
      </c>
      <c r="AW93" s="229">
        <v>1102.4</v>
      </c>
      <c r="AX93" s="229">
        <v>1136.45</v>
      </c>
      <c r="AY93" s="229">
        <v>1099.45</v>
      </c>
      <c r="AZ93" s="229">
        <v>1124.5</v>
      </c>
      <c r="BA93" s="229">
        <v>7170026.0</v>
      </c>
    </row>
    <row r="94">
      <c r="B94" s="219" t="s">
        <v>400</v>
      </c>
      <c r="C94" s="229">
        <f t="shared" si="1"/>
        <v>0.01114067861</v>
      </c>
      <c r="D94" s="229">
        <f t="shared" si="2"/>
        <v>0.002050512634</v>
      </c>
      <c r="E94" s="229">
        <f t="shared" si="3"/>
        <v>0.001493114838</v>
      </c>
      <c r="F94" s="229">
        <f t="shared" si="4"/>
        <v>-0.01061037853</v>
      </c>
      <c r="G94" s="229">
        <f t="shared" si="5"/>
        <v>0.004798589478</v>
      </c>
      <c r="H94" s="229">
        <f t="shared" si="6"/>
        <v>0.002672542027</v>
      </c>
      <c r="K94" s="227" t="s">
        <v>400</v>
      </c>
      <c r="M94" s="228">
        <v>18512.75</v>
      </c>
      <c r="N94" s="229">
        <v>18512.75</v>
      </c>
      <c r="O94" s="229">
        <v>18534.9</v>
      </c>
      <c r="P94" s="229">
        <v>18133.35</v>
      </c>
      <c r="Q94" s="229">
        <v>18246.4</v>
      </c>
      <c r="R94" s="229">
        <v>980200.0</v>
      </c>
      <c r="T94" s="228">
        <v>871.6021</v>
      </c>
      <c r="U94" s="229">
        <v>883.62</v>
      </c>
      <c r="V94" s="229">
        <v>887.99</v>
      </c>
      <c r="W94" s="229">
        <v>863.51</v>
      </c>
      <c r="X94" s="229">
        <v>876.0</v>
      </c>
      <c r="Y94" s="229">
        <v>8798015.0</v>
      </c>
      <c r="AA94" s="228">
        <v>393.5655</v>
      </c>
      <c r="AB94" s="229">
        <v>402.1</v>
      </c>
      <c r="AC94" s="229">
        <v>404.0</v>
      </c>
      <c r="AD94" s="229">
        <v>390.0</v>
      </c>
      <c r="AE94" s="229">
        <v>401.0</v>
      </c>
      <c r="AF94" s="229">
        <v>5288029.0</v>
      </c>
      <c r="AH94" s="228">
        <v>459.1132</v>
      </c>
      <c r="AI94" s="229">
        <v>464.05</v>
      </c>
      <c r="AJ94" s="229">
        <v>469.6</v>
      </c>
      <c r="AK94" s="229">
        <v>455.1</v>
      </c>
      <c r="AL94" s="229">
        <v>465.0</v>
      </c>
      <c r="AM94" s="229">
        <v>5688665.0</v>
      </c>
      <c r="AN94" s="229"/>
      <c r="AO94" s="228">
        <v>1591.153</v>
      </c>
      <c r="AP94" s="229">
        <v>1629.55</v>
      </c>
      <c r="AQ94" s="229">
        <v>1645.15</v>
      </c>
      <c r="AR94" s="229">
        <v>1601.55</v>
      </c>
      <c r="AS94" s="229">
        <v>1629.9</v>
      </c>
      <c r="AT94" s="229">
        <v>1318464.0</v>
      </c>
      <c r="AU94" s="229"/>
      <c r="AV94" s="228">
        <v>1078.317</v>
      </c>
      <c r="AW94" s="229">
        <v>1105.35</v>
      </c>
      <c r="AX94" s="229">
        <v>1124.55</v>
      </c>
      <c r="AY94" s="229">
        <v>1078.5</v>
      </c>
      <c r="AZ94" s="229">
        <v>1104.95</v>
      </c>
      <c r="BA94" s="229">
        <v>9371434.0</v>
      </c>
    </row>
    <row r="95">
      <c r="B95" s="219" t="s">
        <v>401</v>
      </c>
      <c r="C95" s="229">
        <f t="shared" si="1"/>
        <v>0.009855262068</v>
      </c>
      <c r="D95" s="229">
        <f t="shared" si="2"/>
        <v>0.02067606819</v>
      </c>
      <c r="E95" s="229">
        <f t="shared" si="3"/>
        <v>0.03278183134</v>
      </c>
      <c r="F95" s="229">
        <f t="shared" si="4"/>
        <v>0.01274038779</v>
      </c>
      <c r="G95" s="229">
        <f t="shared" si="5"/>
        <v>-0.005199039453</v>
      </c>
      <c r="H95" s="229">
        <f t="shared" si="6"/>
        <v>0.00810934825</v>
      </c>
      <c r="K95" s="227" t="s">
        <v>401</v>
      </c>
      <c r="M95" s="228">
        <v>18696.1</v>
      </c>
      <c r="N95" s="229">
        <v>18696.1</v>
      </c>
      <c r="O95" s="229">
        <v>18887.6</v>
      </c>
      <c r="P95" s="229">
        <v>18365.6</v>
      </c>
      <c r="Q95" s="229">
        <v>18430.55</v>
      </c>
      <c r="R95" s="229">
        <v>1326800.0</v>
      </c>
      <c r="T95" s="228">
        <v>889.811</v>
      </c>
      <c r="U95" s="229">
        <v>902.08</v>
      </c>
      <c r="V95" s="229">
        <v>906.36</v>
      </c>
      <c r="W95" s="229">
        <v>877.3</v>
      </c>
      <c r="X95" s="229">
        <v>882.95</v>
      </c>
      <c r="Y95" s="229">
        <v>1.185014E7</v>
      </c>
      <c r="AA95" s="228">
        <v>406.6811</v>
      </c>
      <c r="AB95" s="229">
        <v>415.5</v>
      </c>
      <c r="AC95" s="229">
        <v>416.5</v>
      </c>
      <c r="AD95" s="229">
        <v>398.95</v>
      </c>
      <c r="AE95" s="229">
        <v>404.15</v>
      </c>
      <c r="AF95" s="229">
        <v>3678614.0</v>
      </c>
      <c r="AH95" s="228">
        <v>464.9999</v>
      </c>
      <c r="AI95" s="229">
        <v>470.0</v>
      </c>
      <c r="AJ95" s="229">
        <v>472.8</v>
      </c>
      <c r="AK95" s="229">
        <v>462.55</v>
      </c>
      <c r="AL95" s="229">
        <v>464.5</v>
      </c>
      <c r="AM95" s="229">
        <v>5418801.0</v>
      </c>
      <c r="AN95" s="229"/>
      <c r="AO95" s="228">
        <v>1582.902</v>
      </c>
      <c r="AP95" s="229">
        <v>1621.1</v>
      </c>
      <c r="AQ95" s="229">
        <v>1669.9</v>
      </c>
      <c r="AR95" s="229">
        <v>1613.0</v>
      </c>
      <c r="AS95" s="229">
        <v>1629.55</v>
      </c>
      <c r="AT95" s="229">
        <v>1442733.0</v>
      </c>
      <c r="AU95" s="229"/>
      <c r="AV95" s="228">
        <v>1087.097</v>
      </c>
      <c r="AW95" s="229">
        <v>1114.35</v>
      </c>
      <c r="AX95" s="229">
        <v>1149.0</v>
      </c>
      <c r="AY95" s="229">
        <v>1094.1</v>
      </c>
      <c r="AZ95" s="229">
        <v>1100.0</v>
      </c>
      <c r="BA95" s="229">
        <v>9200402.0</v>
      </c>
    </row>
    <row r="96">
      <c r="B96" s="219" t="s">
        <v>402</v>
      </c>
      <c r="C96" s="229">
        <f t="shared" si="1"/>
        <v>-0.01072801455</v>
      </c>
      <c r="D96" s="229">
        <f t="shared" si="2"/>
        <v>-0.02316895575</v>
      </c>
      <c r="E96" s="229">
        <f t="shared" si="3"/>
        <v>-0.01882835304</v>
      </c>
      <c r="F96" s="229">
        <f t="shared" si="4"/>
        <v>-0.03463553266</v>
      </c>
      <c r="G96" s="229">
        <f t="shared" si="5"/>
        <v>-0.002161659792</v>
      </c>
      <c r="H96" s="229">
        <f t="shared" si="6"/>
        <v>-0.005805631969</v>
      </c>
      <c r="K96" s="227" t="s">
        <v>402</v>
      </c>
      <c r="M96" s="228">
        <v>18496.6</v>
      </c>
      <c r="N96" s="229">
        <v>18496.6</v>
      </c>
      <c r="O96" s="229">
        <v>18728.6</v>
      </c>
      <c r="P96" s="229">
        <v>18410.1</v>
      </c>
      <c r="Q96" s="229">
        <v>18719.55</v>
      </c>
      <c r="R96" s="229">
        <v>1125300.0</v>
      </c>
      <c r="T96" s="228">
        <v>869.432</v>
      </c>
      <c r="U96" s="229">
        <v>881.42</v>
      </c>
      <c r="V96" s="229">
        <v>906.4</v>
      </c>
      <c r="W96" s="229">
        <v>864.0</v>
      </c>
      <c r="X96" s="229">
        <v>905.98</v>
      </c>
      <c r="Y96" s="229">
        <v>8291515.0</v>
      </c>
      <c r="AA96" s="228">
        <v>399.0956</v>
      </c>
      <c r="AB96" s="229">
        <v>407.75</v>
      </c>
      <c r="AC96" s="229">
        <v>418.1</v>
      </c>
      <c r="AD96" s="229">
        <v>404.6</v>
      </c>
      <c r="AE96" s="229">
        <v>418.1</v>
      </c>
      <c r="AF96" s="229">
        <v>2571927.0</v>
      </c>
      <c r="AH96" s="228">
        <v>449.1701</v>
      </c>
      <c r="AI96" s="229">
        <v>454.0</v>
      </c>
      <c r="AJ96" s="229">
        <v>472.8</v>
      </c>
      <c r="AK96" s="229">
        <v>450.1</v>
      </c>
      <c r="AL96" s="229">
        <v>472.3</v>
      </c>
      <c r="AM96" s="229">
        <v>4998255.0</v>
      </c>
      <c r="AN96" s="229"/>
      <c r="AO96" s="228">
        <v>1579.484</v>
      </c>
      <c r="AP96" s="229">
        <v>1617.6</v>
      </c>
      <c r="AQ96" s="229">
        <v>1649.8</v>
      </c>
      <c r="AR96" s="229">
        <v>1600.0</v>
      </c>
      <c r="AS96" s="229">
        <v>1621.1</v>
      </c>
      <c r="AT96" s="229">
        <v>608637.0</v>
      </c>
      <c r="AU96" s="229"/>
      <c r="AV96" s="228">
        <v>1080.804</v>
      </c>
      <c r="AW96" s="229">
        <v>1107.9</v>
      </c>
      <c r="AX96" s="229">
        <v>1122.65</v>
      </c>
      <c r="AY96" s="229">
        <v>1101.1</v>
      </c>
      <c r="AZ96" s="229">
        <v>1114.35</v>
      </c>
      <c r="BA96" s="229">
        <v>5252624.0</v>
      </c>
    </row>
    <row r="97">
      <c r="B97" s="219" t="s">
        <v>403</v>
      </c>
      <c r="C97" s="229">
        <f t="shared" si="1"/>
        <v>-0.01238129706</v>
      </c>
      <c r="D97" s="229">
        <f t="shared" si="2"/>
        <v>-0.02248778211</v>
      </c>
      <c r="E97" s="229">
        <f t="shared" si="3"/>
        <v>0.0003677640339</v>
      </c>
      <c r="F97" s="229">
        <f t="shared" si="4"/>
        <v>-0.02712664477</v>
      </c>
      <c r="G97" s="229">
        <f t="shared" si="5"/>
        <v>-0.01137766926</v>
      </c>
      <c r="H97" s="229">
        <f t="shared" si="6"/>
        <v>-0.0168387337</v>
      </c>
      <c r="K97" s="227" t="s">
        <v>403</v>
      </c>
      <c r="M97" s="228">
        <v>18269.0</v>
      </c>
      <c r="N97" s="229">
        <v>18269.0</v>
      </c>
      <c r="O97" s="229">
        <v>18696.1</v>
      </c>
      <c r="P97" s="229">
        <v>18255.15</v>
      </c>
      <c r="Q97" s="229">
        <v>18402.15</v>
      </c>
      <c r="R97" s="229">
        <v>1050300.0</v>
      </c>
      <c r="T97" s="228">
        <v>850.0986</v>
      </c>
      <c r="U97" s="229">
        <v>861.82</v>
      </c>
      <c r="V97" s="229">
        <v>905.52</v>
      </c>
      <c r="W97" s="229">
        <v>852.25</v>
      </c>
      <c r="X97" s="229">
        <v>873.41</v>
      </c>
      <c r="Y97" s="229">
        <v>2.1839625E7</v>
      </c>
      <c r="AA97" s="228">
        <v>399.2424</v>
      </c>
      <c r="AB97" s="229">
        <v>407.9</v>
      </c>
      <c r="AC97" s="229">
        <v>412.85</v>
      </c>
      <c r="AD97" s="229">
        <v>403.2</v>
      </c>
      <c r="AE97" s="229">
        <v>408.95</v>
      </c>
      <c r="AF97" s="229">
        <v>3117259.0</v>
      </c>
      <c r="AH97" s="228">
        <v>437.1494</v>
      </c>
      <c r="AI97" s="229">
        <v>441.85</v>
      </c>
      <c r="AJ97" s="229">
        <v>462.9</v>
      </c>
      <c r="AK97" s="229">
        <v>439.4</v>
      </c>
      <c r="AL97" s="229">
        <v>454.0</v>
      </c>
      <c r="AM97" s="229">
        <v>6245535.0</v>
      </c>
      <c r="AN97" s="229"/>
      <c r="AO97" s="228">
        <v>1561.615</v>
      </c>
      <c r="AP97" s="229">
        <v>1599.3</v>
      </c>
      <c r="AQ97" s="229">
        <v>1639.95</v>
      </c>
      <c r="AR97" s="229">
        <v>1593.25</v>
      </c>
      <c r="AS97" s="229">
        <v>1615.1</v>
      </c>
      <c r="AT97" s="229">
        <v>651896.0</v>
      </c>
      <c r="AU97" s="229"/>
      <c r="AV97" s="228">
        <v>1062.757</v>
      </c>
      <c r="AW97" s="229">
        <v>1089.4</v>
      </c>
      <c r="AX97" s="229">
        <v>1119.0</v>
      </c>
      <c r="AY97" s="229">
        <v>1086.1</v>
      </c>
      <c r="AZ97" s="229">
        <v>1105.0</v>
      </c>
      <c r="BA97" s="229">
        <v>5860619.0</v>
      </c>
    </row>
    <row r="98">
      <c r="B98" s="219" t="s">
        <v>404</v>
      </c>
      <c r="C98" s="229">
        <f t="shared" si="1"/>
        <v>-0.02562522754</v>
      </c>
      <c r="D98" s="229">
        <f t="shared" si="2"/>
        <v>0.0003132087248</v>
      </c>
      <c r="E98" s="229">
        <f t="shared" si="3"/>
        <v>0.02994666565</v>
      </c>
      <c r="F98" s="229">
        <f t="shared" si="4"/>
        <v>-0.009893930673</v>
      </c>
      <c r="G98" s="229">
        <f t="shared" si="5"/>
        <v>-0.02327901896</v>
      </c>
      <c r="H98" s="229">
        <f t="shared" si="6"/>
        <v>0.02694200097</v>
      </c>
      <c r="K98" s="227" t="s">
        <v>404</v>
      </c>
      <c r="M98" s="228">
        <v>17806.8</v>
      </c>
      <c r="N98" s="229">
        <v>17806.8</v>
      </c>
      <c r="O98" s="229">
        <v>18473.35</v>
      </c>
      <c r="P98" s="229">
        <v>17779.5</v>
      </c>
      <c r="Q98" s="229">
        <v>18288.1</v>
      </c>
      <c r="R98" s="229">
        <v>928600.0</v>
      </c>
      <c r="T98" s="228">
        <v>850.3649</v>
      </c>
      <c r="U98" s="229">
        <v>862.09</v>
      </c>
      <c r="V98" s="229">
        <v>891.2</v>
      </c>
      <c r="W98" s="229">
        <v>858.25</v>
      </c>
      <c r="X98" s="229">
        <v>868.99</v>
      </c>
      <c r="Y98" s="229">
        <v>8851605.0</v>
      </c>
      <c r="AA98" s="228">
        <v>411.3792</v>
      </c>
      <c r="AB98" s="229">
        <v>420.3</v>
      </c>
      <c r="AC98" s="229">
        <v>430.0</v>
      </c>
      <c r="AD98" s="229">
        <v>404.6</v>
      </c>
      <c r="AE98" s="229">
        <v>407.9</v>
      </c>
      <c r="AF98" s="229">
        <v>8091258.0</v>
      </c>
      <c r="AH98" s="228">
        <v>432.8456</v>
      </c>
      <c r="AI98" s="229">
        <v>437.5</v>
      </c>
      <c r="AJ98" s="229">
        <v>459.2</v>
      </c>
      <c r="AK98" s="229">
        <v>434.45</v>
      </c>
      <c r="AL98" s="229">
        <v>442.9</v>
      </c>
      <c r="AM98" s="229">
        <v>8591364.0</v>
      </c>
      <c r="AN98" s="229"/>
      <c r="AO98" s="228">
        <v>1525.682</v>
      </c>
      <c r="AP98" s="229">
        <v>1562.5</v>
      </c>
      <c r="AQ98" s="229">
        <v>1604.75</v>
      </c>
      <c r="AR98" s="229">
        <v>1557.1</v>
      </c>
      <c r="AS98" s="229">
        <v>1593.1</v>
      </c>
      <c r="AT98" s="229">
        <v>1724016.0</v>
      </c>
      <c r="AU98" s="229"/>
      <c r="AV98" s="228">
        <v>1091.779</v>
      </c>
      <c r="AW98" s="229">
        <v>1119.15</v>
      </c>
      <c r="AX98" s="229">
        <v>1147.35</v>
      </c>
      <c r="AY98" s="229">
        <v>1084.45</v>
      </c>
      <c r="AZ98" s="229">
        <v>1090.35</v>
      </c>
      <c r="BA98" s="229">
        <v>9643823.0</v>
      </c>
    </row>
    <row r="99">
      <c r="B99" s="219" t="s">
        <v>405</v>
      </c>
      <c r="C99" s="229">
        <f t="shared" si="1"/>
        <v>0.01662430627</v>
      </c>
      <c r="D99" s="229">
        <f t="shared" si="2"/>
        <v>-0.01705691467</v>
      </c>
      <c r="E99" s="229">
        <f t="shared" si="3"/>
        <v>-0.0008329119605</v>
      </c>
      <c r="F99" s="229">
        <f t="shared" si="4"/>
        <v>0.00182692677</v>
      </c>
      <c r="G99" s="229">
        <f t="shared" si="5"/>
        <v>-0.00764475743</v>
      </c>
      <c r="H99" s="229">
        <f t="shared" si="6"/>
        <v>-0.0393659912</v>
      </c>
      <c r="K99" s="227" t="s">
        <v>405</v>
      </c>
      <c r="M99" s="228">
        <v>18105.3</v>
      </c>
      <c r="N99" s="229">
        <v>18105.3</v>
      </c>
      <c r="O99" s="229">
        <v>18265.25</v>
      </c>
      <c r="P99" s="229">
        <v>17774.25</v>
      </c>
      <c r="Q99" s="229">
        <v>17830.4</v>
      </c>
      <c r="R99" s="229">
        <v>1058000.0</v>
      </c>
      <c r="T99" s="228">
        <v>835.9833</v>
      </c>
      <c r="U99" s="229">
        <v>847.51</v>
      </c>
      <c r="V99" s="229">
        <v>870.93</v>
      </c>
      <c r="W99" s="229">
        <v>840.2</v>
      </c>
      <c r="X99" s="229">
        <v>866.41</v>
      </c>
      <c r="Y99" s="229">
        <v>8994845.0</v>
      </c>
      <c r="AA99" s="228">
        <v>411.0367</v>
      </c>
      <c r="AB99" s="229">
        <v>419.95</v>
      </c>
      <c r="AC99" s="229">
        <v>423.35</v>
      </c>
      <c r="AD99" s="229">
        <v>413.55</v>
      </c>
      <c r="AE99" s="229">
        <v>421.0</v>
      </c>
      <c r="AF99" s="229">
        <v>4349093.0</v>
      </c>
      <c r="AH99" s="228">
        <v>433.6371</v>
      </c>
      <c r="AI99" s="229">
        <v>438.3</v>
      </c>
      <c r="AJ99" s="229">
        <v>444.95</v>
      </c>
      <c r="AK99" s="229">
        <v>434.4</v>
      </c>
      <c r="AL99" s="229">
        <v>439.45</v>
      </c>
      <c r="AM99" s="229">
        <v>5448938.0</v>
      </c>
      <c r="AN99" s="229"/>
      <c r="AO99" s="228">
        <v>1514.063</v>
      </c>
      <c r="AP99" s="229">
        <v>1550.6</v>
      </c>
      <c r="AQ99" s="229">
        <v>1585.0</v>
      </c>
      <c r="AR99" s="229">
        <v>1544.0</v>
      </c>
      <c r="AS99" s="229">
        <v>1562.5</v>
      </c>
      <c r="AT99" s="229">
        <v>1793972.0</v>
      </c>
      <c r="AU99" s="229"/>
      <c r="AV99" s="228">
        <v>1049.635</v>
      </c>
      <c r="AW99" s="229">
        <v>1075.95</v>
      </c>
      <c r="AX99" s="229">
        <v>1135.0</v>
      </c>
      <c r="AY99" s="229">
        <v>1070.0</v>
      </c>
      <c r="AZ99" s="229">
        <v>1127.0</v>
      </c>
      <c r="BA99" s="229">
        <v>6173457.0</v>
      </c>
    </row>
    <row r="100">
      <c r="B100" s="219" t="s">
        <v>406</v>
      </c>
      <c r="C100" s="229">
        <f t="shared" si="1"/>
        <v>-0.01367193319</v>
      </c>
      <c r="D100" s="229">
        <f t="shared" si="2"/>
        <v>0.008038222518</v>
      </c>
      <c r="E100" s="229">
        <f t="shared" si="3"/>
        <v>0.02527605293</v>
      </c>
      <c r="F100" s="229">
        <f t="shared" si="4"/>
        <v>0.008519378455</v>
      </c>
      <c r="G100" s="229">
        <f t="shared" si="5"/>
        <v>-0.002648042863</v>
      </c>
      <c r="H100" s="229">
        <f t="shared" si="6"/>
        <v>0.0003724410793</v>
      </c>
      <c r="K100" s="227" t="s">
        <v>406</v>
      </c>
      <c r="M100" s="228">
        <v>17859.45</v>
      </c>
      <c r="N100" s="229">
        <v>17859.45</v>
      </c>
      <c r="O100" s="229">
        <v>18251.95</v>
      </c>
      <c r="P100" s="229">
        <v>17795.55</v>
      </c>
      <c r="Q100" s="229">
        <v>18131.7</v>
      </c>
      <c r="R100" s="229">
        <v>1208100.0</v>
      </c>
      <c r="T100" s="228">
        <v>842.7302</v>
      </c>
      <c r="U100" s="229">
        <v>854.35</v>
      </c>
      <c r="V100" s="229">
        <v>863.86</v>
      </c>
      <c r="W100" s="229">
        <v>841.8</v>
      </c>
      <c r="X100" s="229">
        <v>851.75</v>
      </c>
      <c r="Y100" s="229">
        <v>3932965.0</v>
      </c>
      <c r="AA100" s="228">
        <v>421.5585</v>
      </c>
      <c r="AB100" s="229">
        <v>430.7</v>
      </c>
      <c r="AC100" s="229">
        <v>435.7</v>
      </c>
      <c r="AD100" s="229">
        <v>414.15</v>
      </c>
      <c r="AE100" s="229">
        <v>419.85</v>
      </c>
      <c r="AF100" s="229">
        <v>5844286.0</v>
      </c>
      <c r="AH100" s="228">
        <v>437.3472</v>
      </c>
      <c r="AI100" s="229">
        <v>442.05</v>
      </c>
      <c r="AJ100" s="229">
        <v>455.65</v>
      </c>
      <c r="AK100" s="229">
        <v>429.2</v>
      </c>
      <c r="AL100" s="229">
        <v>439.9</v>
      </c>
      <c r="AM100" s="229">
        <v>6365030.0</v>
      </c>
      <c r="AN100" s="229"/>
      <c r="AO100" s="228">
        <v>1510.059</v>
      </c>
      <c r="AP100" s="229">
        <v>1546.5</v>
      </c>
      <c r="AQ100" s="229">
        <v>1567.6</v>
      </c>
      <c r="AR100" s="229">
        <v>1532.0</v>
      </c>
      <c r="AS100" s="229">
        <v>1556.65</v>
      </c>
      <c r="AT100" s="229">
        <v>823255.0</v>
      </c>
      <c r="AU100" s="229"/>
      <c r="AV100" s="228">
        <v>1050.026</v>
      </c>
      <c r="AW100" s="229">
        <v>1076.35</v>
      </c>
      <c r="AX100" s="229">
        <v>1093.2</v>
      </c>
      <c r="AY100" s="229">
        <v>1063.85</v>
      </c>
      <c r="AZ100" s="229">
        <v>1080.25</v>
      </c>
      <c r="BA100" s="229">
        <v>5647214.0</v>
      </c>
    </row>
    <row r="101">
      <c r="B101" s="219" t="s">
        <v>407</v>
      </c>
      <c r="C101" s="229">
        <f t="shared" si="1"/>
        <v>0.005424955475</v>
      </c>
      <c r="D101" s="229">
        <f t="shared" si="2"/>
        <v>0.01132445262</v>
      </c>
      <c r="E101" s="229">
        <f t="shared" si="3"/>
        <v>0.02442652032</v>
      </c>
      <c r="F101" s="229">
        <f t="shared" si="4"/>
        <v>-0.01573198131</v>
      </c>
      <c r="G101" s="229">
        <f t="shared" si="5"/>
        <v>0.002776827097</v>
      </c>
      <c r="H101" s="229">
        <f t="shared" si="6"/>
        <v>-0.008022371681</v>
      </c>
      <c r="K101" s="227" t="s">
        <v>407</v>
      </c>
      <c r="M101" s="228">
        <v>17956.6</v>
      </c>
      <c r="N101" s="229">
        <v>17956.6</v>
      </c>
      <c r="O101" s="229">
        <v>18141.4</v>
      </c>
      <c r="P101" s="229">
        <v>17761.65</v>
      </c>
      <c r="Q101" s="229">
        <v>17952.55</v>
      </c>
      <c r="R101" s="229">
        <v>1284900.0</v>
      </c>
      <c r="T101" s="228">
        <v>852.3279</v>
      </c>
      <c r="U101" s="229">
        <v>864.08</v>
      </c>
      <c r="V101" s="229">
        <v>869.66</v>
      </c>
      <c r="W101" s="229">
        <v>848.42</v>
      </c>
      <c r="X101" s="229">
        <v>858.63</v>
      </c>
      <c r="Y101" s="229">
        <v>5789180.0</v>
      </c>
      <c r="AA101" s="228">
        <v>431.9825</v>
      </c>
      <c r="AB101" s="229">
        <v>441.35</v>
      </c>
      <c r="AC101" s="229">
        <v>459.0</v>
      </c>
      <c r="AD101" s="229">
        <v>432.65</v>
      </c>
      <c r="AE101" s="229">
        <v>436.0</v>
      </c>
      <c r="AF101" s="229">
        <v>9656848.0</v>
      </c>
      <c r="AH101" s="228">
        <v>430.5207</v>
      </c>
      <c r="AI101" s="229">
        <v>435.15</v>
      </c>
      <c r="AJ101" s="229">
        <v>454.0</v>
      </c>
      <c r="AK101" s="229">
        <v>430.3</v>
      </c>
      <c r="AL101" s="229">
        <v>444.25</v>
      </c>
      <c r="AM101" s="229">
        <v>6035574.0</v>
      </c>
      <c r="AN101" s="229"/>
      <c r="AO101" s="228">
        <v>1514.258</v>
      </c>
      <c r="AP101" s="229">
        <v>1550.8</v>
      </c>
      <c r="AQ101" s="229">
        <v>1575.0</v>
      </c>
      <c r="AR101" s="229">
        <v>1532.05</v>
      </c>
      <c r="AS101" s="229">
        <v>1548.5</v>
      </c>
      <c r="AT101" s="229">
        <v>556016.0</v>
      </c>
      <c r="AU101" s="229"/>
      <c r="AV101" s="228">
        <v>1041.636</v>
      </c>
      <c r="AW101" s="229">
        <v>1067.75</v>
      </c>
      <c r="AX101" s="229">
        <v>1096.95</v>
      </c>
      <c r="AY101" s="229">
        <v>1043.0</v>
      </c>
      <c r="AZ101" s="229">
        <v>1081.75</v>
      </c>
      <c r="BA101" s="229">
        <v>5934432.0</v>
      </c>
    </row>
    <row r="102">
      <c r="B102" s="219" t="s">
        <v>408</v>
      </c>
      <c r="C102" s="229">
        <f t="shared" si="1"/>
        <v>0.00394895502</v>
      </c>
      <c r="D102" s="229">
        <f t="shared" si="2"/>
        <v>0.006965715799</v>
      </c>
      <c r="E102" s="229">
        <f t="shared" si="3"/>
        <v>-0.00716268557</v>
      </c>
      <c r="F102" s="229">
        <f t="shared" si="4"/>
        <v>0.02170909084</v>
      </c>
      <c r="G102" s="229">
        <f t="shared" si="5"/>
        <v>0.01995077664</v>
      </c>
      <c r="H102" s="229">
        <f t="shared" si="6"/>
        <v>-0.01348288118</v>
      </c>
      <c r="K102" s="227" t="s">
        <v>408</v>
      </c>
      <c r="M102" s="228">
        <v>18027.65</v>
      </c>
      <c r="N102" s="229">
        <v>18027.65</v>
      </c>
      <c r="O102" s="229">
        <v>18183.75</v>
      </c>
      <c r="P102" s="229">
        <v>17853.65</v>
      </c>
      <c r="Q102" s="229">
        <v>18033.15</v>
      </c>
      <c r="R102" s="229">
        <v>1156100.0</v>
      </c>
      <c r="T102" s="228">
        <v>858.2857</v>
      </c>
      <c r="U102" s="229">
        <v>870.12</v>
      </c>
      <c r="V102" s="229">
        <v>878.99</v>
      </c>
      <c r="W102" s="229">
        <v>856.0</v>
      </c>
      <c r="X102" s="229">
        <v>867.94</v>
      </c>
      <c r="Y102" s="229">
        <v>4968275.0</v>
      </c>
      <c r="AA102" s="228">
        <v>428.8994</v>
      </c>
      <c r="AB102" s="229">
        <v>438.2</v>
      </c>
      <c r="AC102" s="229">
        <v>446.75</v>
      </c>
      <c r="AD102" s="229">
        <v>430.0</v>
      </c>
      <c r="AE102" s="229">
        <v>442.75</v>
      </c>
      <c r="AF102" s="229">
        <v>4041876.0</v>
      </c>
      <c r="AH102" s="228">
        <v>439.9691</v>
      </c>
      <c r="AI102" s="229">
        <v>444.7</v>
      </c>
      <c r="AJ102" s="229">
        <v>448.75</v>
      </c>
      <c r="AK102" s="229">
        <v>434.25</v>
      </c>
      <c r="AL102" s="229">
        <v>436.45</v>
      </c>
      <c r="AM102" s="229">
        <v>5335600.0</v>
      </c>
      <c r="AN102" s="229"/>
      <c r="AO102" s="228">
        <v>1544.772</v>
      </c>
      <c r="AP102" s="229">
        <v>1582.05</v>
      </c>
      <c r="AQ102" s="229">
        <v>1632.35</v>
      </c>
      <c r="AR102" s="229">
        <v>1550.95</v>
      </c>
      <c r="AS102" s="229">
        <v>1553.55</v>
      </c>
      <c r="AT102" s="229">
        <v>709310.0</v>
      </c>
      <c r="AU102" s="229"/>
      <c r="AV102" s="228">
        <v>1027.686</v>
      </c>
      <c r="AW102" s="229">
        <v>1053.45</v>
      </c>
      <c r="AX102" s="229">
        <v>1074.7</v>
      </c>
      <c r="AY102" s="229">
        <v>1050.45</v>
      </c>
      <c r="AZ102" s="229">
        <v>1070.5</v>
      </c>
      <c r="BA102" s="229">
        <v>4219230.0</v>
      </c>
    </row>
    <row r="103">
      <c r="B103" s="219" t="s">
        <v>409</v>
      </c>
      <c r="C103" s="229">
        <f t="shared" si="1"/>
        <v>-0.0237606598</v>
      </c>
      <c r="D103" s="229">
        <f t="shared" si="2"/>
        <v>-0.008448286359</v>
      </c>
      <c r="E103" s="229">
        <f t="shared" si="3"/>
        <v>-0.01819296298</v>
      </c>
      <c r="F103" s="229">
        <f t="shared" si="4"/>
        <v>-0.06587364208</v>
      </c>
      <c r="G103" s="229">
        <f t="shared" si="5"/>
        <v>-0.02862885799</v>
      </c>
      <c r="H103" s="229">
        <f t="shared" si="6"/>
        <v>-0.005902451305</v>
      </c>
      <c r="K103" s="227" t="s">
        <v>409</v>
      </c>
      <c r="M103" s="228">
        <v>17604.35</v>
      </c>
      <c r="N103" s="229">
        <v>17604.35</v>
      </c>
      <c r="O103" s="229">
        <v>18201.25</v>
      </c>
      <c r="P103" s="229">
        <v>17493.55</v>
      </c>
      <c r="Q103" s="229">
        <v>18118.45</v>
      </c>
      <c r="R103" s="229">
        <v>1152900.0</v>
      </c>
      <c r="T103" s="228">
        <v>851.0652</v>
      </c>
      <c r="U103" s="229">
        <v>862.8</v>
      </c>
      <c r="V103" s="229">
        <v>876.18</v>
      </c>
      <c r="W103" s="229">
        <v>835.02</v>
      </c>
      <c r="X103" s="229">
        <v>871.99</v>
      </c>
      <c r="Y103" s="229">
        <v>8342185.0</v>
      </c>
      <c r="AA103" s="228">
        <v>421.167</v>
      </c>
      <c r="AB103" s="229">
        <v>430.3</v>
      </c>
      <c r="AC103" s="229">
        <v>447.65</v>
      </c>
      <c r="AD103" s="229">
        <v>421.3</v>
      </c>
      <c r="AE103" s="229">
        <v>440.4</v>
      </c>
      <c r="AF103" s="229">
        <v>3717143.0</v>
      </c>
      <c r="AH103" s="228">
        <v>411.9207</v>
      </c>
      <c r="AI103" s="229">
        <v>416.35</v>
      </c>
      <c r="AJ103" s="229">
        <v>447.7</v>
      </c>
      <c r="AK103" s="229">
        <v>409.0</v>
      </c>
      <c r="AL103" s="229">
        <v>445.95</v>
      </c>
      <c r="AM103" s="229">
        <v>5292292.0</v>
      </c>
      <c r="AN103" s="229"/>
      <c r="AO103" s="228">
        <v>1501.174</v>
      </c>
      <c r="AP103" s="229">
        <v>1537.4</v>
      </c>
      <c r="AQ103" s="229">
        <v>1610.8</v>
      </c>
      <c r="AR103" s="229">
        <v>1507.5</v>
      </c>
      <c r="AS103" s="229">
        <v>1589.95</v>
      </c>
      <c r="AT103" s="229">
        <v>710817.0</v>
      </c>
      <c r="AU103" s="229"/>
      <c r="AV103" s="228">
        <v>1021.638</v>
      </c>
      <c r="AW103" s="229">
        <v>1047.25</v>
      </c>
      <c r="AX103" s="229">
        <v>1074.9</v>
      </c>
      <c r="AY103" s="229">
        <v>1020.0</v>
      </c>
      <c r="AZ103" s="229">
        <v>1053.4</v>
      </c>
      <c r="BA103" s="229">
        <v>6637611.0</v>
      </c>
    </row>
    <row r="104">
      <c r="B104" s="219" t="s">
        <v>410</v>
      </c>
      <c r="C104" s="229">
        <f t="shared" si="1"/>
        <v>0.01408434265</v>
      </c>
      <c r="D104" s="229">
        <f t="shared" si="2"/>
        <v>0.01022804323</v>
      </c>
      <c r="E104" s="229">
        <f t="shared" si="3"/>
        <v>0.01005829941</v>
      </c>
      <c r="F104" s="229">
        <f t="shared" si="4"/>
        <v>-0.02961658931</v>
      </c>
      <c r="G104" s="229">
        <f t="shared" si="5"/>
        <v>-0.003583613725</v>
      </c>
      <c r="H104" s="229">
        <f t="shared" si="6"/>
        <v>-0.0241131794</v>
      </c>
      <c r="K104" s="227" t="s">
        <v>410</v>
      </c>
      <c r="M104" s="228">
        <v>17854.05</v>
      </c>
      <c r="N104" s="229">
        <v>17854.05</v>
      </c>
      <c r="O104" s="229">
        <v>17972.2</v>
      </c>
      <c r="P104" s="229">
        <v>17353.4</v>
      </c>
      <c r="Q104" s="229">
        <v>17541.95</v>
      </c>
      <c r="R104" s="229">
        <v>2257800.0</v>
      </c>
      <c r="T104" s="228">
        <v>859.8146</v>
      </c>
      <c r="U104" s="229">
        <v>871.67</v>
      </c>
      <c r="V104" s="229">
        <v>885.98</v>
      </c>
      <c r="W104" s="229">
        <v>856.99</v>
      </c>
      <c r="X104" s="229">
        <v>863.99</v>
      </c>
      <c r="Y104" s="229">
        <v>1.088233E7</v>
      </c>
      <c r="AA104" s="228">
        <v>425.4246</v>
      </c>
      <c r="AB104" s="229">
        <v>434.65</v>
      </c>
      <c r="AC104" s="229">
        <v>444.5</v>
      </c>
      <c r="AD104" s="229">
        <v>425.7</v>
      </c>
      <c r="AE104" s="229">
        <v>433.0</v>
      </c>
      <c r="AF104" s="229">
        <v>4161030.0</v>
      </c>
      <c r="AH104" s="228">
        <v>399.8999</v>
      </c>
      <c r="AI104" s="229">
        <v>404.2</v>
      </c>
      <c r="AJ104" s="229">
        <v>426.0</v>
      </c>
      <c r="AK104" s="229">
        <v>397.2</v>
      </c>
      <c r="AL104" s="229">
        <v>416.35</v>
      </c>
      <c r="AM104" s="229">
        <v>9025349.0</v>
      </c>
      <c r="AN104" s="229"/>
      <c r="AO104" s="228">
        <v>1495.804</v>
      </c>
      <c r="AP104" s="229">
        <v>1531.9</v>
      </c>
      <c r="AQ104" s="229">
        <v>1564.75</v>
      </c>
      <c r="AR104" s="229">
        <v>1512.2</v>
      </c>
      <c r="AS104" s="229">
        <v>1542.85</v>
      </c>
      <c r="AT104" s="229">
        <v>1567032.0</v>
      </c>
      <c r="AU104" s="229"/>
      <c r="AV104" s="228">
        <v>997.2977</v>
      </c>
      <c r="AW104" s="229">
        <v>1022.3</v>
      </c>
      <c r="AX104" s="229">
        <v>1057.0</v>
      </c>
      <c r="AY104" s="229">
        <v>1007.5</v>
      </c>
      <c r="AZ104" s="229">
        <v>1057.0</v>
      </c>
      <c r="BA104" s="229">
        <v>9330070.0</v>
      </c>
    </row>
    <row r="105">
      <c r="B105" s="219" t="s">
        <v>411</v>
      </c>
      <c r="C105" s="229">
        <f t="shared" si="1"/>
        <v>0.0001372143528</v>
      </c>
      <c r="D105" s="229">
        <f t="shared" si="2"/>
        <v>0.03189498369</v>
      </c>
      <c r="E105" s="229">
        <f t="shared" si="3"/>
        <v>0.08561099107</v>
      </c>
      <c r="F105" s="229">
        <f t="shared" si="4"/>
        <v>0.1483732596</v>
      </c>
      <c r="G105" s="229">
        <f t="shared" si="5"/>
        <v>0.001886835229</v>
      </c>
      <c r="H105" s="229">
        <f t="shared" si="6"/>
        <v>0.01060567273</v>
      </c>
      <c r="K105" s="227" t="s">
        <v>411</v>
      </c>
      <c r="M105" s="228">
        <v>17856.5</v>
      </c>
      <c r="N105" s="229">
        <v>17856.5</v>
      </c>
      <c r="O105" s="229">
        <v>17916.9</v>
      </c>
      <c r="P105" s="229">
        <v>17652.55</v>
      </c>
      <c r="Q105" s="229">
        <v>17818.55</v>
      </c>
      <c r="R105" s="229">
        <v>1420800.0</v>
      </c>
      <c r="T105" s="228">
        <v>887.6804</v>
      </c>
      <c r="U105" s="229">
        <v>899.92</v>
      </c>
      <c r="V105" s="229">
        <v>905.91</v>
      </c>
      <c r="W105" s="229">
        <v>857.0</v>
      </c>
      <c r="X105" s="229">
        <v>876.03</v>
      </c>
      <c r="Y105" s="229">
        <v>8440285.0</v>
      </c>
      <c r="AA105" s="228">
        <v>463.4501</v>
      </c>
      <c r="AB105" s="229">
        <v>473.5</v>
      </c>
      <c r="AC105" s="229">
        <v>482.25</v>
      </c>
      <c r="AD105" s="229">
        <v>446.95</v>
      </c>
      <c r="AE105" s="229">
        <v>452.0</v>
      </c>
      <c r="AF105" s="229">
        <v>1.3386638E7</v>
      </c>
      <c r="AH105" s="228">
        <v>463.8622</v>
      </c>
      <c r="AI105" s="229">
        <v>468.85</v>
      </c>
      <c r="AJ105" s="229">
        <v>471.7</v>
      </c>
      <c r="AK105" s="229">
        <v>403.85</v>
      </c>
      <c r="AL105" s="229">
        <v>404.0</v>
      </c>
      <c r="AM105" s="229">
        <v>1.9176594E7</v>
      </c>
      <c r="AN105" s="229"/>
      <c r="AO105" s="228">
        <v>1498.629</v>
      </c>
      <c r="AP105" s="229">
        <v>1520.85</v>
      </c>
      <c r="AQ105" s="229">
        <v>1572.05</v>
      </c>
      <c r="AR105" s="229">
        <v>1515.0</v>
      </c>
      <c r="AS105" s="229">
        <v>1530.95</v>
      </c>
      <c r="AT105" s="229">
        <v>570798.0</v>
      </c>
      <c r="AU105" s="229"/>
      <c r="AV105" s="228">
        <v>1007.931</v>
      </c>
      <c r="AW105" s="229">
        <v>1033.2</v>
      </c>
      <c r="AX105" s="229">
        <v>1044.6</v>
      </c>
      <c r="AY105" s="229">
        <v>1010.15</v>
      </c>
      <c r="AZ105" s="229">
        <v>1020.0</v>
      </c>
      <c r="BA105" s="229">
        <v>5129980.0</v>
      </c>
    </row>
    <row r="106">
      <c r="B106" s="219" t="s">
        <v>412</v>
      </c>
      <c r="C106" s="229">
        <f t="shared" si="1"/>
        <v>0.004899355344</v>
      </c>
      <c r="D106" s="229">
        <f t="shared" si="2"/>
        <v>0.002386186305</v>
      </c>
      <c r="E106" s="229">
        <f t="shared" si="3"/>
        <v>-0.006037173842</v>
      </c>
      <c r="F106" s="229">
        <f t="shared" si="4"/>
        <v>0.009446208958</v>
      </c>
      <c r="G106" s="229">
        <f t="shared" si="5"/>
        <v>-0.02066134041</v>
      </c>
      <c r="H106" s="229">
        <f t="shared" si="6"/>
        <v>-0.007236934613</v>
      </c>
      <c r="K106" s="227" t="s">
        <v>412</v>
      </c>
      <c r="M106" s="228">
        <v>17944.2</v>
      </c>
      <c r="N106" s="229">
        <v>17944.2</v>
      </c>
      <c r="O106" s="229">
        <v>18134.75</v>
      </c>
      <c r="P106" s="229">
        <v>17719.75</v>
      </c>
      <c r="Q106" s="229">
        <v>17859.1</v>
      </c>
      <c r="R106" s="229">
        <v>1143400.0</v>
      </c>
      <c r="T106" s="228">
        <v>889.8011</v>
      </c>
      <c r="U106" s="229">
        <v>902.07</v>
      </c>
      <c r="V106" s="229">
        <v>912.8</v>
      </c>
      <c r="W106" s="229">
        <v>892.7</v>
      </c>
      <c r="X106" s="229">
        <v>901.62</v>
      </c>
      <c r="Y106" s="229">
        <v>6766960.0</v>
      </c>
      <c r="AA106" s="228">
        <v>460.6606</v>
      </c>
      <c r="AB106" s="229">
        <v>470.65</v>
      </c>
      <c r="AC106" s="229">
        <v>480.0</v>
      </c>
      <c r="AD106" s="229">
        <v>465.9</v>
      </c>
      <c r="AE106" s="229">
        <v>476.85</v>
      </c>
      <c r="AF106" s="229">
        <v>3807846.0</v>
      </c>
      <c r="AH106" s="228">
        <v>468.2647</v>
      </c>
      <c r="AI106" s="229">
        <v>473.3</v>
      </c>
      <c r="AJ106" s="229">
        <v>482.5</v>
      </c>
      <c r="AK106" s="229">
        <v>464.2</v>
      </c>
      <c r="AL106" s="229">
        <v>469.95</v>
      </c>
      <c r="AM106" s="229">
        <v>8613867.0</v>
      </c>
      <c r="AN106" s="229"/>
      <c r="AO106" s="228">
        <v>1467.983</v>
      </c>
      <c r="AP106" s="229">
        <v>1489.75</v>
      </c>
      <c r="AQ106" s="229">
        <v>1529.0</v>
      </c>
      <c r="AR106" s="229">
        <v>1485.0</v>
      </c>
      <c r="AS106" s="229">
        <v>1521.0</v>
      </c>
      <c r="AT106" s="229">
        <v>1029290.0</v>
      </c>
      <c r="AU106" s="229"/>
      <c r="AV106" s="228">
        <v>1000.663</v>
      </c>
      <c r="AW106" s="229">
        <v>1025.75</v>
      </c>
      <c r="AX106" s="229">
        <v>1040.6</v>
      </c>
      <c r="AY106" s="229">
        <v>1016.1</v>
      </c>
      <c r="AZ106" s="229">
        <v>1036.0</v>
      </c>
      <c r="BA106" s="229">
        <v>4641767.0</v>
      </c>
    </row>
    <row r="107">
      <c r="B107" s="219" t="s">
        <v>413</v>
      </c>
      <c r="C107" s="229">
        <f t="shared" si="1"/>
        <v>-0.02702225984</v>
      </c>
      <c r="D107" s="229">
        <f t="shared" si="2"/>
        <v>-0.004277053668</v>
      </c>
      <c r="E107" s="229">
        <f t="shared" si="3"/>
        <v>-0.008963980293</v>
      </c>
      <c r="F107" s="229">
        <f t="shared" si="4"/>
        <v>-0.0023227508</v>
      </c>
      <c r="G107" s="229">
        <f t="shared" si="5"/>
        <v>-0.006262145473</v>
      </c>
      <c r="H107" s="229">
        <f t="shared" si="6"/>
        <v>-0.06437252498</v>
      </c>
      <c r="K107" s="227" t="s">
        <v>413</v>
      </c>
      <c r="M107" s="228">
        <v>17465.8</v>
      </c>
      <c r="N107" s="229">
        <v>17465.8</v>
      </c>
      <c r="O107" s="229">
        <v>18004.35</v>
      </c>
      <c r="P107" s="229">
        <v>17421.8</v>
      </c>
      <c r="Q107" s="229">
        <v>17965.55</v>
      </c>
      <c r="R107" s="229">
        <v>1027000.0</v>
      </c>
      <c r="T107" s="228">
        <v>886.0035</v>
      </c>
      <c r="U107" s="229">
        <v>898.22</v>
      </c>
      <c r="V107" s="229">
        <v>907.71</v>
      </c>
      <c r="W107" s="229">
        <v>888.2</v>
      </c>
      <c r="X107" s="229">
        <v>904.0</v>
      </c>
      <c r="Y107" s="229">
        <v>5388350.0</v>
      </c>
      <c r="AA107" s="228">
        <v>456.5497</v>
      </c>
      <c r="AB107" s="229">
        <v>466.45</v>
      </c>
      <c r="AC107" s="229">
        <v>473.35</v>
      </c>
      <c r="AD107" s="229">
        <v>459.05</v>
      </c>
      <c r="AE107" s="229">
        <v>473.35</v>
      </c>
      <c r="AF107" s="229">
        <v>3882451.0</v>
      </c>
      <c r="AH107" s="228">
        <v>467.1783</v>
      </c>
      <c r="AI107" s="229">
        <v>469.25</v>
      </c>
      <c r="AJ107" s="229">
        <v>474.0</v>
      </c>
      <c r="AK107" s="229">
        <v>458.05</v>
      </c>
      <c r="AL107" s="229">
        <v>471.0</v>
      </c>
      <c r="AM107" s="229">
        <v>7180594.0</v>
      </c>
      <c r="AN107" s="229"/>
      <c r="AO107" s="228">
        <v>1458.819</v>
      </c>
      <c r="AP107" s="229">
        <v>1480.45</v>
      </c>
      <c r="AQ107" s="229">
        <v>1509.0</v>
      </c>
      <c r="AR107" s="229">
        <v>1468.0</v>
      </c>
      <c r="AS107" s="229">
        <v>1492.95</v>
      </c>
      <c r="AT107" s="229">
        <v>1228582.0</v>
      </c>
      <c r="AU107" s="229"/>
      <c r="AV107" s="228">
        <v>938.2773</v>
      </c>
      <c r="AW107" s="229">
        <v>961.8</v>
      </c>
      <c r="AX107" s="229">
        <v>998.0</v>
      </c>
      <c r="AY107" s="229">
        <v>955.0</v>
      </c>
      <c r="AZ107" s="229">
        <v>998.0</v>
      </c>
      <c r="BA107" s="229">
        <v>1.2276551E7</v>
      </c>
    </row>
    <row r="108">
      <c r="B108" s="219" t="s">
        <v>414</v>
      </c>
      <c r="C108" s="229">
        <f t="shared" si="1"/>
        <v>0.007333144671</v>
      </c>
      <c r="D108" s="229">
        <f t="shared" si="2"/>
        <v>-0.01190507552</v>
      </c>
      <c r="E108" s="229">
        <f t="shared" si="3"/>
        <v>0.01383897322</v>
      </c>
      <c r="F108" s="229">
        <f t="shared" si="4"/>
        <v>-0.02001779742</v>
      </c>
      <c r="G108" s="229">
        <f t="shared" si="5"/>
        <v>0.008608872003</v>
      </c>
      <c r="H108" s="229">
        <f t="shared" si="6"/>
        <v>-0.09041976872</v>
      </c>
      <c r="K108" s="227" t="s">
        <v>414</v>
      </c>
      <c r="M108" s="228">
        <v>17594.35</v>
      </c>
      <c r="N108" s="229">
        <v>17594.35</v>
      </c>
      <c r="O108" s="229">
        <v>17644.75</v>
      </c>
      <c r="P108" s="229">
        <v>17255.2</v>
      </c>
      <c r="Q108" s="229">
        <v>17428.6</v>
      </c>
      <c r="R108" s="229">
        <v>1607100.0</v>
      </c>
      <c r="T108" s="228">
        <v>875.5181</v>
      </c>
      <c r="U108" s="229">
        <v>887.59</v>
      </c>
      <c r="V108" s="229">
        <v>898.22</v>
      </c>
      <c r="W108" s="229">
        <v>859.4</v>
      </c>
      <c r="X108" s="229">
        <v>898.22</v>
      </c>
      <c r="Y108" s="229">
        <v>7850400.0</v>
      </c>
      <c r="AA108" s="228">
        <v>462.9118</v>
      </c>
      <c r="AB108" s="229">
        <v>472.95</v>
      </c>
      <c r="AC108" s="229">
        <v>476.5</v>
      </c>
      <c r="AD108" s="229">
        <v>452.2</v>
      </c>
      <c r="AE108" s="229">
        <v>466.35</v>
      </c>
      <c r="AF108" s="229">
        <v>4602464.0</v>
      </c>
      <c r="AH108" s="228">
        <v>457.9194</v>
      </c>
      <c r="AI108" s="229">
        <v>459.95</v>
      </c>
      <c r="AJ108" s="229">
        <v>470.25</v>
      </c>
      <c r="AK108" s="229">
        <v>455.65</v>
      </c>
      <c r="AL108" s="229">
        <v>469.25</v>
      </c>
      <c r="AM108" s="229">
        <v>5469745.0</v>
      </c>
      <c r="AN108" s="229"/>
      <c r="AO108" s="228">
        <v>1471.432</v>
      </c>
      <c r="AP108" s="229">
        <v>1493.25</v>
      </c>
      <c r="AQ108" s="229">
        <v>1506.25</v>
      </c>
      <c r="AR108" s="229">
        <v>1445.55</v>
      </c>
      <c r="AS108" s="229">
        <v>1480.3</v>
      </c>
      <c r="AT108" s="229">
        <v>1840575.0</v>
      </c>
      <c r="AU108" s="229"/>
      <c r="AV108" s="228">
        <v>857.161</v>
      </c>
      <c r="AW108" s="229">
        <v>878.65</v>
      </c>
      <c r="AX108" s="229">
        <v>968.6</v>
      </c>
      <c r="AY108" s="229">
        <v>877.0</v>
      </c>
      <c r="AZ108" s="229">
        <v>965.6</v>
      </c>
      <c r="BA108" s="229">
        <v>1.403418E7</v>
      </c>
    </row>
    <row r="109">
      <c r="B109" s="219" t="s">
        <v>415</v>
      </c>
      <c r="C109" s="229">
        <f t="shared" si="1"/>
        <v>-0.01036651693</v>
      </c>
      <c r="D109" s="229">
        <f t="shared" si="2"/>
        <v>-0.009599932334</v>
      </c>
      <c r="E109" s="229">
        <f t="shared" si="3"/>
        <v>0.004114555241</v>
      </c>
      <c r="F109" s="229">
        <f t="shared" si="4"/>
        <v>-0.01412246441</v>
      </c>
      <c r="G109" s="229">
        <f t="shared" si="5"/>
        <v>0.01214734914</v>
      </c>
      <c r="H109" s="229">
        <f t="shared" si="6"/>
        <v>0.002897935497</v>
      </c>
      <c r="K109" s="227" t="s">
        <v>415</v>
      </c>
      <c r="M109" s="228">
        <v>17412.9</v>
      </c>
      <c r="N109" s="229">
        <v>17412.9</v>
      </c>
      <c r="O109" s="229">
        <v>17799.95</v>
      </c>
      <c r="P109" s="229">
        <v>17324.35</v>
      </c>
      <c r="Q109" s="229">
        <v>17680.35</v>
      </c>
      <c r="R109" s="229">
        <v>1128100.0</v>
      </c>
      <c r="T109" s="228">
        <v>867.1534</v>
      </c>
      <c r="U109" s="229">
        <v>879.11</v>
      </c>
      <c r="V109" s="229">
        <v>891.76</v>
      </c>
      <c r="W109" s="229">
        <v>870.0</v>
      </c>
      <c r="X109" s="229">
        <v>887.4</v>
      </c>
      <c r="Y109" s="229">
        <v>4759760.0</v>
      </c>
      <c r="AA109" s="228">
        <v>464.8204</v>
      </c>
      <c r="AB109" s="229">
        <v>474.9</v>
      </c>
      <c r="AC109" s="229">
        <v>479.7</v>
      </c>
      <c r="AD109" s="229">
        <v>466.05</v>
      </c>
      <c r="AE109" s="229">
        <v>475.15</v>
      </c>
      <c r="AF109" s="229">
        <v>3937954.0</v>
      </c>
      <c r="AH109" s="228">
        <v>451.4979</v>
      </c>
      <c r="AI109" s="229">
        <v>453.5</v>
      </c>
      <c r="AJ109" s="229">
        <v>473.95</v>
      </c>
      <c r="AK109" s="229">
        <v>445.65</v>
      </c>
      <c r="AL109" s="229">
        <v>461.55</v>
      </c>
      <c r="AM109" s="229">
        <v>4598782.0</v>
      </c>
      <c r="AN109" s="229"/>
      <c r="AO109" s="228">
        <v>1489.415</v>
      </c>
      <c r="AP109" s="229">
        <v>1511.5</v>
      </c>
      <c r="AQ109" s="229">
        <v>1524.05</v>
      </c>
      <c r="AR109" s="229">
        <v>1483.4</v>
      </c>
      <c r="AS109" s="229">
        <v>1494.95</v>
      </c>
      <c r="AT109" s="229">
        <v>604412.0</v>
      </c>
      <c r="AU109" s="229"/>
      <c r="AV109" s="228">
        <v>859.6486</v>
      </c>
      <c r="AW109" s="229">
        <v>881.2</v>
      </c>
      <c r="AX109" s="229">
        <v>896.85</v>
      </c>
      <c r="AY109" s="229">
        <v>869.05</v>
      </c>
      <c r="AZ109" s="229">
        <v>885.0</v>
      </c>
      <c r="BA109" s="229">
        <v>1.491931E7</v>
      </c>
    </row>
    <row r="110">
      <c r="B110" s="219" t="s">
        <v>416</v>
      </c>
      <c r="C110" s="229">
        <f t="shared" si="1"/>
        <v>-0.01812992336</v>
      </c>
      <c r="D110" s="229">
        <f t="shared" si="2"/>
        <v>0.009194261644</v>
      </c>
      <c r="E110" s="229">
        <f t="shared" si="3"/>
        <v>0.00514571988</v>
      </c>
      <c r="F110" s="229">
        <f t="shared" si="4"/>
        <v>0.05219692121</v>
      </c>
      <c r="G110" s="229">
        <f t="shared" si="5"/>
        <v>0.01477600533</v>
      </c>
      <c r="H110" s="229">
        <f t="shared" si="6"/>
        <v>-0.008146993583</v>
      </c>
      <c r="K110" s="227" t="s">
        <v>416</v>
      </c>
      <c r="M110" s="228">
        <v>17100.05</v>
      </c>
      <c r="N110" s="229">
        <v>17100.05</v>
      </c>
      <c r="O110" s="229">
        <v>17529.9</v>
      </c>
      <c r="P110" s="229">
        <v>16850.15</v>
      </c>
      <c r="Q110" s="229">
        <v>17421.9</v>
      </c>
      <c r="R110" s="229">
        <v>1551600.0</v>
      </c>
      <c r="T110" s="228">
        <v>875.163</v>
      </c>
      <c r="U110" s="229">
        <v>887.23</v>
      </c>
      <c r="V110" s="229">
        <v>892.63</v>
      </c>
      <c r="W110" s="229">
        <v>861.8</v>
      </c>
      <c r="X110" s="229">
        <v>875.0</v>
      </c>
      <c r="Y110" s="229">
        <v>9149430.0</v>
      </c>
      <c r="AA110" s="228">
        <v>467.2184</v>
      </c>
      <c r="AB110" s="229">
        <v>477.35</v>
      </c>
      <c r="AC110" s="229">
        <v>488.3</v>
      </c>
      <c r="AD110" s="229">
        <v>461.45</v>
      </c>
      <c r="AE110" s="229">
        <v>477.3</v>
      </c>
      <c r="AF110" s="229">
        <v>5163831.0</v>
      </c>
      <c r="AH110" s="228">
        <v>475.6906</v>
      </c>
      <c r="AI110" s="229">
        <v>477.8</v>
      </c>
      <c r="AJ110" s="229">
        <v>494.1</v>
      </c>
      <c r="AK110" s="229">
        <v>444.75</v>
      </c>
      <c r="AL110" s="229">
        <v>452.0</v>
      </c>
      <c r="AM110" s="229">
        <v>1.3465173E7</v>
      </c>
      <c r="AN110" s="229"/>
      <c r="AO110" s="228">
        <v>1511.586</v>
      </c>
      <c r="AP110" s="229">
        <v>1534.0</v>
      </c>
      <c r="AQ110" s="229">
        <v>1564.9</v>
      </c>
      <c r="AR110" s="229">
        <v>1496.45</v>
      </c>
      <c r="AS110" s="229">
        <v>1514.9</v>
      </c>
      <c r="AT110" s="229">
        <v>1725635.0</v>
      </c>
      <c r="AU110" s="229"/>
      <c r="AV110" s="228">
        <v>852.6735</v>
      </c>
      <c r="AW110" s="229">
        <v>874.05</v>
      </c>
      <c r="AX110" s="229">
        <v>890.0</v>
      </c>
      <c r="AY110" s="229">
        <v>853.85</v>
      </c>
      <c r="AZ110" s="229">
        <v>882.6</v>
      </c>
      <c r="BA110" s="229">
        <v>9657563.0</v>
      </c>
    </row>
    <row r="111">
      <c r="B111" s="219" t="s">
        <v>417</v>
      </c>
      <c r="C111" s="229">
        <f t="shared" si="1"/>
        <v>-0.009105631703</v>
      </c>
      <c r="D111" s="229">
        <f t="shared" si="2"/>
        <v>0.006291902899</v>
      </c>
      <c r="E111" s="229">
        <f t="shared" si="3"/>
        <v>0.006993406133</v>
      </c>
      <c r="F111" s="229">
        <f t="shared" si="4"/>
        <v>0.04631544999</v>
      </c>
      <c r="G111" s="229">
        <f t="shared" si="5"/>
        <v>-0.01055039733</v>
      </c>
      <c r="H111" s="229">
        <f t="shared" si="6"/>
        <v>0.003654387668</v>
      </c>
      <c r="K111" s="227" t="s">
        <v>417</v>
      </c>
      <c r="M111" s="228">
        <v>16945.05</v>
      </c>
      <c r="N111" s="229">
        <v>16945.05</v>
      </c>
      <c r="O111" s="229">
        <v>17207.25</v>
      </c>
      <c r="P111" s="229">
        <v>16828.35</v>
      </c>
      <c r="Q111" s="229">
        <v>17066.6</v>
      </c>
      <c r="R111" s="229">
        <v>935700.0</v>
      </c>
      <c r="T111" s="228">
        <v>880.6868</v>
      </c>
      <c r="U111" s="229">
        <v>892.83</v>
      </c>
      <c r="V111" s="229">
        <v>899.9</v>
      </c>
      <c r="W111" s="229">
        <v>881.84</v>
      </c>
      <c r="X111" s="229">
        <v>886.2</v>
      </c>
      <c r="Y111" s="229">
        <v>1.107881E7</v>
      </c>
      <c r="AA111" s="228">
        <v>470.4973</v>
      </c>
      <c r="AB111" s="229">
        <v>480.7</v>
      </c>
      <c r="AC111" s="229">
        <v>487.0</v>
      </c>
      <c r="AD111" s="229">
        <v>468.85</v>
      </c>
      <c r="AE111" s="229">
        <v>472.05</v>
      </c>
      <c r="AF111" s="229">
        <v>4105167.0</v>
      </c>
      <c r="AH111" s="228">
        <v>498.2406</v>
      </c>
      <c r="AI111" s="229">
        <v>500.45</v>
      </c>
      <c r="AJ111" s="229">
        <v>503.0</v>
      </c>
      <c r="AK111" s="229">
        <v>466.0</v>
      </c>
      <c r="AL111" s="229">
        <v>476.4</v>
      </c>
      <c r="AM111" s="229">
        <v>1.1739652E7</v>
      </c>
      <c r="AN111" s="229"/>
      <c r="AO111" s="228">
        <v>1495.722</v>
      </c>
      <c r="AP111" s="229">
        <v>1517.9</v>
      </c>
      <c r="AQ111" s="229">
        <v>1540.0</v>
      </c>
      <c r="AR111" s="229">
        <v>1501.45</v>
      </c>
      <c r="AS111" s="229">
        <v>1519.95</v>
      </c>
      <c r="AT111" s="229">
        <v>959848.0</v>
      </c>
      <c r="AU111" s="229"/>
      <c r="AV111" s="228">
        <v>855.7952</v>
      </c>
      <c r="AW111" s="229">
        <v>877.25</v>
      </c>
      <c r="AX111" s="229">
        <v>879.0</v>
      </c>
      <c r="AY111" s="229">
        <v>852.0</v>
      </c>
      <c r="AZ111" s="229">
        <v>874.05</v>
      </c>
      <c r="BA111" s="229">
        <v>8540672.0</v>
      </c>
    </row>
    <row r="112">
      <c r="B112" s="219" t="s">
        <v>418</v>
      </c>
      <c r="C112" s="229">
        <f t="shared" si="1"/>
        <v>0.02417855243</v>
      </c>
      <c r="D112" s="229">
        <f t="shared" si="2"/>
        <v>0.0349109584</v>
      </c>
      <c r="E112" s="229">
        <f t="shared" si="3"/>
        <v>0.02232005549</v>
      </c>
      <c r="F112" s="229">
        <f t="shared" si="4"/>
        <v>0.03466042834</v>
      </c>
      <c r="G112" s="229">
        <f t="shared" si="5"/>
        <v>0.01260176415</v>
      </c>
      <c r="H112" s="229">
        <f t="shared" si="6"/>
        <v>0.02615817578</v>
      </c>
      <c r="K112" s="227" t="s">
        <v>418</v>
      </c>
      <c r="M112" s="228">
        <v>17359.75</v>
      </c>
      <c r="N112" s="229">
        <v>17359.75</v>
      </c>
      <c r="O112" s="229">
        <v>17381.6</v>
      </c>
      <c r="P112" s="229">
        <v>16913.75</v>
      </c>
      <c r="Q112" s="229">
        <v>16984.3</v>
      </c>
      <c r="R112" s="229">
        <v>1067000.0</v>
      </c>
      <c r="T112" s="228">
        <v>911.9754</v>
      </c>
      <c r="U112" s="229">
        <v>924.55</v>
      </c>
      <c r="V112" s="229">
        <v>931.3</v>
      </c>
      <c r="W112" s="229">
        <v>893.01</v>
      </c>
      <c r="X112" s="229">
        <v>898.0</v>
      </c>
      <c r="Y112" s="229">
        <v>7960280.0</v>
      </c>
      <c r="AA112" s="228">
        <v>481.1169</v>
      </c>
      <c r="AB112" s="229">
        <v>491.55</v>
      </c>
      <c r="AC112" s="229">
        <v>494.9</v>
      </c>
      <c r="AD112" s="229">
        <v>475.05</v>
      </c>
      <c r="AE112" s="229">
        <v>475.25</v>
      </c>
      <c r="AF112" s="229">
        <v>3942091.0</v>
      </c>
      <c r="AH112" s="228">
        <v>515.8126</v>
      </c>
      <c r="AI112" s="229">
        <v>518.1</v>
      </c>
      <c r="AJ112" s="229">
        <v>520.8</v>
      </c>
      <c r="AK112" s="229">
        <v>498.35</v>
      </c>
      <c r="AL112" s="229">
        <v>500.55</v>
      </c>
      <c r="AM112" s="229">
        <v>1.0589024E7</v>
      </c>
      <c r="AN112" s="229"/>
      <c r="AO112" s="228">
        <v>1514.69</v>
      </c>
      <c r="AP112" s="229">
        <v>1537.15</v>
      </c>
      <c r="AQ112" s="229">
        <v>1560.0</v>
      </c>
      <c r="AR112" s="229">
        <v>1513.55</v>
      </c>
      <c r="AS112" s="229">
        <v>1517.9</v>
      </c>
      <c r="AT112" s="229">
        <v>601981.0</v>
      </c>
      <c r="AU112" s="229"/>
      <c r="AV112" s="228">
        <v>878.4766</v>
      </c>
      <c r="AW112" s="229">
        <v>900.5</v>
      </c>
      <c r="AX112" s="229">
        <v>902.7</v>
      </c>
      <c r="AY112" s="229">
        <v>876.05</v>
      </c>
      <c r="AZ112" s="229">
        <v>881.05</v>
      </c>
      <c r="BA112" s="229">
        <v>1.2979822E7</v>
      </c>
    </row>
    <row r="113">
      <c r="B113" s="219" t="s">
        <v>419</v>
      </c>
      <c r="C113" s="229">
        <f t="shared" si="1"/>
        <v>0.01369629722</v>
      </c>
      <c r="D113" s="229">
        <f t="shared" si="2"/>
        <v>0.01644507482</v>
      </c>
      <c r="E113" s="229">
        <f t="shared" si="3"/>
        <v>0.005275626219</v>
      </c>
      <c r="F113" s="229">
        <f t="shared" si="4"/>
        <v>0.03228547403</v>
      </c>
      <c r="G113" s="229">
        <f t="shared" si="5"/>
        <v>0.02416672883</v>
      </c>
      <c r="H113" s="229">
        <f t="shared" si="6"/>
        <v>-0.007971799576</v>
      </c>
      <c r="K113" s="227" t="s">
        <v>419</v>
      </c>
      <c r="M113" s="228">
        <v>17599.15</v>
      </c>
      <c r="N113" s="229">
        <v>17599.15</v>
      </c>
      <c r="O113" s="229">
        <v>17638.7</v>
      </c>
      <c r="P113" s="229">
        <v>17312.75</v>
      </c>
      <c r="Q113" s="229">
        <v>17427.95</v>
      </c>
      <c r="R113" s="229">
        <v>721200.0</v>
      </c>
      <c r="T113" s="228">
        <v>927.0969</v>
      </c>
      <c r="U113" s="229">
        <v>939.88</v>
      </c>
      <c r="V113" s="229">
        <v>942.24</v>
      </c>
      <c r="W113" s="229">
        <v>919.62</v>
      </c>
      <c r="X113" s="229">
        <v>929.79</v>
      </c>
      <c r="Y113" s="229">
        <v>4784580.0</v>
      </c>
      <c r="AA113" s="228">
        <v>483.6618</v>
      </c>
      <c r="AB113" s="229">
        <v>494.15</v>
      </c>
      <c r="AC113" s="229">
        <v>498.0</v>
      </c>
      <c r="AD113" s="229">
        <v>486.0</v>
      </c>
      <c r="AE113" s="229">
        <v>498.0</v>
      </c>
      <c r="AF113" s="229">
        <v>2303757.0</v>
      </c>
      <c r="AH113" s="228">
        <v>532.7376</v>
      </c>
      <c r="AI113" s="229">
        <v>535.1</v>
      </c>
      <c r="AJ113" s="229">
        <v>536.8</v>
      </c>
      <c r="AK113" s="229">
        <v>516.45</v>
      </c>
      <c r="AL113" s="229">
        <v>519.0</v>
      </c>
      <c r="AM113" s="229">
        <v>5368501.0</v>
      </c>
      <c r="AN113" s="229"/>
      <c r="AO113" s="228">
        <v>1551.741</v>
      </c>
      <c r="AP113" s="229">
        <v>1574.75</v>
      </c>
      <c r="AQ113" s="229">
        <v>1593.15</v>
      </c>
      <c r="AR113" s="229">
        <v>1524.35</v>
      </c>
      <c r="AS113" s="229">
        <v>1539.95</v>
      </c>
      <c r="AT113" s="229">
        <v>1098832.0</v>
      </c>
      <c r="AU113" s="229"/>
      <c r="AV113" s="228">
        <v>871.5014</v>
      </c>
      <c r="AW113" s="229">
        <v>893.35</v>
      </c>
      <c r="AX113" s="229">
        <v>910.0</v>
      </c>
      <c r="AY113" s="229">
        <v>886.3</v>
      </c>
      <c r="AZ113" s="229">
        <v>910.0</v>
      </c>
      <c r="BA113" s="229">
        <v>5748423.0</v>
      </c>
    </row>
    <row r="114">
      <c r="B114" s="219" t="s">
        <v>420</v>
      </c>
      <c r="C114" s="229">
        <f t="shared" si="1"/>
        <v>0.01291964966</v>
      </c>
      <c r="D114" s="229">
        <f t="shared" si="2"/>
        <v>0.03214166927</v>
      </c>
      <c r="E114" s="229">
        <f t="shared" si="3"/>
        <v>0.01904233557</v>
      </c>
      <c r="F114" s="229">
        <f t="shared" si="4"/>
        <v>0.05605208784</v>
      </c>
      <c r="G114" s="229">
        <f t="shared" si="5"/>
        <v>0.001776424125</v>
      </c>
      <c r="H114" s="229">
        <f t="shared" si="6"/>
        <v>0.02476499976</v>
      </c>
      <c r="K114" s="227" t="s">
        <v>420</v>
      </c>
      <c r="M114" s="228">
        <v>17828.0</v>
      </c>
      <c r="N114" s="229">
        <v>17828.0</v>
      </c>
      <c r="O114" s="229">
        <v>17842.15</v>
      </c>
      <c r="P114" s="229">
        <v>17597.95</v>
      </c>
      <c r="Q114" s="229">
        <v>17634.9</v>
      </c>
      <c r="R114" s="229">
        <v>1077700.0</v>
      </c>
      <c r="T114" s="228">
        <v>957.3794</v>
      </c>
      <c r="U114" s="229">
        <v>970.58</v>
      </c>
      <c r="V114" s="229">
        <v>983.92</v>
      </c>
      <c r="W114" s="229">
        <v>937.6</v>
      </c>
      <c r="X114" s="229">
        <v>946.4</v>
      </c>
      <c r="Y114" s="229">
        <v>7802550.0</v>
      </c>
      <c r="AA114" s="228">
        <v>492.9601</v>
      </c>
      <c r="AB114" s="229">
        <v>503.65</v>
      </c>
      <c r="AC114" s="229">
        <v>506.75</v>
      </c>
      <c r="AD114" s="229">
        <v>492.0</v>
      </c>
      <c r="AE114" s="229">
        <v>494.15</v>
      </c>
      <c r="AF114" s="229">
        <v>3984228.0</v>
      </c>
      <c r="AH114" s="228">
        <v>563.4514</v>
      </c>
      <c r="AI114" s="229">
        <v>565.95</v>
      </c>
      <c r="AJ114" s="229">
        <v>575.0</v>
      </c>
      <c r="AK114" s="229">
        <v>533.0</v>
      </c>
      <c r="AL114" s="229">
        <v>536.0</v>
      </c>
      <c r="AM114" s="229">
        <v>7596421.0</v>
      </c>
      <c r="AN114" s="229"/>
      <c r="AO114" s="228">
        <v>1554.5</v>
      </c>
      <c r="AP114" s="229">
        <v>1577.55</v>
      </c>
      <c r="AQ114" s="229">
        <v>1605.3</v>
      </c>
      <c r="AR114" s="229">
        <v>1550.55</v>
      </c>
      <c r="AS114" s="229">
        <v>1575.05</v>
      </c>
      <c r="AT114" s="229">
        <v>1322399.0</v>
      </c>
      <c r="AU114" s="229"/>
      <c r="AV114" s="228">
        <v>893.3536</v>
      </c>
      <c r="AW114" s="229">
        <v>915.75</v>
      </c>
      <c r="AX114" s="229">
        <v>923.05</v>
      </c>
      <c r="AY114" s="229">
        <v>894.2</v>
      </c>
      <c r="AZ114" s="229">
        <v>896.95</v>
      </c>
      <c r="BA114" s="229">
        <v>7216794.0</v>
      </c>
    </row>
    <row r="115">
      <c r="B115" s="219" t="s">
        <v>421</v>
      </c>
      <c r="C115" s="229">
        <f t="shared" si="1"/>
        <v>-0.01150580855</v>
      </c>
      <c r="D115" s="229">
        <f t="shared" si="2"/>
        <v>0.003260781151</v>
      </c>
      <c r="E115" s="229">
        <f t="shared" si="3"/>
        <v>0.02954067698</v>
      </c>
      <c r="F115" s="229">
        <f t="shared" si="4"/>
        <v>0.03839124852</v>
      </c>
      <c r="G115" s="229">
        <f t="shared" si="5"/>
        <v>0.0224089819</v>
      </c>
      <c r="H115" s="229">
        <f t="shared" si="6"/>
        <v>-0.0007647152766</v>
      </c>
      <c r="K115" s="227" t="s">
        <v>421</v>
      </c>
      <c r="M115" s="228">
        <v>17624.05</v>
      </c>
      <c r="N115" s="229">
        <v>17624.05</v>
      </c>
      <c r="O115" s="229">
        <v>17863.0</v>
      </c>
      <c r="P115" s="229">
        <v>17553.95</v>
      </c>
      <c r="Q115" s="229">
        <v>17863.0</v>
      </c>
      <c r="R115" s="229">
        <v>1343100.0</v>
      </c>
      <c r="T115" s="228">
        <v>960.5063</v>
      </c>
      <c r="U115" s="229">
        <v>973.75</v>
      </c>
      <c r="V115" s="229">
        <v>988.0</v>
      </c>
      <c r="W115" s="229">
        <v>963.95</v>
      </c>
      <c r="X115" s="229">
        <v>975.39</v>
      </c>
      <c r="Y115" s="229">
        <v>1.0256705E7</v>
      </c>
      <c r="AA115" s="228">
        <v>507.7397</v>
      </c>
      <c r="AB115" s="229">
        <v>518.75</v>
      </c>
      <c r="AC115" s="229">
        <v>520.65</v>
      </c>
      <c r="AD115" s="229">
        <v>499.0</v>
      </c>
      <c r="AE115" s="229">
        <v>506.45</v>
      </c>
      <c r="AF115" s="229">
        <v>6784992.0</v>
      </c>
      <c r="AH115" s="228">
        <v>585.5036</v>
      </c>
      <c r="AI115" s="229">
        <v>588.1</v>
      </c>
      <c r="AJ115" s="229">
        <v>595.05</v>
      </c>
      <c r="AK115" s="229">
        <v>556.1</v>
      </c>
      <c r="AL115" s="229">
        <v>565.3</v>
      </c>
      <c r="AM115" s="229">
        <v>1.2007937E7</v>
      </c>
      <c r="AN115" s="229"/>
      <c r="AO115" s="228">
        <v>1589.728</v>
      </c>
      <c r="AP115" s="229">
        <v>1613.3</v>
      </c>
      <c r="AQ115" s="229">
        <v>1621.5</v>
      </c>
      <c r="AR115" s="229">
        <v>1564.55</v>
      </c>
      <c r="AS115" s="229">
        <v>1585.35</v>
      </c>
      <c r="AT115" s="229">
        <v>1652019.0</v>
      </c>
      <c r="AU115" s="229"/>
      <c r="AV115" s="228">
        <v>892.6707</v>
      </c>
      <c r="AW115" s="229">
        <v>915.05</v>
      </c>
      <c r="AX115" s="229">
        <v>925.95</v>
      </c>
      <c r="AY115" s="229">
        <v>897.0</v>
      </c>
      <c r="AZ115" s="229">
        <v>915.0</v>
      </c>
      <c r="BA115" s="229">
        <v>1.4020393E7</v>
      </c>
    </row>
    <row r="116">
      <c r="B116" s="219" t="s">
        <v>422</v>
      </c>
      <c r="C116" s="229">
        <f t="shared" si="1"/>
        <v>0.02471191806</v>
      </c>
      <c r="D116" s="229">
        <f t="shared" si="2"/>
        <v>0.0124713318</v>
      </c>
      <c r="E116" s="229">
        <f t="shared" si="3"/>
        <v>0.002214430305</v>
      </c>
      <c r="F116" s="229">
        <f t="shared" si="4"/>
        <v>0.04797200694</v>
      </c>
      <c r="G116" s="229">
        <f t="shared" si="5"/>
        <v>0.02388638205</v>
      </c>
      <c r="H116" s="229">
        <f t="shared" si="6"/>
        <v>-0.007679263626</v>
      </c>
      <c r="K116" s="227" t="s">
        <v>422</v>
      </c>
      <c r="M116" s="228">
        <v>18065.0</v>
      </c>
      <c r="N116" s="229">
        <v>18065.0</v>
      </c>
      <c r="O116" s="229">
        <v>18089.15</v>
      </c>
      <c r="P116" s="229">
        <v>17612.5</v>
      </c>
      <c r="Q116" s="229">
        <v>17707.55</v>
      </c>
      <c r="R116" s="229">
        <v>1317800.0</v>
      </c>
      <c r="T116" s="228">
        <v>972.5601</v>
      </c>
      <c r="U116" s="229">
        <v>985.97</v>
      </c>
      <c r="V116" s="229">
        <v>987.8</v>
      </c>
      <c r="W116" s="229">
        <v>950.42</v>
      </c>
      <c r="X116" s="229">
        <v>970.8</v>
      </c>
      <c r="Y116" s="229">
        <v>7185080.0</v>
      </c>
      <c r="AA116" s="228">
        <v>508.8653</v>
      </c>
      <c r="AB116" s="229">
        <v>519.9</v>
      </c>
      <c r="AC116" s="229">
        <v>524.3</v>
      </c>
      <c r="AD116" s="229">
        <v>509.3</v>
      </c>
      <c r="AE116" s="229">
        <v>518.9</v>
      </c>
      <c r="AF116" s="229">
        <v>3117405.0</v>
      </c>
      <c r="AH116" s="228">
        <v>614.276</v>
      </c>
      <c r="AI116" s="229">
        <v>617.0</v>
      </c>
      <c r="AJ116" s="229">
        <v>623.25</v>
      </c>
      <c r="AK116" s="229">
        <v>581.6</v>
      </c>
      <c r="AL116" s="229">
        <v>590.05</v>
      </c>
      <c r="AM116" s="229">
        <v>1.0465549E7</v>
      </c>
      <c r="AN116" s="229"/>
      <c r="AO116" s="228">
        <v>1628.158</v>
      </c>
      <c r="AP116" s="229">
        <v>1652.3</v>
      </c>
      <c r="AQ116" s="229">
        <v>1660.0</v>
      </c>
      <c r="AR116" s="229">
        <v>1603.15</v>
      </c>
      <c r="AS116" s="229">
        <v>1605.0</v>
      </c>
      <c r="AT116" s="229">
        <v>1649576.0</v>
      </c>
      <c r="AU116" s="229"/>
      <c r="AV116" s="228">
        <v>885.8419</v>
      </c>
      <c r="AW116" s="229">
        <v>908.05</v>
      </c>
      <c r="AX116" s="229">
        <v>919.0</v>
      </c>
      <c r="AY116" s="229">
        <v>896.3</v>
      </c>
      <c r="AZ116" s="229">
        <v>916.0</v>
      </c>
      <c r="BA116" s="229">
        <v>1.077957E7</v>
      </c>
    </row>
    <row r="117">
      <c r="B117" s="219" t="s">
        <v>423</v>
      </c>
      <c r="C117" s="229">
        <f t="shared" si="1"/>
        <v>0.0002213981301</v>
      </c>
      <c r="D117" s="229">
        <f t="shared" si="2"/>
        <v>0.002562724502</v>
      </c>
      <c r="E117" s="229">
        <f t="shared" si="3"/>
        <v>-0.005593712674</v>
      </c>
      <c r="F117" s="229">
        <f t="shared" si="4"/>
        <v>-0.02952386904</v>
      </c>
      <c r="G117" s="229">
        <f t="shared" si="5"/>
        <v>-0.001544654363</v>
      </c>
      <c r="H117" s="229">
        <f t="shared" si="6"/>
        <v>0.01827811383</v>
      </c>
      <c r="K117" s="227" t="s">
        <v>423</v>
      </c>
      <c r="M117" s="228">
        <v>18069.0</v>
      </c>
      <c r="N117" s="229">
        <v>18069.0</v>
      </c>
      <c r="O117" s="229">
        <v>18267.45</v>
      </c>
      <c r="P117" s="229">
        <v>18042.4</v>
      </c>
      <c r="Q117" s="229">
        <v>18124.8</v>
      </c>
      <c r="R117" s="229">
        <v>957700.0</v>
      </c>
      <c r="T117" s="228">
        <v>975.0557</v>
      </c>
      <c r="U117" s="229">
        <v>988.5</v>
      </c>
      <c r="V117" s="229">
        <v>997.8</v>
      </c>
      <c r="W117" s="229">
        <v>980.68</v>
      </c>
      <c r="X117" s="229">
        <v>985.97</v>
      </c>
      <c r="Y117" s="229">
        <v>3561945.0</v>
      </c>
      <c r="AA117" s="228">
        <v>506.0268</v>
      </c>
      <c r="AB117" s="229">
        <v>517.0</v>
      </c>
      <c r="AC117" s="229">
        <v>528.0</v>
      </c>
      <c r="AD117" s="229">
        <v>501.85</v>
      </c>
      <c r="AE117" s="229">
        <v>519.9</v>
      </c>
      <c r="AF117" s="229">
        <v>2758081.0</v>
      </c>
      <c r="AH117" s="228">
        <v>596.4053</v>
      </c>
      <c r="AI117" s="229">
        <v>599.05</v>
      </c>
      <c r="AJ117" s="229">
        <v>622.3</v>
      </c>
      <c r="AK117" s="229">
        <v>598.1</v>
      </c>
      <c r="AL117" s="229">
        <v>617.0</v>
      </c>
      <c r="AM117" s="229">
        <v>3952069.0</v>
      </c>
      <c r="AN117" s="229"/>
      <c r="AO117" s="228">
        <v>1625.645</v>
      </c>
      <c r="AP117" s="229">
        <v>1649.75</v>
      </c>
      <c r="AQ117" s="229">
        <v>1682.0</v>
      </c>
      <c r="AR117" s="229">
        <v>1645.9</v>
      </c>
      <c r="AS117" s="229">
        <v>1652.3</v>
      </c>
      <c r="AT117" s="229">
        <v>824275.0</v>
      </c>
      <c r="AU117" s="229"/>
      <c r="AV117" s="228">
        <v>902.1823</v>
      </c>
      <c r="AW117" s="229">
        <v>924.8</v>
      </c>
      <c r="AX117" s="229">
        <v>935.4</v>
      </c>
      <c r="AY117" s="229">
        <v>906.1</v>
      </c>
      <c r="AZ117" s="229">
        <v>908.05</v>
      </c>
      <c r="BA117" s="229">
        <v>1.0079254E7</v>
      </c>
    </row>
    <row r="118">
      <c r="B118" s="219" t="s">
        <v>424</v>
      </c>
      <c r="C118" s="229">
        <f t="shared" si="1"/>
        <v>0.01351171343</v>
      </c>
      <c r="D118" s="229">
        <f t="shared" si="2"/>
        <v>-0.1013558172</v>
      </c>
      <c r="E118" s="229">
        <f t="shared" si="3"/>
        <v>-0.006598249799</v>
      </c>
      <c r="F118" s="229">
        <f t="shared" si="4"/>
        <v>0.01680157118</v>
      </c>
      <c r="G118" s="229">
        <f t="shared" si="5"/>
        <v>0.0003333505575</v>
      </c>
      <c r="H118" s="229">
        <f t="shared" si="6"/>
        <v>0.01358590245</v>
      </c>
      <c r="K118" s="227" t="s">
        <v>424</v>
      </c>
      <c r="M118" s="228">
        <v>18314.8</v>
      </c>
      <c r="N118" s="229">
        <v>18314.8</v>
      </c>
      <c r="O118" s="229">
        <v>18389.7</v>
      </c>
      <c r="P118" s="229">
        <v>18100.3</v>
      </c>
      <c r="Q118" s="229">
        <v>18120.6</v>
      </c>
      <c r="R118" s="229">
        <v>1184900.0</v>
      </c>
      <c r="T118" s="228">
        <v>881.0715</v>
      </c>
      <c r="U118" s="229">
        <v>893.22</v>
      </c>
      <c r="V118" s="229">
        <v>993.34</v>
      </c>
      <c r="W118" s="229">
        <v>889.0</v>
      </c>
      <c r="X118" s="229">
        <v>989.0</v>
      </c>
      <c r="Y118" s="229">
        <v>2.416653E7</v>
      </c>
      <c r="AA118" s="228">
        <v>502.6989</v>
      </c>
      <c r="AB118" s="229">
        <v>513.6</v>
      </c>
      <c r="AC118" s="229">
        <v>530.85</v>
      </c>
      <c r="AD118" s="229">
        <v>504.0</v>
      </c>
      <c r="AE118" s="229">
        <v>517.2</v>
      </c>
      <c r="AF118" s="229">
        <v>4858564.0</v>
      </c>
      <c r="AH118" s="228">
        <v>606.5105</v>
      </c>
      <c r="AI118" s="229">
        <v>609.2</v>
      </c>
      <c r="AJ118" s="229">
        <v>623.55</v>
      </c>
      <c r="AK118" s="229">
        <v>596.2</v>
      </c>
      <c r="AL118" s="229">
        <v>599.15</v>
      </c>
      <c r="AM118" s="229">
        <v>4627213.0</v>
      </c>
      <c r="AN118" s="229"/>
      <c r="AO118" s="228">
        <v>1626.187</v>
      </c>
      <c r="AP118" s="229">
        <v>1650.3</v>
      </c>
      <c r="AQ118" s="229">
        <v>1677.4</v>
      </c>
      <c r="AR118" s="229">
        <v>1645.6</v>
      </c>
      <c r="AS118" s="229">
        <v>1649.0</v>
      </c>
      <c r="AT118" s="229">
        <v>958857.0</v>
      </c>
      <c r="AU118" s="229"/>
      <c r="AV118" s="228">
        <v>914.5229</v>
      </c>
      <c r="AW118" s="229">
        <v>937.45</v>
      </c>
      <c r="AX118" s="229">
        <v>953.0</v>
      </c>
      <c r="AY118" s="229">
        <v>913.0</v>
      </c>
      <c r="AZ118" s="229">
        <v>927.2</v>
      </c>
      <c r="BA118" s="229">
        <v>1.3541611E7</v>
      </c>
    </row>
    <row r="119">
      <c r="B119" s="219" t="s">
        <v>425</v>
      </c>
      <c r="C119" s="229">
        <f t="shared" si="1"/>
        <v>-0.006101086338</v>
      </c>
      <c r="D119" s="229">
        <f t="shared" si="2"/>
        <v>-0.01674222448</v>
      </c>
      <c r="E119" s="229">
        <f t="shared" si="3"/>
        <v>-0.03749313148</v>
      </c>
      <c r="F119" s="229">
        <f t="shared" si="4"/>
        <v>-0.03193941607</v>
      </c>
      <c r="G119" s="229">
        <f t="shared" si="5"/>
        <v>0.007004736337</v>
      </c>
      <c r="H119" s="229">
        <f t="shared" si="6"/>
        <v>-0.02287415401</v>
      </c>
      <c r="K119" s="227" t="s">
        <v>425</v>
      </c>
      <c r="M119" s="228">
        <v>18203.4</v>
      </c>
      <c r="N119" s="229">
        <v>18203.4</v>
      </c>
      <c r="O119" s="229">
        <v>18458.9</v>
      </c>
      <c r="P119" s="229">
        <v>18060.4</v>
      </c>
      <c r="Q119" s="229">
        <v>18339.3</v>
      </c>
      <c r="R119" s="229">
        <v>1198500.0</v>
      </c>
      <c r="T119" s="228">
        <v>866.4432</v>
      </c>
      <c r="U119" s="229">
        <v>878.39</v>
      </c>
      <c r="V119" s="229">
        <v>909.58</v>
      </c>
      <c r="W119" s="229">
        <v>876.81</v>
      </c>
      <c r="X119" s="229">
        <v>894.03</v>
      </c>
      <c r="Y119" s="229">
        <v>8526445.0</v>
      </c>
      <c r="AA119" s="228">
        <v>484.2001</v>
      </c>
      <c r="AB119" s="229">
        <v>494.7</v>
      </c>
      <c r="AC119" s="229">
        <v>522.8</v>
      </c>
      <c r="AD119" s="229">
        <v>491.45</v>
      </c>
      <c r="AE119" s="229">
        <v>513.6</v>
      </c>
      <c r="AF119" s="229">
        <v>7820338.0</v>
      </c>
      <c r="AH119" s="228">
        <v>587.445</v>
      </c>
      <c r="AI119" s="229">
        <v>590.05</v>
      </c>
      <c r="AJ119" s="229">
        <v>648.2</v>
      </c>
      <c r="AK119" s="229">
        <v>581.25</v>
      </c>
      <c r="AL119" s="229">
        <v>605.2</v>
      </c>
      <c r="AM119" s="229">
        <v>1.0091329E7</v>
      </c>
      <c r="AN119" s="229"/>
      <c r="AO119" s="228">
        <v>1637.618</v>
      </c>
      <c r="AP119" s="229">
        <v>1661.9</v>
      </c>
      <c r="AQ119" s="229">
        <v>1674.85</v>
      </c>
      <c r="AR119" s="229">
        <v>1598.45</v>
      </c>
      <c r="AS119" s="229">
        <v>1652.0</v>
      </c>
      <c r="AT119" s="229">
        <v>2118441.0</v>
      </c>
      <c r="AU119" s="229"/>
      <c r="AV119" s="228">
        <v>893.8414</v>
      </c>
      <c r="AW119" s="229">
        <v>916.25</v>
      </c>
      <c r="AX119" s="229">
        <v>942.65</v>
      </c>
      <c r="AY119" s="229">
        <v>896.85</v>
      </c>
      <c r="AZ119" s="229">
        <v>940.0</v>
      </c>
      <c r="BA119" s="229">
        <v>1.3368665E7</v>
      </c>
    </row>
    <row r="120">
      <c r="B120" s="219" t="s">
        <v>426</v>
      </c>
      <c r="C120" s="229">
        <f t="shared" si="1"/>
        <v>0.01612720651</v>
      </c>
      <c r="D120" s="229">
        <f t="shared" si="2"/>
        <v>0.03115842487</v>
      </c>
      <c r="E120" s="229">
        <f t="shared" si="3"/>
        <v>0.02702192584</v>
      </c>
      <c r="F120" s="229">
        <f t="shared" si="4"/>
        <v>0.04117103862</v>
      </c>
      <c r="G120" s="229">
        <f t="shared" si="5"/>
        <v>0.02281337384</v>
      </c>
      <c r="H120" s="229">
        <f t="shared" si="6"/>
        <v>0.03759270618</v>
      </c>
      <c r="K120" s="227" t="s">
        <v>426</v>
      </c>
      <c r="M120" s="228">
        <v>18499.35</v>
      </c>
      <c r="N120" s="229">
        <v>18499.35</v>
      </c>
      <c r="O120" s="229">
        <v>18508.55</v>
      </c>
      <c r="P120" s="229">
        <v>18178.85</v>
      </c>
      <c r="Q120" s="229">
        <v>18201.1</v>
      </c>
      <c r="R120" s="229">
        <v>1200200.0</v>
      </c>
      <c r="T120" s="228">
        <v>893.8652</v>
      </c>
      <c r="U120" s="229">
        <v>906.19</v>
      </c>
      <c r="V120" s="229">
        <v>907.8</v>
      </c>
      <c r="W120" s="229">
        <v>876.85</v>
      </c>
      <c r="X120" s="229">
        <v>881.8</v>
      </c>
      <c r="Y120" s="229">
        <v>6311775.0</v>
      </c>
      <c r="AA120" s="228">
        <v>497.4625</v>
      </c>
      <c r="AB120" s="229">
        <v>508.25</v>
      </c>
      <c r="AC120" s="229">
        <v>513.75</v>
      </c>
      <c r="AD120" s="229">
        <v>484.95</v>
      </c>
      <c r="AE120" s="229">
        <v>484.95</v>
      </c>
      <c r="AF120" s="229">
        <v>4890127.0</v>
      </c>
      <c r="AH120" s="228">
        <v>612.1355</v>
      </c>
      <c r="AI120" s="229">
        <v>614.85</v>
      </c>
      <c r="AJ120" s="229">
        <v>618.0</v>
      </c>
      <c r="AK120" s="229">
        <v>582.15</v>
      </c>
      <c r="AL120" s="229">
        <v>586.0</v>
      </c>
      <c r="AM120" s="229">
        <v>6197409.0</v>
      </c>
      <c r="AN120" s="229"/>
      <c r="AO120" s="228">
        <v>1675.407</v>
      </c>
      <c r="AP120" s="229">
        <v>1700.25</v>
      </c>
      <c r="AQ120" s="229">
        <v>1708.0</v>
      </c>
      <c r="AR120" s="229">
        <v>1656.7</v>
      </c>
      <c r="AS120" s="229">
        <v>1661.1</v>
      </c>
      <c r="AT120" s="229">
        <v>1629679.0</v>
      </c>
      <c r="AU120" s="229"/>
      <c r="AV120" s="228">
        <v>928.0829</v>
      </c>
      <c r="AW120" s="229">
        <v>951.35</v>
      </c>
      <c r="AX120" s="229">
        <v>952.75</v>
      </c>
      <c r="AY120" s="229">
        <v>915.45</v>
      </c>
      <c r="AZ120" s="229">
        <v>916.25</v>
      </c>
      <c r="BA120" s="229">
        <v>7323616.0</v>
      </c>
    </row>
    <row r="121">
      <c r="B121" s="219" t="s">
        <v>427</v>
      </c>
      <c r="C121" s="229">
        <f t="shared" si="1"/>
        <v>0.001876682307</v>
      </c>
      <c r="D121" s="229">
        <f t="shared" si="2"/>
        <v>0.01739378151</v>
      </c>
      <c r="E121" s="229">
        <f t="shared" si="3"/>
        <v>0.01900187202</v>
      </c>
      <c r="F121" s="229">
        <f t="shared" si="4"/>
        <v>0.07464217659</v>
      </c>
      <c r="G121" s="229">
        <f t="shared" si="5"/>
        <v>0.04440445302</v>
      </c>
      <c r="H121" s="229">
        <f t="shared" si="6"/>
        <v>0.01512654121</v>
      </c>
      <c r="K121" s="227" t="s">
        <v>427</v>
      </c>
      <c r="M121" s="228">
        <v>18534.1</v>
      </c>
      <c r="N121" s="229">
        <v>18534.1</v>
      </c>
      <c r="O121" s="229">
        <v>18662.45</v>
      </c>
      <c r="P121" s="229">
        <v>18464.55</v>
      </c>
      <c r="Q121" s="229">
        <v>18619.15</v>
      </c>
      <c r="R121" s="229">
        <v>1732700.0</v>
      </c>
      <c r="T121" s="228">
        <v>909.5489</v>
      </c>
      <c r="U121" s="229">
        <v>922.09</v>
      </c>
      <c r="V121" s="229">
        <v>924.0</v>
      </c>
      <c r="W121" s="229">
        <v>896.19</v>
      </c>
      <c r="X121" s="229">
        <v>909.58</v>
      </c>
      <c r="Y121" s="229">
        <v>1.265011E7</v>
      </c>
      <c r="AA121" s="228">
        <v>507.0056</v>
      </c>
      <c r="AB121" s="229">
        <v>518.0</v>
      </c>
      <c r="AC121" s="229">
        <v>520.85</v>
      </c>
      <c r="AD121" s="229">
        <v>498.85</v>
      </c>
      <c r="AE121" s="229">
        <v>508.95</v>
      </c>
      <c r="AF121" s="229">
        <v>4368905.0</v>
      </c>
      <c r="AH121" s="228">
        <v>659.5751</v>
      </c>
      <c r="AI121" s="229">
        <v>662.5</v>
      </c>
      <c r="AJ121" s="229">
        <v>663.7</v>
      </c>
      <c r="AK121" s="229">
        <v>584.65</v>
      </c>
      <c r="AL121" s="229">
        <v>621.05</v>
      </c>
      <c r="AM121" s="229">
        <v>2.0301227E7</v>
      </c>
      <c r="AN121" s="229"/>
      <c r="AO121" s="228">
        <v>1751.479</v>
      </c>
      <c r="AP121" s="229">
        <v>1777.45</v>
      </c>
      <c r="AQ121" s="229">
        <v>1884.9</v>
      </c>
      <c r="AR121" s="229">
        <v>1689.7</v>
      </c>
      <c r="AS121" s="229">
        <v>1710.0</v>
      </c>
      <c r="AT121" s="229">
        <v>6975720.0</v>
      </c>
      <c r="AU121" s="229"/>
      <c r="AV121" s="228">
        <v>942.2283</v>
      </c>
      <c r="AW121" s="229">
        <v>965.85</v>
      </c>
      <c r="AX121" s="229">
        <v>969.65</v>
      </c>
      <c r="AY121" s="229">
        <v>942.3</v>
      </c>
      <c r="AZ121" s="229">
        <v>952.0</v>
      </c>
      <c r="BA121" s="229">
        <v>8875574.0</v>
      </c>
    </row>
    <row r="122">
      <c r="B122" s="219" t="s">
        <v>428</v>
      </c>
      <c r="C122" s="229">
        <f t="shared" si="1"/>
        <v>0.001579621597</v>
      </c>
      <c r="D122" s="229">
        <f t="shared" si="2"/>
        <v>0.0121481244</v>
      </c>
      <c r="E122" s="229">
        <f t="shared" si="3"/>
        <v>-0.01998614901</v>
      </c>
      <c r="F122" s="229">
        <f t="shared" si="4"/>
        <v>0.01036132561</v>
      </c>
      <c r="G122" s="229">
        <f t="shared" si="5"/>
        <v>0.01590725468</v>
      </c>
      <c r="H122" s="229">
        <f t="shared" si="6"/>
        <v>0.003514090449</v>
      </c>
      <c r="K122" s="227" t="s">
        <v>428</v>
      </c>
      <c r="M122" s="228">
        <v>18563.4</v>
      </c>
      <c r="N122" s="229">
        <v>18563.4</v>
      </c>
      <c r="O122" s="229">
        <v>18777.9</v>
      </c>
      <c r="P122" s="229">
        <v>18531.6</v>
      </c>
      <c r="Q122" s="229">
        <v>18612.0</v>
      </c>
      <c r="R122" s="229">
        <v>1245300.0</v>
      </c>
      <c r="T122" s="228">
        <v>920.6656</v>
      </c>
      <c r="U122" s="229">
        <v>933.36</v>
      </c>
      <c r="V122" s="229">
        <v>941.0</v>
      </c>
      <c r="W122" s="229">
        <v>919.34</v>
      </c>
      <c r="X122" s="229">
        <v>926.2</v>
      </c>
      <c r="Y122" s="229">
        <v>5721510.0</v>
      </c>
      <c r="AA122" s="228">
        <v>496.9731</v>
      </c>
      <c r="AB122" s="229">
        <v>507.75</v>
      </c>
      <c r="AC122" s="229">
        <v>523.6</v>
      </c>
      <c r="AD122" s="229">
        <v>506.0</v>
      </c>
      <c r="AE122" s="229">
        <v>523.4</v>
      </c>
      <c r="AF122" s="229">
        <v>4232005.0</v>
      </c>
      <c r="AH122" s="228">
        <v>666.4447</v>
      </c>
      <c r="AI122" s="229">
        <v>669.4</v>
      </c>
      <c r="AJ122" s="229">
        <v>674.9</v>
      </c>
      <c r="AK122" s="229">
        <v>653.05</v>
      </c>
      <c r="AL122" s="229">
        <v>663.05</v>
      </c>
      <c r="AM122" s="229">
        <v>4888226.0</v>
      </c>
      <c r="AN122" s="229"/>
      <c r="AO122" s="228">
        <v>1779.563</v>
      </c>
      <c r="AP122" s="229">
        <v>1805.95</v>
      </c>
      <c r="AQ122" s="229">
        <v>1822.0</v>
      </c>
      <c r="AR122" s="229">
        <v>1766.25</v>
      </c>
      <c r="AS122" s="229">
        <v>1778.0</v>
      </c>
      <c r="AT122" s="229">
        <v>1159829.0</v>
      </c>
      <c r="AU122" s="229"/>
      <c r="AV122" s="228">
        <v>945.5452</v>
      </c>
      <c r="AW122" s="229">
        <v>969.25</v>
      </c>
      <c r="AX122" s="229">
        <v>977.9</v>
      </c>
      <c r="AY122" s="229">
        <v>958.5</v>
      </c>
      <c r="AZ122" s="229">
        <v>970.0</v>
      </c>
      <c r="BA122" s="229">
        <v>7362278.0</v>
      </c>
    </row>
    <row r="123">
      <c r="B123" s="219" t="s">
        <v>429</v>
      </c>
      <c r="C123" s="229">
        <f t="shared" si="1"/>
        <v>0.01404699289</v>
      </c>
      <c r="D123" s="229">
        <f t="shared" si="2"/>
        <v>0.05182839439</v>
      </c>
      <c r="E123" s="229">
        <f t="shared" si="3"/>
        <v>0.08183641265</v>
      </c>
      <c r="F123" s="229">
        <f t="shared" si="4"/>
        <v>0.01952721239</v>
      </c>
      <c r="G123" s="229">
        <f t="shared" si="5"/>
        <v>0.02852119812</v>
      </c>
      <c r="H123" s="229">
        <f t="shared" si="6"/>
        <v>0.0372644869</v>
      </c>
      <c r="K123" s="227" t="s">
        <v>429</v>
      </c>
      <c r="M123" s="228">
        <v>18826.0</v>
      </c>
      <c r="N123" s="229">
        <v>18826.0</v>
      </c>
      <c r="O123" s="229">
        <v>18864.7</v>
      </c>
      <c r="P123" s="229">
        <v>18559.75</v>
      </c>
      <c r="Q123" s="229">
        <v>18595.05</v>
      </c>
      <c r="R123" s="229">
        <v>1209900.0</v>
      </c>
      <c r="T123" s="228">
        <v>969.6404</v>
      </c>
      <c r="U123" s="229">
        <v>983.01</v>
      </c>
      <c r="V123" s="229">
        <v>988.0</v>
      </c>
      <c r="W123" s="229">
        <v>930.89</v>
      </c>
      <c r="X123" s="229">
        <v>939.0</v>
      </c>
      <c r="Y123" s="229">
        <v>1.035929E7</v>
      </c>
      <c r="AA123" s="228">
        <v>539.3541</v>
      </c>
      <c r="AB123" s="229">
        <v>551.05</v>
      </c>
      <c r="AC123" s="229">
        <v>559.3</v>
      </c>
      <c r="AD123" s="229">
        <v>504.0</v>
      </c>
      <c r="AE123" s="229">
        <v>511.0</v>
      </c>
      <c r="AF123" s="229">
        <v>9720057.0</v>
      </c>
      <c r="AH123" s="228">
        <v>679.5864</v>
      </c>
      <c r="AI123" s="229">
        <v>682.6</v>
      </c>
      <c r="AJ123" s="229">
        <v>690.0</v>
      </c>
      <c r="AK123" s="229">
        <v>661.1</v>
      </c>
      <c r="AL123" s="229">
        <v>670.5</v>
      </c>
      <c r="AM123" s="229">
        <v>6715292.0</v>
      </c>
      <c r="AN123" s="229"/>
      <c r="AO123" s="228">
        <v>1831.049</v>
      </c>
      <c r="AP123" s="229">
        <v>1858.2</v>
      </c>
      <c r="AQ123" s="229">
        <v>1879.2</v>
      </c>
      <c r="AR123" s="229">
        <v>1797.55</v>
      </c>
      <c r="AS123" s="229">
        <v>1807.85</v>
      </c>
      <c r="AT123" s="229">
        <v>2054567.0</v>
      </c>
      <c r="AU123" s="229"/>
      <c r="AV123" s="228">
        <v>981.4452</v>
      </c>
      <c r="AW123" s="229">
        <v>1006.05</v>
      </c>
      <c r="AX123" s="229">
        <v>1007.15</v>
      </c>
      <c r="AY123" s="229">
        <v>955.15</v>
      </c>
      <c r="AZ123" s="229">
        <v>973.25</v>
      </c>
      <c r="BA123" s="229">
        <v>8605605.0</v>
      </c>
    </row>
    <row r="124">
      <c r="B124" s="219" t="s">
        <v>430</v>
      </c>
      <c r="C124" s="229">
        <f t="shared" si="1"/>
        <v>-0.008561993011</v>
      </c>
      <c r="D124" s="229">
        <f t="shared" si="2"/>
        <v>0.01591522353</v>
      </c>
      <c r="E124" s="229">
        <f t="shared" si="3"/>
        <v>0.01091904238</v>
      </c>
      <c r="F124" s="229">
        <f t="shared" si="4"/>
        <v>0.02395637031</v>
      </c>
      <c r="G124" s="229">
        <f t="shared" si="5"/>
        <v>0.002607123939</v>
      </c>
      <c r="H124" s="229">
        <f t="shared" si="6"/>
        <v>-0.01668846258</v>
      </c>
      <c r="K124" s="227" t="s">
        <v>430</v>
      </c>
      <c r="M124" s="228">
        <v>18665.5</v>
      </c>
      <c r="N124" s="229">
        <v>18665.5</v>
      </c>
      <c r="O124" s="229">
        <v>18886.6</v>
      </c>
      <c r="P124" s="229">
        <v>18647.1</v>
      </c>
      <c r="Q124" s="229">
        <v>18873.3</v>
      </c>
      <c r="R124" s="229">
        <v>1112200.0</v>
      </c>
      <c r="T124" s="228">
        <v>985.1959</v>
      </c>
      <c r="U124" s="229">
        <v>998.78</v>
      </c>
      <c r="V124" s="229">
        <v>1004.8</v>
      </c>
      <c r="W124" s="229">
        <v>972.41</v>
      </c>
      <c r="X124" s="229">
        <v>990.2</v>
      </c>
      <c r="Y124" s="229">
        <v>9769050.0</v>
      </c>
      <c r="AA124" s="228">
        <v>545.2756</v>
      </c>
      <c r="AB124" s="229">
        <v>557.1</v>
      </c>
      <c r="AC124" s="229">
        <v>564.8</v>
      </c>
      <c r="AD124" s="229">
        <v>547.9</v>
      </c>
      <c r="AE124" s="229">
        <v>551.05</v>
      </c>
      <c r="AF124" s="229">
        <v>4232432.0</v>
      </c>
      <c r="AH124" s="228">
        <v>696.0634</v>
      </c>
      <c r="AI124" s="229">
        <v>699.15</v>
      </c>
      <c r="AJ124" s="229">
        <v>701.0</v>
      </c>
      <c r="AK124" s="229">
        <v>665.75</v>
      </c>
      <c r="AL124" s="229">
        <v>680.0</v>
      </c>
      <c r="AM124" s="229">
        <v>9272316.0</v>
      </c>
      <c r="AN124" s="229"/>
      <c r="AO124" s="228">
        <v>1835.829</v>
      </c>
      <c r="AP124" s="229">
        <v>1863.05</v>
      </c>
      <c r="AQ124" s="229">
        <v>1878.0</v>
      </c>
      <c r="AR124" s="229">
        <v>1795.0</v>
      </c>
      <c r="AS124" s="229">
        <v>1859.95</v>
      </c>
      <c r="AT124" s="229">
        <v>775391.0</v>
      </c>
      <c r="AU124" s="229"/>
      <c r="AV124" s="228">
        <v>965.2023</v>
      </c>
      <c r="AW124" s="229">
        <v>989.4</v>
      </c>
      <c r="AX124" s="229">
        <v>1018.8</v>
      </c>
      <c r="AY124" s="229">
        <v>985.65</v>
      </c>
      <c r="AZ124" s="229">
        <v>1006.25</v>
      </c>
      <c r="BA124" s="229">
        <v>8198109.0</v>
      </c>
    </row>
    <row r="125">
      <c r="B125" s="219" t="s">
        <v>431</v>
      </c>
      <c r="C125" s="229">
        <f t="shared" si="1"/>
        <v>0.02766290373</v>
      </c>
      <c r="D125" s="229">
        <f t="shared" si="2"/>
        <v>0.03264171948</v>
      </c>
      <c r="E125" s="229">
        <f t="shared" si="3"/>
        <v>0.04552834058</v>
      </c>
      <c r="F125" s="229">
        <f t="shared" si="4"/>
        <v>0.03954247667</v>
      </c>
      <c r="G125" s="229">
        <f t="shared" si="5"/>
        <v>0.02654466126</v>
      </c>
      <c r="H125" s="229">
        <f t="shared" si="6"/>
        <v>0.02549600604</v>
      </c>
      <c r="K125" s="227" t="s">
        <v>431</v>
      </c>
      <c r="M125" s="228">
        <v>19189.05</v>
      </c>
      <c r="N125" s="229">
        <v>19189.05</v>
      </c>
      <c r="O125" s="229">
        <v>19201.7</v>
      </c>
      <c r="P125" s="229">
        <v>18646.7</v>
      </c>
      <c r="Q125" s="229">
        <v>18682.35</v>
      </c>
      <c r="R125" s="229">
        <v>1040500.0</v>
      </c>
      <c r="T125" s="228">
        <v>1017.885</v>
      </c>
      <c r="U125" s="229">
        <v>1031.92</v>
      </c>
      <c r="V125" s="229">
        <v>1034.99</v>
      </c>
      <c r="W125" s="229">
        <v>990.4</v>
      </c>
      <c r="X125" s="229">
        <v>997.98</v>
      </c>
      <c r="Y125" s="229">
        <v>1.3794485E7</v>
      </c>
      <c r="AA125" s="228">
        <v>570.6749</v>
      </c>
      <c r="AB125" s="229">
        <v>583.05</v>
      </c>
      <c r="AC125" s="229">
        <v>589.1</v>
      </c>
      <c r="AD125" s="229">
        <v>557.3</v>
      </c>
      <c r="AE125" s="229">
        <v>559.85</v>
      </c>
      <c r="AF125" s="229">
        <v>5942460.0</v>
      </c>
      <c r="AH125" s="228">
        <v>724.1389</v>
      </c>
      <c r="AI125" s="229">
        <v>727.35</v>
      </c>
      <c r="AJ125" s="229">
        <v>741.85</v>
      </c>
      <c r="AK125" s="229">
        <v>696.6</v>
      </c>
      <c r="AL125" s="229">
        <v>699.1</v>
      </c>
      <c r="AM125" s="229">
        <v>1.1547482E7</v>
      </c>
      <c r="AN125" s="229"/>
      <c r="AO125" s="228">
        <v>1885.213</v>
      </c>
      <c r="AP125" s="229">
        <v>1904.95</v>
      </c>
      <c r="AQ125" s="229">
        <v>1984.25</v>
      </c>
      <c r="AR125" s="229">
        <v>1850.0</v>
      </c>
      <c r="AS125" s="229">
        <v>1879.0</v>
      </c>
      <c r="AT125" s="229">
        <v>2371825.0</v>
      </c>
      <c r="AU125" s="229"/>
      <c r="AV125" s="228">
        <v>990.1275</v>
      </c>
      <c r="AW125" s="229">
        <v>1014.95</v>
      </c>
      <c r="AX125" s="229">
        <v>1026.1</v>
      </c>
      <c r="AY125" s="229">
        <v>989.35</v>
      </c>
      <c r="AZ125" s="229">
        <v>989.35</v>
      </c>
      <c r="BA125" s="229">
        <v>7581346.0</v>
      </c>
    </row>
    <row r="126">
      <c r="B126" s="219" t="s">
        <v>432</v>
      </c>
      <c r="C126" s="229">
        <f t="shared" si="1"/>
        <v>0.007411604545</v>
      </c>
      <c r="D126" s="229">
        <f t="shared" si="2"/>
        <v>0.004428793763</v>
      </c>
      <c r="E126" s="229">
        <f t="shared" si="3"/>
        <v>-0.001373001779</v>
      </c>
      <c r="F126" s="229">
        <f t="shared" si="4"/>
        <v>0.024781296</v>
      </c>
      <c r="G126" s="229">
        <f t="shared" si="5"/>
        <v>-0.001418351861</v>
      </c>
      <c r="H126" s="229">
        <f t="shared" si="6"/>
        <v>0.005600232784</v>
      </c>
      <c r="K126" s="227" t="s">
        <v>432</v>
      </c>
      <c r="M126" s="228">
        <v>19331.8</v>
      </c>
      <c r="N126" s="229">
        <v>19331.8</v>
      </c>
      <c r="O126" s="229">
        <v>19523.6</v>
      </c>
      <c r="P126" s="229">
        <v>19234.4</v>
      </c>
      <c r="Q126" s="229">
        <v>19246.5</v>
      </c>
      <c r="R126" s="229">
        <v>1182800.0</v>
      </c>
      <c r="T126" s="228">
        <v>1022.403</v>
      </c>
      <c r="U126" s="229">
        <v>1036.5</v>
      </c>
      <c r="V126" s="229">
        <v>1054.63</v>
      </c>
      <c r="W126" s="229">
        <v>1017.01</v>
      </c>
      <c r="X126" s="229">
        <v>1031.92</v>
      </c>
      <c r="Y126" s="229">
        <v>9753830.0</v>
      </c>
      <c r="AA126" s="228">
        <v>569.8919</v>
      </c>
      <c r="AB126" s="229">
        <v>582.25</v>
      </c>
      <c r="AC126" s="229">
        <v>594.3</v>
      </c>
      <c r="AD126" s="229">
        <v>571.1</v>
      </c>
      <c r="AE126" s="229">
        <v>586.95</v>
      </c>
      <c r="AF126" s="229">
        <v>3691412.0</v>
      </c>
      <c r="AH126" s="228">
        <v>742.3082</v>
      </c>
      <c r="AI126" s="229">
        <v>745.6</v>
      </c>
      <c r="AJ126" s="229">
        <v>765.0</v>
      </c>
      <c r="AK126" s="229">
        <v>708.85</v>
      </c>
      <c r="AL126" s="229">
        <v>728.1</v>
      </c>
      <c r="AM126" s="229">
        <v>1.043613E7</v>
      </c>
      <c r="AN126" s="229"/>
      <c r="AO126" s="228">
        <v>1882.541</v>
      </c>
      <c r="AP126" s="229">
        <v>1902.25</v>
      </c>
      <c r="AQ126" s="229">
        <v>1949.0</v>
      </c>
      <c r="AR126" s="229">
        <v>1862.7</v>
      </c>
      <c r="AS126" s="229">
        <v>1910.0</v>
      </c>
      <c r="AT126" s="229">
        <v>1599136.0</v>
      </c>
      <c r="AU126" s="229"/>
      <c r="AV126" s="228">
        <v>995.688</v>
      </c>
      <c r="AW126" s="229">
        <v>1020.65</v>
      </c>
      <c r="AX126" s="229">
        <v>1029.9</v>
      </c>
      <c r="AY126" s="229">
        <v>996.5</v>
      </c>
      <c r="AZ126" s="229">
        <v>1020.5</v>
      </c>
      <c r="BA126" s="229">
        <v>6465841.0</v>
      </c>
    </row>
    <row r="127">
      <c r="B127" s="219" t="s">
        <v>433</v>
      </c>
      <c r="C127" s="229">
        <f t="shared" si="1"/>
        <v>0.01196529111</v>
      </c>
      <c r="D127" s="229">
        <f t="shared" si="2"/>
        <v>-0.01760709967</v>
      </c>
      <c r="E127" s="229">
        <f t="shared" si="3"/>
        <v>0.022249463</v>
      </c>
      <c r="F127" s="229">
        <f t="shared" si="4"/>
        <v>-0.008958948709</v>
      </c>
      <c r="G127" s="229">
        <f t="shared" si="5"/>
        <v>0.02232740355</v>
      </c>
      <c r="H127" s="229">
        <f t="shared" si="6"/>
        <v>0.009993207893</v>
      </c>
      <c r="K127" s="227" t="s">
        <v>433</v>
      </c>
      <c r="M127" s="228">
        <v>19564.5</v>
      </c>
      <c r="N127" s="229">
        <v>19564.5</v>
      </c>
      <c r="O127" s="229">
        <v>19595.35</v>
      </c>
      <c r="P127" s="229">
        <v>19327.1</v>
      </c>
      <c r="Q127" s="229">
        <v>19400.35</v>
      </c>
      <c r="R127" s="229">
        <v>1449000.0</v>
      </c>
      <c r="T127" s="228">
        <v>1004.559</v>
      </c>
      <c r="U127" s="229">
        <v>1018.41</v>
      </c>
      <c r="V127" s="229">
        <v>1043.0</v>
      </c>
      <c r="W127" s="229">
        <v>1015.25</v>
      </c>
      <c r="X127" s="229">
        <v>1038.99</v>
      </c>
      <c r="Y127" s="229">
        <v>7240980.0</v>
      </c>
      <c r="AA127" s="228">
        <v>582.7138</v>
      </c>
      <c r="AB127" s="229">
        <v>595.35</v>
      </c>
      <c r="AC127" s="229">
        <v>597.9</v>
      </c>
      <c r="AD127" s="229">
        <v>580.1</v>
      </c>
      <c r="AE127" s="229">
        <v>585.2</v>
      </c>
      <c r="AF127" s="229">
        <v>4252656.0</v>
      </c>
      <c r="AH127" s="228">
        <v>735.6876</v>
      </c>
      <c r="AI127" s="229">
        <v>738.95</v>
      </c>
      <c r="AJ127" s="229">
        <v>751.6</v>
      </c>
      <c r="AK127" s="229">
        <v>720.55</v>
      </c>
      <c r="AL127" s="229">
        <v>750.8</v>
      </c>
      <c r="AM127" s="229">
        <v>7181534.0</v>
      </c>
      <c r="AN127" s="229"/>
      <c r="AO127" s="228">
        <v>1925.046</v>
      </c>
      <c r="AP127" s="229">
        <v>1945.2</v>
      </c>
      <c r="AQ127" s="229">
        <v>1950.4</v>
      </c>
      <c r="AR127" s="229">
        <v>1888.2</v>
      </c>
      <c r="AS127" s="229">
        <v>1919.4</v>
      </c>
      <c r="AT127" s="229">
        <v>882860.0</v>
      </c>
      <c r="AU127" s="229"/>
      <c r="AV127" s="228">
        <v>1005.688</v>
      </c>
      <c r="AW127" s="229">
        <v>1030.9</v>
      </c>
      <c r="AX127" s="229">
        <v>1036.0</v>
      </c>
      <c r="AY127" s="229">
        <v>1013.0</v>
      </c>
      <c r="AZ127" s="229">
        <v>1024.0</v>
      </c>
      <c r="BA127" s="229">
        <v>5327611.0</v>
      </c>
    </row>
    <row r="128">
      <c r="B128" s="219" t="s">
        <v>434</v>
      </c>
      <c r="C128" s="229">
        <f t="shared" si="1"/>
        <v>0.009183595242</v>
      </c>
      <c r="D128" s="229">
        <f t="shared" si="2"/>
        <v>0.04558728566</v>
      </c>
      <c r="E128" s="229">
        <f t="shared" si="3"/>
        <v>0.02954161768</v>
      </c>
      <c r="F128" s="229">
        <f t="shared" si="4"/>
        <v>0.05348662905</v>
      </c>
      <c r="G128" s="229">
        <f t="shared" si="5"/>
        <v>-0.003321274252</v>
      </c>
      <c r="H128" s="229">
        <f t="shared" si="6"/>
        <v>0.01735690577</v>
      </c>
      <c r="K128" s="227" t="s">
        <v>434</v>
      </c>
      <c r="M128" s="228">
        <v>19745.0</v>
      </c>
      <c r="N128" s="229">
        <v>19745.0</v>
      </c>
      <c r="O128" s="229">
        <v>19991.85</v>
      </c>
      <c r="P128" s="229">
        <v>19562.95</v>
      </c>
      <c r="Q128" s="229">
        <v>19612.15</v>
      </c>
      <c r="R128" s="229">
        <v>1402000.0</v>
      </c>
      <c r="T128" s="228">
        <v>1051.414</v>
      </c>
      <c r="U128" s="229">
        <v>1057.64</v>
      </c>
      <c r="V128" s="229">
        <v>1078.94</v>
      </c>
      <c r="W128" s="229">
        <v>1018.6</v>
      </c>
      <c r="X128" s="229">
        <v>1019.93</v>
      </c>
      <c r="Y128" s="229">
        <v>1.239171E7</v>
      </c>
      <c r="AA128" s="228">
        <v>600.1849</v>
      </c>
      <c r="AB128" s="229">
        <v>613.2</v>
      </c>
      <c r="AC128" s="229">
        <v>618.9</v>
      </c>
      <c r="AD128" s="229">
        <v>593.0</v>
      </c>
      <c r="AE128" s="229">
        <v>593.7</v>
      </c>
      <c r="AF128" s="229">
        <v>3774140.0</v>
      </c>
      <c r="AH128" s="228">
        <v>776.1084</v>
      </c>
      <c r="AI128" s="229">
        <v>779.55</v>
      </c>
      <c r="AJ128" s="229">
        <v>791.55</v>
      </c>
      <c r="AK128" s="229">
        <v>730.45</v>
      </c>
      <c r="AL128" s="229">
        <v>739.05</v>
      </c>
      <c r="AM128" s="229">
        <v>1.0071266E7</v>
      </c>
      <c r="AN128" s="229"/>
      <c r="AO128" s="228">
        <v>1918.663</v>
      </c>
      <c r="AP128" s="229">
        <v>1938.75</v>
      </c>
      <c r="AQ128" s="229">
        <v>1983.1</v>
      </c>
      <c r="AR128" s="229">
        <v>1915.0</v>
      </c>
      <c r="AS128" s="229">
        <v>1945.2</v>
      </c>
      <c r="AT128" s="229">
        <v>929834.0</v>
      </c>
      <c r="AU128" s="229"/>
      <c r="AV128" s="228">
        <v>1023.296</v>
      </c>
      <c r="AW128" s="229">
        <v>1048.95</v>
      </c>
      <c r="AX128" s="229">
        <v>1062.0</v>
      </c>
      <c r="AY128" s="229">
        <v>1019.5</v>
      </c>
      <c r="AZ128" s="229">
        <v>1036.2</v>
      </c>
      <c r="BA128" s="229">
        <v>5057688.0</v>
      </c>
    </row>
    <row r="129">
      <c r="B129" s="219" t="s">
        <v>435</v>
      </c>
      <c r="C129" s="229">
        <f t="shared" si="1"/>
        <v>-0.005023994442</v>
      </c>
      <c r="D129" s="229">
        <f t="shared" si="2"/>
        <v>0.05424841446</v>
      </c>
      <c r="E129" s="229">
        <f t="shared" si="3"/>
        <v>0.04355803716</v>
      </c>
      <c r="F129" s="229">
        <f t="shared" si="4"/>
        <v>0.07110716045</v>
      </c>
      <c r="G129" s="229">
        <f t="shared" si="5"/>
        <v>0.026241996</v>
      </c>
      <c r="H129" s="229">
        <f t="shared" si="6"/>
        <v>0.1321759054</v>
      </c>
      <c r="K129" s="227" t="s">
        <v>435</v>
      </c>
      <c r="M129" s="228">
        <v>19646.05</v>
      </c>
      <c r="N129" s="229">
        <v>19646.05</v>
      </c>
      <c r="O129" s="229">
        <v>19867.55</v>
      </c>
      <c r="P129" s="229">
        <v>19563.1</v>
      </c>
      <c r="Q129" s="229">
        <v>19748.45</v>
      </c>
      <c r="R129" s="229">
        <v>1473600.0</v>
      </c>
      <c r="T129" s="228">
        <v>1110.027</v>
      </c>
      <c r="U129" s="229">
        <v>1116.6</v>
      </c>
      <c r="V129" s="229">
        <v>1123.6</v>
      </c>
      <c r="W129" s="229">
        <v>1055.65</v>
      </c>
      <c r="X129" s="229">
        <v>1055.65</v>
      </c>
      <c r="Y129" s="229">
        <v>1.6702335E7</v>
      </c>
      <c r="AA129" s="228">
        <v>626.9055</v>
      </c>
      <c r="AB129" s="229">
        <v>640.5</v>
      </c>
      <c r="AC129" s="229">
        <v>656.7</v>
      </c>
      <c r="AD129" s="229">
        <v>611.75</v>
      </c>
      <c r="AE129" s="229">
        <v>613.2</v>
      </c>
      <c r="AF129" s="229">
        <v>5147723.0</v>
      </c>
      <c r="AH129" s="228">
        <v>833.3047</v>
      </c>
      <c r="AI129" s="229">
        <v>837.0</v>
      </c>
      <c r="AJ129" s="229">
        <v>846.5</v>
      </c>
      <c r="AK129" s="229">
        <v>771.0</v>
      </c>
      <c r="AL129" s="229">
        <v>776.6</v>
      </c>
      <c r="AM129" s="229">
        <v>1.2428698E7</v>
      </c>
      <c r="AN129" s="229"/>
      <c r="AO129" s="228">
        <v>1969.679</v>
      </c>
      <c r="AP129" s="229">
        <v>1990.3</v>
      </c>
      <c r="AQ129" s="229">
        <v>2036.5</v>
      </c>
      <c r="AR129" s="229">
        <v>1930.05</v>
      </c>
      <c r="AS129" s="229">
        <v>1946.95</v>
      </c>
      <c r="AT129" s="229">
        <v>1327604.0</v>
      </c>
      <c r="AU129" s="229"/>
      <c r="AV129" s="228">
        <v>1167.897</v>
      </c>
      <c r="AW129" s="229">
        <v>1177.8</v>
      </c>
      <c r="AX129" s="229">
        <v>1219.4</v>
      </c>
      <c r="AY129" s="229">
        <v>1038.0</v>
      </c>
      <c r="AZ129" s="229">
        <v>1048.95</v>
      </c>
      <c r="BA129" s="229">
        <v>2.2436321E7</v>
      </c>
    </row>
    <row r="130">
      <c r="B130" s="219" t="s">
        <v>436</v>
      </c>
      <c r="C130" s="229">
        <f t="shared" si="1"/>
        <v>-0.006590419648</v>
      </c>
      <c r="D130" s="229">
        <f t="shared" si="2"/>
        <v>0.01184905178</v>
      </c>
      <c r="E130" s="229">
        <f t="shared" si="3"/>
        <v>0.03330072779</v>
      </c>
      <c r="F130" s="229">
        <f t="shared" si="4"/>
        <v>0.005421464057</v>
      </c>
      <c r="G130" s="229">
        <f t="shared" si="5"/>
        <v>0.03546346244</v>
      </c>
      <c r="H130" s="229">
        <f t="shared" si="6"/>
        <v>0.02676596632</v>
      </c>
      <c r="K130" s="227" t="s">
        <v>436</v>
      </c>
      <c r="M130" s="228">
        <v>19517.0</v>
      </c>
      <c r="N130" s="229">
        <v>19517.0</v>
      </c>
      <c r="O130" s="229">
        <v>19795.6</v>
      </c>
      <c r="P130" s="229">
        <v>19296.45</v>
      </c>
      <c r="Q130" s="229">
        <v>19666.35</v>
      </c>
      <c r="R130" s="229">
        <v>1480300.0</v>
      </c>
      <c r="T130" s="228">
        <v>1123.258</v>
      </c>
      <c r="U130" s="229">
        <v>1129.91</v>
      </c>
      <c r="V130" s="229">
        <v>1146.8</v>
      </c>
      <c r="W130" s="229">
        <v>1114.0</v>
      </c>
      <c r="X130" s="229">
        <v>1116.91</v>
      </c>
      <c r="Y130" s="229">
        <v>9811060.0</v>
      </c>
      <c r="AA130" s="228">
        <v>648.1334</v>
      </c>
      <c r="AB130" s="229">
        <v>649.75</v>
      </c>
      <c r="AC130" s="229">
        <v>655.6</v>
      </c>
      <c r="AD130" s="229">
        <v>622.0</v>
      </c>
      <c r="AE130" s="229">
        <v>640.0</v>
      </c>
      <c r="AF130" s="229">
        <v>5607137.0</v>
      </c>
      <c r="AH130" s="228">
        <v>837.8347</v>
      </c>
      <c r="AI130" s="229">
        <v>841.55</v>
      </c>
      <c r="AJ130" s="229">
        <v>855.9</v>
      </c>
      <c r="AK130" s="229">
        <v>805.65</v>
      </c>
      <c r="AL130" s="229">
        <v>836.05</v>
      </c>
      <c r="AM130" s="229">
        <v>1.0439873E7</v>
      </c>
      <c r="AN130" s="229"/>
      <c r="AO130" s="228">
        <v>2040.784</v>
      </c>
      <c r="AP130" s="229">
        <v>2062.15</v>
      </c>
      <c r="AQ130" s="229">
        <v>2081.0</v>
      </c>
      <c r="AR130" s="229">
        <v>1909.0</v>
      </c>
      <c r="AS130" s="229">
        <v>1909.0</v>
      </c>
      <c r="AT130" s="229">
        <v>2202680.0</v>
      </c>
      <c r="AU130" s="229"/>
      <c r="AV130" s="228">
        <v>1199.579</v>
      </c>
      <c r="AW130" s="229">
        <v>1209.75</v>
      </c>
      <c r="AX130" s="229">
        <v>1238.7</v>
      </c>
      <c r="AY130" s="229">
        <v>1150.0</v>
      </c>
      <c r="AZ130" s="229">
        <v>1181.8</v>
      </c>
      <c r="BA130" s="229">
        <v>1.6379889E7</v>
      </c>
    </row>
    <row r="131">
      <c r="B131" s="219" t="s">
        <v>437</v>
      </c>
      <c r="C131" s="229">
        <f t="shared" si="1"/>
        <v>-0.004555114654</v>
      </c>
      <c r="D131" s="229">
        <f t="shared" si="2"/>
        <v>0.03023989277</v>
      </c>
      <c r="E131" s="229">
        <f t="shared" si="3"/>
        <v>0.001845292712</v>
      </c>
      <c r="F131" s="229">
        <f t="shared" si="4"/>
        <v>0.02534312889</v>
      </c>
      <c r="G131" s="229">
        <f t="shared" si="5"/>
        <v>-0.03297934312</v>
      </c>
      <c r="H131" s="229">
        <f t="shared" si="6"/>
        <v>0.0328898798</v>
      </c>
      <c r="K131" s="227" t="s">
        <v>437</v>
      </c>
      <c r="M131" s="228">
        <v>19428.3</v>
      </c>
      <c r="N131" s="229">
        <v>19428.3</v>
      </c>
      <c r="O131" s="229">
        <v>19645.5</v>
      </c>
      <c r="P131" s="229">
        <v>19412.75</v>
      </c>
      <c r="Q131" s="229">
        <v>19576.85</v>
      </c>
      <c r="R131" s="229">
        <v>1291100.0</v>
      </c>
      <c r="T131" s="228">
        <v>1157.744</v>
      </c>
      <c r="U131" s="229">
        <v>1164.6</v>
      </c>
      <c r="V131" s="229">
        <v>1183.33</v>
      </c>
      <c r="W131" s="229">
        <v>1123.78</v>
      </c>
      <c r="X131" s="229">
        <v>1132.0</v>
      </c>
      <c r="Y131" s="229">
        <v>2.0574125E7</v>
      </c>
      <c r="AA131" s="228">
        <v>649.3305</v>
      </c>
      <c r="AB131" s="229">
        <v>650.95</v>
      </c>
      <c r="AC131" s="229">
        <v>668.75</v>
      </c>
      <c r="AD131" s="229">
        <v>644.95</v>
      </c>
      <c r="AE131" s="229">
        <v>650.0</v>
      </c>
      <c r="AF131" s="229">
        <v>8222343.0</v>
      </c>
      <c r="AH131" s="228">
        <v>859.3394</v>
      </c>
      <c r="AI131" s="229">
        <v>863.15</v>
      </c>
      <c r="AJ131" s="229">
        <v>886.1</v>
      </c>
      <c r="AK131" s="229">
        <v>839.05</v>
      </c>
      <c r="AL131" s="229">
        <v>847.05</v>
      </c>
      <c r="AM131" s="229">
        <v>9896431.0</v>
      </c>
      <c r="AN131" s="229"/>
      <c r="AO131" s="228">
        <v>1974.578</v>
      </c>
      <c r="AP131" s="229">
        <v>1995.25</v>
      </c>
      <c r="AQ131" s="229">
        <v>2094.55</v>
      </c>
      <c r="AR131" s="229">
        <v>1990.05</v>
      </c>
      <c r="AS131" s="229">
        <v>2070.65</v>
      </c>
      <c r="AT131" s="229">
        <v>1633256.0</v>
      </c>
      <c r="AU131" s="229"/>
      <c r="AV131" s="228">
        <v>1239.689</v>
      </c>
      <c r="AW131" s="229">
        <v>1250.2</v>
      </c>
      <c r="AX131" s="229">
        <v>1277.9</v>
      </c>
      <c r="AY131" s="229">
        <v>1174.2</v>
      </c>
      <c r="AZ131" s="229">
        <v>1195.0</v>
      </c>
      <c r="BA131" s="229">
        <v>1.3026096E7</v>
      </c>
    </row>
    <row r="132">
      <c r="B132" s="219" t="s">
        <v>438</v>
      </c>
      <c r="C132" s="229">
        <f t="shared" si="1"/>
        <v>-0.006099901589</v>
      </c>
      <c r="D132" s="229">
        <f t="shared" si="2"/>
        <v>0.008797339985</v>
      </c>
      <c r="E132" s="229">
        <f t="shared" si="3"/>
        <v>-0.004773665607</v>
      </c>
      <c r="F132" s="229">
        <f t="shared" si="4"/>
        <v>-0.006217655481</v>
      </c>
      <c r="G132" s="229">
        <f t="shared" si="5"/>
        <v>-0.007369926084</v>
      </c>
      <c r="H132" s="229">
        <f t="shared" si="6"/>
        <v>-0.0110996259</v>
      </c>
      <c r="K132" s="227" t="s">
        <v>438</v>
      </c>
      <c r="M132" s="228">
        <v>19310.15</v>
      </c>
      <c r="N132" s="229">
        <v>19310.15</v>
      </c>
      <c r="O132" s="229">
        <v>19482.75</v>
      </c>
      <c r="P132" s="229">
        <v>19253.6</v>
      </c>
      <c r="Q132" s="229">
        <v>19383.95</v>
      </c>
      <c r="R132" s="229">
        <v>768700.0</v>
      </c>
      <c r="T132" s="228">
        <v>1167.974</v>
      </c>
      <c r="U132" s="229">
        <v>1174.89</v>
      </c>
      <c r="V132" s="229">
        <v>1196.0</v>
      </c>
      <c r="W132" s="229">
        <v>1155.0</v>
      </c>
      <c r="X132" s="229">
        <v>1165.99</v>
      </c>
      <c r="Y132" s="229">
        <v>1.2895575E7</v>
      </c>
      <c r="AA132" s="228">
        <v>646.2382</v>
      </c>
      <c r="AB132" s="229">
        <v>647.85</v>
      </c>
      <c r="AC132" s="229">
        <v>659.8</v>
      </c>
      <c r="AD132" s="229">
        <v>636.6</v>
      </c>
      <c r="AE132" s="229">
        <v>656.9</v>
      </c>
      <c r="AF132" s="229">
        <v>5967678.0</v>
      </c>
      <c r="AH132" s="228">
        <v>854.0129</v>
      </c>
      <c r="AI132" s="229">
        <v>857.8</v>
      </c>
      <c r="AJ132" s="229">
        <v>887.7</v>
      </c>
      <c r="AK132" s="229">
        <v>850.65</v>
      </c>
      <c r="AL132" s="229">
        <v>866.55</v>
      </c>
      <c r="AM132" s="229">
        <v>9522583.0</v>
      </c>
      <c r="AN132" s="229"/>
      <c r="AO132" s="228">
        <v>1960.079</v>
      </c>
      <c r="AP132" s="229">
        <v>1980.6</v>
      </c>
      <c r="AQ132" s="229">
        <v>1994.95</v>
      </c>
      <c r="AR132" s="229">
        <v>1953.2</v>
      </c>
      <c r="AS132" s="229">
        <v>1986.95</v>
      </c>
      <c r="AT132" s="229">
        <v>1144703.0</v>
      </c>
      <c r="AU132" s="229"/>
      <c r="AV132" s="228">
        <v>1226.005</v>
      </c>
      <c r="AW132" s="229">
        <v>1236.4</v>
      </c>
      <c r="AX132" s="229">
        <v>1257.0</v>
      </c>
      <c r="AY132" s="229">
        <v>1226.05</v>
      </c>
      <c r="AZ132" s="229">
        <v>1250.2</v>
      </c>
      <c r="BA132" s="229">
        <v>5643914.0</v>
      </c>
    </row>
    <row r="133">
      <c r="B133" s="219" t="s">
        <v>439</v>
      </c>
      <c r="C133" s="229">
        <f t="shared" si="1"/>
        <v>-0.002299361107</v>
      </c>
      <c r="D133" s="229">
        <f t="shared" si="2"/>
        <v>-0.01633859101</v>
      </c>
      <c r="E133" s="229">
        <f t="shared" si="3"/>
        <v>-0.0290511787</v>
      </c>
      <c r="F133" s="229">
        <f t="shared" si="4"/>
        <v>-0.03475408251</v>
      </c>
      <c r="G133" s="229">
        <f t="shared" si="5"/>
        <v>-0.02184623379</v>
      </c>
      <c r="H133" s="229">
        <f t="shared" si="6"/>
        <v>-0.0220795639</v>
      </c>
      <c r="K133" s="227" t="s">
        <v>439</v>
      </c>
      <c r="M133" s="228">
        <v>19265.8</v>
      </c>
      <c r="N133" s="229">
        <v>19265.8</v>
      </c>
      <c r="O133" s="229">
        <v>19584.45</v>
      </c>
      <c r="P133" s="229">
        <v>19229.7</v>
      </c>
      <c r="Q133" s="229">
        <v>19320.65</v>
      </c>
      <c r="R133" s="229">
        <v>1431300.0</v>
      </c>
      <c r="T133" s="228">
        <v>1149.046</v>
      </c>
      <c r="U133" s="229">
        <v>1155.85</v>
      </c>
      <c r="V133" s="229">
        <v>1197.94</v>
      </c>
      <c r="W133" s="229">
        <v>1154.11</v>
      </c>
      <c r="X133" s="229">
        <v>1174.05</v>
      </c>
      <c r="Y133" s="229">
        <v>1.5003465E7</v>
      </c>
      <c r="AA133" s="228">
        <v>627.7343</v>
      </c>
      <c r="AB133" s="229">
        <v>629.3</v>
      </c>
      <c r="AC133" s="229">
        <v>660.85</v>
      </c>
      <c r="AD133" s="229">
        <v>627.5</v>
      </c>
      <c r="AE133" s="229">
        <v>649.95</v>
      </c>
      <c r="AF133" s="229">
        <v>4599129.0</v>
      </c>
      <c r="AH133" s="228">
        <v>824.8423</v>
      </c>
      <c r="AI133" s="229">
        <v>828.5</v>
      </c>
      <c r="AJ133" s="229">
        <v>866.85</v>
      </c>
      <c r="AK133" s="229">
        <v>824.95</v>
      </c>
      <c r="AL133" s="229">
        <v>858.0</v>
      </c>
      <c r="AM133" s="229">
        <v>8084549.0</v>
      </c>
      <c r="AN133" s="229"/>
      <c r="AO133" s="228">
        <v>1917.723</v>
      </c>
      <c r="AP133" s="229">
        <v>1937.8</v>
      </c>
      <c r="AQ133" s="229">
        <v>2009.1</v>
      </c>
      <c r="AR133" s="229">
        <v>1925.0</v>
      </c>
      <c r="AS133" s="229">
        <v>1980.6</v>
      </c>
      <c r="AT133" s="229">
        <v>1667188.0</v>
      </c>
      <c r="AU133" s="229"/>
      <c r="AV133" s="228">
        <v>1199.232</v>
      </c>
      <c r="AW133" s="229">
        <v>1209.4</v>
      </c>
      <c r="AX133" s="229">
        <v>1259.9</v>
      </c>
      <c r="AY133" s="229">
        <v>1205.0</v>
      </c>
      <c r="AZ133" s="229">
        <v>1237.45</v>
      </c>
      <c r="BA133" s="229">
        <v>6779039.0</v>
      </c>
    </row>
    <row r="134">
      <c r="B134" s="219" t="s">
        <v>440</v>
      </c>
      <c r="C134" s="229">
        <f t="shared" si="1"/>
        <v>0.008759496954</v>
      </c>
      <c r="D134" s="229">
        <f t="shared" si="2"/>
        <v>-0.03534528942</v>
      </c>
      <c r="E134" s="229">
        <f t="shared" si="3"/>
        <v>-0.02469458397</v>
      </c>
      <c r="F134" s="229">
        <f t="shared" si="4"/>
        <v>-0.003567034941</v>
      </c>
      <c r="G134" s="229">
        <f t="shared" si="5"/>
        <v>-0.08168671822</v>
      </c>
      <c r="H134" s="229">
        <f t="shared" si="6"/>
        <v>0.02933212664</v>
      </c>
      <c r="K134" s="227" t="s">
        <v>440</v>
      </c>
      <c r="M134" s="228">
        <v>19435.3</v>
      </c>
      <c r="N134" s="229">
        <v>19435.3</v>
      </c>
      <c r="O134" s="229">
        <v>19458.55</v>
      </c>
      <c r="P134" s="229">
        <v>19223.65</v>
      </c>
      <c r="Q134" s="229">
        <v>19298.35</v>
      </c>
      <c r="R134" s="229">
        <v>1684200.0</v>
      </c>
      <c r="T134" s="228">
        <v>1109.142</v>
      </c>
      <c r="U134" s="229">
        <v>1115.71</v>
      </c>
      <c r="V134" s="229">
        <v>1165.8</v>
      </c>
      <c r="W134" s="229">
        <v>1110.02</v>
      </c>
      <c r="X134" s="229">
        <v>1156.0</v>
      </c>
      <c r="Y134" s="229">
        <v>1.3444825E7</v>
      </c>
      <c r="AA134" s="228">
        <v>612.4225</v>
      </c>
      <c r="AB134" s="229">
        <v>613.95</v>
      </c>
      <c r="AC134" s="229">
        <v>641.0</v>
      </c>
      <c r="AD134" s="229">
        <v>612.6</v>
      </c>
      <c r="AE134" s="229">
        <v>630.95</v>
      </c>
      <c r="AF134" s="229">
        <v>4883187.0</v>
      </c>
      <c r="AH134" s="228">
        <v>821.9053</v>
      </c>
      <c r="AI134" s="229">
        <v>825.55</v>
      </c>
      <c r="AJ134" s="229">
        <v>842.5</v>
      </c>
      <c r="AK134" s="229">
        <v>819.35</v>
      </c>
      <c r="AL134" s="229">
        <v>829.9</v>
      </c>
      <c r="AM134" s="229">
        <v>7715847.0</v>
      </c>
      <c r="AN134" s="229"/>
      <c r="AO134" s="228">
        <v>1767.298</v>
      </c>
      <c r="AP134" s="229">
        <v>1785.8</v>
      </c>
      <c r="AQ134" s="229">
        <v>1983.4</v>
      </c>
      <c r="AR134" s="229">
        <v>1772.05</v>
      </c>
      <c r="AS134" s="229">
        <v>1941.1</v>
      </c>
      <c r="AT134" s="229">
        <v>4831569.0</v>
      </c>
      <c r="AU134" s="229"/>
      <c r="AV134" s="228">
        <v>1234.929</v>
      </c>
      <c r="AW134" s="229">
        <v>1245.4</v>
      </c>
      <c r="AX134" s="229">
        <v>1268.9</v>
      </c>
      <c r="AY134" s="229">
        <v>1211.0</v>
      </c>
      <c r="AZ134" s="229">
        <v>1212.0</v>
      </c>
      <c r="BA134" s="229">
        <v>8428433.0</v>
      </c>
    </row>
    <row r="135">
      <c r="B135" s="219" t="s">
        <v>441</v>
      </c>
      <c r="C135" s="229">
        <f t="shared" si="1"/>
        <v>0.01959800594</v>
      </c>
      <c r="D135" s="229">
        <f t="shared" si="2"/>
        <v>0.0009408254003</v>
      </c>
      <c r="E135" s="229">
        <f t="shared" si="3"/>
        <v>0.0228655468</v>
      </c>
      <c r="F135" s="229">
        <f t="shared" si="4"/>
        <v>0.03913693151</v>
      </c>
      <c r="G135" s="229">
        <f t="shared" si="5"/>
        <v>0.04754136712</v>
      </c>
      <c r="H135" s="229">
        <f t="shared" si="6"/>
        <v>-0.0006423484414</v>
      </c>
      <c r="K135" s="227" t="s">
        <v>441</v>
      </c>
      <c r="M135" s="228">
        <v>19819.95</v>
      </c>
      <c r="N135" s="229">
        <v>19819.95</v>
      </c>
      <c r="O135" s="229">
        <v>19867.15</v>
      </c>
      <c r="P135" s="229">
        <v>19432.85</v>
      </c>
      <c r="Q135" s="229">
        <v>19525.05</v>
      </c>
      <c r="R135" s="229">
        <v>1434200.0</v>
      </c>
      <c r="T135" s="228">
        <v>1110.186</v>
      </c>
      <c r="U135" s="229">
        <v>1116.76</v>
      </c>
      <c r="V135" s="229">
        <v>1133.34</v>
      </c>
      <c r="W135" s="229">
        <v>1111.85</v>
      </c>
      <c r="X135" s="229">
        <v>1117.0</v>
      </c>
      <c r="Y135" s="229">
        <v>9256300.0</v>
      </c>
      <c r="AA135" s="228">
        <v>626.5872</v>
      </c>
      <c r="AB135" s="229">
        <v>628.15</v>
      </c>
      <c r="AC135" s="229">
        <v>643.95</v>
      </c>
      <c r="AD135" s="229">
        <v>615.05</v>
      </c>
      <c r="AE135" s="229">
        <v>615.95</v>
      </c>
      <c r="AF135" s="229">
        <v>4825191.0</v>
      </c>
      <c r="AH135" s="228">
        <v>854.7099</v>
      </c>
      <c r="AI135" s="229">
        <v>858.5</v>
      </c>
      <c r="AJ135" s="229">
        <v>869.8</v>
      </c>
      <c r="AK135" s="229">
        <v>815.8</v>
      </c>
      <c r="AL135" s="229">
        <v>829.0</v>
      </c>
      <c r="AM135" s="229">
        <v>8701405.0</v>
      </c>
      <c r="AN135" s="229"/>
      <c r="AO135" s="228">
        <v>1853.347</v>
      </c>
      <c r="AP135" s="229">
        <v>1872.75</v>
      </c>
      <c r="AQ135" s="229">
        <v>1938.35</v>
      </c>
      <c r="AR135" s="229">
        <v>1795.4</v>
      </c>
      <c r="AS135" s="229">
        <v>1805.0</v>
      </c>
      <c r="AT135" s="229">
        <v>4229213.0</v>
      </c>
      <c r="AU135" s="229"/>
      <c r="AV135" s="228">
        <v>1234.136</v>
      </c>
      <c r="AW135" s="229">
        <v>1244.6</v>
      </c>
      <c r="AX135" s="229">
        <v>1267.0</v>
      </c>
      <c r="AY135" s="229">
        <v>1232.55</v>
      </c>
      <c r="AZ135" s="229">
        <v>1250.3</v>
      </c>
      <c r="BA135" s="229">
        <v>7665174.0</v>
      </c>
    </row>
    <row r="136">
      <c r="B136" s="219" t="s">
        <v>442</v>
      </c>
      <c r="C136" s="229">
        <f t="shared" si="1"/>
        <v>0.01861481361</v>
      </c>
      <c r="D136" s="229">
        <f t="shared" si="2"/>
        <v>0.0413443651</v>
      </c>
      <c r="E136" s="229">
        <f t="shared" si="3"/>
        <v>0.02701380231</v>
      </c>
      <c r="F136" s="229">
        <f t="shared" si="4"/>
        <v>0.04592941765</v>
      </c>
      <c r="G136" s="229">
        <f t="shared" si="5"/>
        <v>-0.0004004369241</v>
      </c>
      <c r="H136" s="229">
        <f t="shared" si="6"/>
        <v>-0.007338861719</v>
      </c>
      <c r="K136" s="227" t="s">
        <v>442</v>
      </c>
      <c r="M136" s="228">
        <v>20192.35</v>
      </c>
      <c r="N136" s="229">
        <v>20192.35</v>
      </c>
      <c r="O136" s="229">
        <v>20222.45</v>
      </c>
      <c r="P136" s="229">
        <v>19865.35</v>
      </c>
      <c r="Q136" s="229">
        <v>19890.0</v>
      </c>
      <c r="R136" s="229">
        <v>1541600.0</v>
      </c>
      <c r="T136" s="228">
        <v>1157.048</v>
      </c>
      <c r="U136" s="229">
        <v>1163.9</v>
      </c>
      <c r="V136" s="229">
        <v>1168.57</v>
      </c>
      <c r="W136" s="229">
        <v>1117.01</v>
      </c>
      <c r="X136" s="229">
        <v>1119.0</v>
      </c>
      <c r="Y136" s="229">
        <v>8675595.0</v>
      </c>
      <c r="AA136" s="228">
        <v>643.7444</v>
      </c>
      <c r="AB136" s="229">
        <v>645.35</v>
      </c>
      <c r="AC136" s="229">
        <v>648.95</v>
      </c>
      <c r="AD136" s="229">
        <v>623.8</v>
      </c>
      <c r="AE136" s="229">
        <v>632.0</v>
      </c>
      <c r="AF136" s="229">
        <v>4964799.0</v>
      </c>
      <c r="AH136" s="228">
        <v>894.8817</v>
      </c>
      <c r="AI136" s="229">
        <v>898.85</v>
      </c>
      <c r="AJ136" s="229">
        <v>907.7</v>
      </c>
      <c r="AK136" s="229">
        <v>855.1</v>
      </c>
      <c r="AL136" s="229">
        <v>858.5</v>
      </c>
      <c r="AM136" s="229">
        <v>1.2882434E7</v>
      </c>
      <c r="AN136" s="229"/>
      <c r="AO136" s="228">
        <v>1852.605</v>
      </c>
      <c r="AP136" s="229">
        <v>1872.0</v>
      </c>
      <c r="AQ136" s="229">
        <v>1897.65</v>
      </c>
      <c r="AR136" s="229">
        <v>1837.6</v>
      </c>
      <c r="AS136" s="229">
        <v>1876.25</v>
      </c>
      <c r="AT136" s="229">
        <v>2524234.0</v>
      </c>
      <c r="AU136" s="229"/>
      <c r="AV136" s="228">
        <v>1225.112</v>
      </c>
      <c r="AW136" s="229">
        <v>1235.5</v>
      </c>
      <c r="AX136" s="229">
        <v>1259.9</v>
      </c>
      <c r="AY136" s="229">
        <v>1223.3</v>
      </c>
      <c r="AZ136" s="229">
        <v>1244.6</v>
      </c>
      <c r="BA136" s="229">
        <v>7573434.0</v>
      </c>
    </row>
    <row r="137">
      <c r="B137" s="219" t="s">
        <v>443</v>
      </c>
      <c r="C137" s="229">
        <f t="shared" si="1"/>
        <v>-0.02599314567</v>
      </c>
      <c r="D137" s="229">
        <f t="shared" si="2"/>
        <v>-0.05337115136</v>
      </c>
      <c r="E137" s="229">
        <f t="shared" si="3"/>
        <v>-0.08022346345</v>
      </c>
      <c r="F137" s="229">
        <f t="shared" si="4"/>
        <v>-0.03676942912</v>
      </c>
      <c r="G137" s="229">
        <f t="shared" si="5"/>
        <v>-0.01160597668</v>
      </c>
      <c r="H137" s="229">
        <f t="shared" si="6"/>
        <v>-0.04097379488</v>
      </c>
      <c r="K137" s="227" t="s">
        <v>443</v>
      </c>
      <c r="M137" s="228">
        <v>19674.25</v>
      </c>
      <c r="N137" s="229">
        <v>19674.25</v>
      </c>
      <c r="O137" s="229">
        <v>20195.35</v>
      </c>
      <c r="P137" s="229">
        <v>19657.5</v>
      </c>
      <c r="Q137" s="229">
        <v>20155.95</v>
      </c>
      <c r="R137" s="229">
        <v>1164500.0</v>
      </c>
      <c r="T137" s="228">
        <v>1096.914</v>
      </c>
      <c r="U137" s="229">
        <v>1103.41</v>
      </c>
      <c r="V137" s="229">
        <v>1165.76</v>
      </c>
      <c r="W137" s="229">
        <v>1100.4</v>
      </c>
      <c r="X137" s="229">
        <v>1164.2</v>
      </c>
      <c r="Y137" s="229">
        <v>8897645.0</v>
      </c>
      <c r="AA137" s="228">
        <v>594.1182</v>
      </c>
      <c r="AB137" s="229">
        <v>595.6</v>
      </c>
      <c r="AC137" s="229">
        <v>653.9</v>
      </c>
      <c r="AD137" s="229">
        <v>594.3</v>
      </c>
      <c r="AE137" s="229">
        <v>645.35</v>
      </c>
      <c r="AF137" s="229">
        <v>5230607.0</v>
      </c>
      <c r="AH137" s="228">
        <v>862.575</v>
      </c>
      <c r="AI137" s="229">
        <v>866.4</v>
      </c>
      <c r="AJ137" s="229">
        <v>907.2</v>
      </c>
      <c r="AK137" s="229">
        <v>845.15</v>
      </c>
      <c r="AL137" s="229">
        <v>897.95</v>
      </c>
      <c r="AM137" s="229">
        <v>5315713.0</v>
      </c>
      <c r="AN137" s="229"/>
      <c r="AO137" s="228">
        <v>1831.228</v>
      </c>
      <c r="AP137" s="229">
        <v>1850.4</v>
      </c>
      <c r="AQ137" s="229">
        <v>1897.35</v>
      </c>
      <c r="AR137" s="229">
        <v>1835.0</v>
      </c>
      <c r="AS137" s="229">
        <v>1879.0</v>
      </c>
      <c r="AT137" s="229">
        <v>1448842.0</v>
      </c>
      <c r="AU137" s="229"/>
      <c r="AV137" s="228">
        <v>1175.929</v>
      </c>
      <c r="AW137" s="229">
        <v>1185.9</v>
      </c>
      <c r="AX137" s="229">
        <v>1257.6</v>
      </c>
      <c r="AY137" s="229">
        <v>1168.55</v>
      </c>
      <c r="AZ137" s="229">
        <v>1240.95</v>
      </c>
      <c r="BA137" s="229">
        <v>8257919.0</v>
      </c>
    </row>
    <row r="138">
      <c r="B138" s="219" t="s">
        <v>444</v>
      </c>
      <c r="C138" s="229">
        <f t="shared" si="1"/>
        <v>-0.001828933001</v>
      </c>
      <c r="D138" s="229">
        <f t="shared" si="2"/>
        <v>0.0125994992</v>
      </c>
      <c r="E138" s="229">
        <f t="shared" si="3"/>
        <v>0.03205291073</v>
      </c>
      <c r="F138" s="229">
        <f t="shared" si="4"/>
        <v>0.05386661447</v>
      </c>
      <c r="G138" s="229">
        <f t="shared" si="5"/>
        <v>0.04165195623</v>
      </c>
      <c r="H138" s="229">
        <f t="shared" si="6"/>
        <v>0.0002108748508</v>
      </c>
      <c r="K138" s="227" t="s">
        <v>444</v>
      </c>
      <c r="M138" s="228">
        <v>19638.3</v>
      </c>
      <c r="N138" s="229">
        <v>19638.3</v>
      </c>
      <c r="O138" s="229">
        <v>19766.65</v>
      </c>
      <c r="P138" s="229">
        <v>19492.1</v>
      </c>
      <c r="Q138" s="229">
        <v>19678.2</v>
      </c>
      <c r="R138" s="229">
        <v>1193200.0</v>
      </c>
      <c r="T138" s="228">
        <v>1110.822</v>
      </c>
      <c r="U138" s="229">
        <v>1117.4</v>
      </c>
      <c r="V138" s="229">
        <v>1126.0</v>
      </c>
      <c r="W138" s="229">
        <v>1082.2</v>
      </c>
      <c r="X138" s="229">
        <v>1105.97</v>
      </c>
      <c r="Y138" s="229">
        <v>1.007436E7</v>
      </c>
      <c r="AA138" s="228">
        <v>613.4699</v>
      </c>
      <c r="AB138" s="229">
        <v>615.0</v>
      </c>
      <c r="AC138" s="229">
        <v>621.95</v>
      </c>
      <c r="AD138" s="229">
        <v>589.15</v>
      </c>
      <c r="AE138" s="229">
        <v>591.1</v>
      </c>
      <c r="AF138" s="229">
        <v>1.0129112E7</v>
      </c>
      <c r="AH138" s="228">
        <v>910.3132</v>
      </c>
      <c r="AI138" s="229">
        <v>914.35</v>
      </c>
      <c r="AJ138" s="229">
        <v>930.0</v>
      </c>
      <c r="AK138" s="229">
        <v>852.2</v>
      </c>
      <c r="AL138" s="229">
        <v>866.6</v>
      </c>
      <c r="AM138" s="229">
        <v>1.3739523E7</v>
      </c>
      <c r="AN138" s="229"/>
      <c r="AO138" s="228">
        <v>1909.113</v>
      </c>
      <c r="AP138" s="229">
        <v>1929.1</v>
      </c>
      <c r="AQ138" s="229">
        <v>1945.0</v>
      </c>
      <c r="AR138" s="229">
        <v>1821.45</v>
      </c>
      <c r="AS138" s="229">
        <v>1850.0</v>
      </c>
      <c r="AT138" s="229">
        <v>2112852.0</v>
      </c>
      <c r="AU138" s="229"/>
      <c r="AV138" s="228">
        <v>1176.177</v>
      </c>
      <c r="AW138" s="229">
        <v>1186.15</v>
      </c>
      <c r="AX138" s="229">
        <v>1199.2</v>
      </c>
      <c r="AY138" s="229">
        <v>1158.9</v>
      </c>
      <c r="AZ138" s="229">
        <v>1186.0</v>
      </c>
      <c r="BA138" s="229">
        <v>7671194.0</v>
      </c>
    </row>
    <row r="139">
      <c r="B139" s="219" t="s">
        <v>445</v>
      </c>
      <c r="C139" s="229">
        <f t="shared" si="1"/>
        <v>0.0007736983675</v>
      </c>
      <c r="D139" s="229">
        <f t="shared" si="2"/>
        <v>-0.02944286779</v>
      </c>
      <c r="E139" s="229">
        <f t="shared" si="3"/>
        <v>-0.01846204563</v>
      </c>
      <c r="F139" s="229">
        <f t="shared" si="4"/>
        <v>-0.01487455864</v>
      </c>
      <c r="G139" s="229">
        <f t="shared" si="5"/>
        <v>-0.01833625707</v>
      </c>
      <c r="H139" s="229">
        <f t="shared" si="6"/>
        <v>-0.0197095844</v>
      </c>
      <c r="K139" s="227" t="s">
        <v>445</v>
      </c>
      <c r="M139" s="228">
        <v>19653.5</v>
      </c>
      <c r="N139" s="229">
        <v>19653.5</v>
      </c>
      <c r="O139" s="229">
        <v>19675.75</v>
      </c>
      <c r="P139" s="229">
        <v>19333.6</v>
      </c>
      <c r="Q139" s="229">
        <v>19622.4</v>
      </c>
      <c r="R139" s="229">
        <v>892800.0</v>
      </c>
      <c r="T139" s="228">
        <v>1078.593</v>
      </c>
      <c r="U139" s="229">
        <v>1084.98</v>
      </c>
      <c r="V139" s="229">
        <v>1117.4</v>
      </c>
      <c r="W139" s="229">
        <v>1080.0</v>
      </c>
      <c r="X139" s="229">
        <v>1117.4</v>
      </c>
      <c r="Y139" s="229">
        <v>7806290.0</v>
      </c>
      <c r="AA139" s="228">
        <v>602.2479</v>
      </c>
      <c r="AB139" s="229">
        <v>603.75</v>
      </c>
      <c r="AC139" s="229">
        <v>618.0</v>
      </c>
      <c r="AD139" s="229">
        <v>597.85</v>
      </c>
      <c r="AE139" s="229">
        <v>615.0</v>
      </c>
      <c r="AF139" s="229">
        <v>5909672.0</v>
      </c>
      <c r="AH139" s="228">
        <v>896.8729</v>
      </c>
      <c r="AI139" s="229">
        <v>900.85</v>
      </c>
      <c r="AJ139" s="229">
        <v>917.45</v>
      </c>
      <c r="AK139" s="229">
        <v>871.05</v>
      </c>
      <c r="AL139" s="229">
        <v>914.35</v>
      </c>
      <c r="AM139" s="229">
        <v>7958787.0</v>
      </c>
      <c r="AN139" s="229"/>
      <c r="AO139" s="228">
        <v>1874.426</v>
      </c>
      <c r="AP139" s="229">
        <v>1894.05</v>
      </c>
      <c r="AQ139" s="229">
        <v>1949.0</v>
      </c>
      <c r="AR139" s="229">
        <v>1842.0</v>
      </c>
      <c r="AS139" s="229">
        <v>1929.1</v>
      </c>
      <c r="AT139" s="229">
        <v>1571879.0</v>
      </c>
      <c r="AU139" s="229"/>
      <c r="AV139" s="228">
        <v>1153.222</v>
      </c>
      <c r="AW139" s="229">
        <v>1163.0</v>
      </c>
      <c r="AX139" s="229">
        <v>1186.15</v>
      </c>
      <c r="AY139" s="229">
        <v>1155.25</v>
      </c>
      <c r="AZ139" s="229">
        <v>1186.15</v>
      </c>
      <c r="BA139" s="229">
        <v>4955942.0</v>
      </c>
    </row>
    <row r="140">
      <c r="B140" s="219" t="s">
        <v>446</v>
      </c>
      <c r="C140" s="229">
        <f t="shared" si="1"/>
        <v>0.004951214988</v>
      </c>
      <c r="D140" s="229">
        <f t="shared" si="2"/>
        <v>0.006485548127</v>
      </c>
      <c r="E140" s="229">
        <f t="shared" si="3"/>
        <v>-0.01973796166</v>
      </c>
      <c r="F140" s="229">
        <f t="shared" si="4"/>
        <v>0.02103484685</v>
      </c>
      <c r="G140" s="229">
        <f t="shared" si="5"/>
        <v>0.0008180491744</v>
      </c>
      <c r="H140" s="229">
        <f t="shared" si="6"/>
        <v>0.004075891542</v>
      </c>
      <c r="K140" s="227" t="s">
        <v>446</v>
      </c>
      <c r="M140" s="228">
        <v>19751.05</v>
      </c>
      <c r="N140" s="229">
        <v>19751.05</v>
      </c>
      <c r="O140" s="229">
        <v>19843.3</v>
      </c>
      <c r="P140" s="229">
        <v>19480.5</v>
      </c>
      <c r="Q140" s="229">
        <v>19539.45</v>
      </c>
      <c r="R140" s="229">
        <v>1068300.0</v>
      </c>
      <c r="T140" s="228">
        <v>1085.611</v>
      </c>
      <c r="U140" s="229">
        <v>1092.04</v>
      </c>
      <c r="V140" s="229">
        <v>1117.6</v>
      </c>
      <c r="W140" s="229">
        <v>1080.03</v>
      </c>
      <c r="X140" s="229">
        <v>1082.01</v>
      </c>
      <c r="Y140" s="229">
        <v>9177480.0</v>
      </c>
      <c r="AA140" s="228">
        <v>590.4773</v>
      </c>
      <c r="AB140" s="229">
        <v>591.95</v>
      </c>
      <c r="AC140" s="229">
        <v>607.2</v>
      </c>
      <c r="AD140" s="229">
        <v>587.5</v>
      </c>
      <c r="AE140" s="229">
        <v>600.05</v>
      </c>
      <c r="AF140" s="229">
        <v>5218843.0</v>
      </c>
      <c r="AH140" s="228">
        <v>915.9383</v>
      </c>
      <c r="AI140" s="229">
        <v>920.0</v>
      </c>
      <c r="AJ140" s="229">
        <v>924.45</v>
      </c>
      <c r="AK140" s="229">
        <v>887.85</v>
      </c>
      <c r="AL140" s="229">
        <v>893.0</v>
      </c>
      <c r="AM140" s="229">
        <v>9776632.0</v>
      </c>
      <c r="AN140" s="229"/>
      <c r="AO140" s="228">
        <v>1875.96</v>
      </c>
      <c r="AP140" s="229">
        <v>1895.6</v>
      </c>
      <c r="AQ140" s="229">
        <v>1914.75</v>
      </c>
      <c r="AR140" s="229">
        <v>1865.0</v>
      </c>
      <c r="AS140" s="229">
        <v>1880.0</v>
      </c>
      <c r="AT140" s="229">
        <v>964969.0</v>
      </c>
      <c r="AU140" s="229"/>
      <c r="AV140" s="228">
        <v>1157.932</v>
      </c>
      <c r="AW140" s="229">
        <v>1167.75</v>
      </c>
      <c r="AX140" s="229">
        <v>1186.35</v>
      </c>
      <c r="AY140" s="229">
        <v>1146.5</v>
      </c>
      <c r="AZ140" s="229">
        <v>1159.0</v>
      </c>
      <c r="BA140" s="229">
        <v>6584025.0</v>
      </c>
    </row>
    <row r="141">
      <c r="B141" s="219" t="s">
        <v>447</v>
      </c>
      <c r="C141" s="229">
        <f t="shared" si="1"/>
        <v>-0.01060739783</v>
      </c>
      <c r="D141" s="229">
        <f t="shared" si="2"/>
        <v>0.01978436688</v>
      </c>
      <c r="E141" s="229">
        <f t="shared" si="3"/>
        <v>-0.02229253649</v>
      </c>
      <c r="F141" s="229">
        <f t="shared" si="4"/>
        <v>-0.06025774983</v>
      </c>
      <c r="G141" s="229">
        <f t="shared" si="5"/>
        <v>-0.002112616152</v>
      </c>
      <c r="H141" s="229">
        <f t="shared" si="6"/>
        <v>0.02740924408</v>
      </c>
      <c r="K141" s="227" t="s">
        <v>447</v>
      </c>
      <c r="M141" s="228">
        <v>19542.65</v>
      </c>
      <c r="N141" s="229">
        <v>19542.65</v>
      </c>
      <c r="O141" s="229">
        <v>19849.75</v>
      </c>
      <c r="P141" s="229">
        <v>19512.35</v>
      </c>
      <c r="Q141" s="229">
        <v>19737.25</v>
      </c>
      <c r="R141" s="229">
        <v>994300.0</v>
      </c>
      <c r="T141" s="228">
        <v>1107.303</v>
      </c>
      <c r="U141" s="229">
        <v>1113.86</v>
      </c>
      <c r="V141" s="229">
        <v>1138.95</v>
      </c>
      <c r="W141" s="229">
        <v>1092.0</v>
      </c>
      <c r="X141" s="229">
        <v>1097.8</v>
      </c>
      <c r="Y141" s="229">
        <v>9168055.0</v>
      </c>
      <c r="AA141" s="228">
        <v>577.4597</v>
      </c>
      <c r="AB141" s="229">
        <v>578.9</v>
      </c>
      <c r="AC141" s="229">
        <v>597.4</v>
      </c>
      <c r="AD141" s="229">
        <v>573.5</v>
      </c>
      <c r="AE141" s="229">
        <v>591.0</v>
      </c>
      <c r="AF141" s="229">
        <v>4789109.0</v>
      </c>
      <c r="AH141" s="228">
        <v>862.3759</v>
      </c>
      <c r="AI141" s="229">
        <v>866.2</v>
      </c>
      <c r="AJ141" s="229">
        <v>921.95</v>
      </c>
      <c r="AK141" s="229">
        <v>862.5</v>
      </c>
      <c r="AL141" s="229">
        <v>917.95</v>
      </c>
      <c r="AM141" s="229">
        <v>6848268.0</v>
      </c>
      <c r="AN141" s="229"/>
      <c r="AO141" s="228">
        <v>1872.001</v>
      </c>
      <c r="AP141" s="229">
        <v>1891.6</v>
      </c>
      <c r="AQ141" s="229">
        <v>1939.9</v>
      </c>
      <c r="AR141" s="229">
        <v>1882.05</v>
      </c>
      <c r="AS141" s="229">
        <v>1895.6</v>
      </c>
      <c r="AT141" s="229">
        <v>1617582.0</v>
      </c>
      <c r="AU141" s="229"/>
      <c r="AV141" s="228">
        <v>1190.109</v>
      </c>
      <c r="AW141" s="229">
        <v>1200.2</v>
      </c>
      <c r="AX141" s="229">
        <v>1225.0</v>
      </c>
      <c r="AY141" s="229">
        <v>1158.8</v>
      </c>
      <c r="AZ141" s="229">
        <v>1166.3</v>
      </c>
      <c r="BA141" s="229">
        <v>1.1897353E7</v>
      </c>
    </row>
    <row r="142">
      <c r="B142" s="219" t="s">
        <v>448</v>
      </c>
      <c r="C142" s="229">
        <f t="shared" si="1"/>
        <v>-0.02567652246</v>
      </c>
      <c r="D142" s="229">
        <f t="shared" si="2"/>
        <v>-0.03137101367</v>
      </c>
      <c r="E142" s="229">
        <f t="shared" si="3"/>
        <v>-0.006672720551</v>
      </c>
      <c r="F142" s="229">
        <f t="shared" si="4"/>
        <v>-0.01365792856</v>
      </c>
      <c r="G142" s="229">
        <f t="shared" si="5"/>
        <v>0.01524063288</v>
      </c>
      <c r="H142" s="229">
        <f t="shared" si="6"/>
        <v>-0.02185871954</v>
      </c>
      <c r="K142" s="227" t="s">
        <v>448</v>
      </c>
      <c r="M142" s="228">
        <v>19047.25</v>
      </c>
      <c r="N142" s="229">
        <v>19047.25</v>
      </c>
      <c r="O142" s="229">
        <v>19556.85</v>
      </c>
      <c r="P142" s="229">
        <v>18837.85</v>
      </c>
      <c r="Q142" s="229">
        <v>19521.6</v>
      </c>
      <c r="R142" s="229">
        <v>906900.0</v>
      </c>
      <c r="T142" s="228">
        <v>1073.105</v>
      </c>
      <c r="U142" s="229">
        <v>1079.46</v>
      </c>
      <c r="V142" s="229">
        <v>1133.39</v>
      </c>
      <c r="W142" s="229">
        <v>1068.18</v>
      </c>
      <c r="X142" s="229">
        <v>1105.1</v>
      </c>
      <c r="Y142" s="229">
        <v>7618135.0</v>
      </c>
      <c r="AA142" s="228">
        <v>573.6193</v>
      </c>
      <c r="AB142" s="229">
        <v>575.05</v>
      </c>
      <c r="AC142" s="229">
        <v>592.45</v>
      </c>
      <c r="AD142" s="229">
        <v>567.75</v>
      </c>
      <c r="AE142" s="229">
        <v>585.0</v>
      </c>
      <c r="AF142" s="229">
        <v>2817395.0</v>
      </c>
      <c r="AH142" s="228">
        <v>850.6777</v>
      </c>
      <c r="AI142" s="229">
        <v>854.45</v>
      </c>
      <c r="AJ142" s="229">
        <v>884.95</v>
      </c>
      <c r="AK142" s="229">
        <v>845.0</v>
      </c>
      <c r="AL142" s="229">
        <v>864.7</v>
      </c>
      <c r="AM142" s="229">
        <v>7329375.0</v>
      </c>
      <c r="AN142" s="229"/>
      <c r="AO142" s="228">
        <v>1900.75</v>
      </c>
      <c r="AP142" s="229">
        <v>1920.65</v>
      </c>
      <c r="AQ142" s="229">
        <v>1954.05</v>
      </c>
      <c r="AR142" s="229">
        <v>1822.55</v>
      </c>
      <c r="AS142" s="229">
        <v>1898.3</v>
      </c>
      <c r="AT142" s="229">
        <v>3034846.0</v>
      </c>
      <c r="AU142" s="229"/>
      <c r="AV142" s="228">
        <v>1164.377</v>
      </c>
      <c r="AW142" s="229">
        <v>1174.25</v>
      </c>
      <c r="AX142" s="229">
        <v>1210.2</v>
      </c>
      <c r="AY142" s="229">
        <v>1132.0</v>
      </c>
      <c r="AZ142" s="229">
        <v>1200.0</v>
      </c>
      <c r="BA142" s="229">
        <v>6183320.0</v>
      </c>
    </row>
    <row r="143">
      <c r="B143" s="219" t="s">
        <v>449</v>
      </c>
      <c r="C143" s="229">
        <f t="shared" si="1"/>
        <v>0.009580026165</v>
      </c>
      <c r="D143" s="229">
        <f t="shared" si="2"/>
        <v>-0.02518819015</v>
      </c>
      <c r="E143" s="229">
        <f t="shared" si="3"/>
        <v>0.01689837968</v>
      </c>
      <c r="F143" s="229">
        <f t="shared" si="4"/>
        <v>-0.0001755225312</v>
      </c>
      <c r="G143" s="229">
        <f t="shared" si="5"/>
        <v>0.02048530319</v>
      </c>
      <c r="H143" s="229">
        <f t="shared" si="6"/>
        <v>0.02696953744</v>
      </c>
      <c r="K143" s="227" t="s">
        <v>449</v>
      </c>
      <c r="M143" s="228">
        <v>19230.6</v>
      </c>
      <c r="N143" s="229">
        <v>19230.6</v>
      </c>
      <c r="O143" s="229">
        <v>19276.25</v>
      </c>
      <c r="P143" s="229">
        <v>18940.0</v>
      </c>
      <c r="Q143" s="229">
        <v>19053.4</v>
      </c>
      <c r="R143" s="229">
        <v>1015300.0</v>
      </c>
      <c r="T143" s="228">
        <v>1046.413</v>
      </c>
      <c r="U143" s="229">
        <v>1052.61</v>
      </c>
      <c r="V143" s="229">
        <v>1088.19</v>
      </c>
      <c r="W143" s="229">
        <v>1041.11</v>
      </c>
      <c r="X143" s="229">
        <v>1078.79</v>
      </c>
      <c r="Y143" s="229">
        <v>1.1239975E7</v>
      </c>
      <c r="AA143" s="228">
        <v>583.3949</v>
      </c>
      <c r="AB143" s="229">
        <v>584.85</v>
      </c>
      <c r="AC143" s="229">
        <v>588.0</v>
      </c>
      <c r="AD143" s="229">
        <v>570.25</v>
      </c>
      <c r="AE143" s="229">
        <v>578.0</v>
      </c>
      <c r="AF143" s="229">
        <v>3560501.0</v>
      </c>
      <c r="AH143" s="228">
        <v>850.5284</v>
      </c>
      <c r="AI143" s="229">
        <v>854.3</v>
      </c>
      <c r="AJ143" s="229">
        <v>871.6</v>
      </c>
      <c r="AK143" s="229">
        <v>834.65</v>
      </c>
      <c r="AL143" s="229">
        <v>862.9</v>
      </c>
      <c r="AM143" s="229">
        <v>7891831.0</v>
      </c>
      <c r="AN143" s="229"/>
      <c r="AO143" s="228">
        <v>1940.089</v>
      </c>
      <c r="AP143" s="229">
        <v>1960.4</v>
      </c>
      <c r="AQ143" s="229">
        <v>1967.9</v>
      </c>
      <c r="AR143" s="229">
        <v>1913.35</v>
      </c>
      <c r="AS143" s="229">
        <v>1930.05</v>
      </c>
      <c r="AT143" s="229">
        <v>1343983.0</v>
      </c>
      <c r="AU143" s="229"/>
      <c r="AV143" s="228">
        <v>1196.207</v>
      </c>
      <c r="AW143" s="229">
        <v>1206.35</v>
      </c>
      <c r="AX143" s="229">
        <v>1219.75</v>
      </c>
      <c r="AY143" s="229">
        <v>1177.5</v>
      </c>
      <c r="AZ143" s="229">
        <v>1186.0</v>
      </c>
      <c r="BA143" s="229">
        <v>7954837.0</v>
      </c>
    </row>
    <row r="144">
      <c r="B144" s="219" t="s">
        <v>450</v>
      </c>
      <c r="C144" s="229">
        <f t="shared" si="1"/>
        <v>0.01007615375</v>
      </c>
      <c r="D144" s="229">
        <f t="shared" si="2"/>
        <v>0.03028928881</v>
      </c>
      <c r="E144" s="229">
        <f t="shared" si="3"/>
        <v>0.05820277707</v>
      </c>
      <c r="F144" s="229">
        <f t="shared" si="4"/>
        <v>0.136964004</v>
      </c>
      <c r="G144" s="229">
        <f t="shared" si="5"/>
        <v>0.0486829223</v>
      </c>
      <c r="H144" s="229">
        <f t="shared" si="6"/>
        <v>0.02759337613</v>
      </c>
      <c r="K144" s="227" t="s">
        <v>450</v>
      </c>
      <c r="M144" s="228">
        <v>19425.35</v>
      </c>
      <c r="N144" s="229">
        <v>19425.35</v>
      </c>
      <c r="O144" s="229">
        <v>19464.4</v>
      </c>
      <c r="P144" s="229">
        <v>19309.7</v>
      </c>
      <c r="Q144" s="229">
        <v>19345.85</v>
      </c>
      <c r="R144" s="229">
        <v>935000.0</v>
      </c>
      <c r="T144" s="228">
        <v>1078.593</v>
      </c>
      <c r="U144" s="229">
        <v>1084.98</v>
      </c>
      <c r="V144" s="229">
        <v>1100.07</v>
      </c>
      <c r="W144" s="229">
        <v>1056.64</v>
      </c>
      <c r="X144" s="229">
        <v>1060.0</v>
      </c>
      <c r="Y144" s="229">
        <v>1.1230755E7</v>
      </c>
      <c r="AA144" s="228">
        <v>618.3577</v>
      </c>
      <c r="AB144" s="229">
        <v>619.9</v>
      </c>
      <c r="AC144" s="229">
        <v>634.0</v>
      </c>
      <c r="AD144" s="229">
        <v>579.35</v>
      </c>
      <c r="AE144" s="229">
        <v>587.1</v>
      </c>
      <c r="AF144" s="229">
        <v>1.0063699E7</v>
      </c>
      <c r="AH144" s="228">
        <v>975.3748</v>
      </c>
      <c r="AI144" s="229">
        <v>979.7</v>
      </c>
      <c r="AJ144" s="229">
        <v>984.0</v>
      </c>
      <c r="AK144" s="229">
        <v>856.35</v>
      </c>
      <c r="AL144" s="229">
        <v>858.15</v>
      </c>
      <c r="AM144" s="229">
        <v>1.6358561E7</v>
      </c>
      <c r="AN144" s="229"/>
      <c r="AO144" s="228">
        <v>2036.875</v>
      </c>
      <c r="AP144" s="229">
        <v>2058.2</v>
      </c>
      <c r="AQ144" s="229">
        <v>2068.9</v>
      </c>
      <c r="AR144" s="229">
        <v>1954.55</v>
      </c>
      <c r="AS144" s="229">
        <v>1978.4</v>
      </c>
      <c r="AT144" s="229">
        <v>1471502.0</v>
      </c>
      <c r="AU144" s="229"/>
      <c r="AV144" s="228">
        <v>1229.674</v>
      </c>
      <c r="AW144" s="229">
        <v>1240.1</v>
      </c>
      <c r="AX144" s="229">
        <v>1245.0</v>
      </c>
      <c r="AY144" s="229">
        <v>1197.25</v>
      </c>
      <c r="AZ144" s="229">
        <v>1211.95</v>
      </c>
      <c r="BA144" s="229">
        <v>4908694.0</v>
      </c>
    </row>
    <row r="145">
      <c r="B145" s="219" t="s">
        <v>451</v>
      </c>
      <c r="C145" s="229">
        <f t="shared" si="1"/>
        <v>0.01565263339</v>
      </c>
      <c r="D145" s="229">
        <f t="shared" si="2"/>
        <v>0.0338272855</v>
      </c>
      <c r="E145" s="229">
        <f t="shared" si="3"/>
        <v>0.02650483401</v>
      </c>
      <c r="F145" s="229">
        <f t="shared" si="4"/>
        <v>0.02783226603</v>
      </c>
      <c r="G145" s="229">
        <f t="shared" si="5"/>
        <v>0.01166535503</v>
      </c>
      <c r="H145" s="229">
        <f t="shared" si="6"/>
        <v>0.007470759689</v>
      </c>
      <c r="K145" s="227" t="s">
        <v>451</v>
      </c>
      <c r="M145" s="228">
        <v>19731.8</v>
      </c>
      <c r="N145" s="229">
        <v>19731.8</v>
      </c>
      <c r="O145" s="229">
        <v>19875.25</v>
      </c>
      <c r="P145" s="229">
        <v>19414.75</v>
      </c>
      <c r="Q145" s="229">
        <v>19486.75</v>
      </c>
      <c r="R145" s="229">
        <v>1000300.0</v>
      </c>
      <c r="T145" s="228">
        <v>1115.703</v>
      </c>
      <c r="U145" s="229">
        <v>1122.31</v>
      </c>
      <c r="V145" s="229">
        <v>1127.9</v>
      </c>
      <c r="W145" s="229">
        <v>1076.42</v>
      </c>
      <c r="X145" s="229">
        <v>1086.0</v>
      </c>
      <c r="Y145" s="229">
        <v>6094005.0</v>
      </c>
      <c r="AA145" s="228">
        <v>634.9663</v>
      </c>
      <c r="AB145" s="229">
        <v>636.55</v>
      </c>
      <c r="AC145" s="229">
        <v>639.9</v>
      </c>
      <c r="AD145" s="229">
        <v>616.05</v>
      </c>
      <c r="AE145" s="229">
        <v>622.05</v>
      </c>
      <c r="AF145" s="229">
        <v>3593734.0</v>
      </c>
      <c r="AH145" s="228">
        <v>1002.903</v>
      </c>
      <c r="AI145" s="229">
        <v>1007.35</v>
      </c>
      <c r="AJ145" s="229">
        <v>1015.0</v>
      </c>
      <c r="AK145" s="229">
        <v>959.0</v>
      </c>
      <c r="AL145" s="229">
        <v>977.05</v>
      </c>
      <c r="AM145" s="229">
        <v>1.0593778E7</v>
      </c>
      <c r="AN145" s="229"/>
      <c r="AO145" s="228">
        <v>2060.775</v>
      </c>
      <c r="AP145" s="229">
        <v>2082.35</v>
      </c>
      <c r="AQ145" s="229">
        <v>2088.0</v>
      </c>
      <c r="AR145" s="229">
        <v>2024.65</v>
      </c>
      <c r="AS145" s="229">
        <v>2056.2</v>
      </c>
      <c r="AT145" s="229">
        <v>857528.0</v>
      </c>
      <c r="AU145" s="229"/>
      <c r="AV145" s="228">
        <v>1238.895</v>
      </c>
      <c r="AW145" s="229">
        <v>1249.4</v>
      </c>
      <c r="AX145" s="229">
        <v>1260.0</v>
      </c>
      <c r="AY145" s="229">
        <v>1230.65</v>
      </c>
      <c r="AZ145" s="229">
        <v>1243.0</v>
      </c>
      <c r="BA145" s="229">
        <v>4256760.0</v>
      </c>
    </row>
    <row r="146">
      <c r="B146" s="219" t="s">
        <v>452</v>
      </c>
      <c r="C146" s="229">
        <f t="shared" si="1"/>
        <v>0.003182677601</v>
      </c>
      <c r="D146" s="229">
        <f t="shared" si="2"/>
        <v>0.006146689683</v>
      </c>
      <c r="E146" s="229">
        <f t="shared" si="3"/>
        <v>0.005248998857</v>
      </c>
      <c r="F146" s="229">
        <f t="shared" si="4"/>
        <v>0.02494980839</v>
      </c>
      <c r="G146" s="229">
        <f t="shared" si="5"/>
        <v>0.004049969784</v>
      </c>
      <c r="H146" s="229">
        <f t="shared" si="6"/>
        <v>-0.04146726675</v>
      </c>
      <c r="K146" s="227" t="s">
        <v>452</v>
      </c>
      <c r="M146" s="228">
        <v>19794.7</v>
      </c>
      <c r="N146" s="229">
        <v>19794.7</v>
      </c>
      <c r="O146" s="229">
        <v>19875.15</v>
      </c>
      <c r="P146" s="229">
        <v>19670.5</v>
      </c>
      <c r="Q146" s="229">
        <v>19731.15</v>
      </c>
      <c r="R146" s="229">
        <v>869200.0</v>
      </c>
      <c r="T146" s="228">
        <v>1122.582</v>
      </c>
      <c r="U146" s="229">
        <v>1129.23</v>
      </c>
      <c r="V146" s="229">
        <v>1151.37</v>
      </c>
      <c r="W146" s="229">
        <v>1117.18</v>
      </c>
      <c r="X146" s="229">
        <v>1122.99</v>
      </c>
      <c r="Y146" s="229">
        <v>9846375.0</v>
      </c>
      <c r="AA146" s="228">
        <v>638.308</v>
      </c>
      <c r="AB146" s="229">
        <v>639.9</v>
      </c>
      <c r="AC146" s="229">
        <v>649.05</v>
      </c>
      <c r="AD146" s="229">
        <v>629.45</v>
      </c>
      <c r="AE146" s="229">
        <v>640.0</v>
      </c>
      <c r="AF146" s="229">
        <v>4031543.0</v>
      </c>
      <c r="AH146" s="228">
        <v>1028.24</v>
      </c>
      <c r="AI146" s="229">
        <v>1032.8</v>
      </c>
      <c r="AJ146" s="229">
        <v>1058.0</v>
      </c>
      <c r="AK146" s="229">
        <v>991.6</v>
      </c>
      <c r="AL146" s="229">
        <v>1011.0</v>
      </c>
      <c r="AM146" s="229">
        <v>1.1405691E7</v>
      </c>
      <c r="AN146" s="229"/>
      <c r="AO146" s="228">
        <v>2069.138</v>
      </c>
      <c r="AP146" s="229">
        <v>2090.8</v>
      </c>
      <c r="AQ146" s="229">
        <v>2145.0</v>
      </c>
      <c r="AR146" s="229">
        <v>2081.8</v>
      </c>
      <c r="AS146" s="229">
        <v>2082.35</v>
      </c>
      <c r="AT146" s="229">
        <v>1118060.0</v>
      </c>
      <c r="AU146" s="229"/>
      <c r="AV146" s="228">
        <v>1188.572</v>
      </c>
      <c r="AW146" s="229">
        <v>1198.65</v>
      </c>
      <c r="AX146" s="229">
        <v>1283.55</v>
      </c>
      <c r="AY146" s="229">
        <v>1164.55</v>
      </c>
      <c r="AZ146" s="229">
        <v>1241.5</v>
      </c>
      <c r="BA146" s="229">
        <v>1.6153728E7</v>
      </c>
    </row>
    <row r="147">
      <c r="B147" s="219" t="s">
        <v>453</v>
      </c>
      <c r="C147" s="229">
        <f t="shared" si="1"/>
        <v>0.02362412861</v>
      </c>
      <c r="D147" s="229">
        <f t="shared" si="2"/>
        <v>0.01812210377</v>
      </c>
      <c r="E147" s="229">
        <f t="shared" si="3"/>
        <v>-0.0003125938933</v>
      </c>
      <c r="F147" s="229">
        <f t="shared" si="4"/>
        <v>0.003901970493</v>
      </c>
      <c r="G147" s="229">
        <f t="shared" si="5"/>
        <v>0.02850197186</v>
      </c>
      <c r="H147" s="229">
        <f t="shared" si="6"/>
        <v>0.005864617597</v>
      </c>
      <c r="K147" s="227" t="s">
        <v>453</v>
      </c>
      <c r="M147" s="228">
        <v>20267.9</v>
      </c>
      <c r="N147" s="229">
        <v>20267.9</v>
      </c>
      <c r="O147" s="229">
        <v>20291.55</v>
      </c>
      <c r="P147" s="229">
        <v>19800.0</v>
      </c>
      <c r="Q147" s="229">
        <v>19844.65</v>
      </c>
      <c r="R147" s="229">
        <v>1218200.0</v>
      </c>
      <c r="T147" s="228">
        <v>1143.111</v>
      </c>
      <c r="U147" s="229">
        <v>1149.88</v>
      </c>
      <c r="V147" s="229">
        <v>1171.31</v>
      </c>
      <c r="W147" s="229">
        <v>1129.23</v>
      </c>
      <c r="X147" s="229">
        <v>1129.23</v>
      </c>
      <c r="Y147" s="229">
        <v>8817435.0</v>
      </c>
      <c r="AA147" s="228">
        <v>638.1085</v>
      </c>
      <c r="AB147" s="229">
        <v>639.7</v>
      </c>
      <c r="AC147" s="229">
        <v>648.95</v>
      </c>
      <c r="AD147" s="229">
        <v>628.1</v>
      </c>
      <c r="AE147" s="229">
        <v>639.9</v>
      </c>
      <c r="AF147" s="229">
        <v>3876184.0</v>
      </c>
      <c r="AH147" s="228">
        <v>1032.26</v>
      </c>
      <c r="AI147" s="229">
        <v>1033.75</v>
      </c>
      <c r="AJ147" s="229">
        <v>1059.65</v>
      </c>
      <c r="AK147" s="229">
        <v>1009.4</v>
      </c>
      <c r="AL147" s="229">
        <v>1032.8</v>
      </c>
      <c r="AM147" s="229">
        <v>9083618.0</v>
      </c>
      <c r="AN147" s="229"/>
      <c r="AO147" s="228">
        <v>2128.961</v>
      </c>
      <c r="AP147" s="229">
        <v>2151.25</v>
      </c>
      <c r="AQ147" s="229">
        <v>2157.45</v>
      </c>
      <c r="AR147" s="229">
        <v>2072.25</v>
      </c>
      <c r="AS147" s="229">
        <v>2090.8</v>
      </c>
      <c r="AT147" s="229">
        <v>1353997.0</v>
      </c>
      <c r="AU147" s="229"/>
      <c r="AV147" s="228">
        <v>1195.563</v>
      </c>
      <c r="AW147" s="229">
        <v>1205.7</v>
      </c>
      <c r="AX147" s="229">
        <v>1217.85</v>
      </c>
      <c r="AY147" s="229">
        <v>1188.0</v>
      </c>
      <c r="AZ147" s="229">
        <v>1198.65</v>
      </c>
      <c r="BA147" s="229">
        <v>8163449.0</v>
      </c>
    </row>
    <row r="148">
      <c r="B148" s="219" t="s">
        <v>454</v>
      </c>
      <c r="C148" s="229">
        <f t="shared" si="1"/>
        <v>0.03402587849</v>
      </c>
      <c r="D148" s="229">
        <f t="shared" si="2"/>
        <v>0.002518889718</v>
      </c>
      <c r="E148" s="229">
        <f t="shared" si="3"/>
        <v>-0.001799431387</v>
      </c>
      <c r="F148" s="229">
        <f t="shared" si="4"/>
        <v>-0.0159421869</v>
      </c>
      <c r="G148" s="229">
        <f t="shared" si="5"/>
        <v>-0.04652741923</v>
      </c>
      <c r="H148" s="229">
        <f t="shared" si="6"/>
        <v>0.01105229031</v>
      </c>
      <c r="K148" s="227" t="s">
        <v>454</v>
      </c>
      <c r="M148" s="228">
        <v>20969.4</v>
      </c>
      <c r="N148" s="229">
        <v>20969.4</v>
      </c>
      <c r="O148" s="229">
        <v>21006.1</v>
      </c>
      <c r="P148" s="229">
        <v>20507.75</v>
      </c>
      <c r="Q148" s="229">
        <v>20601.95</v>
      </c>
      <c r="R148" s="229">
        <v>1728700.0</v>
      </c>
      <c r="T148" s="228">
        <v>1145.994</v>
      </c>
      <c r="U148" s="229">
        <v>1152.78</v>
      </c>
      <c r="V148" s="229">
        <v>1169.98</v>
      </c>
      <c r="W148" s="229">
        <v>1141.61</v>
      </c>
      <c r="X148" s="229">
        <v>1160.0</v>
      </c>
      <c r="Y148" s="229">
        <v>9836555.0</v>
      </c>
      <c r="AA148" s="228">
        <v>636.9613</v>
      </c>
      <c r="AB148" s="229">
        <v>638.55</v>
      </c>
      <c r="AC148" s="229">
        <v>664.95</v>
      </c>
      <c r="AD148" s="229">
        <v>630.0</v>
      </c>
      <c r="AE148" s="229">
        <v>648.0</v>
      </c>
      <c r="AF148" s="229">
        <v>7971432.0</v>
      </c>
      <c r="AH148" s="228">
        <v>1015.934</v>
      </c>
      <c r="AI148" s="229">
        <v>1017.4</v>
      </c>
      <c r="AJ148" s="229">
        <v>1047.8</v>
      </c>
      <c r="AK148" s="229">
        <v>1004.55</v>
      </c>
      <c r="AL148" s="229">
        <v>1042.0</v>
      </c>
      <c r="AM148" s="229">
        <v>8716830.0</v>
      </c>
      <c r="AN148" s="229"/>
      <c r="AO148" s="228">
        <v>2032.175</v>
      </c>
      <c r="AP148" s="229">
        <v>2053.45</v>
      </c>
      <c r="AQ148" s="229">
        <v>2172.55</v>
      </c>
      <c r="AR148" s="229">
        <v>2044.15</v>
      </c>
      <c r="AS148" s="229">
        <v>2170.0</v>
      </c>
      <c r="AT148" s="229">
        <v>1498982.0</v>
      </c>
      <c r="AU148" s="229"/>
      <c r="AV148" s="228">
        <v>1208.85</v>
      </c>
      <c r="AW148" s="229">
        <v>1219.1</v>
      </c>
      <c r="AX148" s="229">
        <v>1231.2</v>
      </c>
      <c r="AY148" s="229">
        <v>1197.0</v>
      </c>
      <c r="AZ148" s="229">
        <v>1212.3</v>
      </c>
      <c r="BA148" s="229">
        <v>8369573.0</v>
      </c>
    </row>
    <row r="149">
      <c r="B149" s="219" t="s">
        <v>455</v>
      </c>
      <c r="C149" s="229">
        <f t="shared" si="1"/>
        <v>0.02297038844</v>
      </c>
      <c r="D149" s="229">
        <f t="shared" si="2"/>
        <v>-0.03073378288</v>
      </c>
      <c r="E149" s="229">
        <f t="shared" si="3"/>
        <v>0.01144469139</v>
      </c>
      <c r="F149" s="229">
        <f t="shared" si="4"/>
        <v>0.008807150033</v>
      </c>
      <c r="G149" s="229">
        <f t="shared" si="5"/>
        <v>0.01924405292</v>
      </c>
      <c r="H149" s="229">
        <f t="shared" si="6"/>
        <v>-0.009892004391</v>
      </c>
      <c r="K149" s="227" t="s">
        <v>455</v>
      </c>
      <c r="M149" s="228">
        <v>21456.65</v>
      </c>
      <c r="N149" s="229">
        <v>21456.65</v>
      </c>
      <c r="O149" s="229">
        <v>21492.3</v>
      </c>
      <c r="P149" s="229">
        <v>20769.5</v>
      </c>
      <c r="Q149" s="229">
        <v>20965.3</v>
      </c>
      <c r="R149" s="229">
        <v>1561300.0</v>
      </c>
      <c r="T149" s="228">
        <v>1111.309</v>
      </c>
      <c r="U149" s="229">
        <v>1117.89</v>
      </c>
      <c r="V149" s="229">
        <v>1126.96</v>
      </c>
      <c r="W149" s="229">
        <v>1074.0</v>
      </c>
      <c r="X149" s="229">
        <v>1100.0</v>
      </c>
      <c r="Y149" s="229">
        <v>2.368743E7</v>
      </c>
      <c r="AA149" s="228">
        <v>644.293</v>
      </c>
      <c r="AB149" s="229">
        <v>645.9</v>
      </c>
      <c r="AC149" s="229">
        <v>650.55</v>
      </c>
      <c r="AD149" s="229">
        <v>632.0</v>
      </c>
      <c r="AE149" s="229">
        <v>644.45</v>
      </c>
      <c r="AF149" s="229">
        <v>6073587.0</v>
      </c>
      <c r="AH149" s="228">
        <v>1024.921</v>
      </c>
      <c r="AI149" s="229">
        <v>1026.4</v>
      </c>
      <c r="AJ149" s="229">
        <v>1050.35</v>
      </c>
      <c r="AK149" s="229">
        <v>996.3</v>
      </c>
      <c r="AL149" s="229">
        <v>1015.0</v>
      </c>
      <c r="AM149" s="229">
        <v>1.0573022E7</v>
      </c>
      <c r="AN149" s="229"/>
      <c r="AO149" s="228">
        <v>2071.661</v>
      </c>
      <c r="AP149" s="229">
        <v>2093.35</v>
      </c>
      <c r="AQ149" s="229">
        <v>2110.0</v>
      </c>
      <c r="AR149" s="229">
        <v>2025.7</v>
      </c>
      <c r="AS149" s="229">
        <v>2058.8</v>
      </c>
      <c r="AT149" s="229">
        <v>1534850.0</v>
      </c>
      <c r="AU149" s="229"/>
      <c r="AV149" s="228">
        <v>1196.951</v>
      </c>
      <c r="AW149" s="229">
        <v>1207.1</v>
      </c>
      <c r="AX149" s="229">
        <v>1222.55</v>
      </c>
      <c r="AY149" s="229">
        <v>1195.05</v>
      </c>
      <c r="AZ149" s="229">
        <v>1217.6</v>
      </c>
      <c r="BA149" s="229">
        <v>8060289.0</v>
      </c>
    </row>
    <row r="150">
      <c r="B150" s="219" t="s">
        <v>456</v>
      </c>
      <c r="C150" s="229">
        <f t="shared" si="1"/>
        <v>-0.005010984402</v>
      </c>
      <c r="D150" s="229">
        <f t="shared" si="2"/>
        <v>0.006819972242</v>
      </c>
      <c r="E150" s="229">
        <f t="shared" si="3"/>
        <v>0.05137459726</v>
      </c>
      <c r="F150" s="229">
        <f t="shared" si="4"/>
        <v>0.03823061594</v>
      </c>
      <c r="G150" s="229">
        <f t="shared" si="5"/>
        <v>0.05986708524</v>
      </c>
      <c r="H150" s="229">
        <f t="shared" si="6"/>
        <v>0.023335584</v>
      </c>
      <c r="K150" s="227" t="s">
        <v>456</v>
      </c>
      <c r="M150" s="228">
        <v>21349.4</v>
      </c>
      <c r="N150" s="229">
        <v>21349.4</v>
      </c>
      <c r="O150" s="229">
        <v>21593.0</v>
      </c>
      <c r="P150" s="229">
        <v>20976.8</v>
      </c>
      <c r="Q150" s="229">
        <v>21434.8</v>
      </c>
      <c r="R150" s="229">
        <v>1425600.0</v>
      </c>
      <c r="T150" s="228">
        <v>1118.914</v>
      </c>
      <c r="U150" s="229">
        <v>1125.54</v>
      </c>
      <c r="V150" s="229">
        <v>1137.8</v>
      </c>
      <c r="W150" s="229">
        <v>1094.24</v>
      </c>
      <c r="X150" s="229">
        <v>1117.0</v>
      </c>
      <c r="Y150" s="229">
        <v>8706800.0</v>
      </c>
      <c r="AA150" s="228">
        <v>678.2583</v>
      </c>
      <c r="AB150" s="229">
        <v>679.95</v>
      </c>
      <c r="AC150" s="229">
        <v>696.5</v>
      </c>
      <c r="AD150" s="229">
        <v>648.15</v>
      </c>
      <c r="AE150" s="229">
        <v>655.0</v>
      </c>
      <c r="AF150" s="229">
        <v>1.5381032E7</v>
      </c>
      <c r="AH150" s="228">
        <v>1064.863</v>
      </c>
      <c r="AI150" s="229">
        <v>1066.4</v>
      </c>
      <c r="AJ150" s="229">
        <v>1099.9</v>
      </c>
      <c r="AK150" s="229">
        <v>998.55</v>
      </c>
      <c r="AL150" s="229">
        <v>1026.4</v>
      </c>
      <c r="AM150" s="229">
        <v>1.3930744E7</v>
      </c>
      <c r="AN150" s="229"/>
      <c r="AO150" s="228">
        <v>2199.473</v>
      </c>
      <c r="AP150" s="229">
        <v>2222.5</v>
      </c>
      <c r="AQ150" s="229">
        <v>2235.6</v>
      </c>
      <c r="AR150" s="229">
        <v>2095.2</v>
      </c>
      <c r="AS150" s="229">
        <v>2096.05</v>
      </c>
      <c r="AT150" s="229">
        <v>1824945.0</v>
      </c>
      <c r="AU150" s="229"/>
      <c r="AV150" s="228">
        <v>1225.211</v>
      </c>
      <c r="AW150" s="229">
        <v>1235.6</v>
      </c>
      <c r="AX150" s="229">
        <v>1248.0</v>
      </c>
      <c r="AY150" s="229">
        <v>1192.1</v>
      </c>
      <c r="AZ150" s="229">
        <v>1205.6</v>
      </c>
      <c r="BA150" s="229">
        <v>9768077.0</v>
      </c>
    </row>
    <row r="151">
      <c r="B151" s="219" t="s">
        <v>457</v>
      </c>
      <c r="C151" s="229">
        <f t="shared" si="1"/>
        <v>0.01773458302</v>
      </c>
      <c r="D151" s="229">
        <f t="shared" si="2"/>
        <v>0.02979529002</v>
      </c>
      <c r="E151" s="229">
        <f t="shared" si="3"/>
        <v>0.01351225865</v>
      </c>
      <c r="F151" s="229">
        <f t="shared" si="4"/>
        <v>0.01636975204</v>
      </c>
      <c r="G151" s="229">
        <f t="shared" si="5"/>
        <v>0.03668677684</v>
      </c>
      <c r="H151" s="229">
        <f t="shared" si="6"/>
        <v>0.008623261657</v>
      </c>
      <c r="K151" s="227" t="s">
        <v>457</v>
      </c>
      <c r="M151" s="228">
        <v>21731.4</v>
      </c>
      <c r="N151" s="229">
        <v>21731.4</v>
      </c>
      <c r="O151" s="229">
        <v>21801.45</v>
      </c>
      <c r="P151" s="229">
        <v>21329.45</v>
      </c>
      <c r="Q151" s="229">
        <v>21365.2</v>
      </c>
      <c r="R151" s="229">
        <v>1140000.0</v>
      </c>
      <c r="T151" s="228">
        <v>1152.754</v>
      </c>
      <c r="U151" s="229">
        <v>1159.58</v>
      </c>
      <c r="V151" s="229">
        <v>1178.16</v>
      </c>
      <c r="W151" s="229">
        <v>1120.26</v>
      </c>
      <c r="X151" s="229">
        <v>1125.54</v>
      </c>
      <c r="Y151" s="229">
        <v>9473305.0</v>
      </c>
      <c r="AA151" s="228">
        <v>687.4853</v>
      </c>
      <c r="AB151" s="229">
        <v>689.2</v>
      </c>
      <c r="AC151" s="229">
        <v>693.25</v>
      </c>
      <c r="AD151" s="229">
        <v>666.75</v>
      </c>
      <c r="AE151" s="229">
        <v>679.95</v>
      </c>
      <c r="AF151" s="229">
        <v>5191722.0</v>
      </c>
      <c r="AH151" s="228">
        <v>1082.438</v>
      </c>
      <c r="AI151" s="229">
        <v>1084.0</v>
      </c>
      <c r="AJ151" s="229">
        <v>1097.0</v>
      </c>
      <c r="AK151" s="229">
        <v>1046.15</v>
      </c>
      <c r="AL151" s="229">
        <v>1066.4</v>
      </c>
      <c r="AM151" s="229">
        <v>5906813.0</v>
      </c>
      <c r="AN151" s="229"/>
      <c r="AO151" s="228">
        <v>2281.663</v>
      </c>
      <c r="AP151" s="229">
        <v>2305.55</v>
      </c>
      <c r="AQ151" s="229">
        <v>2310.15</v>
      </c>
      <c r="AR151" s="229">
        <v>2222.5</v>
      </c>
      <c r="AS151" s="229">
        <v>2222.5</v>
      </c>
      <c r="AT151" s="229">
        <v>1266020.0</v>
      </c>
      <c r="AU151" s="229"/>
      <c r="AV151" s="228">
        <v>1235.822</v>
      </c>
      <c r="AW151" s="229">
        <v>1246.3</v>
      </c>
      <c r="AX151" s="229">
        <v>1267.6</v>
      </c>
      <c r="AY151" s="229">
        <v>1231.85</v>
      </c>
      <c r="AZ151" s="229">
        <v>1235.6</v>
      </c>
      <c r="BA151" s="229">
        <v>7735689.0</v>
      </c>
    </row>
    <row r="152">
      <c r="B152" s="219" t="s">
        <v>458</v>
      </c>
      <c r="C152" s="229">
        <f t="shared" si="1"/>
        <v>-0.0009483866629</v>
      </c>
      <c r="D152" s="229">
        <f t="shared" si="2"/>
        <v>0.006489393996</v>
      </c>
      <c r="E152" s="229">
        <f t="shared" si="3"/>
        <v>0.03570156919</v>
      </c>
      <c r="F152" s="229">
        <f t="shared" si="4"/>
        <v>0.03619097708</v>
      </c>
      <c r="G152" s="229">
        <f t="shared" si="5"/>
        <v>0.01913843458</v>
      </c>
      <c r="H152" s="229">
        <f t="shared" si="6"/>
        <v>0.03205654316</v>
      </c>
      <c r="K152" s="227" t="s">
        <v>458</v>
      </c>
      <c r="M152" s="228">
        <v>21710.8</v>
      </c>
      <c r="N152" s="229">
        <v>21710.8</v>
      </c>
      <c r="O152" s="229">
        <v>21834.35</v>
      </c>
      <c r="P152" s="229">
        <v>21500.35</v>
      </c>
      <c r="Q152" s="229">
        <v>21727.75</v>
      </c>
      <c r="R152" s="229">
        <v>1378100.0</v>
      </c>
      <c r="T152" s="228">
        <v>1160.259</v>
      </c>
      <c r="U152" s="229">
        <v>1167.13</v>
      </c>
      <c r="V152" s="229">
        <v>1194.0</v>
      </c>
      <c r="W152" s="229">
        <v>1160.0</v>
      </c>
      <c r="X152" s="229">
        <v>1160.0</v>
      </c>
      <c r="Y152" s="229">
        <v>8345270.0</v>
      </c>
      <c r="AA152" s="228">
        <v>712.473</v>
      </c>
      <c r="AB152" s="229">
        <v>714.25</v>
      </c>
      <c r="AC152" s="229">
        <v>716.0</v>
      </c>
      <c r="AD152" s="229">
        <v>685.0</v>
      </c>
      <c r="AE152" s="229">
        <v>688.1</v>
      </c>
      <c r="AF152" s="229">
        <v>7885152.0</v>
      </c>
      <c r="AH152" s="228">
        <v>1122.33</v>
      </c>
      <c r="AI152" s="229">
        <v>1123.95</v>
      </c>
      <c r="AJ152" s="229">
        <v>1129.35</v>
      </c>
      <c r="AK152" s="229">
        <v>1077.05</v>
      </c>
      <c r="AL152" s="229">
        <v>1085.05</v>
      </c>
      <c r="AM152" s="229">
        <v>9340114.0</v>
      </c>
      <c r="AN152" s="229"/>
      <c r="AO152" s="228">
        <v>2325.751</v>
      </c>
      <c r="AP152" s="229">
        <v>2350.1</v>
      </c>
      <c r="AQ152" s="229">
        <v>2385.9</v>
      </c>
      <c r="AR152" s="229">
        <v>2288.7</v>
      </c>
      <c r="AS152" s="229">
        <v>2325.0</v>
      </c>
      <c r="AT152" s="229">
        <v>1289816.0</v>
      </c>
      <c r="AU152" s="229"/>
      <c r="AV152" s="228">
        <v>1276.08</v>
      </c>
      <c r="AW152" s="229">
        <v>1286.9</v>
      </c>
      <c r="AX152" s="229">
        <v>1308.0</v>
      </c>
      <c r="AY152" s="229">
        <v>1246.7</v>
      </c>
      <c r="AZ152" s="229">
        <v>1252.45</v>
      </c>
      <c r="BA152" s="229">
        <v>7551500.0</v>
      </c>
    </row>
    <row r="153">
      <c r="B153" s="219" t="s">
        <v>459</v>
      </c>
      <c r="C153" s="229">
        <f t="shared" si="1"/>
        <v>0.008427914815</v>
      </c>
      <c r="D153" s="229">
        <f t="shared" si="2"/>
        <v>-0.02547740047</v>
      </c>
      <c r="E153" s="229">
        <f t="shared" si="3"/>
        <v>-0.01452574669</v>
      </c>
      <c r="F153" s="229">
        <f t="shared" si="4"/>
        <v>-0.02623184691</v>
      </c>
      <c r="G153" s="229">
        <f t="shared" si="5"/>
        <v>0.0492541974</v>
      </c>
      <c r="H153" s="229">
        <f t="shared" si="6"/>
        <v>0.01626333948</v>
      </c>
      <c r="K153" s="227" t="s">
        <v>459</v>
      </c>
      <c r="M153" s="228">
        <v>21894.55</v>
      </c>
      <c r="N153" s="229">
        <v>21894.55</v>
      </c>
      <c r="O153" s="229">
        <v>21928.25</v>
      </c>
      <c r="P153" s="229">
        <v>21448.65</v>
      </c>
      <c r="Q153" s="229">
        <v>21747.6</v>
      </c>
      <c r="R153" s="229">
        <v>1184300.0</v>
      </c>
      <c r="T153" s="228">
        <v>1131.072</v>
      </c>
      <c r="U153" s="229">
        <v>1137.77</v>
      </c>
      <c r="V153" s="229">
        <v>1176.2</v>
      </c>
      <c r="W153" s="229">
        <v>1129.02</v>
      </c>
      <c r="X153" s="229">
        <v>1176.18</v>
      </c>
      <c r="Y153" s="229">
        <v>8122410.0</v>
      </c>
      <c r="AA153" s="228">
        <v>702.1986</v>
      </c>
      <c r="AB153" s="229">
        <v>703.95</v>
      </c>
      <c r="AC153" s="229">
        <v>720.7</v>
      </c>
      <c r="AD153" s="229">
        <v>696.65</v>
      </c>
      <c r="AE153" s="229">
        <v>717.0</v>
      </c>
      <c r="AF153" s="229">
        <v>4449578.0</v>
      </c>
      <c r="AH153" s="228">
        <v>1093.272</v>
      </c>
      <c r="AI153" s="229">
        <v>1094.85</v>
      </c>
      <c r="AJ153" s="229">
        <v>1135.0</v>
      </c>
      <c r="AK153" s="229">
        <v>1082.6</v>
      </c>
      <c r="AL153" s="229">
        <v>1133.0</v>
      </c>
      <c r="AM153" s="229">
        <v>8815621.0</v>
      </c>
      <c r="AN153" s="229"/>
      <c r="AO153" s="228">
        <v>2443.172</v>
      </c>
      <c r="AP153" s="229">
        <v>2468.75</v>
      </c>
      <c r="AQ153" s="229">
        <v>2476.5</v>
      </c>
      <c r="AR153" s="229">
        <v>2312.0</v>
      </c>
      <c r="AS153" s="229">
        <v>2375.35</v>
      </c>
      <c r="AT153" s="229">
        <v>1566750.0</v>
      </c>
      <c r="AU153" s="229"/>
      <c r="AV153" s="228">
        <v>1297.003</v>
      </c>
      <c r="AW153" s="229">
        <v>1308.0</v>
      </c>
      <c r="AX153" s="229">
        <v>1340.0</v>
      </c>
      <c r="AY153" s="229">
        <v>1266.2</v>
      </c>
      <c r="AZ153" s="229">
        <v>1296.65</v>
      </c>
      <c r="BA153" s="229">
        <v>8648386.0</v>
      </c>
    </row>
    <row r="154">
      <c r="B154" s="219" t="s">
        <v>460</v>
      </c>
      <c r="C154" s="229">
        <f t="shared" si="1"/>
        <v>-0.01250793303</v>
      </c>
      <c r="D154" s="229">
        <f t="shared" si="2"/>
        <v>-0.003636789572</v>
      </c>
      <c r="E154" s="229">
        <f t="shared" si="3"/>
        <v>0.02330747858</v>
      </c>
      <c r="F154" s="229">
        <f t="shared" si="4"/>
        <v>0.04801403557</v>
      </c>
      <c r="G154" s="229">
        <f t="shared" si="5"/>
        <v>-0.001986687109</v>
      </c>
      <c r="H154" s="229">
        <f t="shared" si="6"/>
        <v>0.01513694126</v>
      </c>
      <c r="K154" s="227" t="s">
        <v>460</v>
      </c>
      <c r="M154" s="228">
        <v>21622.4</v>
      </c>
      <c r="N154" s="229">
        <v>21622.4</v>
      </c>
      <c r="O154" s="229">
        <v>22124.15</v>
      </c>
      <c r="P154" s="229">
        <v>21285.55</v>
      </c>
      <c r="Q154" s="229">
        <v>22053.15</v>
      </c>
      <c r="R154" s="229">
        <v>1824300.0</v>
      </c>
      <c r="T154" s="228">
        <v>1126.966</v>
      </c>
      <c r="U154" s="229">
        <v>1133.64</v>
      </c>
      <c r="V154" s="229">
        <v>1159.8</v>
      </c>
      <c r="W154" s="229">
        <v>1104.13</v>
      </c>
      <c r="X154" s="229">
        <v>1147.59</v>
      </c>
      <c r="Y154" s="229">
        <v>7955810.0</v>
      </c>
      <c r="AA154" s="228">
        <v>718.7573</v>
      </c>
      <c r="AB154" s="229">
        <v>720.55</v>
      </c>
      <c r="AC154" s="229">
        <v>727.5</v>
      </c>
      <c r="AD154" s="229">
        <v>686.0</v>
      </c>
      <c r="AE154" s="229">
        <v>703.95</v>
      </c>
      <c r="AF154" s="229">
        <v>3960883.0</v>
      </c>
      <c r="AH154" s="228">
        <v>1147.045</v>
      </c>
      <c r="AI154" s="229">
        <v>1148.7</v>
      </c>
      <c r="AJ154" s="229">
        <v>1163.6</v>
      </c>
      <c r="AK154" s="229">
        <v>1061.4</v>
      </c>
      <c r="AL154" s="229">
        <v>1100.0</v>
      </c>
      <c r="AM154" s="229">
        <v>1.3420075E7</v>
      </c>
      <c r="AN154" s="229"/>
      <c r="AO154" s="228">
        <v>2438.323</v>
      </c>
      <c r="AP154" s="229">
        <v>2463.85</v>
      </c>
      <c r="AQ154" s="229">
        <v>2489.9</v>
      </c>
      <c r="AR154" s="229">
        <v>2407.25</v>
      </c>
      <c r="AS154" s="229">
        <v>2475.0</v>
      </c>
      <c r="AT154" s="229">
        <v>914889.0</v>
      </c>
      <c r="AU154" s="229"/>
      <c r="AV154" s="228">
        <v>1316.785</v>
      </c>
      <c r="AW154" s="229">
        <v>1327.95</v>
      </c>
      <c r="AX154" s="229">
        <v>1330.95</v>
      </c>
      <c r="AY154" s="229">
        <v>1267.9</v>
      </c>
      <c r="AZ154" s="229">
        <v>1316.0</v>
      </c>
      <c r="BA154" s="229">
        <v>6725620.0</v>
      </c>
    </row>
    <row r="155">
      <c r="B155" s="219" t="s">
        <v>461</v>
      </c>
      <c r="C155" s="229">
        <f t="shared" si="1"/>
        <v>-0.01255630226</v>
      </c>
      <c r="D155" s="229">
        <f t="shared" si="2"/>
        <v>0.03251024358</v>
      </c>
      <c r="E155" s="229">
        <f t="shared" si="3"/>
        <v>0.02189440344</v>
      </c>
      <c r="F155" s="229">
        <f t="shared" si="4"/>
        <v>0.001870016576</v>
      </c>
      <c r="G155" s="229">
        <f t="shared" si="5"/>
        <v>0.003868123665</v>
      </c>
      <c r="H155" s="229">
        <f t="shared" si="6"/>
        <v>0.03091853917</v>
      </c>
      <c r="K155" s="227" t="s">
        <v>461</v>
      </c>
      <c r="M155" s="228">
        <v>21352.6</v>
      </c>
      <c r="N155" s="229">
        <v>21352.6</v>
      </c>
      <c r="O155" s="229">
        <v>21750.25</v>
      </c>
      <c r="P155" s="229">
        <v>21137.2</v>
      </c>
      <c r="Q155" s="229">
        <v>21716.7</v>
      </c>
      <c r="R155" s="229">
        <v>1275300.0</v>
      </c>
      <c r="T155" s="228">
        <v>1164.206</v>
      </c>
      <c r="U155" s="229">
        <v>1171.1</v>
      </c>
      <c r="V155" s="229">
        <v>1185.0</v>
      </c>
      <c r="W155" s="229">
        <v>1128.19</v>
      </c>
      <c r="X155" s="229">
        <v>1133.64</v>
      </c>
      <c r="Y155" s="229">
        <v>1.0251715E7</v>
      </c>
      <c r="AA155" s="228">
        <v>734.6676</v>
      </c>
      <c r="AB155" s="229">
        <v>736.5</v>
      </c>
      <c r="AC155" s="229">
        <v>753.9</v>
      </c>
      <c r="AD155" s="229">
        <v>706.6</v>
      </c>
      <c r="AE155" s="229">
        <v>720.55</v>
      </c>
      <c r="AF155" s="229">
        <v>5631927.0</v>
      </c>
      <c r="AH155" s="228">
        <v>1149.192</v>
      </c>
      <c r="AI155" s="229">
        <v>1150.85</v>
      </c>
      <c r="AJ155" s="229">
        <v>1173.9</v>
      </c>
      <c r="AK155" s="229">
        <v>1112.65</v>
      </c>
      <c r="AL155" s="229">
        <v>1148.7</v>
      </c>
      <c r="AM155" s="229">
        <v>7674411.0</v>
      </c>
      <c r="AN155" s="229"/>
      <c r="AO155" s="228">
        <v>2447.773</v>
      </c>
      <c r="AP155" s="229">
        <v>2473.4</v>
      </c>
      <c r="AQ155" s="229">
        <v>2551.8</v>
      </c>
      <c r="AR155" s="229">
        <v>2458.55</v>
      </c>
      <c r="AS155" s="229">
        <v>2463.85</v>
      </c>
      <c r="AT155" s="229">
        <v>763833.0</v>
      </c>
      <c r="AU155" s="229"/>
      <c r="AV155" s="228">
        <v>1358.134</v>
      </c>
      <c r="AW155" s="229">
        <v>1369.65</v>
      </c>
      <c r="AX155" s="229">
        <v>1425.0</v>
      </c>
      <c r="AY155" s="229">
        <v>1327.95</v>
      </c>
      <c r="AZ155" s="229">
        <v>1327.95</v>
      </c>
      <c r="BA155" s="229">
        <v>1.1166996E7</v>
      </c>
    </row>
    <row r="156">
      <c r="B156" s="219" t="s">
        <v>462</v>
      </c>
      <c r="C156" s="229">
        <f t="shared" si="1"/>
        <v>0.02320130734</v>
      </c>
      <c r="D156" s="229">
        <f t="shared" si="2"/>
        <v>0.03093953114</v>
      </c>
      <c r="E156" s="229">
        <f t="shared" si="3"/>
        <v>0.03292124953</v>
      </c>
      <c r="F156" s="229">
        <f t="shared" si="4"/>
        <v>-0.07588430757</v>
      </c>
      <c r="G156" s="229">
        <f t="shared" si="5"/>
        <v>0.02090487881</v>
      </c>
      <c r="H156" s="229">
        <f t="shared" si="6"/>
        <v>0.01665345206</v>
      </c>
      <c r="K156" s="227" t="s">
        <v>462</v>
      </c>
      <c r="M156" s="228">
        <v>21853.8</v>
      </c>
      <c r="N156" s="229">
        <v>21853.8</v>
      </c>
      <c r="O156" s="229">
        <v>22126.8</v>
      </c>
      <c r="P156" s="229">
        <v>21429.6</v>
      </c>
      <c r="Q156" s="229">
        <v>21433.1</v>
      </c>
      <c r="R156" s="229">
        <v>1937700.0</v>
      </c>
      <c r="T156" s="228">
        <v>1200.789</v>
      </c>
      <c r="U156" s="229">
        <v>1207.9</v>
      </c>
      <c r="V156" s="229">
        <v>1229.88</v>
      </c>
      <c r="W156" s="229">
        <v>1148.04</v>
      </c>
      <c r="X156" s="229">
        <v>1160.0</v>
      </c>
      <c r="Y156" s="229">
        <v>1.5742365E7</v>
      </c>
      <c r="AA156" s="228">
        <v>759.2563</v>
      </c>
      <c r="AB156" s="229">
        <v>761.15</v>
      </c>
      <c r="AC156" s="229">
        <v>766.95</v>
      </c>
      <c r="AD156" s="229">
        <v>733.55</v>
      </c>
      <c r="AE156" s="229">
        <v>739.9</v>
      </c>
      <c r="AF156" s="229">
        <v>3620386.0</v>
      </c>
      <c r="AH156" s="228">
        <v>1065.213</v>
      </c>
      <c r="AI156" s="229">
        <v>1066.75</v>
      </c>
      <c r="AJ156" s="229">
        <v>1177.1</v>
      </c>
      <c r="AK156" s="229">
        <v>1035.4</v>
      </c>
      <c r="AL156" s="229">
        <v>1151.0</v>
      </c>
      <c r="AM156" s="229">
        <v>2.4701812E7</v>
      </c>
      <c r="AN156" s="229"/>
      <c r="AO156" s="228">
        <v>2499.482</v>
      </c>
      <c r="AP156" s="229">
        <v>2525.65</v>
      </c>
      <c r="AQ156" s="229">
        <v>2576.0</v>
      </c>
      <c r="AR156" s="229">
        <v>2414.0</v>
      </c>
      <c r="AS156" s="229">
        <v>2473.4</v>
      </c>
      <c r="AT156" s="229">
        <v>1203575.0</v>
      </c>
      <c r="AU156" s="229"/>
      <c r="AV156" s="228">
        <v>1380.941</v>
      </c>
      <c r="AW156" s="229">
        <v>1392.65</v>
      </c>
      <c r="AX156" s="229">
        <v>1404.7</v>
      </c>
      <c r="AY156" s="229">
        <v>1312.0</v>
      </c>
      <c r="AZ156" s="229">
        <v>1365.0</v>
      </c>
      <c r="BA156" s="229">
        <v>1.0059025E7</v>
      </c>
    </row>
    <row r="157">
      <c r="B157" s="219" t="s">
        <v>463</v>
      </c>
      <c r="C157" s="229">
        <f t="shared" si="1"/>
        <v>-0.003267924341</v>
      </c>
      <c r="D157" s="229">
        <f t="shared" si="2"/>
        <v>0.01908161583</v>
      </c>
      <c r="E157" s="229">
        <f t="shared" si="3"/>
        <v>0.05607396572</v>
      </c>
      <c r="F157" s="229">
        <f t="shared" si="4"/>
        <v>-0.06147222932</v>
      </c>
      <c r="G157" s="229">
        <f t="shared" si="5"/>
        <v>0.05083113187</v>
      </c>
      <c r="H157" s="229">
        <f t="shared" si="6"/>
        <v>0.03326108272</v>
      </c>
      <c r="K157" s="227" t="s">
        <v>463</v>
      </c>
      <c r="M157" s="228">
        <v>21782.5</v>
      </c>
      <c r="N157" s="229">
        <v>21782.5</v>
      </c>
      <c r="O157" s="229">
        <v>22053.3</v>
      </c>
      <c r="P157" s="229">
        <v>21629.9</v>
      </c>
      <c r="Q157" s="229">
        <v>21921.05</v>
      </c>
      <c r="R157" s="229">
        <v>1998400.0</v>
      </c>
      <c r="T157" s="228">
        <v>1223.922</v>
      </c>
      <c r="U157" s="229">
        <v>1231.17</v>
      </c>
      <c r="V157" s="229">
        <v>1243.99</v>
      </c>
      <c r="W157" s="229">
        <v>1198.22</v>
      </c>
      <c r="X157" s="229">
        <v>1207.8</v>
      </c>
      <c r="Y157" s="229">
        <v>1.0697E7</v>
      </c>
      <c r="AA157" s="228">
        <v>803.0471</v>
      </c>
      <c r="AB157" s="229">
        <v>805.05</v>
      </c>
      <c r="AC157" s="229">
        <v>820.95</v>
      </c>
      <c r="AD157" s="229">
        <v>754.1</v>
      </c>
      <c r="AE157" s="229">
        <v>761.5</v>
      </c>
      <c r="AF157" s="229">
        <v>9359240.0</v>
      </c>
      <c r="AH157" s="228">
        <v>1001.704</v>
      </c>
      <c r="AI157" s="229">
        <v>1003.15</v>
      </c>
      <c r="AJ157" s="229">
        <v>1074.3</v>
      </c>
      <c r="AK157" s="229">
        <v>977.0</v>
      </c>
      <c r="AL157" s="229">
        <v>1052.0</v>
      </c>
      <c r="AM157" s="229">
        <v>2.5940077E7</v>
      </c>
      <c r="AN157" s="229"/>
      <c r="AO157" s="228">
        <v>2629.818</v>
      </c>
      <c r="AP157" s="229">
        <v>2657.35</v>
      </c>
      <c r="AQ157" s="229">
        <v>2700.0</v>
      </c>
      <c r="AR157" s="229">
        <v>2540.05</v>
      </c>
      <c r="AS157" s="229">
        <v>2580.0</v>
      </c>
      <c r="AT157" s="229">
        <v>1462985.0</v>
      </c>
      <c r="AU157" s="229"/>
      <c r="AV157" s="228">
        <v>1427.645</v>
      </c>
      <c r="AW157" s="229">
        <v>1439.75</v>
      </c>
      <c r="AX157" s="229">
        <v>1457.7</v>
      </c>
      <c r="AY157" s="229">
        <v>1394.3</v>
      </c>
      <c r="AZ157" s="229">
        <v>1400.65</v>
      </c>
      <c r="BA157" s="229">
        <v>6902918.0</v>
      </c>
    </row>
    <row r="158">
      <c r="B158" s="219" t="s">
        <v>464</v>
      </c>
      <c r="C158" s="229">
        <f t="shared" si="1"/>
        <v>0.01178384909</v>
      </c>
      <c r="D158" s="229">
        <f t="shared" si="2"/>
        <v>0.02586524203</v>
      </c>
      <c r="E158" s="229">
        <f t="shared" si="3"/>
        <v>0.1024496042</v>
      </c>
      <c r="F158" s="229">
        <f t="shared" si="4"/>
        <v>0.03048386516</v>
      </c>
      <c r="G158" s="229">
        <f t="shared" si="5"/>
        <v>-0.006758998253</v>
      </c>
      <c r="H158" s="229">
        <f t="shared" si="6"/>
        <v>0.0006596103077</v>
      </c>
      <c r="K158" s="227" t="s">
        <v>464</v>
      </c>
      <c r="M158" s="228">
        <v>22040.7</v>
      </c>
      <c r="N158" s="229">
        <v>22040.7</v>
      </c>
      <c r="O158" s="229">
        <v>22068.65</v>
      </c>
      <c r="P158" s="229">
        <v>21530.2</v>
      </c>
      <c r="Q158" s="229">
        <v>21800.8</v>
      </c>
      <c r="R158" s="229">
        <v>1701600.0</v>
      </c>
      <c r="T158" s="228">
        <v>1255.992</v>
      </c>
      <c r="U158" s="229">
        <v>1263.43</v>
      </c>
      <c r="V158" s="229">
        <v>1281.97</v>
      </c>
      <c r="W158" s="229">
        <v>1234.02</v>
      </c>
      <c r="X158" s="229">
        <v>1246.86</v>
      </c>
      <c r="Y158" s="229">
        <v>1.085249E7</v>
      </c>
      <c r="AA158" s="228">
        <v>889.681</v>
      </c>
      <c r="AB158" s="229">
        <v>891.9</v>
      </c>
      <c r="AC158" s="229">
        <v>893.75</v>
      </c>
      <c r="AD158" s="229">
        <v>803.05</v>
      </c>
      <c r="AE158" s="229">
        <v>809.75</v>
      </c>
      <c r="AF158" s="229">
        <v>1.0795568E7</v>
      </c>
      <c r="AH158" s="228">
        <v>1032.71</v>
      </c>
      <c r="AI158" s="229">
        <v>1034.2</v>
      </c>
      <c r="AJ158" s="229">
        <v>1053.7</v>
      </c>
      <c r="AK158" s="229">
        <v>958.5</v>
      </c>
      <c r="AL158" s="229">
        <v>1035.9</v>
      </c>
      <c r="AM158" s="229">
        <v>2.5931926E7</v>
      </c>
      <c r="AN158" s="229"/>
      <c r="AO158" s="228">
        <v>2612.103</v>
      </c>
      <c r="AP158" s="229">
        <v>2639.45</v>
      </c>
      <c r="AQ158" s="229">
        <v>2655.8</v>
      </c>
      <c r="AR158" s="229">
        <v>2566.45</v>
      </c>
      <c r="AS158" s="229">
        <v>2650.95</v>
      </c>
      <c r="AT158" s="229">
        <v>702779.0</v>
      </c>
      <c r="AU158" s="229"/>
      <c r="AV158" s="228">
        <v>1428.587</v>
      </c>
      <c r="AW158" s="229">
        <v>1440.7</v>
      </c>
      <c r="AX158" s="229">
        <v>1463.55</v>
      </c>
      <c r="AY158" s="229">
        <v>1410.45</v>
      </c>
      <c r="AZ158" s="229">
        <v>1440.0</v>
      </c>
      <c r="BA158" s="229">
        <v>4807712.0</v>
      </c>
    </row>
    <row r="159">
      <c r="B159" s="219" t="s">
        <v>465</v>
      </c>
      <c r="C159" s="229">
        <f t="shared" si="1"/>
        <v>0.007773453164</v>
      </c>
      <c r="D159" s="229">
        <f t="shared" si="2"/>
        <v>0.01959431778</v>
      </c>
      <c r="E159" s="229">
        <f t="shared" si="3"/>
        <v>0.03454603196</v>
      </c>
      <c r="F159" s="229">
        <f t="shared" si="4"/>
        <v>0.009239557086</v>
      </c>
      <c r="G159" s="229">
        <f t="shared" si="5"/>
        <v>0.003566233737</v>
      </c>
      <c r="H159" s="229">
        <f t="shared" si="6"/>
        <v>0.01768136485</v>
      </c>
      <c r="K159" s="227" t="s">
        <v>465</v>
      </c>
      <c r="M159" s="228">
        <v>22212.7</v>
      </c>
      <c r="N159" s="229">
        <v>22212.7</v>
      </c>
      <c r="O159" s="229">
        <v>22297.5</v>
      </c>
      <c r="P159" s="229">
        <v>21875.25</v>
      </c>
      <c r="Q159" s="229">
        <v>22103.45</v>
      </c>
      <c r="R159" s="229">
        <v>1229700.0</v>
      </c>
      <c r="T159" s="228">
        <v>1280.845</v>
      </c>
      <c r="U159" s="229">
        <v>1288.43</v>
      </c>
      <c r="V159" s="229">
        <v>1298.81</v>
      </c>
      <c r="W159" s="229">
        <v>1246.27</v>
      </c>
      <c r="X159" s="229">
        <v>1263.43</v>
      </c>
      <c r="Y159" s="229">
        <v>7051275.0</v>
      </c>
      <c r="AA159" s="228">
        <v>920.953</v>
      </c>
      <c r="AB159" s="229">
        <v>923.25</v>
      </c>
      <c r="AC159" s="229">
        <v>937.0</v>
      </c>
      <c r="AD159" s="229">
        <v>889.0</v>
      </c>
      <c r="AE159" s="229">
        <v>897.15</v>
      </c>
      <c r="AF159" s="229">
        <v>5346261.0</v>
      </c>
      <c r="AH159" s="228">
        <v>1042.296</v>
      </c>
      <c r="AI159" s="229">
        <v>1043.8</v>
      </c>
      <c r="AJ159" s="229">
        <v>1061.0</v>
      </c>
      <c r="AK159" s="229">
        <v>1025.05</v>
      </c>
      <c r="AL159" s="229">
        <v>1041.05</v>
      </c>
      <c r="AM159" s="229">
        <v>7701376.0</v>
      </c>
      <c r="AN159" s="229"/>
      <c r="AO159" s="228">
        <v>2621.435</v>
      </c>
      <c r="AP159" s="229">
        <v>2626.95</v>
      </c>
      <c r="AQ159" s="229">
        <v>2668.25</v>
      </c>
      <c r="AR159" s="229">
        <v>2576.1</v>
      </c>
      <c r="AS159" s="229">
        <v>2639.45</v>
      </c>
      <c r="AT159" s="229">
        <v>1026549.0</v>
      </c>
      <c r="AU159" s="229"/>
      <c r="AV159" s="228">
        <v>1454.071</v>
      </c>
      <c r="AW159" s="229">
        <v>1466.4</v>
      </c>
      <c r="AX159" s="229">
        <v>1482.35</v>
      </c>
      <c r="AY159" s="229">
        <v>1420.55</v>
      </c>
      <c r="AZ159" s="229">
        <v>1444.95</v>
      </c>
      <c r="BA159" s="229">
        <v>6404314.0</v>
      </c>
    </row>
    <row r="160">
      <c r="B160" s="219" t="s">
        <v>466</v>
      </c>
      <c r="C160" s="229">
        <f t="shared" si="1"/>
        <v>0.005658641249</v>
      </c>
      <c r="D160" s="229">
        <f t="shared" si="2"/>
        <v>-0.03935366548</v>
      </c>
      <c r="E160" s="229">
        <f t="shared" si="3"/>
        <v>0.002271909008</v>
      </c>
      <c r="F160" s="229">
        <f t="shared" si="4"/>
        <v>-0.01536843777</v>
      </c>
      <c r="G160" s="229">
        <f t="shared" si="5"/>
        <v>0.0157494537</v>
      </c>
      <c r="H160" s="229">
        <f t="shared" si="6"/>
        <v>0.003063927325</v>
      </c>
      <c r="K160" s="227" t="s">
        <v>466</v>
      </c>
      <c r="M160" s="228">
        <v>22338.75</v>
      </c>
      <c r="N160" s="229">
        <v>22338.75</v>
      </c>
      <c r="O160" s="229">
        <v>22353.3</v>
      </c>
      <c r="P160" s="229">
        <v>21860.65</v>
      </c>
      <c r="Q160" s="229">
        <v>22169.2</v>
      </c>
      <c r="R160" s="229">
        <v>1374700.0</v>
      </c>
      <c r="T160" s="228">
        <v>1231.418</v>
      </c>
      <c r="U160" s="229">
        <v>1238.71</v>
      </c>
      <c r="V160" s="229">
        <v>1301.18</v>
      </c>
      <c r="W160" s="229">
        <v>1234.42</v>
      </c>
      <c r="X160" s="229">
        <v>1289.01</v>
      </c>
      <c r="Y160" s="229">
        <v>1.2006265E7</v>
      </c>
      <c r="AA160" s="228">
        <v>923.0477</v>
      </c>
      <c r="AB160" s="229">
        <v>925.35</v>
      </c>
      <c r="AC160" s="229">
        <v>953.65</v>
      </c>
      <c r="AD160" s="229">
        <v>922.55</v>
      </c>
      <c r="AE160" s="229">
        <v>928.1</v>
      </c>
      <c r="AF160" s="229">
        <v>5174999.0</v>
      </c>
      <c r="AH160" s="228">
        <v>1026.4</v>
      </c>
      <c r="AI160" s="229">
        <v>1026.4</v>
      </c>
      <c r="AJ160" s="229">
        <v>1053.0</v>
      </c>
      <c r="AK160" s="229">
        <v>1011.15</v>
      </c>
      <c r="AL160" s="229">
        <v>1043.8</v>
      </c>
      <c r="AM160" s="229">
        <v>9838478.0</v>
      </c>
      <c r="AN160" s="229"/>
      <c r="AO160" s="228">
        <v>2663.048</v>
      </c>
      <c r="AP160" s="229">
        <v>2668.65</v>
      </c>
      <c r="AQ160" s="229">
        <v>2723.95</v>
      </c>
      <c r="AR160" s="229">
        <v>2586.65</v>
      </c>
      <c r="AS160" s="229">
        <v>2626.95</v>
      </c>
      <c r="AT160" s="229">
        <v>1176077.0</v>
      </c>
      <c r="AU160" s="229"/>
      <c r="AV160" s="228">
        <v>1458.533</v>
      </c>
      <c r="AW160" s="229">
        <v>1470.9</v>
      </c>
      <c r="AX160" s="229">
        <v>1494.0</v>
      </c>
      <c r="AY160" s="229">
        <v>1451.4</v>
      </c>
      <c r="AZ160" s="229">
        <v>1473.5</v>
      </c>
      <c r="BA160" s="229">
        <v>1.011896E7</v>
      </c>
    </row>
    <row r="161">
      <c r="C161" s="229"/>
      <c r="D161" s="229"/>
      <c r="E161" s="229"/>
      <c r="F161" s="229"/>
      <c r="G161" s="229"/>
      <c r="H161" s="229"/>
      <c r="K161" s="217"/>
      <c r="M161" s="232"/>
      <c r="T161" s="232"/>
      <c r="AA161" s="232"/>
      <c r="AH161" s="232"/>
      <c r="AO161" s="232"/>
      <c r="AV161" s="232"/>
    </row>
    <row r="162">
      <c r="C162" s="229"/>
      <c r="D162" s="229"/>
      <c r="E162" s="229"/>
      <c r="F162" s="229"/>
      <c r="G162" s="229"/>
      <c r="H162" s="229"/>
      <c r="K162" s="217"/>
      <c r="M162" s="232"/>
      <c r="T162" s="232"/>
      <c r="AA162" s="232"/>
      <c r="AH162" s="232"/>
      <c r="AO162" s="232"/>
      <c r="AV162" s="232"/>
    </row>
    <row r="163">
      <c r="C163" s="229"/>
      <c r="D163" s="229"/>
      <c r="E163" s="229"/>
      <c r="F163" s="229"/>
      <c r="G163" s="229"/>
      <c r="H163" s="229"/>
      <c r="K163" s="217"/>
      <c r="M163" s="232"/>
      <c r="T163" s="232"/>
      <c r="AA163" s="232"/>
      <c r="AH163" s="232"/>
      <c r="AO163" s="232"/>
      <c r="AV163" s="232"/>
    </row>
    <row r="164">
      <c r="C164" s="229"/>
      <c r="D164" s="229"/>
      <c r="E164" s="229"/>
      <c r="F164" s="229"/>
      <c r="G164" s="229"/>
      <c r="H164" s="229"/>
      <c r="K164" s="217"/>
      <c r="M164" s="232"/>
      <c r="T164" s="232"/>
      <c r="AA164" s="232"/>
      <c r="AH164" s="232"/>
      <c r="AO164" s="232"/>
      <c r="AV164" s="232"/>
    </row>
    <row r="165">
      <c r="C165" s="229"/>
      <c r="D165" s="229"/>
      <c r="E165" s="229"/>
      <c r="F165" s="229"/>
      <c r="G165" s="229"/>
      <c r="H165" s="229"/>
      <c r="K165" s="217"/>
      <c r="M165" s="232"/>
      <c r="T165" s="232"/>
      <c r="AA165" s="232"/>
      <c r="AH165" s="232"/>
      <c r="AO165" s="232"/>
      <c r="AV165" s="232"/>
    </row>
    <row r="166">
      <c r="C166" s="229"/>
      <c r="D166" s="229"/>
      <c r="E166" s="229"/>
      <c r="F166" s="229"/>
      <c r="G166" s="229"/>
      <c r="H166" s="229"/>
      <c r="K166" s="217"/>
      <c r="M166" s="232"/>
      <c r="T166" s="232"/>
      <c r="AA166" s="232"/>
      <c r="AH166" s="232"/>
      <c r="AO166" s="232"/>
      <c r="AV166" s="232"/>
    </row>
    <row r="167">
      <c r="C167" s="229"/>
      <c r="D167" s="229"/>
      <c r="E167" s="229"/>
      <c r="F167" s="229"/>
      <c r="G167" s="229"/>
      <c r="H167" s="229"/>
      <c r="K167" s="217"/>
      <c r="M167" s="232"/>
      <c r="T167" s="232"/>
      <c r="AA167" s="232"/>
      <c r="AH167" s="232"/>
      <c r="AO167" s="232"/>
      <c r="AV167" s="232"/>
    </row>
    <row r="168">
      <c r="C168" s="229"/>
      <c r="D168" s="229"/>
      <c r="E168" s="229"/>
      <c r="F168" s="229"/>
      <c r="G168" s="229"/>
      <c r="H168" s="229"/>
      <c r="K168" s="217"/>
      <c r="M168" s="232"/>
      <c r="T168" s="232"/>
      <c r="AA168" s="232"/>
      <c r="AH168" s="232"/>
      <c r="AO168" s="232"/>
      <c r="AV168" s="232"/>
    </row>
    <row r="169">
      <c r="C169" s="229"/>
      <c r="D169" s="229"/>
      <c r="E169" s="229"/>
      <c r="F169" s="229"/>
      <c r="G169" s="229"/>
      <c r="H169" s="229"/>
      <c r="K169" s="217"/>
      <c r="M169" s="232"/>
      <c r="T169" s="232"/>
      <c r="AA169" s="232"/>
      <c r="AH169" s="232"/>
      <c r="AO169" s="232"/>
      <c r="AV169" s="232"/>
    </row>
    <row r="170">
      <c r="C170" s="229"/>
      <c r="D170" s="229"/>
      <c r="E170" s="229"/>
      <c r="F170" s="229"/>
      <c r="G170" s="229"/>
      <c r="H170" s="229"/>
      <c r="K170" s="217"/>
      <c r="M170" s="232"/>
      <c r="T170" s="232"/>
      <c r="AA170" s="232"/>
      <c r="AH170" s="232"/>
      <c r="AO170" s="232"/>
      <c r="AV170" s="232"/>
    </row>
    <row r="171">
      <c r="C171" s="229"/>
      <c r="D171" s="229"/>
      <c r="E171" s="229"/>
      <c r="F171" s="229"/>
      <c r="G171" s="229"/>
      <c r="H171" s="229"/>
      <c r="K171" s="217"/>
      <c r="M171" s="232"/>
      <c r="T171" s="232"/>
      <c r="AA171" s="232"/>
      <c r="AH171" s="232"/>
      <c r="AO171" s="232"/>
      <c r="AV171" s="232"/>
    </row>
    <row r="172">
      <c r="C172" s="229"/>
      <c r="D172" s="229"/>
      <c r="E172" s="229"/>
      <c r="F172" s="229"/>
      <c r="G172" s="229"/>
      <c r="H172" s="229"/>
      <c r="K172" s="217"/>
      <c r="M172" s="232"/>
      <c r="T172" s="232"/>
      <c r="AA172" s="232"/>
      <c r="AH172" s="232"/>
      <c r="AO172" s="232"/>
      <c r="AV172" s="232"/>
    </row>
    <row r="173">
      <c r="C173" s="229"/>
      <c r="D173" s="229"/>
      <c r="E173" s="229"/>
      <c r="F173" s="229"/>
      <c r="G173" s="229"/>
      <c r="H173" s="229"/>
      <c r="K173" s="217"/>
      <c r="M173" s="232"/>
      <c r="T173" s="232"/>
      <c r="AA173" s="232"/>
      <c r="AH173" s="232"/>
      <c r="AO173" s="232"/>
      <c r="AV173" s="232"/>
    </row>
    <row r="174">
      <c r="C174" s="229"/>
      <c r="D174" s="229"/>
      <c r="E174" s="229"/>
      <c r="F174" s="229"/>
      <c r="G174" s="229"/>
      <c r="H174" s="229"/>
      <c r="K174" s="217"/>
      <c r="M174" s="232"/>
      <c r="T174" s="232"/>
      <c r="AA174" s="232"/>
      <c r="AH174" s="232"/>
      <c r="AO174" s="232"/>
      <c r="AV174" s="232"/>
    </row>
    <row r="175">
      <c r="C175" s="229"/>
      <c r="D175" s="229"/>
      <c r="E175" s="229"/>
      <c r="F175" s="229"/>
      <c r="G175" s="229"/>
      <c r="H175" s="229"/>
      <c r="K175" s="217"/>
      <c r="M175" s="232"/>
      <c r="T175" s="232"/>
      <c r="AA175" s="232"/>
      <c r="AH175" s="232"/>
      <c r="AO175" s="232"/>
      <c r="AV175" s="232"/>
    </row>
    <row r="176">
      <c r="C176" s="229"/>
      <c r="D176" s="229"/>
      <c r="E176" s="229"/>
      <c r="F176" s="229"/>
      <c r="G176" s="229"/>
      <c r="H176" s="229"/>
      <c r="K176" s="217"/>
      <c r="M176" s="232"/>
      <c r="T176" s="232"/>
      <c r="AA176" s="232"/>
      <c r="AH176" s="232"/>
      <c r="AO176" s="232"/>
      <c r="AV176" s="232"/>
    </row>
    <row r="177">
      <c r="C177" s="229"/>
      <c r="D177" s="229"/>
      <c r="E177" s="229"/>
      <c r="F177" s="229"/>
      <c r="G177" s="229"/>
      <c r="H177" s="229"/>
      <c r="K177" s="217"/>
      <c r="M177" s="232"/>
      <c r="T177" s="232"/>
      <c r="AA177" s="232"/>
      <c r="AH177" s="232"/>
      <c r="AO177" s="232"/>
      <c r="AV177" s="232"/>
    </row>
    <row r="178">
      <c r="C178" s="229"/>
      <c r="D178" s="229"/>
      <c r="E178" s="229"/>
      <c r="F178" s="229"/>
      <c r="G178" s="229"/>
      <c r="H178" s="229"/>
      <c r="K178" s="217"/>
      <c r="M178" s="232"/>
      <c r="T178" s="232"/>
      <c r="AA178" s="232"/>
      <c r="AH178" s="232"/>
      <c r="AO178" s="232"/>
      <c r="AV178" s="232"/>
    </row>
    <row r="179">
      <c r="C179" s="229"/>
      <c r="D179" s="229"/>
      <c r="E179" s="229"/>
      <c r="F179" s="229"/>
      <c r="G179" s="229"/>
      <c r="H179" s="229"/>
      <c r="K179" s="217"/>
      <c r="M179" s="232"/>
      <c r="T179" s="232"/>
      <c r="AA179" s="232"/>
      <c r="AH179" s="232"/>
      <c r="AO179" s="232"/>
      <c r="AV179" s="232"/>
    </row>
    <row r="180">
      <c r="C180" s="229"/>
      <c r="D180" s="229"/>
      <c r="E180" s="229"/>
      <c r="F180" s="229"/>
      <c r="G180" s="229"/>
      <c r="H180" s="229"/>
      <c r="K180" s="217"/>
      <c r="M180" s="232"/>
      <c r="T180" s="232"/>
      <c r="AA180" s="232"/>
      <c r="AH180" s="232"/>
      <c r="AO180" s="232"/>
      <c r="AV180" s="232"/>
    </row>
    <row r="181">
      <c r="C181" s="229"/>
      <c r="D181" s="229"/>
      <c r="E181" s="229"/>
      <c r="F181" s="229"/>
      <c r="G181" s="229"/>
      <c r="H181" s="229"/>
      <c r="K181" s="217"/>
      <c r="M181" s="232"/>
      <c r="T181" s="232"/>
      <c r="AA181" s="232"/>
      <c r="AH181" s="232"/>
      <c r="AO181" s="232"/>
      <c r="AV181" s="232"/>
    </row>
    <row r="182">
      <c r="C182" s="229"/>
      <c r="D182" s="229"/>
      <c r="E182" s="229"/>
      <c r="F182" s="229"/>
      <c r="G182" s="229"/>
      <c r="H182" s="229"/>
      <c r="K182" s="217"/>
      <c r="M182" s="232"/>
      <c r="T182" s="232"/>
      <c r="AA182" s="232"/>
      <c r="AH182" s="232"/>
      <c r="AO182" s="232"/>
      <c r="AV182" s="232"/>
    </row>
    <row r="183">
      <c r="C183" s="229"/>
      <c r="D183" s="229"/>
      <c r="E183" s="229"/>
      <c r="F183" s="229"/>
      <c r="G183" s="229"/>
      <c r="H183" s="229"/>
      <c r="K183" s="217"/>
      <c r="M183" s="232"/>
      <c r="T183" s="232"/>
      <c r="AA183" s="232"/>
      <c r="AH183" s="232"/>
      <c r="AO183" s="232"/>
      <c r="AV183" s="232"/>
    </row>
    <row r="184">
      <c r="C184" s="229"/>
      <c r="D184" s="229"/>
      <c r="E184" s="229"/>
      <c r="F184" s="229"/>
      <c r="G184" s="229"/>
      <c r="H184" s="229"/>
      <c r="K184" s="217"/>
      <c r="M184" s="232"/>
      <c r="T184" s="232"/>
      <c r="AA184" s="232"/>
      <c r="AH184" s="232"/>
      <c r="AO184" s="232"/>
      <c r="AV184" s="232"/>
    </row>
    <row r="185">
      <c r="C185" s="229"/>
      <c r="D185" s="229"/>
      <c r="E185" s="229"/>
      <c r="F185" s="229"/>
      <c r="G185" s="229"/>
      <c r="H185" s="229"/>
      <c r="K185" s="217"/>
      <c r="M185" s="232"/>
      <c r="T185" s="232"/>
      <c r="AA185" s="232"/>
      <c r="AH185" s="232"/>
      <c r="AO185" s="232"/>
      <c r="AV185" s="232"/>
    </row>
    <row r="186">
      <c r="C186" s="229"/>
      <c r="D186" s="229"/>
      <c r="E186" s="229"/>
      <c r="F186" s="229"/>
      <c r="G186" s="229"/>
      <c r="H186" s="229"/>
      <c r="K186" s="217"/>
      <c r="M186" s="232"/>
      <c r="T186" s="232"/>
      <c r="AA186" s="232"/>
      <c r="AH186" s="232"/>
      <c r="AO186" s="232"/>
      <c r="AV186" s="232"/>
    </row>
    <row r="187">
      <c r="C187" s="229"/>
      <c r="D187" s="229"/>
      <c r="E187" s="229"/>
      <c r="F187" s="229"/>
      <c r="G187" s="229"/>
      <c r="H187" s="229"/>
      <c r="K187" s="217"/>
      <c r="M187" s="232"/>
      <c r="T187" s="232"/>
      <c r="AA187" s="232"/>
      <c r="AH187" s="232"/>
      <c r="AO187" s="232"/>
      <c r="AV187" s="232"/>
    </row>
    <row r="188">
      <c r="C188" s="229"/>
      <c r="D188" s="229"/>
      <c r="E188" s="229"/>
      <c r="F188" s="229"/>
      <c r="G188" s="229"/>
      <c r="H188" s="229"/>
      <c r="K188" s="217"/>
      <c r="M188" s="232"/>
      <c r="T188" s="232"/>
      <c r="AA188" s="232"/>
      <c r="AH188" s="232"/>
      <c r="AO188" s="232"/>
      <c r="AV188" s="232"/>
    </row>
    <row r="189">
      <c r="C189" s="229"/>
      <c r="D189" s="229"/>
      <c r="E189" s="229"/>
      <c r="F189" s="229"/>
      <c r="G189" s="229"/>
      <c r="H189" s="229"/>
      <c r="K189" s="217"/>
      <c r="M189" s="232"/>
      <c r="T189" s="232"/>
      <c r="AA189" s="232"/>
      <c r="AH189" s="232"/>
      <c r="AO189" s="232"/>
      <c r="AV189" s="232"/>
    </row>
    <row r="190">
      <c r="C190" s="229"/>
      <c r="D190" s="229"/>
      <c r="E190" s="229"/>
      <c r="F190" s="229"/>
      <c r="G190" s="229"/>
      <c r="H190" s="229"/>
      <c r="K190" s="217"/>
      <c r="M190" s="232"/>
      <c r="T190" s="232"/>
      <c r="AA190" s="232"/>
      <c r="AH190" s="232"/>
      <c r="AO190" s="232"/>
      <c r="AV190" s="232"/>
    </row>
    <row r="191">
      <c r="C191" s="229"/>
      <c r="D191" s="229"/>
      <c r="E191" s="229"/>
      <c r="F191" s="229"/>
      <c r="G191" s="229"/>
      <c r="H191" s="229"/>
      <c r="K191" s="217"/>
      <c r="M191" s="232"/>
      <c r="T191" s="232"/>
      <c r="AA191" s="232"/>
      <c r="AH191" s="232"/>
      <c r="AO191" s="232"/>
      <c r="AV191" s="232"/>
    </row>
    <row r="192">
      <c r="C192" s="229"/>
      <c r="D192" s="229"/>
      <c r="E192" s="229"/>
      <c r="F192" s="229"/>
      <c r="G192" s="229"/>
      <c r="H192" s="229"/>
      <c r="K192" s="217"/>
      <c r="M192" s="232"/>
      <c r="T192" s="232"/>
      <c r="AA192" s="232"/>
      <c r="AH192" s="232"/>
      <c r="AO192" s="232"/>
      <c r="AV192" s="232"/>
    </row>
    <row r="193">
      <c r="C193" s="229"/>
      <c r="D193" s="229"/>
      <c r="E193" s="229"/>
      <c r="F193" s="229"/>
      <c r="G193" s="229"/>
      <c r="H193" s="229"/>
      <c r="K193" s="217"/>
      <c r="M193" s="232"/>
      <c r="T193" s="232"/>
      <c r="AA193" s="232"/>
      <c r="AH193" s="232"/>
      <c r="AO193" s="232"/>
      <c r="AV193" s="232"/>
    </row>
    <row r="194">
      <c r="C194" s="229"/>
      <c r="D194" s="229"/>
      <c r="E194" s="229"/>
      <c r="F194" s="229"/>
      <c r="G194" s="229"/>
      <c r="H194" s="229"/>
      <c r="K194" s="217"/>
      <c r="M194" s="232"/>
      <c r="T194" s="232"/>
      <c r="AA194" s="232"/>
      <c r="AH194" s="232"/>
      <c r="AO194" s="232"/>
      <c r="AV194" s="232"/>
    </row>
    <row r="195">
      <c r="C195" s="229"/>
      <c r="D195" s="229"/>
      <c r="E195" s="229"/>
      <c r="F195" s="229"/>
      <c r="G195" s="229"/>
      <c r="H195" s="229"/>
      <c r="K195" s="217"/>
      <c r="M195" s="232"/>
      <c r="T195" s="232"/>
      <c r="AA195" s="232"/>
      <c r="AH195" s="232"/>
      <c r="AO195" s="232"/>
      <c r="AV195" s="232"/>
    </row>
    <row r="196">
      <c r="C196" s="229"/>
      <c r="D196" s="229"/>
      <c r="E196" s="229"/>
      <c r="F196" s="229"/>
      <c r="G196" s="229"/>
      <c r="H196" s="229"/>
      <c r="K196" s="217"/>
      <c r="M196" s="232"/>
      <c r="T196" s="232"/>
      <c r="AA196" s="232"/>
      <c r="AH196" s="232"/>
      <c r="AO196" s="232"/>
      <c r="AV196" s="232"/>
    </row>
    <row r="197">
      <c r="C197" s="229"/>
      <c r="D197" s="229"/>
      <c r="E197" s="229"/>
      <c r="F197" s="229"/>
      <c r="G197" s="229"/>
      <c r="H197" s="229"/>
      <c r="K197" s="217"/>
      <c r="M197" s="232"/>
      <c r="T197" s="232"/>
      <c r="AA197" s="232"/>
      <c r="AH197" s="232"/>
      <c r="AO197" s="232"/>
      <c r="AV197" s="232"/>
    </row>
    <row r="198">
      <c r="C198" s="229"/>
      <c r="D198" s="229"/>
      <c r="E198" s="229"/>
      <c r="F198" s="229"/>
      <c r="G198" s="229"/>
      <c r="H198" s="229"/>
      <c r="K198" s="217"/>
      <c r="M198" s="232"/>
      <c r="T198" s="232"/>
      <c r="AA198" s="232"/>
      <c r="AH198" s="232"/>
      <c r="AO198" s="232"/>
      <c r="AV198" s="232"/>
    </row>
    <row r="199">
      <c r="C199" s="229"/>
      <c r="D199" s="229"/>
      <c r="E199" s="229"/>
      <c r="F199" s="229"/>
      <c r="G199" s="229"/>
      <c r="H199" s="229"/>
      <c r="K199" s="217"/>
      <c r="M199" s="232"/>
      <c r="T199" s="232"/>
      <c r="AA199" s="232"/>
      <c r="AH199" s="232"/>
      <c r="AO199" s="232"/>
      <c r="AV199" s="232"/>
    </row>
    <row r="200">
      <c r="C200" s="229"/>
      <c r="D200" s="229"/>
      <c r="E200" s="229"/>
      <c r="F200" s="229"/>
      <c r="G200" s="229"/>
      <c r="H200" s="229"/>
      <c r="K200" s="217"/>
      <c r="M200" s="232"/>
      <c r="T200" s="232"/>
      <c r="AA200" s="232"/>
      <c r="AH200" s="232"/>
      <c r="AO200" s="232"/>
      <c r="AV200" s="232"/>
    </row>
    <row r="201">
      <c r="C201" s="229"/>
      <c r="D201" s="229"/>
      <c r="E201" s="229"/>
      <c r="F201" s="229"/>
      <c r="G201" s="229"/>
      <c r="H201" s="229"/>
      <c r="K201" s="217"/>
      <c r="M201" s="232"/>
      <c r="T201" s="232"/>
      <c r="AA201" s="232"/>
      <c r="AH201" s="232"/>
      <c r="AO201" s="232"/>
      <c r="AV201" s="232"/>
    </row>
    <row r="202">
      <c r="C202" s="229"/>
      <c r="D202" s="229"/>
      <c r="E202" s="229"/>
      <c r="F202" s="229"/>
      <c r="G202" s="229"/>
      <c r="H202" s="229"/>
      <c r="K202" s="217"/>
      <c r="M202" s="232"/>
      <c r="T202" s="232"/>
      <c r="AA202" s="232"/>
      <c r="AH202" s="232"/>
      <c r="AO202" s="232"/>
      <c r="AV202" s="232"/>
    </row>
    <row r="203">
      <c r="C203" s="229"/>
      <c r="D203" s="229"/>
      <c r="E203" s="229"/>
      <c r="F203" s="229"/>
      <c r="G203" s="229"/>
      <c r="H203" s="229"/>
      <c r="K203" s="217"/>
      <c r="M203" s="232"/>
      <c r="T203" s="232"/>
      <c r="AA203" s="232"/>
      <c r="AH203" s="232"/>
      <c r="AO203" s="232"/>
      <c r="AV203" s="232"/>
    </row>
    <row r="204">
      <c r="C204" s="229"/>
      <c r="D204" s="229"/>
      <c r="E204" s="229"/>
      <c r="F204" s="229"/>
      <c r="G204" s="229"/>
      <c r="H204" s="229"/>
      <c r="K204" s="217"/>
      <c r="M204" s="232"/>
      <c r="T204" s="232"/>
      <c r="AA204" s="232"/>
      <c r="AH204" s="232"/>
      <c r="AO204" s="232"/>
      <c r="AV204" s="232"/>
    </row>
    <row r="205">
      <c r="C205" s="229"/>
      <c r="D205" s="229"/>
      <c r="E205" s="229"/>
      <c r="F205" s="229"/>
      <c r="G205" s="229"/>
      <c r="H205" s="229"/>
      <c r="K205" s="217"/>
      <c r="M205" s="232"/>
      <c r="T205" s="232"/>
      <c r="AA205" s="232"/>
      <c r="AH205" s="232"/>
      <c r="AO205" s="232"/>
      <c r="AV205" s="232"/>
    </row>
    <row r="206">
      <c r="C206" s="229"/>
      <c r="D206" s="229"/>
      <c r="E206" s="229"/>
      <c r="F206" s="229"/>
      <c r="G206" s="229"/>
      <c r="H206" s="229"/>
      <c r="K206" s="217"/>
      <c r="M206" s="232"/>
      <c r="T206" s="232"/>
      <c r="AA206" s="232"/>
      <c r="AH206" s="232"/>
      <c r="AO206" s="232"/>
      <c r="AV206" s="232"/>
    </row>
    <row r="207">
      <c r="C207" s="229"/>
      <c r="D207" s="229"/>
      <c r="E207" s="229"/>
      <c r="F207" s="229"/>
      <c r="G207" s="229"/>
      <c r="H207" s="229"/>
      <c r="K207" s="217"/>
      <c r="M207" s="232"/>
      <c r="T207" s="232"/>
      <c r="AA207" s="232"/>
      <c r="AH207" s="232"/>
      <c r="AO207" s="232"/>
      <c r="AV207" s="232"/>
    </row>
    <row r="208">
      <c r="C208" s="229"/>
      <c r="D208" s="229"/>
      <c r="E208" s="229"/>
      <c r="F208" s="229"/>
      <c r="G208" s="229"/>
      <c r="H208" s="229"/>
      <c r="K208" s="217"/>
      <c r="M208" s="232"/>
      <c r="T208" s="232"/>
      <c r="AA208" s="232"/>
      <c r="AH208" s="232"/>
      <c r="AO208" s="232"/>
      <c r="AV208" s="232"/>
    </row>
    <row r="209">
      <c r="C209" s="229"/>
      <c r="D209" s="229"/>
      <c r="E209" s="229"/>
      <c r="F209" s="229"/>
      <c r="G209" s="229"/>
      <c r="H209" s="229"/>
      <c r="K209" s="217"/>
      <c r="M209" s="232"/>
      <c r="T209" s="232"/>
      <c r="AA209" s="232"/>
      <c r="AH209" s="232"/>
      <c r="AO209" s="232"/>
      <c r="AV209" s="232"/>
    </row>
    <row r="210">
      <c r="C210" s="229"/>
      <c r="D210" s="229"/>
      <c r="E210" s="229"/>
      <c r="F210" s="229"/>
      <c r="G210" s="229"/>
      <c r="H210" s="229"/>
      <c r="K210" s="217"/>
      <c r="M210" s="232"/>
      <c r="T210" s="232"/>
      <c r="AA210" s="232"/>
      <c r="AH210" s="232"/>
      <c r="AO210" s="232"/>
      <c r="AV210" s="232"/>
    </row>
    <row r="211">
      <c r="C211" s="229"/>
      <c r="D211" s="229"/>
      <c r="E211" s="229"/>
      <c r="F211" s="229"/>
      <c r="G211" s="229"/>
      <c r="H211" s="229"/>
      <c r="K211" s="217"/>
      <c r="M211" s="232"/>
      <c r="T211" s="232"/>
      <c r="AA211" s="232"/>
      <c r="AH211" s="232"/>
      <c r="AO211" s="232"/>
      <c r="AV211" s="232"/>
    </row>
    <row r="212">
      <c r="C212" s="229"/>
      <c r="D212" s="229"/>
      <c r="E212" s="229"/>
      <c r="F212" s="229"/>
      <c r="G212" s="229"/>
      <c r="H212" s="229"/>
      <c r="K212" s="217"/>
      <c r="M212" s="232"/>
      <c r="T212" s="232"/>
      <c r="AA212" s="232"/>
      <c r="AH212" s="232"/>
      <c r="AO212" s="232"/>
      <c r="AV212" s="232"/>
    </row>
    <row r="213">
      <c r="C213" s="229"/>
      <c r="D213" s="229"/>
      <c r="E213" s="229"/>
      <c r="F213" s="229"/>
      <c r="G213" s="229"/>
      <c r="H213" s="229"/>
      <c r="K213" s="217"/>
      <c r="M213" s="232"/>
      <c r="T213" s="232"/>
      <c r="AA213" s="232"/>
      <c r="AH213" s="232"/>
      <c r="AO213" s="232"/>
      <c r="AV213" s="232"/>
    </row>
    <row r="214">
      <c r="C214" s="229"/>
      <c r="D214" s="229"/>
      <c r="E214" s="229"/>
      <c r="F214" s="229"/>
      <c r="G214" s="229"/>
      <c r="H214" s="229"/>
      <c r="K214" s="217"/>
      <c r="M214" s="232"/>
      <c r="T214" s="232"/>
      <c r="AA214" s="232"/>
      <c r="AH214" s="232"/>
      <c r="AO214" s="232"/>
      <c r="AV214" s="232"/>
    </row>
    <row r="215">
      <c r="C215" s="229"/>
      <c r="D215" s="229"/>
      <c r="E215" s="229"/>
      <c r="F215" s="229"/>
      <c r="G215" s="229"/>
      <c r="H215" s="229"/>
      <c r="K215" s="217"/>
      <c r="M215" s="232"/>
      <c r="T215" s="232"/>
      <c r="AA215" s="232"/>
      <c r="AH215" s="232"/>
      <c r="AO215" s="232"/>
      <c r="AV215" s="232"/>
    </row>
    <row r="216">
      <c r="C216" s="229"/>
      <c r="D216" s="229"/>
      <c r="E216" s="229"/>
      <c r="F216" s="229"/>
      <c r="G216" s="229"/>
      <c r="H216" s="229"/>
      <c r="K216" s="217"/>
      <c r="M216" s="232"/>
      <c r="T216" s="232"/>
      <c r="AA216" s="232"/>
      <c r="AH216" s="232"/>
      <c r="AO216" s="232"/>
      <c r="AV216" s="232"/>
    </row>
    <row r="217">
      <c r="C217" s="229"/>
      <c r="D217" s="229"/>
      <c r="E217" s="229"/>
      <c r="F217" s="229"/>
      <c r="G217" s="229"/>
      <c r="H217" s="229"/>
      <c r="K217" s="217"/>
      <c r="M217" s="232"/>
      <c r="T217" s="232"/>
      <c r="AA217" s="232"/>
      <c r="AH217" s="232"/>
      <c r="AO217" s="232"/>
      <c r="AV217" s="232"/>
    </row>
    <row r="218">
      <c r="C218" s="229"/>
      <c r="D218" s="229"/>
      <c r="E218" s="229"/>
      <c r="F218" s="229"/>
      <c r="G218" s="229"/>
      <c r="H218" s="229"/>
      <c r="K218" s="217"/>
      <c r="M218" s="232"/>
      <c r="T218" s="232"/>
      <c r="AA218" s="232"/>
      <c r="AH218" s="232"/>
      <c r="AO218" s="232"/>
      <c r="AV218" s="232"/>
    </row>
    <row r="219">
      <c r="C219" s="229"/>
      <c r="D219" s="229"/>
      <c r="E219" s="229"/>
      <c r="F219" s="229"/>
      <c r="G219" s="229"/>
      <c r="H219" s="229"/>
      <c r="K219" s="217"/>
      <c r="M219" s="232"/>
      <c r="T219" s="232"/>
      <c r="AA219" s="232"/>
      <c r="AH219" s="232"/>
      <c r="AO219" s="232"/>
      <c r="AV219" s="232"/>
    </row>
    <row r="220">
      <c r="C220" s="229"/>
      <c r="D220" s="229"/>
      <c r="E220" s="229"/>
      <c r="F220" s="229"/>
      <c r="G220" s="229"/>
      <c r="H220" s="229"/>
      <c r="K220" s="217"/>
      <c r="M220" s="232"/>
      <c r="T220" s="232"/>
      <c r="AA220" s="232"/>
      <c r="AH220" s="232"/>
      <c r="AO220" s="232"/>
      <c r="AV220" s="232"/>
    </row>
    <row r="221">
      <c r="C221" s="229"/>
      <c r="D221" s="229"/>
      <c r="E221" s="229"/>
      <c r="F221" s="229"/>
      <c r="G221" s="229"/>
      <c r="H221" s="229"/>
      <c r="K221" s="217"/>
      <c r="M221" s="232"/>
      <c r="T221" s="232"/>
      <c r="AA221" s="232"/>
      <c r="AH221" s="232"/>
      <c r="AO221" s="232"/>
      <c r="AV221" s="232"/>
    </row>
    <row r="222">
      <c r="C222" s="229"/>
      <c r="D222" s="229"/>
      <c r="E222" s="229"/>
      <c r="F222" s="229"/>
      <c r="G222" s="229"/>
      <c r="H222" s="229"/>
      <c r="K222" s="217"/>
      <c r="M222" s="232"/>
      <c r="T222" s="232"/>
      <c r="AA222" s="232"/>
      <c r="AH222" s="232"/>
      <c r="AO222" s="232"/>
      <c r="AV222" s="232"/>
    </row>
    <row r="223">
      <c r="C223" s="229"/>
      <c r="D223" s="229"/>
      <c r="E223" s="229"/>
      <c r="F223" s="229"/>
      <c r="G223" s="229"/>
      <c r="H223" s="229"/>
      <c r="K223" s="217"/>
      <c r="M223" s="232"/>
      <c r="T223" s="232"/>
      <c r="AA223" s="232"/>
      <c r="AH223" s="232"/>
      <c r="AO223" s="232"/>
      <c r="AV223" s="232"/>
    </row>
    <row r="224">
      <c r="C224" s="229"/>
      <c r="D224" s="229"/>
      <c r="E224" s="229"/>
      <c r="F224" s="229"/>
      <c r="G224" s="229"/>
      <c r="H224" s="229"/>
      <c r="K224" s="217"/>
      <c r="M224" s="232"/>
      <c r="T224" s="232"/>
      <c r="AA224" s="232"/>
      <c r="AH224" s="232"/>
      <c r="AO224" s="232"/>
      <c r="AV224" s="232"/>
    </row>
    <row r="225">
      <c r="C225" s="229"/>
      <c r="D225" s="229"/>
      <c r="E225" s="229"/>
      <c r="F225" s="229"/>
      <c r="G225" s="229"/>
      <c r="H225" s="229"/>
      <c r="K225" s="217"/>
      <c r="M225" s="232"/>
      <c r="T225" s="232"/>
      <c r="AA225" s="232"/>
      <c r="AH225" s="232"/>
      <c r="AO225" s="232"/>
      <c r="AV225" s="232"/>
    </row>
    <row r="226">
      <c r="C226" s="229"/>
      <c r="D226" s="229"/>
      <c r="E226" s="229"/>
      <c r="F226" s="229"/>
      <c r="G226" s="229"/>
      <c r="H226" s="229"/>
      <c r="K226" s="217"/>
      <c r="M226" s="232"/>
      <c r="T226" s="232"/>
      <c r="AA226" s="232"/>
      <c r="AH226" s="232"/>
      <c r="AO226" s="232"/>
      <c r="AV226" s="232"/>
    </row>
    <row r="227">
      <c r="C227" s="229"/>
      <c r="D227" s="229"/>
      <c r="E227" s="229"/>
      <c r="F227" s="229"/>
      <c r="G227" s="229"/>
      <c r="H227" s="229"/>
      <c r="K227" s="217"/>
      <c r="M227" s="232"/>
      <c r="T227" s="232"/>
      <c r="AA227" s="232"/>
      <c r="AH227" s="232"/>
      <c r="AO227" s="232"/>
      <c r="AV227" s="232"/>
    </row>
    <row r="228">
      <c r="C228" s="229"/>
      <c r="D228" s="229"/>
      <c r="E228" s="229"/>
      <c r="F228" s="229"/>
      <c r="G228" s="229"/>
      <c r="H228" s="229"/>
      <c r="K228" s="217"/>
      <c r="M228" s="232"/>
      <c r="T228" s="232"/>
      <c r="AA228" s="232"/>
      <c r="AH228" s="232"/>
      <c r="AO228" s="232"/>
      <c r="AV228" s="232"/>
    </row>
    <row r="229">
      <c r="C229" s="229"/>
      <c r="D229" s="229"/>
      <c r="E229" s="229"/>
      <c r="F229" s="229"/>
      <c r="G229" s="229"/>
      <c r="H229" s="229"/>
      <c r="K229" s="217"/>
      <c r="M229" s="232"/>
      <c r="T229" s="232"/>
      <c r="AA229" s="232"/>
      <c r="AH229" s="232"/>
      <c r="AO229" s="232"/>
      <c r="AV229" s="232"/>
    </row>
    <row r="230">
      <c r="C230" s="229"/>
      <c r="D230" s="229"/>
      <c r="E230" s="229"/>
      <c r="F230" s="229"/>
      <c r="G230" s="229"/>
      <c r="H230" s="229"/>
      <c r="K230" s="217"/>
      <c r="M230" s="232"/>
      <c r="T230" s="232"/>
      <c r="AA230" s="232"/>
      <c r="AH230" s="232"/>
      <c r="AO230" s="232"/>
      <c r="AV230" s="232"/>
    </row>
    <row r="231">
      <c r="C231" s="229"/>
      <c r="D231" s="229"/>
      <c r="E231" s="229"/>
      <c r="F231" s="229"/>
      <c r="G231" s="229"/>
      <c r="H231" s="229"/>
      <c r="K231" s="217"/>
      <c r="M231" s="232"/>
      <c r="T231" s="232"/>
      <c r="AA231" s="232"/>
      <c r="AH231" s="232"/>
      <c r="AO231" s="232"/>
      <c r="AV231" s="232"/>
    </row>
    <row r="232">
      <c r="C232" s="229"/>
      <c r="D232" s="229"/>
      <c r="E232" s="229"/>
      <c r="F232" s="229"/>
      <c r="G232" s="229"/>
      <c r="H232" s="229"/>
      <c r="K232" s="217"/>
      <c r="M232" s="232"/>
      <c r="T232" s="232"/>
      <c r="AA232" s="232"/>
      <c r="AH232" s="232"/>
      <c r="AO232" s="232"/>
      <c r="AV232" s="232"/>
    </row>
    <row r="233">
      <c r="C233" s="229"/>
      <c r="D233" s="229"/>
      <c r="E233" s="229"/>
      <c r="F233" s="229"/>
      <c r="G233" s="229"/>
      <c r="H233" s="229"/>
      <c r="K233" s="217"/>
      <c r="M233" s="232"/>
      <c r="T233" s="232"/>
      <c r="AA233" s="232"/>
      <c r="AH233" s="232"/>
      <c r="AO233" s="232"/>
      <c r="AV233" s="232"/>
    </row>
    <row r="234">
      <c r="C234" s="229"/>
      <c r="D234" s="229"/>
      <c r="E234" s="229"/>
      <c r="F234" s="229"/>
      <c r="G234" s="229"/>
      <c r="H234" s="229"/>
      <c r="K234" s="217"/>
      <c r="M234" s="232"/>
      <c r="T234" s="232"/>
      <c r="AA234" s="232"/>
      <c r="AH234" s="232"/>
      <c r="AO234" s="232"/>
      <c r="AV234" s="232"/>
    </row>
    <row r="235">
      <c r="C235" s="229"/>
      <c r="D235" s="229"/>
      <c r="E235" s="229"/>
      <c r="F235" s="229"/>
      <c r="G235" s="229"/>
      <c r="H235" s="229"/>
      <c r="K235" s="217"/>
      <c r="M235" s="232"/>
      <c r="T235" s="232"/>
      <c r="AA235" s="232"/>
      <c r="AH235" s="232"/>
      <c r="AO235" s="232"/>
      <c r="AV235" s="232"/>
    </row>
    <row r="236">
      <c r="C236" s="229"/>
      <c r="D236" s="229"/>
      <c r="E236" s="229"/>
      <c r="F236" s="229"/>
      <c r="G236" s="229"/>
      <c r="H236" s="229"/>
      <c r="K236" s="217"/>
      <c r="M236" s="232"/>
      <c r="T236" s="232"/>
      <c r="AA236" s="232"/>
      <c r="AH236" s="232"/>
      <c r="AO236" s="232"/>
      <c r="AV236" s="232"/>
    </row>
    <row r="237">
      <c r="C237" s="229"/>
      <c r="D237" s="229"/>
      <c r="E237" s="229"/>
      <c r="F237" s="229"/>
      <c r="G237" s="229"/>
      <c r="H237" s="229"/>
      <c r="K237" s="217"/>
      <c r="M237" s="232"/>
      <c r="T237" s="232"/>
      <c r="AA237" s="232"/>
      <c r="AH237" s="232"/>
      <c r="AO237" s="232"/>
      <c r="AV237" s="232"/>
    </row>
    <row r="238">
      <c r="C238" s="229"/>
      <c r="D238" s="229"/>
      <c r="E238" s="229"/>
      <c r="F238" s="229"/>
      <c r="G238" s="229"/>
      <c r="H238" s="229"/>
      <c r="K238" s="217"/>
      <c r="M238" s="232"/>
      <c r="T238" s="232"/>
      <c r="AA238" s="232"/>
      <c r="AH238" s="232"/>
      <c r="AO238" s="232"/>
      <c r="AV238" s="232"/>
    </row>
    <row r="239">
      <c r="C239" s="229"/>
      <c r="D239" s="229"/>
      <c r="E239" s="229"/>
      <c r="F239" s="229"/>
      <c r="G239" s="229"/>
      <c r="H239" s="229"/>
      <c r="K239" s="217"/>
      <c r="M239" s="232"/>
      <c r="T239" s="232"/>
      <c r="AA239" s="232"/>
      <c r="AH239" s="232"/>
      <c r="AO239" s="232"/>
      <c r="AV239" s="232"/>
    </row>
    <row r="240">
      <c r="C240" s="229"/>
      <c r="D240" s="229"/>
      <c r="E240" s="229"/>
      <c r="F240" s="229"/>
      <c r="G240" s="229"/>
      <c r="H240" s="229"/>
      <c r="K240" s="217"/>
      <c r="M240" s="232"/>
      <c r="T240" s="232"/>
      <c r="AA240" s="232"/>
      <c r="AH240" s="232"/>
      <c r="AO240" s="232"/>
      <c r="AV240" s="232"/>
    </row>
    <row r="241">
      <c r="C241" s="229"/>
      <c r="D241" s="229"/>
      <c r="E241" s="229"/>
      <c r="F241" s="229"/>
      <c r="G241" s="229"/>
      <c r="H241" s="229"/>
      <c r="K241" s="217"/>
      <c r="M241" s="232"/>
      <c r="T241" s="232"/>
      <c r="AA241" s="232"/>
      <c r="AH241" s="232"/>
      <c r="AO241" s="232"/>
      <c r="AV241" s="232"/>
    </row>
    <row r="242">
      <c r="C242" s="229"/>
      <c r="D242" s="229"/>
      <c r="E242" s="229"/>
      <c r="F242" s="229"/>
      <c r="G242" s="229"/>
      <c r="H242" s="229"/>
      <c r="K242" s="217"/>
      <c r="M242" s="232"/>
      <c r="T242" s="232"/>
      <c r="AA242" s="232"/>
      <c r="AH242" s="232"/>
      <c r="AO242" s="232"/>
      <c r="AV242" s="232"/>
    </row>
    <row r="243">
      <c r="C243" s="229"/>
      <c r="D243" s="229"/>
      <c r="E243" s="229"/>
      <c r="F243" s="229"/>
      <c r="G243" s="229"/>
      <c r="H243" s="229"/>
      <c r="K243" s="217"/>
      <c r="M243" s="232"/>
      <c r="T243" s="232"/>
      <c r="AA243" s="232"/>
      <c r="AH243" s="232"/>
      <c r="AO243" s="232"/>
      <c r="AV243" s="232"/>
    </row>
    <row r="244">
      <c r="C244" s="229"/>
      <c r="D244" s="229"/>
      <c r="E244" s="229"/>
      <c r="F244" s="229"/>
      <c r="G244" s="229"/>
      <c r="H244" s="229"/>
      <c r="K244" s="217"/>
      <c r="M244" s="232"/>
      <c r="T244" s="232"/>
      <c r="AA244" s="232"/>
      <c r="AH244" s="232"/>
      <c r="AO244" s="232"/>
      <c r="AV244" s="232"/>
    </row>
    <row r="245">
      <c r="C245" s="229"/>
      <c r="D245" s="229"/>
      <c r="E245" s="229"/>
      <c r="F245" s="229"/>
      <c r="G245" s="229"/>
      <c r="H245" s="229"/>
      <c r="K245" s="217"/>
      <c r="M245" s="232"/>
      <c r="T245" s="232"/>
      <c r="AA245" s="232"/>
      <c r="AH245" s="232"/>
      <c r="AO245" s="232"/>
      <c r="AV245" s="232"/>
    </row>
    <row r="246">
      <c r="C246" s="229"/>
      <c r="D246" s="229"/>
      <c r="E246" s="229"/>
      <c r="F246" s="229"/>
      <c r="G246" s="229"/>
      <c r="H246" s="229"/>
      <c r="K246" s="217"/>
      <c r="M246" s="232"/>
      <c r="T246" s="232"/>
      <c r="AA246" s="232"/>
      <c r="AH246" s="232"/>
      <c r="AO246" s="232"/>
      <c r="AV246" s="232"/>
    </row>
    <row r="247">
      <c r="C247" s="229"/>
      <c r="D247" s="229"/>
      <c r="E247" s="229"/>
      <c r="F247" s="229"/>
      <c r="G247" s="229"/>
      <c r="H247" s="229"/>
      <c r="K247" s="217"/>
      <c r="M247" s="232"/>
      <c r="T247" s="232"/>
      <c r="AA247" s="232"/>
      <c r="AH247" s="232"/>
      <c r="AO247" s="232"/>
      <c r="AV247" s="232"/>
    </row>
    <row r="248">
      <c r="C248" s="229"/>
      <c r="D248" s="229"/>
      <c r="E248" s="229"/>
      <c r="F248" s="229"/>
      <c r="G248" s="229"/>
      <c r="H248" s="229"/>
      <c r="K248" s="217"/>
      <c r="M248" s="232"/>
      <c r="T248" s="232"/>
      <c r="AA248" s="232"/>
      <c r="AH248" s="232"/>
      <c r="AO248" s="232"/>
      <c r="AV248" s="232"/>
    </row>
    <row r="249">
      <c r="C249" s="229"/>
      <c r="D249" s="229"/>
      <c r="E249" s="229"/>
      <c r="F249" s="229"/>
      <c r="G249" s="229"/>
      <c r="H249" s="229"/>
      <c r="K249" s="217"/>
      <c r="M249" s="232"/>
      <c r="T249" s="232"/>
      <c r="AA249" s="232"/>
      <c r="AH249" s="232"/>
      <c r="AO249" s="232"/>
      <c r="AV249" s="232"/>
    </row>
    <row r="250">
      <c r="C250" s="229"/>
      <c r="D250" s="229"/>
      <c r="E250" s="229"/>
      <c r="F250" s="229"/>
      <c r="G250" s="229"/>
      <c r="H250" s="229"/>
      <c r="K250" s="217"/>
      <c r="M250" s="232"/>
      <c r="T250" s="232"/>
      <c r="AA250" s="232"/>
      <c r="AH250" s="232"/>
      <c r="AO250" s="232"/>
      <c r="AV250" s="232"/>
    </row>
    <row r="251">
      <c r="C251" s="229"/>
      <c r="D251" s="229"/>
      <c r="E251" s="229"/>
      <c r="F251" s="229"/>
      <c r="G251" s="229"/>
      <c r="H251" s="229"/>
      <c r="K251" s="217"/>
      <c r="M251" s="232"/>
      <c r="T251" s="232"/>
      <c r="AA251" s="232"/>
      <c r="AH251" s="232"/>
      <c r="AO251" s="232"/>
      <c r="AV251" s="232"/>
    </row>
    <row r="252">
      <c r="C252" s="229"/>
      <c r="D252" s="229"/>
      <c r="E252" s="229"/>
      <c r="F252" s="229"/>
      <c r="G252" s="229"/>
      <c r="H252" s="229"/>
      <c r="K252" s="217"/>
      <c r="M252" s="232"/>
      <c r="T252" s="232"/>
      <c r="AA252" s="232"/>
      <c r="AH252" s="232"/>
      <c r="AO252" s="232"/>
      <c r="AV252" s="232"/>
    </row>
    <row r="253">
      <c r="C253" s="229"/>
      <c r="D253" s="229"/>
      <c r="E253" s="229"/>
      <c r="F253" s="229"/>
      <c r="G253" s="229"/>
      <c r="H253" s="229"/>
      <c r="K253" s="217"/>
      <c r="M253" s="232"/>
      <c r="T253" s="232"/>
      <c r="AA253" s="232"/>
      <c r="AH253" s="232"/>
      <c r="AO253" s="232"/>
      <c r="AV253" s="232"/>
    </row>
    <row r="254">
      <c r="C254" s="229"/>
      <c r="D254" s="229"/>
      <c r="E254" s="229"/>
      <c r="F254" s="229"/>
      <c r="G254" s="229"/>
      <c r="H254" s="229"/>
      <c r="K254" s="217"/>
      <c r="M254" s="232"/>
      <c r="T254" s="232"/>
      <c r="AA254" s="232"/>
      <c r="AH254" s="232"/>
      <c r="AO254" s="232"/>
      <c r="AV254" s="232"/>
    </row>
    <row r="255">
      <c r="C255" s="229"/>
      <c r="D255" s="229"/>
      <c r="E255" s="229"/>
      <c r="F255" s="229"/>
      <c r="G255" s="229"/>
      <c r="H255" s="229"/>
      <c r="K255" s="217"/>
      <c r="M255" s="232"/>
      <c r="T255" s="232"/>
      <c r="AA255" s="232"/>
      <c r="AH255" s="232"/>
      <c r="AO255" s="232"/>
      <c r="AV255" s="232"/>
    </row>
    <row r="256">
      <c r="C256" s="229"/>
      <c r="D256" s="229"/>
      <c r="E256" s="229"/>
      <c r="F256" s="229"/>
      <c r="G256" s="229"/>
      <c r="H256" s="229"/>
      <c r="K256" s="217"/>
      <c r="M256" s="232"/>
      <c r="T256" s="232"/>
      <c r="AA256" s="232"/>
      <c r="AH256" s="232"/>
      <c r="AO256" s="232"/>
      <c r="AV256" s="232"/>
    </row>
    <row r="257">
      <c r="C257" s="229"/>
      <c r="D257" s="229"/>
      <c r="E257" s="229"/>
      <c r="F257" s="229"/>
      <c r="G257" s="229"/>
      <c r="H257" s="229"/>
      <c r="K257" s="217"/>
      <c r="M257" s="232"/>
      <c r="T257" s="232"/>
      <c r="AA257" s="232"/>
      <c r="AH257" s="232"/>
      <c r="AO257" s="232"/>
      <c r="AV257" s="232"/>
    </row>
    <row r="258">
      <c r="C258" s="229"/>
      <c r="D258" s="229"/>
      <c r="E258" s="229"/>
      <c r="F258" s="229"/>
      <c r="G258" s="229"/>
      <c r="H258" s="229"/>
      <c r="K258" s="217"/>
      <c r="M258" s="232"/>
      <c r="T258" s="232"/>
      <c r="AA258" s="232"/>
      <c r="AH258" s="232"/>
      <c r="AO258" s="232"/>
      <c r="AV258" s="232"/>
    </row>
    <row r="259">
      <c r="C259" s="229"/>
      <c r="D259" s="229"/>
      <c r="E259" s="229"/>
      <c r="F259" s="229"/>
      <c r="G259" s="229"/>
      <c r="H259" s="229"/>
      <c r="K259" s="217"/>
      <c r="M259" s="232"/>
      <c r="T259" s="232"/>
      <c r="AA259" s="232"/>
      <c r="AH259" s="232"/>
      <c r="AO259" s="232"/>
      <c r="AV259" s="232"/>
    </row>
    <row r="260">
      <c r="C260" s="229"/>
      <c r="D260" s="229"/>
      <c r="E260" s="229"/>
      <c r="F260" s="229"/>
      <c r="G260" s="229"/>
      <c r="H260" s="229"/>
      <c r="K260" s="217"/>
      <c r="M260" s="232"/>
      <c r="T260" s="232"/>
      <c r="AA260" s="232"/>
      <c r="AH260" s="232"/>
      <c r="AO260" s="232"/>
      <c r="AV260" s="232"/>
    </row>
    <row r="261">
      <c r="C261" s="229"/>
      <c r="D261" s="229"/>
      <c r="E261" s="229"/>
      <c r="F261" s="229"/>
      <c r="G261" s="229"/>
      <c r="H261" s="229"/>
      <c r="K261" s="217"/>
      <c r="M261" s="232"/>
      <c r="T261" s="232"/>
      <c r="AA261" s="232"/>
      <c r="AH261" s="232"/>
      <c r="AO261" s="232"/>
      <c r="AV261" s="232"/>
    </row>
    <row r="262">
      <c r="C262" s="229"/>
      <c r="D262" s="229"/>
      <c r="E262" s="229"/>
      <c r="F262" s="229"/>
      <c r="G262" s="229"/>
      <c r="H262" s="229"/>
      <c r="K262" s="217"/>
      <c r="M262" s="232"/>
      <c r="T262" s="232"/>
      <c r="AA262" s="232"/>
      <c r="AH262" s="232"/>
      <c r="AO262" s="232"/>
      <c r="AV262" s="232"/>
    </row>
    <row r="263">
      <c r="C263" s="229"/>
      <c r="D263" s="229"/>
      <c r="E263" s="229"/>
      <c r="F263" s="229"/>
      <c r="G263" s="229"/>
      <c r="H263" s="229"/>
      <c r="K263" s="217"/>
      <c r="M263" s="232"/>
      <c r="T263" s="232"/>
      <c r="AA263" s="232"/>
      <c r="AH263" s="232"/>
      <c r="AO263" s="232"/>
      <c r="AV263" s="232"/>
    </row>
    <row r="264">
      <c r="C264" s="229"/>
      <c r="D264" s="229"/>
      <c r="E264" s="229"/>
      <c r="F264" s="229"/>
      <c r="G264" s="229"/>
      <c r="H264" s="229"/>
      <c r="K264" s="217"/>
      <c r="M264" s="232"/>
      <c r="T264" s="232"/>
      <c r="AA264" s="232"/>
      <c r="AH264" s="232"/>
      <c r="AO264" s="232"/>
      <c r="AV264" s="232"/>
    </row>
    <row r="265">
      <c r="C265" s="229"/>
      <c r="D265" s="229"/>
      <c r="E265" s="229"/>
      <c r="F265" s="229"/>
      <c r="G265" s="229"/>
      <c r="H265" s="229"/>
      <c r="K265" s="217"/>
      <c r="M265" s="232"/>
      <c r="T265" s="232"/>
      <c r="AA265" s="232"/>
      <c r="AH265" s="232"/>
      <c r="AO265" s="232"/>
      <c r="AV265" s="232"/>
    </row>
    <row r="266">
      <c r="C266" s="229"/>
      <c r="D266" s="229"/>
      <c r="E266" s="229"/>
      <c r="F266" s="229"/>
      <c r="G266" s="229"/>
      <c r="H266" s="229"/>
      <c r="K266" s="217"/>
      <c r="M266" s="232"/>
      <c r="T266" s="232"/>
      <c r="AA266" s="232"/>
      <c r="AH266" s="232"/>
      <c r="AO266" s="232"/>
      <c r="AV266" s="232"/>
    </row>
    <row r="267">
      <c r="C267" s="229"/>
      <c r="D267" s="229"/>
      <c r="E267" s="229"/>
      <c r="F267" s="229"/>
      <c r="G267" s="229"/>
      <c r="H267" s="229"/>
      <c r="K267" s="217"/>
      <c r="M267" s="232"/>
      <c r="T267" s="232"/>
      <c r="AA267" s="232"/>
      <c r="AH267" s="232"/>
      <c r="AO267" s="232"/>
      <c r="AV267" s="232"/>
    </row>
    <row r="268">
      <c r="C268" s="229"/>
      <c r="D268" s="229"/>
      <c r="E268" s="229"/>
      <c r="F268" s="229"/>
      <c r="G268" s="229"/>
      <c r="H268" s="229"/>
      <c r="K268" s="217"/>
      <c r="M268" s="232"/>
      <c r="T268" s="232"/>
      <c r="AA268" s="232"/>
      <c r="AH268" s="232"/>
      <c r="AO268" s="232"/>
      <c r="AV268" s="232"/>
    </row>
    <row r="269">
      <c r="C269" s="229"/>
      <c r="D269" s="229"/>
      <c r="E269" s="229"/>
      <c r="F269" s="229"/>
      <c r="G269" s="229"/>
      <c r="H269" s="229"/>
      <c r="K269" s="217"/>
      <c r="M269" s="232"/>
      <c r="T269" s="232"/>
      <c r="AA269" s="232"/>
      <c r="AH269" s="232"/>
      <c r="AO269" s="232"/>
      <c r="AV269" s="232"/>
    </row>
    <row r="270">
      <c r="C270" s="229"/>
      <c r="D270" s="229"/>
      <c r="E270" s="229"/>
      <c r="F270" s="229"/>
      <c r="G270" s="229"/>
      <c r="H270" s="229"/>
      <c r="K270" s="217"/>
      <c r="M270" s="232"/>
      <c r="T270" s="232"/>
      <c r="AA270" s="232"/>
      <c r="AH270" s="232"/>
      <c r="AO270" s="232"/>
      <c r="AV270" s="232"/>
    </row>
    <row r="271">
      <c r="C271" s="229"/>
      <c r="D271" s="229"/>
      <c r="E271" s="229"/>
      <c r="F271" s="229"/>
      <c r="G271" s="229"/>
      <c r="H271" s="229"/>
      <c r="K271" s="217"/>
      <c r="M271" s="232"/>
      <c r="T271" s="232"/>
      <c r="AA271" s="232"/>
      <c r="AH271" s="232"/>
      <c r="AO271" s="232"/>
      <c r="AV271" s="232"/>
    </row>
    <row r="272">
      <c r="C272" s="229"/>
      <c r="D272" s="229"/>
      <c r="E272" s="229"/>
      <c r="F272" s="229"/>
      <c r="G272" s="229"/>
      <c r="H272" s="229"/>
      <c r="K272" s="217"/>
      <c r="M272" s="232"/>
      <c r="T272" s="232"/>
      <c r="AA272" s="232"/>
      <c r="AH272" s="232"/>
      <c r="AO272" s="232"/>
      <c r="AV272" s="232"/>
    </row>
    <row r="273">
      <c r="C273" s="229"/>
      <c r="D273" s="229"/>
      <c r="E273" s="229"/>
      <c r="F273" s="229"/>
      <c r="G273" s="229"/>
      <c r="H273" s="229"/>
      <c r="K273" s="217"/>
      <c r="M273" s="232"/>
      <c r="T273" s="232"/>
      <c r="AA273" s="232"/>
      <c r="AH273" s="232"/>
      <c r="AO273" s="232"/>
      <c r="AV273" s="232"/>
    </row>
    <row r="274">
      <c r="C274" s="229"/>
      <c r="D274" s="229"/>
      <c r="E274" s="229"/>
      <c r="F274" s="229"/>
      <c r="G274" s="229"/>
      <c r="H274" s="229"/>
      <c r="K274" s="217"/>
      <c r="M274" s="232"/>
      <c r="T274" s="232"/>
      <c r="AA274" s="232"/>
      <c r="AH274" s="232"/>
      <c r="AO274" s="232"/>
      <c r="AV274" s="232"/>
    </row>
    <row r="275">
      <c r="C275" s="229"/>
      <c r="D275" s="229"/>
      <c r="E275" s="229"/>
      <c r="F275" s="229"/>
      <c r="G275" s="229"/>
      <c r="H275" s="229"/>
      <c r="K275" s="217"/>
      <c r="M275" s="232"/>
      <c r="T275" s="232"/>
      <c r="AA275" s="232"/>
      <c r="AH275" s="232"/>
      <c r="AO275" s="232"/>
      <c r="AV275" s="232"/>
    </row>
    <row r="276">
      <c r="C276" s="229"/>
      <c r="D276" s="229"/>
      <c r="E276" s="229"/>
      <c r="F276" s="229"/>
      <c r="G276" s="229"/>
      <c r="H276" s="229"/>
      <c r="K276" s="217"/>
      <c r="M276" s="232"/>
      <c r="T276" s="232"/>
      <c r="AA276" s="232"/>
      <c r="AH276" s="232"/>
      <c r="AO276" s="232"/>
      <c r="AV276" s="232"/>
    </row>
    <row r="277">
      <c r="C277" s="229"/>
      <c r="D277" s="229"/>
      <c r="E277" s="229"/>
      <c r="F277" s="229"/>
      <c r="G277" s="229"/>
      <c r="H277" s="229"/>
      <c r="K277" s="217"/>
      <c r="M277" s="232"/>
      <c r="T277" s="232"/>
      <c r="AA277" s="232"/>
      <c r="AH277" s="232"/>
      <c r="AO277" s="232"/>
      <c r="AV277" s="232"/>
    </row>
    <row r="278">
      <c r="C278" s="229"/>
      <c r="D278" s="229"/>
      <c r="E278" s="229"/>
      <c r="F278" s="229"/>
      <c r="G278" s="229"/>
      <c r="H278" s="229"/>
      <c r="K278" s="217"/>
      <c r="M278" s="232"/>
      <c r="T278" s="232"/>
      <c r="AA278" s="232"/>
      <c r="AH278" s="232"/>
      <c r="AO278" s="232"/>
      <c r="AV278" s="232"/>
    </row>
    <row r="279">
      <c r="C279" s="229"/>
      <c r="D279" s="229"/>
      <c r="E279" s="229"/>
      <c r="F279" s="229"/>
      <c r="G279" s="229"/>
      <c r="H279" s="229"/>
      <c r="K279" s="217"/>
      <c r="M279" s="232"/>
      <c r="T279" s="232"/>
      <c r="AA279" s="232"/>
      <c r="AH279" s="232"/>
      <c r="AO279" s="232"/>
      <c r="AV279" s="232"/>
    </row>
    <row r="280">
      <c r="C280" s="229"/>
      <c r="D280" s="229"/>
      <c r="E280" s="229"/>
      <c r="F280" s="229"/>
      <c r="G280" s="229"/>
      <c r="H280" s="229"/>
      <c r="K280" s="217"/>
      <c r="M280" s="232"/>
      <c r="T280" s="232"/>
      <c r="AA280" s="232"/>
      <c r="AH280" s="232"/>
      <c r="AO280" s="232"/>
      <c r="AV280" s="232"/>
    </row>
    <row r="281">
      <c r="C281" s="229"/>
      <c r="D281" s="229"/>
      <c r="E281" s="229"/>
      <c r="F281" s="229"/>
      <c r="G281" s="229"/>
      <c r="H281" s="229"/>
      <c r="K281" s="217"/>
      <c r="M281" s="232"/>
      <c r="T281" s="232"/>
      <c r="AA281" s="232"/>
      <c r="AH281" s="232"/>
      <c r="AO281" s="232"/>
      <c r="AV281" s="232"/>
    </row>
    <row r="282">
      <c r="C282" s="229"/>
      <c r="D282" s="229"/>
      <c r="E282" s="229"/>
      <c r="F282" s="229"/>
      <c r="G282" s="229"/>
      <c r="H282" s="229"/>
      <c r="K282" s="217"/>
      <c r="M282" s="232"/>
      <c r="T282" s="232"/>
      <c r="AA282" s="232"/>
      <c r="AH282" s="232"/>
      <c r="AO282" s="232"/>
      <c r="AV282" s="232"/>
    </row>
    <row r="283">
      <c r="C283" s="229"/>
      <c r="D283" s="229"/>
      <c r="E283" s="229"/>
      <c r="F283" s="229"/>
      <c r="G283" s="229"/>
      <c r="H283" s="229"/>
      <c r="K283" s="217"/>
      <c r="M283" s="232"/>
      <c r="T283" s="232"/>
      <c r="AA283" s="232"/>
      <c r="AH283" s="232"/>
      <c r="AO283" s="232"/>
      <c r="AV283" s="232"/>
    </row>
    <row r="284">
      <c r="C284" s="229"/>
      <c r="D284" s="229"/>
      <c r="E284" s="229"/>
      <c r="F284" s="229"/>
      <c r="G284" s="229"/>
      <c r="H284" s="229"/>
      <c r="K284" s="217"/>
      <c r="M284" s="232"/>
      <c r="T284" s="232"/>
      <c r="AA284" s="232"/>
      <c r="AH284" s="232"/>
      <c r="AO284" s="232"/>
      <c r="AV284" s="232"/>
    </row>
    <row r="285">
      <c r="C285" s="229"/>
      <c r="D285" s="229"/>
      <c r="E285" s="229"/>
      <c r="F285" s="229"/>
      <c r="G285" s="229"/>
      <c r="H285" s="229"/>
      <c r="K285" s="217"/>
      <c r="M285" s="232"/>
      <c r="T285" s="232"/>
      <c r="AA285" s="232"/>
      <c r="AH285" s="232"/>
      <c r="AO285" s="232"/>
      <c r="AV285" s="232"/>
    </row>
    <row r="286">
      <c r="C286" s="229"/>
      <c r="D286" s="229"/>
      <c r="E286" s="229"/>
      <c r="F286" s="229"/>
      <c r="G286" s="229"/>
      <c r="H286" s="229"/>
      <c r="K286" s="217"/>
      <c r="M286" s="232"/>
      <c r="T286" s="232"/>
      <c r="AA286" s="232"/>
      <c r="AH286" s="232"/>
      <c r="AO286" s="232"/>
      <c r="AV286" s="232"/>
    </row>
    <row r="287">
      <c r="C287" s="229"/>
      <c r="D287" s="229"/>
      <c r="E287" s="229"/>
      <c r="F287" s="229"/>
      <c r="G287" s="229"/>
      <c r="H287" s="229"/>
      <c r="K287" s="217"/>
      <c r="M287" s="232"/>
      <c r="T287" s="232"/>
      <c r="AA287" s="232"/>
      <c r="AH287" s="232"/>
      <c r="AO287" s="232"/>
      <c r="AV287" s="232"/>
    </row>
    <row r="288">
      <c r="C288" s="229"/>
      <c r="D288" s="229"/>
      <c r="E288" s="229"/>
      <c r="F288" s="229"/>
      <c r="G288" s="229"/>
      <c r="H288" s="229"/>
      <c r="K288" s="217"/>
      <c r="M288" s="232"/>
      <c r="T288" s="232"/>
      <c r="AA288" s="232"/>
      <c r="AH288" s="232"/>
      <c r="AO288" s="232"/>
      <c r="AV288" s="232"/>
    </row>
    <row r="289">
      <c r="C289" s="229"/>
      <c r="D289" s="229"/>
      <c r="E289" s="229"/>
      <c r="F289" s="229"/>
      <c r="G289" s="229"/>
      <c r="H289" s="229"/>
      <c r="K289" s="217"/>
      <c r="M289" s="232"/>
      <c r="T289" s="232"/>
      <c r="AA289" s="232"/>
      <c r="AH289" s="232"/>
      <c r="AO289" s="232"/>
      <c r="AV289" s="232"/>
    </row>
    <row r="290">
      <c r="C290" s="229"/>
      <c r="D290" s="229"/>
      <c r="E290" s="229"/>
      <c r="F290" s="229"/>
      <c r="G290" s="229"/>
      <c r="H290" s="229"/>
      <c r="K290" s="217"/>
      <c r="M290" s="232"/>
      <c r="T290" s="232"/>
      <c r="AA290" s="232"/>
      <c r="AH290" s="232"/>
      <c r="AO290" s="232"/>
      <c r="AV290" s="232"/>
    </row>
    <row r="291">
      <c r="C291" s="229"/>
      <c r="D291" s="229"/>
      <c r="E291" s="229"/>
      <c r="F291" s="229"/>
      <c r="G291" s="229"/>
      <c r="H291" s="229"/>
      <c r="K291" s="217"/>
      <c r="M291" s="232"/>
      <c r="T291" s="232"/>
      <c r="AA291" s="232"/>
      <c r="AH291" s="232"/>
      <c r="AO291" s="232"/>
      <c r="AV291" s="232"/>
    </row>
    <row r="292">
      <c r="C292" s="229"/>
      <c r="D292" s="229"/>
      <c r="E292" s="229"/>
      <c r="F292" s="229"/>
      <c r="G292" s="229"/>
      <c r="H292" s="229"/>
      <c r="K292" s="217"/>
      <c r="M292" s="232"/>
      <c r="T292" s="232"/>
      <c r="AA292" s="232"/>
      <c r="AH292" s="232"/>
      <c r="AO292" s="232"/>
      <c r="AV292" s="232"/>
    </row>
    <row r="293">
      <c r="C293" s="229"/>
      <c r="D293" s="229"/>
      <c r="E293" s="229"/>
      <c r="F293" s="229"/>
      <c r="G293" s="229"/>
      <c r="H293" s="229"/>
      <c r="K293" s="217"/>
      <c r="M293" s="232"/>
      <c r="T293" s="232"/>
      <c r="AA293" s="232"/>
      <c r="AH293" s="232"/>
      <c r="AO293" s="232"/>
      <c r="AV293" s="232"/>
    </row>
    <row r="294">
      <c r="C294" s="229"/>
      <c r="D294" s="229"/>
      <c r="E294" s="229"/>
      <c r="F294" s="229"/>
      <c r="G294" s="229"/>
      <c r="H294" s="229"/>
      <c r="K294" s="217"/>
      <c r="M294" s="232"/>
      <c r="T294" s="232"/>
      <c r="AA294" s="232"/>
      <c r="AH294" s="232"/>
      <c r="AO294" s="232"/>
      <c r="AV294" s="232"/>
    </row>
    <row r="295">
      <c r="C295" s="229"/>
      <c r="D295" s="229"/>
      <c r="E295" s="229"/>
      <c r="F295" s="229"/>
      <c r="G295" s="229"/>
      <c r="H295" s="229"/>
      <c r="K295" s="217"/>
      <c r="M295" s="232"/>
      <c r="T295" s="232"/>
      <c r="AA295" s="232"/>
      <c r="AH295" s="232"/>
      <c r="AO295" s="232"/>
      <c r="AV295" s="232"/>
    </row>
    <row r="296">
      <c r="C296" s="229"/>
      <c r="D296" s="229"/>
      <c r="E296" s="229"/>
      <c r="F296" s="229"/>
      <c r="G296" s="229"/>
      <c r="H296" s="229"/>
      <c r="K296" s="217"/>
      <c r="M296" s="232"/>
      <c r="T296" s="232"/>
      <c r="AA296" s="232"/>
      <c r="AH296" s="232"/>
      <c r="AO296" s="232"/>
      <c r="AV296" s="232"/>
    </row>
    <row r="297">
      <c r="C297" s="229"/>
      <c r="D297" s="229"/>
      <c r="E297" s="229"/>
      <c r="F297" s="229"/>
      <c r="G297" s="229"/>
      <c r="H297" s="229"/>
      <c r="K297" s="217"/>
      <c r="M297" s="232"/>
      <c r="T297" s="232"/>
      <c r="AA297" s="232"/>
      <c r="AH297" s="232"/>
      <c r="AO297" s="232"/>
      <c r="AV297" s="232"/>
    </row>
    <row r="298">
      <c r="C298" s="229"/>
      <c r="D298" s="229"/>
      <c r="E298" s="229"/>
      <c r="F298" s="229"/>
      <c r="G298" s="229"/>
      <c r="H298" s="229"/>
      <c r="K298" s="217"/>
      <c r="M298" s="232"/>
      <c r="T298" s="232"/>
      <c r="AA298" s="232"/>
      <c r="AH298" s="232"/>
      <c r="AO298" s="232"/>
      <c r="AV298" s="232"/>
    </row>
    <row r="299">
      <c r="C299" s="229"/>
      <c r="D299" s="229"/>
      <c r="E299" s="229"/>
      <c r="F299" s="229"/>
      <c r="G299" s="229"/>
      <c r="H299" s="229"/>
      <c r="K299" s="217"/>
      <c r="M299" s="232"/>
      <c r="T299" s="232"/>
      <c r="AA299" s="232"/>
      <c r="AH299" s="232"/>
      <c r="AO299" s="232"/>
      <c r="AV299" s="232"/>
    </row>
    <row r="300">
      <c r="C300" s="229"/>
      <c r="D300" s="229"/>
      <c r="E300" s="229"/>
      <c r="F300" s="229"/>
      <c r="G300" s="229"/>
      <c r="H300" s="229"/>
      <c r="K300" s="217"/>
      <c r="M300" s="232"/>
      <c r="T300" s="232"/>
      <c r="AA300" s="232"/>
      <c r="AH300" s="232"/>
      <c r="AO300" s="232"/>
      <c r="AV300" s="232"/>
    </row>
    <row r="301">
      <c r="C301" s="229"/>
      <c r="D301" s="229"/>
      <c r="E301" s="229"/>
      <c r="F301" s="229"/>
      <c r="G301" s="229"/>
      <c r="H301" s="229"/>
      <c r="K301" s="217"/>
      <c r="M301" s="232"/>
      <c r="T301" s="232"/>
      <c r="AA301" s="232"/>
      <c r="AH301" s="232"/>
      <c r="AO301" s="232"/>
      <c r="AV301" s="232"/>
    </row>
    <row r="302">
      <c r="C302" s="229"/>
      <c r="D302" s="229"/>
      <c r="E302" s="229"/>
      <c r="F302" s="229"/>
      <c r="G302" s="229"/>
      <c r="H302" s="229"/>
      <c r="K302" s="217"/>
      <c r="M302" s="232"/>
      <c r="T302" s="232"/>
      <c r="AA302" s="232"/>
      <c r="AH302" s="232"/>
      <c r="AO302" s="232"/>
      <c r="AV302" s="232"/>
    </row>
    <row r="303">
      <c r="C303" s="229"/>
      <c r="D303" s="229"/>
      <c r="E303" s="229"/>
      <c r="F303" s="229"/>
      <c r="G303" s="229"/>
      <c r="H303" s="229"/>
      <c r="K303" s="217"/>
      <c r="M303" s="232"/>
      <c r="T303" s="232"/>
      <c r="AA303" s="232"/>
      <c r="AH303" s="232"/>
      <c r="AO303" s="232"/>
      <c r="AV303" s="232"/>
    </row>
    <row r="304">
      <c r="C304" s="229"/>
      <c r="D304" s="229"/>
      <c r="E304" s="229"/>
      <c r="F304" s="229"/>
      <c r="G304" s="229"/>
      <c r="H304" s="229"/>
      <c r="K304" s="217"/>
      <c r="M304" s="232"/>
      <c r="T304" s="232"/>
      <c r="AA304" s="232"/>
      <c r="AH304" s="232"/>
      <c r="AO304" s="232"/>
      <c r="AV304" s="232"/>
    </row>
    <row r="305">
      <c r="C305" s="229"/>
      <c r="D305" s="229"/>
      <c r="E305" s="229"/>
      <c r="F305" s="229"/>
      <c r="G305" s="229"/>
      <c r="H305" s="229"/>
      <c r="K305" s="217"/>
      <c r="M305" s="232"/>
      <c r="T305" s="232"/>
      <c r="AA305" s="232"/>
      <c r="AH305" s="232"/>
      <c r="AO305" s="232"/>
      <c r="AV305" s="232"/>
    </row>
    <row r="306">
      <c r="C306" s="229"/>
      <c r="D306" s="229"/>
      <c r="E306" s="229"/>
      <c r="F306" s="229"/>
      <c r="G306" s="229"/>
      <c r="H306" s="229"/>
      <c r="K306" s="217"/>
      <c r="M306" s="232"/>
      <c r="T306" s="232"/>
      <c r="AA306" s="232"/>
      <c r="AH306" s="232"/>
      <c r="AO306" s="232"/>
      <c r="AV306" s="232"/>
    </row>
    <row r="307">
      <c r="C307" s="229"/>
      <c r="D307" s="229"/>
      <c r="E307" s="229"/>
      <c r="F307" s="229"/>
      <c r="G307" s="229"/>
      <c r="H307" s="229"/>
      <c r="K307" s="217"/>
      <c r="M307" s="232"/>
      <c r="T307" s="232"/>
      <c r="AA307" s="232"/>
      <c r="AH307" s="232"/>
      <c r="AO307" s="232"/>
      <c r="AV307" s="232"/>
    </row>
    <row r="308">
      <c r="C308" s="229"/>
      <c r="D308" s="229"/>
      <c r="E308" s="229"/>
      <c r="F308" s="229"/>
      <c r="G308" s="229"/>
      <c r="H308" s="229"/>
      <c r="K308" s="217"/>
      <c r="M308" s="232"/>
      <c r="T308" s="232"/>
      <c r="AA308" s="232"/>
      <c r="AH308" s="232"/>
      <c r="AO308" s="232"/>
      <c r="AV308" s="232"/>
    </row>
    <row r="309">
      <c r="C309" s="229"/>
      <c r="D309" s="229"/>
      <c r="E309" s="229"/>
      <c r="F309" s="229"/>
      <c r="G309" s="229"/>
      <c r="H309" s="229"/>
      <c r="K309" s="217"/>
      <c r="M309" s="232"/>
      <c r="T309" s="232"/>
      <c r="AA309" s="232"/>
      <c r="AH309" s="232"/>
      <c r="AO309" s="232"/>
      <c r="AV309" s="232"/>
    </row>
    <row r="310">
      <c r="C310" s="229"/>
      <c r="D310" s="229"/>
      <c r="E310" s="229"/>
      <c r="F310" s="229"/>
      <c r="G310" s="229"/>
      <c r="H310" s="229"/>
      <c r="K310" s="217"/>
      <c r="M310" s="232"/>
      <c r="T310" s="232"/>
      <c r="AA310" s="232"/>
      <c r="AH310" s="232"/>
      <c r="AO310" s="232"/>
      <c r="AV310" s="232"/>
    </row>
    <row r="311">
      <c r="C311" s="229"/>
      <c r="D311" s="229"/>
      <c r="E311" s="229"/>
      <c r="F311" s="229"/>
      <c r="G311" s="229"/>
      <c r="H311" s="229"/>
      <c r="K311" s="217"/>
      <c r="M311" s="232"/>
      <c r="T311" s="232"/>
      <c r="AA311" s="232"/>
      <c r="AH311" s="232"/>
      <c r="AO311" s="232"/>
      <c r="AV311" s="232"/>
    </row>
    <row r="312">
      <c r="C312" s="229"/>
      <c r="D312" s="229"/>
      <c r="E312" s="229"/>
      <c r="F312" s="229"/>
      <c r="G312" s="229"/>
      <c r="H312" s="229"/>
      <c r="K312" s="217"/>
      <c r="M312" s="232"/>
      <c r="T312" s="232"/>
      <c r="AA312" s="232"/>
      <c r="AH312" s="232"/>
      <c r="AO312" s="232"/>
      <c r="AV312" s="232"/>
    </row>
    <row r="313">
      <c r="C313" s="229"/>
      <c r="D313" s="229"/>
      <c r="E313" s="229"/>
      <c r="F313" s="229"/>
      <c r="G313" s="229"/>
      <c r="H313" s="229"/>
      <c r="K313" s="217"/>
      <c r="M313" s="232"/>
      <c r="T313" s="232"/>
      <c r="AA313" s="232"/>
      <c r="AH313" s="232"/>
      <c r="AO313" s="232"/>
      <c r="AV313" s="232"/>
    </row>
    <row r="314">
      <c r="C314" s="229"/>
      <c r="D314" s="229"/>
      <c r="E314" s="229"/>
      <c r="F314" s="229"/>
      <c r="G314" s="229"/>
      <c r="H314" s="229"/>
      <c r="K314" s="217"/>
      <c r="M314" s="232"/>
      <c r="T314" s="232"/>
      <c r="AA314" s="232"/>
      <c r="AH314" s="232"/>
      <c r="AO314" s="232"/>
      <c r="AV314" s="232"/>
    </row>
    <row r="315">
      <c r="C315" s="229"/>
      <c r="D315" s="229"/>
      <c r="E315" s="229"/>
      <c r="F315" s="229"/>
      <c r="G315" s="229"/>
      <c r="H315" s="229"/>
      <c r="K315" s="217"/>
      <c r="M315" s="232"/>
      <c r="T315" s="232"/>
      <c r="AA315" s="232"/>
      <c r="AH315" s="232"/>
      <c r="AO315" s="232"/>
      <c r="AV315" s="232"/>
    </row>
    <row r="316">
      <c r="C316" s="229"/>
      <c r="D316" s="229"/>
      <c r="E316" s="229"/>
      <c r="F316" s="229"/>
      <c r="G316" s="229"/>
      <c r="H316" s="229"/>
      <c r="K316" s="217"/>
      <c r="M316" s="232"/>
      <c r="T316" s="232"/>
      <c r="AA316" s="232"/>
      <c r="AH316" s="232"/>
      <c r="AO316" s="232"/>
      <c r="AV316" s="232"/>
    </row>
    <row r="317">
      <c r="C317" s="229"/>
      <c r="D317" s="229"/>
      <c r="E317" s="229"/>
      <c r="F317" s="229"/>
      <c r="G317" s="229"/>
      <c r="H317" s="229"/>
      <c r="K317" s="217"/>
      <c r="M317" s="232"/>
      <c r="T317" s="232"/>
      <c r="AA317" s="232"/>
      <c r="AH317" s="232"/>
      <c r="AO317" s="232"/>
      <c r="AV317" s="232"/>
    </row>
    <row r="318">
      <c r="C318" s="229"/>
      <c r="D318" s="229"/>
      <c r="E318" s="229"/>
      <c r="F318" s="229"/>
      <c r="G318" s="229"/>
      <c r="H318" s="229"/>
      <c r="K318" s="217"/>
      <c r="M318" s="232"/>
      <c r="T318" s="232"/>
      <c r="AA318" s="232"/>
      <c r="AH318" s="232"/>
      <c r="AO318" s="232"/>
      <c r="AV318" s="232"/>
    </row>
    <row r="319">
      <c r="C319" s="229"/>
      <c r="D319" s="229"/>
      <c r="E319" s="229"/>
      <c r="F319" s="229"/>
      <c r="G319" s="229"/>
      <c r="H319" s="229"/>
      <c r="K319" s="217"/>
      <c r="M319" s="232"/>
      <c r="T319" s="232"/>
      <c r="AA319" s="232"/>
      <c r="AH319" s="232"/>
      <c r="AO319" s="232"/>
      <c r="AV319" s="232"/>
    </row>
    <row r="320">
      <c r="C320" s="229"/>
      <c r="D320" s="229"/>
      <c r="E320" s="229"/>
      <c r="F320" s="229"/>
      <c r="G320" s="229"/>
      <c r="H320" s="229"/>
      <c r="K320" s="217"/>
      <c r="M320" s="232"/>
      <c r="T320" s="232"/>
      <c r="AA320" s="232"/>
      <c r="AH320" s="232"/>
      <c r="AO320" s="232"/>
      <c r="AV320" s="232"/>
    </row>
    <row r="321">
      <c r="C321" s="229"/>
      <c r="D321" s="229"/>
      <c r="E321" s="229"/>
      <c r="F321" s="229"/>
      <c r="G321" s="229"/>
      <c r="H321" s="229"/>
      <c r="K321" s="217"/>
      <c r="M321" s="232"/>
      <c r="T321" s="232"/>
      <c r="AA321" s="232"/>
      <c r="AH321" s="232"/>
      <c r="AO321" s="232"/>
      <c r="AV321" s="232"/>
    </row>
    <row r="322">
      <c r="C322" s="229"/>
      <c r="D322" s="229"/>
      <c r="E322" s="229"/>
      <c r="F322" s="229"/>
      <c r="G322" s="229"/>
      <c r="H322" s="229"/>
      <c r="K322" s="217"/>
      <c r="M322" s="232"/>
      <c r="T322" s="232"/>
      <c r="AA322" s="232"/>
      <c r="AH322" s="232"/>
      <c r="AO322" s="232"/>
      <c r="AV322" s="232"/>
    </row>
    <row r="323">
      <c r="C323" s="229"/>
      <c r="D323" s="229"/>
      <c r="E323" s="229"/>
      <c r="F323" s="229"/>
      <c r="G323" s="229"/>
      <c r="H323" s="229"/>
      <c r="K323" s="217"/>
      <c r="M323" s="232"/>
      <c r="T323" s="232"/>
      <c r="AA323" s="232"/>
      <c r="AH323" s="232"/>
      <c r="AO323" s="232"/>
      <c r="AV323" s="232"/>
    </row>
    <row r="324">
      <c r="C324" s="229"/>
      <c r="D324" s="229"/>
      <c r="E324" s="229"/>
      <c r="F324" s="229"/>
      <c r="G324" s="229"/>
      <c r="H324" s="229"/>
      <c r="K324" s="217"/>
      <c r="M324" s="232"/>
      <c r="T324" s="232"/>
      <c r="AA324" s="232"/>
      <c r="AH324" s="232"/>
      <c r="AO324" s="232"/>
      <c r="AV324" s="232"/>
    </row>
    <row r="325">
      <c r="C325" s="229"/>
      <c r="D325" s="229"/>
      <c r="E325" s="229"/>
      <c r="F325" s="229"/>
      <c r="G325" s="229"/>
      <c r="H325" s="229"/>
      <c r="K325" s="217"/>
      <c r="M325" s="232"/>
      <c r="T325" s="232"/>
      <c r="AA325" s="232"/>
      <c r="AH325" s="232"/>
      <c r="AO325" s="232"/>
      <c r="AV325" s="232"/>
    </row>
    <row r="326">
      <c r="C326" s="229"/>
      <c r="D326" s="229"/>
      <c r="E326" s="229"/>
      <c r="F326" s="229"/>
      <c r="G326" s="229"/>
      <c r="H326" s="229"/>
      <c r="K326" s="217"/>
      <c r="M326" s="232"/>
      <c r="T326" s="232"/>
      <c r="AA326" s="232"/>
      <c r="AH326" s="232"/>
      <c r="AO326" s="232"/>
      <c r="AV326" s="232"/>
    </row>
    <row r="327">
      <c r="C327" s="229"/>
      <c r="D327" s="229"/>
      <c r="E327" s="229"/>
      <c r="F327" s="229"/>
      <c r="G327" s="229"/>
      <c r="H327" s="229"/>
      <c r="K327" s="217"/>
      <c r="M327" s="232"/>
      <c r="T327" s="232"/>
      <c r="AA327" s="232"/>
      <c r="AH327" s="232"/>
      <c r="AO327" s="232"/>
      <c r="AV327" s="232"/>
    </row>
    <row r="328">
      <c r="C328" s="229"/>
      <c r="D328" s="229"/>
      <c r="E328" s="229"/>
      <c r="F328" s="229"/>
      <c r="G328" s="229"/>
      <c r="H328" s="229"/>
      <c r="K328" s="217"/>
      <c r="M328" s="232"/>
      <c r="T328" s="232"/>
      <c r="AA328" s="232"/>
      <c r="AH328" s="232"/>
      <c r="AO328" s="232"/>
      <c r="AV328" s="232"/>
    </row>
    <row r="329">
      <c r="C329" s="229"/>
      <c r="D329" s="229"/>
      <c r="E329" s="229"/>
      <c r="F329" s="229"/>
      <c r="G329" s="229"/>
      <c r="H329" s="229"/>
      <c r="K329" s="217"/>
      <c r="M329" s="232"/>
      <c r="T329" s="232"/>
      <c r="AA329" s="232"/>
      <c r="AH329" s="232"/>
      <c r="AO329" s="232"/>
      <c r="AV329" s="232"/>
    </row>
    <row r="330">
      <c r="C330" s="229"/>
      <c r="D330" s="229"/>
      <c r="E330" s="229"/>
      <c r="F330" s="229"/>
      <c r="G330" s="229"/>
      <c r="H330" s="229"/>
      <c r="K330" s="217"/>
      <c r="M330" s="232"/>
      <c r="T330" s="232"/>
      <c r="AA330" s="232"/>
      <c r="AH330" s="232"/>
      <c r="AO330" s="232"/>
      <c r="AV330" s="232"/>
    </row>
    <row r="331">
      <c r="C331" s="229"/>
      <c r="D331" s="229"/>
      <c r="E331" s="229"/>
      <c r="F331" s="229"/>
      <c r="G331" s="229"/>
      <c r="H331" s="229"/>
      <c r="K331" s="217"/>
      <c r="M331" s="232"/>
      <c r="T331" s="232"/>
      <c r="AA331" s="232"/>
      <c r="AH331" s="232"/>
      <c r="AO331" s="232"/>
      <c r="AV331" s="232"/>
    </row>
    <row r="332">
      <c r="C332" s="229"/>
      <c r="D332" s="229"/>
      <c r="E332" s="229"/>
      <c r="F332" s="229"/>
      <c r="G332" s="229"/>
      <c r="H332" s="229"/>
      <c r="K332" s="217"/>
      <c r="M332" s="232"/>
      <c r="T332" s="232"/>
      <c r="AA332" s="232"/>
      <c r="AH332" s="232"/>
      <c r="AO332" s="232"/>
      <c r="AV332" s="232"/>
    </row>
    <row r="333">
      <c r="C333" s="229"/>
      <c r="D333" s="229"/>
      <c r="E333" s="229"/>
      <c r="F333" s="229"/>
      <c r="G333" s="229"/>
      <c r="H333" s="229"/>
      <c r="K333" s="217"/>
      <c r="M333" s="232"/>
      <c r="T333" s="232"/>
      <c r="AA333" s="232"/>
      <c r="AH333" s="232"/>
      <c r="AO333" s="232"/>
      <c r="AV333" s="232"/>
    </row>
    <row r="334">
      <c r="C334" s="229"/>
      <c r="D334" s="229"/>
      <c r="E334" s="229"/>
      <c r="F334" s="229"/>
      <c r="G334" s="229"/>
      <c r="H334" s="229"/>
      <c r="K334" s="217"/>
      <c r="M334" s="232"/>
      <c r="T334" s="232"/>
      <c r="AA334" s="232"/>
      <c r="AH334" s="232"/>
      <c r="AO334" s="232"/>
      <c r="AV334" s="232"/>
    </row>
    <row r="335">
      <c r="C335" s="229"/>
      <c r="D335" s="229"/>
      <c r="E335" s="229"/>
      <c r="F335" s="229"/>
      <c r="G335" s="229"/>
      <c r="H335" s="229"/>
      <c r="K335" s="217"/>
      <c r="M335" s="232"/>
      <c r="T335" s="232"/>
      <c r="AA335" s="232"/>
      <c r="AH335" s="232"/>
      <c r="AO335" s="232"/>
      <c r="AV335" s="232"/>
    </row>
    <row r="336">
      <c r="C336" s="229"/>
      <c r="D336" s="229"/>
      <c r="E336" s="229"/>
      <c r="F336" s="229"/>
      <c r="G336" s="229"/>
      <c r="H336" s="229"/>
      <c r="K336" s="217"/>
      <c r="M336" s="232"/>
      <c r="T336" s="232"/>
      <c r="AA336" s="232"/>
      <c r="AH336" s="232"/>
      <c r="AO336" s="232"/>
      <c r="AV336" s="232"/>
    </row>
    <row r="337">
      <c r="C337" s="229"/>
      <c r="D337" s="229"/>
      <c r="E337" s="229"/>
      <c r="F337" s="229"/>
      <c r="G337" s="229"/>
      <c r="H337" s="229"/>
      <c r="K337" s="217"/>
      <c r="M337" s="232"/>
      <c r="T337" s="232"/>
      <c r="AA337" s="232"/>
      <c r="AH337" s="232"/>
      <c r="AO337" s="232"/>
      <c r="AV337" s="232"/>
    </row>
    <row r="338">
      <c r="C338" s="229"/>
      <c r="D338" s="229"/>
      <c r="E338" s="229"/>
      <c r="F338" s="229"/>
      <c r="G338" s="229"/>
      <c r="H338" s="229"/>
      <c r="K338" s="217"/>
      <c r="M338" s="232"/>
      <c r="T338" s="232"/>
      <c r="AA338" s="232"/>
      <c r="AH338" s="232"/>
      <c r="AO338" s="232"/>
      <c r="AV338" s="232"/>
    </row>
    <row r="339">
      <c r="C339" s="229"/>
      <c r="D339" s="229"/>
      <c r="E339" s="229"/>
      <c r="F339" s="229"/>
      <c r="G339" s="229"/>
      <c r="H339" s="229"/>
      <c r="K339" s="217"/>
      <c r="M339" s="232"/>
      <c r="T339" s="232"/>
      <c r="AA339" s="232"/>
      <c r="AH339" s="232"/>
      <c r="AO339" s="232"/>
      <c r="AV339" s="232"/>
    </row>
    <row r="340">
      <c r="C340" s="229"/>
      <c r="D340" s="229"/>
      <c r="E340" s="229"/>
      <c r="F340" s="229"/>
      <c r="G340" s="229"/>
      <c r="H340" s="229"/>
      <c r="K340" s="217"/>
      <c r="M340" s="232"/>
      <c r="T340" s="232"/>
      <c r="AA340" s="232"/>
      <c r="AH340" s="232"/>
      <c r="AO340" s="232"/>
      <c r="AV340" s="232"/>
    </row>
    <row r="341">
      <c r="C341" s="229"/>
      <c r="D341" s="229"/>
      <c r="E341" s="229"/>
      <c r="F341" s="229"/>
      <c r="G341" s="229"/>
      <c r="H341" s="229"/>
      <c r="K341" s="217"/>
      <c r="M341" s="232"/>
      <c r="T341" s="232"/>
      <c r="AA341" s="232"/>
      <c r="AH341" s="232"/>
      <c r="AO341" s="232"/>
      <c r="AV341" s="232"/>
    </row>
    <row r="342">
      <c r="C342" s="229"/>
      <c r="D342" s="229"/>
      <c r="E342" s="229"/>
      <c r="F342" s="229"/>
      <c r="G342" s="229"/>
      <c r="H342" s="229"/>
      <c r="K342" s="217"/>
      <c r="M342" s="232"/>
      <c r="T342" s="232"/>
      <c r="AA342" s="232"/>
      <c r="AH342" s="232"/>
      <c r="AO342" s="232"/>
      <c r="AV342" s="232"/>
    </row>
    <row r="343">
      <c r="C343" s="229"/>
      <c r="D343" s="229"/>
      <c r="E343" s="229"/>
      <c r="F343" s="229"/>
      <c r="G343" s="229"/>
      <c r="H343" s="229"/>
      <c r="K343" s="217"/>
      <c r="M343" s="232"/>
      <c r="T343" s="232"/>
      <c r="AA343" s="232"/>
      <c r="AH343" s="232"/>
      <c r="AO343" s="232"/>
      <c r="AV343" s="232"/>
    </row>
    <row r="344">
      <c r="C344" s="229"/>
      <c r="D344" s="229"/>
      <c r="E344" s="229"/>
      <c r="F344" s="229"/>
      <c r="G344" s="229"/>
      <c r="H344" s="229"/>
      <c r="K344" s="217"/>
      <c r="M344" s="232"/>
      <c r="T344" s="232"/>
      <c r="AA344" s="232"/>
      <c r="AH344" s="232"/>
      <c r="AO344" s="232"/>
      <c r="AV344" s="232"/>
    </row>
    <row r="345">
      <c r="C345" s="229"/>
      <c r="D345" s="229"/>
      <c r="E345" s="229"/>
      <c r="F345" s="229"/>
      <c r="G345" s="229"/>
      <c r="H345" s="229"/>
      <c r="K345" s="217"/>
      <c r="M345" s="232"/>
      <c r="T345" s="232"/>
      <c r="AA345" s="232"/>
      <c r="AH345" s="232"/>
      <c r="AO345" s="232"/>
      <c r="AV345" s="232"/>
    </row>
    <row r="346">
      <c r="C346" s="229"/>
      <c r="D346" s="229"/>
      <c r="E346" s="229"/>
      <c r="F346" s="229"/>
      <c r="G346" s="229"/>
      <c r="H346" s="229"/>
      <c r="K346" s="217"/>
      <c r="M346" s="232"/>
      <c r="T346" s="232"/>
      <c r="AA346" s="232"/>
      <c r="AH346" s="232"/>
      <c r="AO346" s="232"/>
      <c r="AV346" s="232"/>
    </row>
    <row r="347">
      <c r="C347" s="229"/>
      <c r="D347" s="229"/>
      <c r="E347" s="229"/>
      <c r="F347" s="229"/>
      <c r="G347" s="229"/>
      <c r="H347" s="229"/>
      <c r="K347" s="217"/>
      <c r="M347" s="232"/>
      <c r="T347" s="232"/>
      <c r="AA347" s="232"/>
      <c r="AH347" s="232"/>
      <c r="AO347" s="232"/>
      <c r="AV347" s="232"/>
    </row>
    <row r="348">
      <c r="C348" s="229"/>
      <c r="D348" s="229"/>
      <c r="E348" s="229"/>
      <c r="F348" s="229"/>
      <c r="G348" s="229"/>
      <c r="H348" s="229"/>
      <c r="K348" s="217"/>
      <c r="M348" s="232"/>
      <c r="T348" s="232"/>
      <c r="AA348" s="232"/>
      <c r="AH348" s="232"/>
      <c r="AO348" s="232"/>
      <c r="AV348" s="232"/>
    </row>
    <row r="349">
      <c r="C349" s="229"/>
      <c r="D349" s="229"/>
      <c r="E349" s="229"/>
      <c r="F349" s="229"/>
      <c r="G349" s="229"/>
      <c r="H349" s="229"/>
      <c r="K349" s="217"/>
      <c r="M349" s="232"/>
      <c r="T349" s="232"/>
      <c r="AA349" s="232"/>
      <c r="AH349" s="232"/>
      <c r="AO349" s="232"/>
      <c r="AV349" s="232"/>
    </row>
    <row r="350">
      <c r="C350" s="229"/>
      <c r="D350" s="229"/>
      <c r="E350" s="229"/>
      <c r="F350" s="229"/>
      <c r="G350" s="229"/>
      <c r="H350" s="229"/>
      <c r="K350" s="217"/>
      <c r="M350" s="232"/>
      <c r="T350" s="232"/>
      <c r="AA350" s="232"/>
      <c r="AH350" s="232"/>
      <c r="AO350" s="232"/>
      <c r="AV350" s="232"/>
    </row>
    <row r="351">
      <c r="C351" s="229"/>
      <c r="D351" s="229"/>
      <c r="E351" s="229"/>
      <c r="F351" s="229"/>
      <c r="G351" s="229"/>
      <c r="H351" s="229"/>
      <c r="K351" s="217"/>
      <c r="M351" s="232"/>
      <c r="T351" s="232"/>
      <c r="AA351" s="232"/>
      <c r="AH351" s="232"/>
      <c r="AO351" s="232"/>
      <c r="AV351" s="232"/>
    </row>
    <row r="352">
      <c r="C352" s="229"/>
      <c r="D352" s="229"/>
      <c r="E352" s="229"/>
      <c r="F352" s="229"/>
      <c r="G352" s="229"/>
      <c r="H352" s="229"/>
      <c r="K352" s="217"/>
      <c r="M352" s="232"/>
      <c r="T352" s="232"/>
      <c r="AA352" s="232"/>
      <c r="AH352" s="232"/>
      <c r="AO352" s="232"/>
      <c r="AV352" s="232"/>
    </row>
    <row r="353">
      <c r="C353" s="229"/>
      <c r="D353" s="229"/>
      <c r="E353" s="229"/>
      <c r="F353" s="229"/>
      <c r="G353" s="229"/>
      <c r="H353" s="229"/>
      <c r="K353" s="217"/>
      <c r="M353" s="232"/>
      <c r="T353" s="232"/>
      <c r="AA353" s="232"/>
      <c r="AH353" s="232"/>
      <c r="AO353" s="232"/>
      <c r="AV353" s="232"/>
    </row>
    <row r="354">
      <c r="C354" s="229"/>
      <c r="D354" s="229"/>
      <c r="E354" s="229"/>
      <c r="F354" s="229"/>
      <c r="G354" s="229"/>
      <c r="H354" s="229"/>
      <c r="K354" s="217"/>
      <c r="M354" s="232"/>
      <c r="T354" s="232"/>
      <c r="AA354" s="232"/>
      <c r="AH354" s="232"/>
      <c r="AO354" s="232"/>
      <c r="AV354" s="232"/>
    </row>
    <row r="355">
      <c r="C355" s="229"/>
      <c r="D355" s="229"/>
      <c r="E355" s="229"/>
      <c r="F355" s="229"/>
      <c r="G355" s="229"/>
      <c r="H355" s="229"/>
      <c r="K355" s="217"/>
      <c r="M355" s="232"/>
      <c r="T355" s="232"/>
      <c r="AA355" s="232"/>
      <c r="AH355" s="232"/>
      <c r="AO355" s="232"/>
      <c r="AV355" s="232"/>
    </row>
    <row r="356">
      <c r="C356" s="229"/>
      <c r="D356" s="229"/>
      <c r="E356" s="229"/>
      <c r="F356" s="229"/>
      <c r="G356" s="229"/>
      <c r="H356" s="229"/>
      <c r="K356" s="217"/>
      <c r="M356" s="232"/>
      <c r="T356" s="232"/>
      <c r="AA356" s="232"/>
      <c r="AH356" s="232"/>
      <c r="AO356" s="232"/>
      <c r="AV356" s="232"/>
    </row>
    <row r="357">
      <c r="C357" s="229"/>
      <c r="D357" s="229"/>
      <c r="E357" s="229"/>
      <c r="F357" s="229"/>
      <c r="G357" s="229"/>
      <c r="H357" s="229"/>
      <c r="K357" s="217"/>
      <c r="M357" s="232"/>
      <c r="T357" s="232"/>
      <c r="AA357" s="232"/>
      <c r="AH357" s="232"/>
      <c r="AO357" s="232"/>
      <c r="AV357" s="232"/>
    </row>
    <row r="358">
      <c r="C358" s="229"/>
      <c r="D358" s="229"/>
      <c r="E358" s="229"/>
      <c r="F358" s="229"/>
      <c r="G358" s="229"/>
      <c r="H358" s="229"/>
      <c r="K358" s="217"/>
      <c r="M358" s="232"/>
      <c r="T358" s="232"/>
      <c r="AA358" s="232"/>
      <c r="AH358" s="232"/>
      <c r="AO358" s="232"/>
      <c r="AV358" s="232"/>
    </row>
    <row r="359">
      <c r="C359" s="229"/>
      <c r="D359" s="229"/>
      <c r="E359" s="229"/>
      <c r="F359" s="229"/>
      <c r="G359" s="229"/>
      <c r="H359" s="229"/>
      <c r="K359" s="217"/>
      <c r="M359" s="232"/>
      <c r="T359" s="232"/>
      <c r="AA359" s="232"/>
      <c r="AH359" s="232"/>
      <c r="AO359" s="232"/>
      <c r="AV359" s="232"/>
    </row>
    <row r="360">
      <c r="C360" s="229"/>
      <c r="D360" s="229"/>
      <c r="E360" s="229"/>
      <c r="F360" s="229"/>
      <c r="G360" s="229"/>
      <c r="H360" s="229"/>
      <c r="K360" s="217"/>
      <c r="M360" s="232"/>
      <c r="T360" s="232"/>
      <c r="AA360" s="232"/>
      <c r="AH360" s="232"/>
      <c r="AO360" s="232"/>
      <c r="AV360" s="232"/>
    </row>
    <row r="361">
      <c r="C361" s="229"/>
      <c r="D361" s="229"/>
      <c r="E361" s="229"/>
      <c r="F361" s="229"/>
      <c r="G361" s="229"/>
      <c r="H361" s="229"/>
      <c r="K361" s="217"/>
      <c r="M361" s="232"/>
      <c r="T361" s="232"/>
      <c r="AA361" s="232"/>
      <c r="AH361" s="232"/>
      <c r="AO361" s="232"/>
      <c r="AV361" s="232"/>
    </row>
    <row r="362">
      <c r="C362" s="229"/>
      <c r="D362" s="229"/>
      <c r="E362" s="229"/>
      <c r="F362" s="229"/>
      <c r="G362" s="229"/>
      <c r="H362" s="229"/>
      <c r="K362" s="217"/>
      <c r="M362" s="232"/>
      <c r="T362" s="232"/>
      <c r="AA362" s="232"/>
      <c r="AH362" s="232"/>
      <c r="AO362" s="232"/>
      <c r="AV362" s="232"/>
    </row>
    <row r="363">
      <c r="C363" s="229"/>
      <c r="D363" s="229"/>
      <c r="E363" s="229"/>
      <c r="F363" s="229"/>
      <c r="G363" s="229"/>
      <c r="H363" s="229"/>
      <c r="K363" s="217"/>
      <c r="M363" s="232"/>
      <c r="T363" s="232"/>
      <c r="AA363" s="232"/>
      <c r="AH363" s="232"/>
      <c r="AO363" s="232"/>
      <c r="AV363" s="232"/>
    </row>
    <row r="364">
      <c r="C364" s="229"/>
      <c r="D364" s="229"/>
      <c r="E364" s="229"/>
      <c r="F364" s="229"/>
      <c r="G364" s="229"/>
      <c r="H364" s="229"/>
      <c r="K364" s="217"/>
      <c r="M364" s="232"/>
      <c r="T364" s="232"/>
      <c r="AA364" s="232"/>
      <c r="AH364" s="232"/>
      <c r="AO364" s="232"/>
      <c r="AV364" s="232"/>
    </row>
    <row r="365">
      <c r="C365" s="229"/>
      <c r="D365" s="229"/>
      <c r="E365" s="229"/>
      <c r="F365" s="229"/>
      <c r="G365" s="229"/>
      <c r="H365" s="229"/>
      <c r="K365" s="217"/>
      <c r="M365" s="232"/>
      <c r="T365" s="232"/>
      <c r="AA365" s="232"/>
      <c r="AH365" s="232"/>
      <c r="AO365" s="232"/>
      <c r="AV365" s="232"/>
    </row>
    <row r="366">
      <c r="C366" s="229"/>
      <c r="D366" s="229"/>
      <c r="E366" s="229"/>
      <c r="F366" s="229"/>
      <c r="G366" s="229"/>
      <c r="H366" s="229"/>
      <c r="K366" s="217"/>
      <c r="M366" s="232"/>
      <c r="T366" s="232"/>
      <c r="AA366" s="232"/>
      <c r="AH366" s="232"/>
      <c r="AO366" s="232"/>
      <c r="AV366" s="232"/>
    </row>
    <row r="367">
      <c r="C367" s="229"/>
      <c r="D367" s="229"/>
      <c r="E367" s="229"/>
      <c r="F367" s="229"/>
      <c r="G367" s="229"/>
      <c r="H367" s="229"/>
      <c r="K367" s="217"/>
      <c r="M367" s="232"/>
      <c r="T367" s="232"/>
      <c r="AA367" s="232"/>
      <c r="AH367" s="232"/>
      <c r="AO367" s="232"/>
      <c r="AV367" s="232"/>
    </row>
    <row r="368">
      <c r="C368" s="229"/>
      <c r="D368" s="229"/>
      <c r="E368" s="229"/>
      <c r="F368" s="229"/>
      <c r="G368" s="229"/>
      <c r="H368" s="229"/>
      <c r="K368" s="217"/>
      <c r="M368" s="232"/>
      <c r="T368" s="232"/>
      <c r="AA368" s="232"/>
      <c r="AH368" s="232"/>
      <c r="AO368" s="232"/>
      <c r="AV368" s="232"/>
    </row>
    <row r="369">
      <c r="C369" s="229"/>
      <c r="D369" s="229"/>
      <c r="E369" s="229"/>
      <c r="F369" s="229"/>
      <c r="G369" s="229"/>
      <c r="H369" s="229"/>
      <c r="K369" s="217"/>
      <c r="M369" s="232"/>
      <c r="T369" s="232"/>
      <c r="AA369" s="232"/>
      <c r="AH369" s="232"/>
      <c r="AO369" s="232"/>
      <c r="AV369" s="232"/>
    </row>
    <row r="370">
      <c r="C370" s="229"/>
      <c r="D370" s="229"/>
      <c r="E370" s="229"/>
      <c r="F370" s="229"/>
      <c r="G370" s="229"/>
      <c r="H370" s="229"/>
      <c r="K370" s="217"/>
      <c r="M370" s="232"/>
      <c r="T370" s="232"/>
      <c r="AA370" s="232"/>
      <c r="AH370" s="232"/>
      <c r="AO370" s="232"/>
      <c r="AV370" s="232"/>
    </row>
    <row r="371">
      <c r="C371" s="229"/>
      <c r="D371" s="229"/>
      <c r="E371" s="229"/>
      <c r="F371" s="229"/>
      <c r="G371" s="229"/>
      <c r="H371" s="229"/>
      <c r="K371" s="217"/>
      <c r="M371" s="232"/>
      <c r="T371" s="232"/>
      <c r="AA371" s="232"/>
      <c r="AH371" s="232"/>
      <c r="AO371" s="232"/>
      <c r="AV371" s="232"/>
    </row>
    <row r="372">
      <c r="C372" s="229"/>
      <c r="D372" s="229"/>
      <c r="E372" s="229"/>
      <c r="F372" s="229"/>
      <c r="G372" s="229"/>
      <c r="H372" s="229"/>
      <c r="K372" s="217"/>
      <c r="M372" s="232"/>
      <c r="T372" s="232"/>
      <c r="AA372" s="232"/>
      <c r="AH372" s="232"/>
      <c r="AO372" s="232"/>
      <c r="AV372" s="232"/>
    </row>
    <row r="373">
      <c r="C373" s="229"/>
      <c r="D373" s="229"/>
      <c r="E373" s="229"/>
      <c r="F373" s="229"/>
      <c r="G373" s="229"/>
      <c r="H373" s="229"/>
      <c r="K373" s="217"/>
      <c r="M373" s="232"/>
      <c r="T373" s="232"/>
      <c r="AA373" s="232"/>
      <c r="AH373" s="232"/>
      <c r="AO373" s="232"/>
      <c r="AV373" s="232"/>
    </row>
    <row r="374">
      <c r="C374" s="229"/>
      <c r="D374" s="229"/>
      <c r="E374" s="229"/>
      <c r="F374" s="229"/>
      <c r="G374" s="229"/>
      <c r="H374" s="229"/>
      <c r="K374" s="217"/>
      <c r="M374" s="232"/>
      <c r="T374" s="232"/>
      <c r="AA374" s="232"/>
      <c r="AH374" s="232"/>
      <c r="AO374" s="232"/>
      <c r="AV374" s="232"/>
    </row>
    <row r="375">
      <c r="C375" s="229"/>
      <c r="D375" s="229"/>
      <c r="E375" s="229"/>
      <c r="F375" s="229"/>
      <c r="G375" s="229"/>
      <c r="H375" s="229"/>
      <c r="K375" s="217"/>
      <c r="M375" s="232"/>
      <c r="T375" s="232"/>
      <c r="AA375" s="232"/>
      <c r="AH375" s="232"/>
      <c r="AO375" s="232"/>
      <c r="AV375" s="232"/>
    </row>
    <row r="376">
      <c r="C376" s="229"/>
      <c r="D376" s="229"/>
      <c r="E376" s="229"/>
      <c r="F376" s="229"/>
      <c r="G376" s="229"/>
      <c r="H376" s="229"/>
      <c r="K376" s="217"/>
      <c r="M376" s="232"/>
      <c r="T376" s="232"/>
      <c r="AA376" s="232"/>
      <c r="AH376" s="232"/>
      <c r="AO376" s="232"/>
      <c r="AV376" s="232"/>
    </row>
    <row r="377">
      <c r="C377" s="229"/>
      <c r="D377" s="229"/>
      <c r="E377" s="229"/>
      <c r="F377" s="229"/>
      <c r="G377" s="229"/>
      <c r="H377" s="229"/>
      <c r="K377" s="217"/>
      <c r="M377" s="232"/>
      <c r="T377" s="232"/>
      <c r="AA377" s="232"/>
      <c r="AH377" s="232"/>
      <c r="AO377" s="232"/>
      <c r="AV377" s="232"/>
    </row>
    <row r="378">
      <c r="C378" s="229"/>
      <c r="D378" s="229"/>
      <c r="E378" s="229"/>
      <c r="F378" s="229"/>
      <c r="G378" s="229"/>
      <c r="H378" s="229"/>
      <c r="K378" s="217"/>
      <c r="M378" s="232"/>
      <c r="T378" s="232"/>
      <c r="AA378" s="232"/>
      <c r="AH378" s="232"/>
      <c r="AO378" s="232"/>
      <c r="AV378" s="232"/>
    </row>
    <row r="379">
      <c r="C379" s="229"/>
      <c r="D379" s="229"/>
      <c r="E379" s="229"/>
      <c r="F379" s="229"/>
      <c r="G379" s="229"/>
      <c r="H379" s="229"/>
      <c r="K379" s="217"/>
      <c r="M379" s="232"/>
      <c r="T379" s="232"/>
      <c r="AA379" s="232"/>
      <c r="AH379" s="232"/>
      <c r="AO379" s="232"/>
      <c r="AV379" s="232"/>
    </row>
    <row r="380">
      <c r="C380" s="229"/>
      <c r="D380" s="229"/>
      <c r="E380" s="229"/>
      <c r="F380" s="229"/>
      <c r="G380" s="229"/>
      <c r="H380" s="229"/>
      <c r="K380" s="217"/>
      <c r="M380" s="232"/>
      <c r="T380" s="232"/>
      <c r="AA380" s="232"/>
      <c r="AH380" s="232"/>
      <c r="AO380" s="232"/>
      <c r="AV380" s="232"/>
    </row>
    <row r="381">
      <c r="C381" s="229"/>
      <c r="D381" s="229"/>
      <c r="E381" s="229"/>
      <c r="F381" s="229"/>
      <c r="G381" s="229"/>
      <c r="H381" s="229"/>
      <c r="K381" s="217"/>
      <c r="M381" s="232"/>
      <c r="T381" s="232"/>
      <c r="AA381" s="232"/>
      <c r="AH381" s="232"/>
      <c r="AO381" s="232"/>
      <c r="AV381" s="232"/>
    </row>
    <row r="382">
      <c r="C382" s="229"/>
      <c r="D382" s="229"/>
      <c r="E382" s="229"/>
      <c r="F382" s="229"/>
      <c r="G382" s="229"/>
      <c r="H382" s="229"/>
      <c r="K382" s="217"/>
      <c r="M382" s="232"/>
      <c r="T382" s="232"/>
      <c r="AA382" s="232"/>
      <c r="AH382" s="232"/>
      <c r="AO382" s="232"/>
      <c r="AV382" s="232"/>
    </row>
    <row r="383">
      <c r="C383" s="229"/>
      <c r="D383" s="229"/>
      <c r="E383" s="229"/>
      <c r="F383" s="229"/>
      <c r="G383" s="229"/>
      <c r="H383" s="229"/>
      <c r="K383" s="217"/>
      <c r="M383" s="232"/>
      <c r="T383" s="232"/>
      <c r="AA383" s="232"/>
      <c r="AH383" s="232"/>
      <c r="AO383" s="232"/>
      <c r="AV383" s="232"/>
    </row>
    <row r="384">
      <c r="C384" s="229"/>
      <c r="D384" s="229"/>
      <c r="E384" s="229"/>
      <c r="F384" s="229"/>
      <c r="G384" s="229"/>
      <c r="H384" s="229"/>
      <c r="K384" s="217"/>
      <c r="M384" s="232"/>
      <c r="T384" s="232"/>
      <c r="AA384" s="232"/>
      <c r="AH384" s="232"/>
      <c r="AO384" s="232"/>
      <c r="AV384" s="232"/>
    </row>
    <row r="385">
      <c r="C385" s="229"/>
      <c r="D385" s="229"/>
      <c r="E385" s="229"/>
      <c r="F385" s="229"/>
      <c r="G385" s="229"/>
      <c r="H385" s="229"/>
      <c r="K385" s="217"/>
      <c r="M385" s="232"/>
      <c r="T385" s="232"/>
      <c r="AA385" s="232"/>
      <c r="AH385" s="232"/>
      <c r="AO385" s="232"/>
      <c r="AV385" s="232"/>
    </row>
    <row r="386">
      <c r="C386" s="229"/>
      <c r="D386" s="229"/>
      <c r="E386" s="229"/>
      <c r="F386" s="229"/>
      <c r="G386" s="229"/>
      <c r="H386" s="229"/>
      <c r="K386" s="217"/>
      <c r="M386" s="232"/>
      <c r="T386" s="232"/>
      <c r="AA386" s="232"/>
      <c r="AH386" s="232"/>
      <c r="AO386" s="232"/>
      <c r="AV386" s="232"/>
    </row>
    <row r="387">
      <c r="C387" s="229"/>
      <c r="D387" s="229"/>
      <c r="E387" s="229"/>
      <c r="F387" s="229"/>
      <c r="G387" s="229"/>
      <c r="H387" s="229"/>
      <c r="K387" s="217"/>
      <c r="M387" s="232"/>
      <c r="T387" s="232"/>
      <c r="AA387" s="232"/>
      <c r="AH387" s="232"/>
      <c r="AO387" s="232"/>
      <c r="AV387" s="232"/>
    </row>
    <row r="388">
      <c r="C388" s="229"/>
      <c r="D388" s="229"/>
      <c r="E388" s="229"/>
      <c r="F388" s="229"/>
      <c r="G388" s="229"/>
      <c r="H388" s="229"/>
      <c r="K388" s="217"/>
      <c r="M388" s="232"/>
      <c r="T388" s="232"/>
      <c r="AA388" s="232"/>
      <c r="AH388" s="232"/>
      <c r="AO388" s="232"/>
      <c r="AV388" s="232"/>
    </row>
    <row r="389">
      <c r="C389" s="229"/>
      <c r="D389" s="229"/>
      <c r="E389" s="229"/>
      <c r="F389" s="229"/>
      <c r="G389" s="229"/>
      <c r="H389" s="229"/>
      <c r="K389" s="217"/>
      <c r="M389" s="232"/>
      <c r="T389" s="232"/>
      <c r="AA389" s="232"/>
      <c r="AH389" s="232"/>
      <c r="AO389" s="232"/>
      <c r="AV389" s="232"/>
    </row>
    <row r="390">
      <c r="C390" s="229"/>
      <c r="D390" s="229"/>
      <c r="E390" s="229"/>
      <c r="F390" s="229"/>
      <c r="G390" s="229"/>
      <c r="H390" s="229"/>
      <c r="K390" s="217"/>
      <c r="M390" s="232"/>
      <c r="T390" s="232"/>
      <c r="AA390" s="232"/>
      <c r="AH390" s="232"/>
      <c r="AO390" s="232"/>
      <c r="AV390" s="232"/>
    </row>
    <row r="391">
      <c r="C391" s="229"/>
      <c r="D391" s="229"/>
      <c r="E391" s="229"/>
      <c r="F391" s="229"/>
      <c r="G391" s="229"/>
      <c r="H391" s="229"/>
      <c r="K391" s="217"/>
      <c r="M391" s="232"/>
      <c r="T391" s="232"/>
      <c r="AA391" s="232"/>
      <c r="AH391" s="232"/>
      <c r="AO391" s="232"/>
      <c r="AV391" s="232"/>
    </row>
    <row r="392">
      <c r="C392" s="229"/>
      <c r="D392" s="229"/>
      <c r="E392" s="229"/>
      <c r="F392" s="229"/>
      <c r="G392" s="229"/>
      <c r="H392" s="229"/>
      <c r="K392" s="217"/>
      <c r="M392" s="232"/>
      <c r="T392" s="232"/>
      <c r="AA392" s="232"/>
      <c r="AH392" s="232"/>
      <c r="AO392" s="232"/>
      <c r="AV392" s="232"/>
    </row>
    <row r="393">
      <c r="C393" s="229"/>
      <c r="D393" s="229"/>
      <c r="E393" s="229"/>
      <c r="F393" s="229"/>
      <c r="G393" s="229"/>
      <c r="H393" s="229"/>
      <c r="K393" s="217"/>
      <c r="M393" s="232"/>
      <c r="T393" s="232"/>
      <c r="AA393" s="232"/>
      <c r="AH393" s="232"/>
      <c r="AO393" s="232"/>
      <c r="AV393" s="232"/>
    </row>
    <row r="394">
      <c r="C394" s="229"/>
      <c r="D394" s="229"/>
      <c r="E394" s="229"/>
      <c r="F394" s="229"/>
      <c r="G394" s="229"/>
      <c r="H394" s="229"/>
      <c r="K394" s="217"/>
      <c r="M394" s="232"/>
      <c r="T394" s="232"/>
      <c r="AA394" s="232"/>
      <c r="AH394" s="232"/>
      <c r="AO394" s="232"/>
      <c r="AV394" s="232"/>
    </row>
    <row r="395">
      <c r="C395" s="229"/>
      <c r="D395" s="229"/>
      <c r="E395" s="229"/>
      <c r="F395" s="229"/>
      <c r="G395" s="229"/>
      <c r="H395" s="229"/>
      <c r="K395" s="217"/>
      <c r="M395" s="232"/>
      <c r="T395" s="232"/>
      <c r="AA395" s="232"/>
      <c r="AH395" s="232"/>
      <c r="AO395" s="232"/>
      <c r="AV395" s="232"/>
    </row>
    <row r="396">
      <c r="C396" s="229"/>
      <c r="D396" s="229"/>
      <c r="E396" s="229"/>
      <c r="F396" s="229"/>
      <c r="G396" s="229"/>
      <c r="H396" s="229"/>
      <c r="K396" s="217"/>
      <c r="M396" s="232"/>
      <c r="T396" s="232"/>
      <c r="AA396" s="232"/>
      <c r="AH396" s="232"/>
      <c r="AO396" s="232"/>
      <c r="AV396" s="232"/>
    </row>
    <row r="397">
      <c r="C397" s="229"/>
      <c r="D397" s="229"/>
      <c r="E397" s="229"/>
      <c r="F397" s="229"/>
      <c r="G397" s="229"/>
      <c r="H397" s="229"/>
      <c r="K397" s="217"/>
      <c r="M397" s="232"/>
      <c r="T397" s="232"/>
      <c r="AA397" s="232"/>
      <c r="AH397" s="232"/>
      <c r="AO397" s="232"/>
      <c r="AV397" s="232"/>
    </row>
    <row r="398">
      <c r="C398" s="229"/>
      <c r="D398" s="229"/>
      <c r="E398" s="229"/>
      <c r="F398" s="229"/>
      <c r="G398" s="229"/>
      <c r="H398" s="229"/>
      <c r="K398" s="217"/>
      <c r="M398" s="232"/>
      <c r="T398" s="232"/>
      <c r="AA398" s="232"/>
      <c r="AH398" s="232"/>
      <c r="AO398" s="232"/>
      <c r="AV398" s="232"/>
    </row>
    <row r="399">
      <c r="C399" s="229"/>
      <c r="D399" s="229"/>
      <c r="E399" s="229"/>
      <c r="F399" s="229"/>
      <c r="G399" s="229"/>
      <c r="H399" s="229"/>
      <c r="K399" s="217"/>
      <c r="M399" s="232"/>
      <c r="T399" s="232"/>
      <c r="AA399" s="232"/>
      <c r="AH399" s="232"/>
      <c r="AO399" s="232"/>
      <c r="AV399" s="232"/>
    </row>
    <row r="400">
      <c r="C400" s="229"/>
      <c r="D400" s="229"/>
      <c r="E400" s="229"/>
      <c r="F400" s="229"/>
      <c r="G400" s="229"/>
      <c r="H400" s="229"/>
      <c r="K400" s="217"/>
      <c r="M400" s="232"/>
      <c r="T400" s="232"/>
      <c r="AA400" s="232"/>
      <c r="AH400" s="232"/>
      <c r="AO400" s="232"/>
      <c r="AV400" s="232"/>
    </row>
    <row r="401">
      <c r="C401" s="229"/>
      <c r="D401" s="229"/>
      <c r="E401" s="229"/>
      <c r="F401" s="229"/>
      <c r="G401" s="229"/>
      <c r="H401" s="229"/>
      <c r="K401" s="217"/>
      <c r="M401" s="232"/>
      <c r="T401" s="232"/>
      <c r="AA401" s="232"/>
      <c r="AH401" s="232"/>
      <c r="AO401" s="232"/>
      <c r="AV401" s="232"/>
    </row>
    <row r="402">
      <c r="C402" s="229"/>
      <c r="D402" s="229"/>
      <c r="E402" s="229"/>
      <c r="F402" s="229"/>
      <c r="G402" s="229"/>
      <c r="H402" s="229"/>
      <c r="K402" s="217"/>
      <c r="M402" s="232"/>
      <c r="T402" s="232"/>
      <c r="AA402" s="232"/>
      <c r="AH402" s="232"/>
      <c r="AO402" s="232"/>
      <c r="AV402" s="232"/>
    </row>
    <row r="403">
      <c r="C403" s="229"/>
      <c r="D403" s="229"/>
      <c r="E403" s="229"/>
      <c r="F403" s="229"/>
      <c r="G403" s="229"/>
      <c r="H403" s="229"/>
      <c r="K403" s="217"/>
      <c r="M403" s="232"/>
      <c r="T403" s="232"/>
      <c r="AA403" s="232"/>
      <c r="AH403" s="232"/>
      <c r="AO403" s="232"/>
      <c r="AV403" s="232"/>
    </row>
    <row r="404">
      <c r="C404" s="229"/>
      <c r="D404" s="229"/>
      <c r="E404" s="229"/>
      <c r="F404" s="229"/>
      <c r="G404" s="229"/>
      <c r="H404" s="229"/>
      <c r="K404" s="217"/>
      <c r="M404" s="232"/>
      <c r="T404" s="232"/>
      <c r="AA404" s="232"/>
      <c r="AH404" s="232"/>
      <c r="AO404" s="232"/>
      <c r="AV404" s="232"/>
    </row>
    <row r="405">
      <c r="C405" s="229"/>
      <c r="D405" s="229"/>
      <c r="E405" s="229"/>
      <c r="F405" s="229"/>
      <c r="G405" s="229"/>
      <c r="H405" s="229"/>
      <c r="K405" s="217"/>
      <c r="M405" s="232"/>
      <c r="T405" s="232"/>
      <c r="AA405" s="232"/>
      <c r="AH405" s="232"/>
      <c r="AO405" s="232"/>
      <c r="AV405" s="232"/>
    </row>
    <row r="406">
      <c r="C406" s="229"/>
      <c r="D406" s="229"/>
      <c r="E406" s="229"/>
      <c r="F406" s="229"/>
      <c r="G406" s="229"/>
      <c r="H406" s="229"/>
      <c r="K406" s="217"/>
      <c r="M406" s="232"/>
      <c r="T406" s="232"/>
      <c r="AA406" s="232"/>
      <c r="AH406" s="232"/>
      <c r="AO406" s="232"/>
      <c r="AV406" s="232"/>
    </row>
    <row r="407">
      <c r="C407" s="229"/>
      <c r="D407" s="229"/>
      <c r="E407" s="229"/>
      <c r="F407" s="229"/>
      <c r="G407" s="229"/>
      <c r="H407" s="229"/>
      <c r="K407" s="217"/>
      <c r="M407" s="232"/>
      <c r="T407" s="232"/>
      <c r="AA407" s="232"/>
      <c r="AH407" s="232"/>
      <c r="AO407" s="232"/>
      <c r="AV407" s="232"/>
    </row>
    <row r="408">
      <c r="C408" s="229"/>
      <c r="D408" s="229"/>
      <c r="E408" s="229"/>
      <c r="F408" s="229"/>
      <c r="G408" s="229"/>
      <c r="H408" s="229"/>
      <c r="K408" s="217"/>
      <c r="M408" s="232"/>
      <c r="T408" s="232"/>
      <c r="AA408" s="232"/>
      <c r="AH408" s="232"/>
      <c r="AO408" s="232"/>
      <c r="AV408" s="232"/>
    </row>
    <row r="409">
      <c r="C409" s="229"/>
      <c r="D409" s="229"/>
      <c r="E409" s="229"/>
      <c r="F409" s="229"/>
      <c r="G409" s="229"/>
      <c r="H409" s="229"/>
      <c r="K409" s="217"/>
      <c r="M409" s="232"/>
      <c r="T409" s="232"/>
      <c r="AA409" s="232"/>
      <c r="AH409" s="232"/>
      <c r="AO409" s="232"/>
      <c r="AV409" s="232"/>
    </row>
    <row r="410">
      <c r="C410" s="229"/>
      <c r="D410" s="229"/>
      <c r="E410" s="229"/>
      <c r="F410" s="229"/>
      <c r="G410" s="229"/>
      <c r="H410" s="229"/>
      <c r="K410" s="217"/>
      <c r="M410" s="232"/>
      <c r="T410" s="232"/>
      <c r="AA410" s="232"/>
      <c r="AH410" s="232"/>
      <c r="AO410" s="232"/>
      <c r="AV410" s="232"/>
    </row>
    <row r="411">
      <c r="C411" s="229"/>
      <c r="D411" s="229"/>
      <c r="E411" s="229"/>
      <c r="F411" s="229"/>
      <c r="G411" s="229"/>
      <c r="H411" s="229"/>
      <c r="K411" s="217"/>
      <c r="M411" s="232"/>
      <c r="T411" s="232"/>
      <c r="AA411" s="232"/>
      <c r="AH411" s="232"/>
      <c r="AO411" s="232"/>
      <c r="AV411" s="232"/>
    </row>
    <row r="412">
      <c r="C412" s="229"/>
      <c r="D412" s="229"/>
      <c r="E412" s="229"/>
      <c r="F412" s="229"/>
      <c r="G412" s="229"/>
      <c r="H412" s="229"/>
      <c r="K412" s="217"/>
      <c r="M412" s="232"/>
      <c r="T412" s="232"/>
      <c r="AA412" s="232"/>
      <c r="AH412" s="232"/>
      <c r="AO412" s="232"/>
      <c r="AV412" s="232"/>
    </row>
    <row r="413">
      <c r="C413" s="229"/>
      <c r="D413" s="229"/>
      <c r="E413" s="229"/>
      <c r="F413" s="229"/>
      <c r="G413" s="229"/>
      <c r="H413" s="229"/>
      <c r="K413" s="217"/>
      <c r="M413" s="232"/>
      <c r="T413" s="232"/>
      <c r="AA413" s="232"/>
      <c r="AH413" s="232"/>
      <c r="AO413" s="232"/>
      <c r="AV413" s="232"/>
    </row>
    <row r="414">
      <c r="C414" s="229"/>
      <c r="D414" s="229"/>
      <c r="E414" s="229"/>
      <c r="F414" s="229"/>
      <c r="G414" s="229"/>
      <c r="H414" s="229"/>
      <c r="K414" s="217"/>
      <c r="M414" s="232"/>
      <c r="T414" s="232"/>
      <c r="AA414" s="232"/>
      <c r="AH414" s="232"/>
      <c r="AO414" s="232"/>
      <c r="AV414" s="232"/>
    </row>
    <row r="415">
      <c r="C415" s="229"/>
      <c r="D415" s="229"/>
      <c r="E415" s="229"/>
      <c r="F415" s="229"/>
      <c r="G415" s="229"/>
      <c r="H415" s="229"/>
      <c r="K415" s="217"/>
      <c r="M415" s="232"/>
      <c r="T415" s="232"/>
      <c r="AA415" s="232"/>
      <c r="AH415" s="232"/>
      <c r="AO415" s="232"/>
      <c r="AV415" s="232"/>
    </row>
    <row r="416">
      <c r="C416" s="229"/>
      <c r="D416" s="229"/>
      <c r="E416" s="229"/>
      <c r="F416" s="229"/>
      <c r="G416" s="229"/>
      <c r="H416" s="229"/>
      <c r="K416" s="217"/>
      <c r="M416" s="232"/>
      <c r="T416" s="232"/>
      <c r="AA416" s="232"/>
      <c r="AH416" s="232"/>
      <c r="AO416" s="232"/>
      <c r="AV416" s="232"/>
    </row>
    <row r="417">
      <c r="C417" s="229"/>
      <c r="D417" s="229"/>
      <c r="E417" s="229"/>
      <c r="F417" s="229"/>
      <c r="G417" s="229"/>
      <c r="H417" s="229"/>
      <c r="K417" s="217"/>
      <c r="M417" s="232"/>
      <c r="T417" s="232"/>
      <c r="AA417" s="232"/>
      <c r="AH417" s="232"/>
      <c r="AO417" s="232"/>
      <c r="AV417" s="232"/>
    </row>
    <row r="418">
      <c r="C418" s="229"/>
      <c r="D418" s="229"/>
      <c r="E418" s="229"/>
      <c r="F418" s="229"/>
      <c r="G418" s="229"/>
      <c r="H418" s="229"/>
      <c r="K418" s="217"/>
      <c r="M418" s="232"/>
      <c r="T418" s="232"/>
      <c r="AA418" s="232"/>
      <c r="AH418" s="232"/>
      <c r="AO418" s="232"/>
      <c r="AV418" s="232"/>
    </row>
    <row r="419">
      <c r="C419" s="229"/>
      <c r="D419" s="229"/>
      <c r="E419" s="229"/>
      <c r="F419" s="229"/>
      <c r="G419" s="229"/>
      <c r="H419" s="229"/>
      <c r="K419" s="217"/>
      <c r="M419" s="232"/>
      <c r="T419" s="232"/>
      <c r="AA419" s="232"/>
      <c r="AH419" s="232"/>
      <c r="AO419" s="232"/>
      <c r="AV419" s="232"/>
    </row>
    <row r="420">
      <c r="C420" s="229"/>
      <c r="D420" s="229"/>
      <c r="E420" s="229"/>
      <c r="F420" s="229"/>
      <c r="G420" s="229"/>
      <c r="H420" s="229"/>
      <c r="K420" s="217"/>
      <c r="M420" s="232"/>
      <c r="T420" s="232"/>
      <c r="AA420" s="232"/>
      <c r="AH420" s="232"/>
      <c r="AO420" s="232"/>
      <c r="AV420" s="232"/>
    </row>
    <row r="421">
      <c r="C421" s="229"/>
      <c r="D421" s="229"/>
      <c r="E421" s="229"/>
      <c r="F421" s="229"/>
      <c r="G421" s="229"/>
      <c r="H421" s="229"/>
      <c r="K421" s="217"/>
      <c r="M421" s="232"/>
      <c r="T421" s="232"/>
      <c r="AA421" s="232"/>
      <c r="AH421" s="232"/>
      <c r="AO421" s="232"/>
      <c r="AV421" s="232"/>
    </row>
    <row r="422">
      <c r="C422" s="229"/>
      <c r="D422" s="229"/>
      <c r="E422" s="229"/>
      <c r="F422" s="229"/>
      <c r="G422" s="229"/>
      <c r="H422" s="229"/>
      <c r="K422" s="217"/>
      <c r="M422" s="232"/>
      <c r="T422" s="232"/>
      <c r="AA422" s="232"/>
      <c r="AH422" s="232"/>
      <c r="AO422" s="232"/>
      <c r="AV422" s="232"/>
    </row>
    <row r="423">
      <c r="C423" s="229"/>
      <c r="D423" s="229"/>
      <c r="E423" s="229"/>
      <c r="F423" s="229"/>
      <c r="G423" s="229"/>
      <c r="H423" s="229"/>
      <c r="K423" s="217"/>
      <c r="M423" s="232"/>
      <c r="T423" s="232"/>
      <c r="AA423" s="232"/>
      <c r="AH423" s="232"/>
      <c r="AO423" s="232"/>
      <c r="AV423" s="232"/>
    </row>
    <row r="424">
      <c r="C424" s="229"/>
      <c r="D424" s="229"/>
      <c r="E424" s="229"/>
      <c r="F424" s="229"/>
      <c r="G424" s="229"/>
      <c r="H424" s="229"/>
      <c r="K424" s="217"/>
      <c r="M424" s="232"/>
      <c r="T424" s="232"/>
      <c r="AA424" s="232"/>
      <c r="AH424" s="232"/>
      <c r="AO424" s="232"/>
      <c r="AV424" s="232"/>
    </row>
    <row r="425">
      <c r="C425" s="229"/>
      <c r="D425" s="229"/>
      <c r="E425" s="229"/>
      <c r="F425" s="229"/>
      <c r="G425" s="229"/>
      <c r="H425" s="229"/>
      <c r="K425" s="217"/>
      <c r="M425" s="232"/>
      <c r="T425" s="232"/>
      <c r="AA425" s="232"/>
      <c r="AH425" s="232"/>
      <c r="AO425" s="232"/>
      <c r="AV425" s="232"/>
    </row>
    <row r="426">
      <c r="C426" s="229"/>
      <c r="D426" s="229"/>
      <c r="E426" s="229"/>
      <c r="F426" s="229"/>
      <c r="G426" s="229"/>
      <c r="H426" s="229"/>
      <c r="K426" s="217"/>
      <c r="M426" s="232"/>
      <c r="T426" s="232"/>
      <c r="AA426" s="232"/>
      <c r="AH426" s="232"/>
      <c r="AO426" s="232"/>
      <c r="AV426" s="232"/>
    </row>
    <row r="427">
      <c r="C427" s="229"/>
      <c r="D427" s="229"/>
      <c r="E427" s="229"/>
      <c r="F427" s="229"/>
      <c r="G427" s="229"/>
      <c r="H427" s="229"/>
      <c r="K427" s="217"/>
      <c r="M427" s="232"/>
      <c r="T427" s="232"/>
      <c r="AA427" s="232"/>
      <c r="AH427" s="232"/>
      <c r="AO427" s="232"/>
      <c r="AV427" s="232"/>
    </row>
    <row r="428">
      <c r="C428" s="229"/>
      <c r="D428" s="229"/>
      <c r="E428" s="229"/>
      <c r="F428" s="229"/>
      <c r="G428" s="229"/>
      <c r="H428" s="229"/>
      <c r="K428" s="217"/>
      <c r="M428" s="232"/>
      <c r="T428" s="232"/>
      <c r="AA428" s="232"/>
      <c r="AH428" s="232"/>
      <c r="AO428" s="232"/>
      <c r="AV428" s="232"/>
    </row>
    <row r="429">
      <c r="C429" s="229"/>
      <c r="D429" s="229"/>
      <c r="E429" s="229"/>
      <c r="F429" s="229"/>
      <c r="G429" s="229"/>
      <c r="H429" s="229"/>
      <c r="K429" s="217"/>
      <c r="M429" s="232"/>
      <c r="T429" s="232"/>
      <c r="AA429" s="232"/>
      <c r="AH429" s="232"/>
      <c r="AO429" s="232"/>
      <c r="AV429" s="232"/>
    </row>
    <row r="430">
      <c r="C430" s="229"/>
      <c r="D430" s="229"/>
      <c r="E430" s="229"/>
      <c r="F430" s="229"/>
      <c r="G430" s="229"/>
      <c r="H430" s="229"/>
      <c r="K430" s="217"/>
      <c r="M430" s="232"/>
      <c r="T430" s="232"/>
      <c r="AA430" s="232"/>
      <c r="AH430" s="232"/>
      <c r="AO430" s="232"/>
      <c r="AV430" s="232"/>
    </row>
    <row r="431">
      <c r="C431" s="229"/>
      <c r="D431" s="229"/>
      <c r="E431" s="229"/>
      <c r="F431" s="229"/>
      <c r="G431" s="229"/>
      <c r="H431" s="229"/>
      <c r="K431" s="217"/>
      <c r="M431" s="232"/>
      <c r="T431" s="232"/>
      <c r="AA431" s="232"/>
      <c r="AH431" s="232"/>
      <c r="AO431" s="232"/>
      <c r="AV431" s="232"/>
    </row>
    <row r="432">
      <c r="C432" s="229"/>
      <c r="D432" s="229"/>
      <c r="E432" s="229"/>
      <c r="F432" s="229"/>
      <c r="G432" s="229"/>
      <c r="H432" s="229"/>
      <c r="K432" s="217"/>
      <c r="M432" s="232"/>
      <c r="T432" s="232"/>
      <c r="AA432" s="232"/>
      <c r="AH432" s="232"/>
      <c r="AO432" s="232"/>
      <c r="AV432" s="232"/>
    </row>
    <row r="433">
      <c r="C433" s="229"/>
      <c r="D433" s="229"/>
      <c r="E433" s="229"/>
      <c r="F433" s="229"/>
      <c r="G433" s="229"/>
      <c r="H433" s="229"/>
      <c r="K433" s="217"/>
      <c r="M433" s="232"/>
      <c r="T433" s="232"/>
      <c r="AA433" s="232"/>
      <c r="AH433" s="232"/>
      <c r="AO433" s="232"/>
      <c r="AV433" s="232"/>
    </row>
    <row r="434">
      <c r="C434" s="229"/>
      <c r="D434" s="229"/>
      <c r="E434" s="229"/>
      <c r="F434" s="229"/>
      <c r="G434" s="229"/>
      <c r="H434" s="229"/>
      <c r="K434" s="217"/>
      <c r="M434" s="232"/>
      <c r="T434" s="232"/>
      <c r="AA434" s="232"/>
      <c r="AH434" s="232"/>
      <c r="AO434" s="232"/>
      <c r="AV434" s="232"/>
    </row>
    <row r="435">
      <c r="C435" s="229"/>
      <c r="D435" s="229"/>
      <c r="E435" s="229"/>
      <c r="F435" s="229"/>
      <c r="G435" s="229"/>
      <c r="H435" s="229"/>
      <c r="K435" s="217"/>
      <c r="M435" s="232"/>
      <c r="T435" s="232"/>
      <c r="AA435" s="232"/>
      <c r="AH435" s="232"/>
      <c r="AO435" s="232"/>
      <c r="AV435" s="232"/>
    </row>
    <row r="436">
      <c r="C436" s="229"/>
      <c r="D436" s="229"/>
      <c r="E436" s="229"/>
      <c r="F436" s="229"/>
      <c r="G436" s="229"/>
      <c r="H436" s="229"/>
      <c r="K436" s="217"/>
      <c r="M436" s="232"/>
      <c r="T436" s="232"/>
      <c r="AA436" s="232"/>
      <c r="AH436" s="232"/>
      <c r="AO436" s="232"/>
      <c r="AV436" s="232"/>
    </row>
    <row r="437">
      <c r="C437" s="229"/>
      <c r="D437" s="229"/>
      <c r="E437" s="229"/>
      <c r="F437" s="229"/>
      <c r="G437" s="229"/>
      <c r="H437" s="229"/>
      <c r="K437" s="217"/>
      <c r="M437" s="232"/>
      <c r="T437" s="232"/>
      <c r="AA437" s="232"/>
      <c r="AH437" s="232"/>
      <c r="AO437" s="232"/>
      <c r="AV437" s="232"/>
    </row>
    <row r="438">
      <c r="C438" s="229"/>
      <c r="D438" s="229"/>
      <c r="E438" s="229"/>
      <c r="F438" s="229"/>
      <c r="G438" s="229"/>
      <c r="H438" s="229"/>
      <c r="K438" s="217"/>
      <c r="M438" s="232"/>
      <c r="T438" s="232"/>
      <c r="AA438" s="232"/>
      <c r="AH438" s="232"/>
      <c r="AO438" s="232"/>
      <c r="AV438" s="232"/>
    </row>
    <row r="439">
      <c r="C439" s="229"/>
      <c r="D439" s="229"/>
      <c r="E439" s="229"/>
      <c r="F439" s="229"/>
      <c r="G439" s="229"/>
      <c r="H439" s="229"/>
      <c r="K439" s="217"/>
      <c r="M439" s="232"/>
      <c r="T439" s="232"/>
      <c r="AA439" s="232"/>
      <c r="AH439" s="232"/>
      <c r="AO439" s="232"/>
      <c r="AV439" s="232"/>
    </row>
    <row r="440">
      <c r="C440" s="229"/>
      <c r="D440" s="229"/>
      <c r="E440" s="229"/>
      <c r="F440" s="229"/>
      <c r="G440" s="229"/>
      <c r="H440" s="229"/>
      <c r="K440" s="217"/>
      <c r="M440" s="232"/>
      <c r="T440" s="232"/>
      <c r="AA440" s="232"/>
      <c r="AH440" s="232"/>
      <c r="AO440" s="232"/>
      <c r="AV440" s="232"/>
    </row>
    <row r="441">
      <c r="C441" s="229"/>
      <c r="D441" s="229"/>
      <c r="E441" s="229"/>
      <c r="F441" s="229"/>
      <c r="G441" s="229"/>
      <c r="H441" s="229"/>
      <c r="K441" s="217"/>
      <c r="M441" s="232"/>
      <c r="T441" s="232"/>
      <c r="AA441" s="232"/>
      <c r="AH441" s="232"/>
      <c r="AO441" s="232"/>
      <c r="AV441" s="232"/>
    </row>
    <row r="442">
      <c r="C442" s="229"/>
      <c r="D442" s="229"/>
      <c r="E442" s="229"/>
      <c r="F442" s="229"/>
      <c r="G442" s="229"/>
      <c r="H442" s="229"/>
      <c r="K442" s="217"/>
      <c r="M442" s="232"/>
      <c r="T442" s="232"/>
      <c r="AA442" s="232"/>
      <c r="AH442" s="232"/>
      <c r="AO442" s="232"/>
      <c r="AV442" s="232"/>
    </row>
    <row r="443">
      <c r="C443" s="229"/>
      <c r="D443" s="229"/>
      <c r="E443" s="229"/>
      <c r="F443" s="229"/>
      <c r="G443" s="229"/>
      <c r="H443" s="229"/>
      <c r="K443" s="217"/>
      <c r="M443" s="232"/>
      <c r="T443" s="232"/>
      <c r="AA443" s="232"/>
      <c r="AH443" s="232"/>
      <c r="AO443" s="232"/>
      <c r="AV443" s="232"/>
    </row>
    <row r="444">
      <c r="C444" s="229"/>
      <c r="D444" s="229"/>
      <c r="E444" s="229"/>
      <c r="F444" s="229"/>
      <c r="G444" s="229"/>
      <c r="H444" s="229"/>
      <c r="K444" s="217"/>
      <c r="M444" s="232"/>
      <c r="T444" s="232"/>
      <c r="AA444" s="232"/>
      <c r="AH444" s="232"/>
      <c r="AO444" s="232"/>
      <c r="AV444" s="232"/>
    </row>
    <row r="445">
      <c r="C445" s="229"/>
      <c r="D445" s="229"/>
      <c r="E445" s="229"/>
      <c r="F445" s="229"/>
      <c r="G445" s="229"/>
      <c r="H445" s="229"/>
      <c r="K445" s="217"/>
      <c r="M445" s="232"/>
      <c r="T445" s="232"/>
      <c r="AA445" s="232"/>
      <c r="AH445" s="232"/>
      <c r="AO445" s="232"/>
      <c r="AV445" s="232"/>
    </row>
    <row r="446">
      <c r="C446" s="229"/>
      <c r="D446" s="229"/>
      <c r="E446" s="229"/>
      <c r="F446" s="229"/>
      <c r="G446" s="229"/>
      <c r="H446" s="229"/>
      <c r="K446" s="217"/>
      <c r="M446" s="232"/>
      <c r="T446" s="232"/>
      <c r="AA446" s="232"/>
      <c r="AH446" s="232"/>
      <c r="AO446" s="232"/>
      <c r="AV446" s="232"/>
    </row>
    <row r="447">
      <c r="C447" s="229"/>
      <c r="D447" s="229"/>
      <c r="E447" s="229"/>
      <c r="F447" s="229"/>
      <c r="G447" s="229"/>
      <c r="H447" s="229"/>
      <c r="K447" s="217"/>
      <c r="M447" s="232"/>
      <c r="T447" s="232"/>
      <c r="AA447" s="232"/>
      <c r="AH447" s="232"/>
      <c r="AO447" s="232"/>
      <c r="AV447" s="232"/>
    </row>
    <row r="448">
      <c r="C448" s="229"/>
      <c r="D448" s="229"/>
      <c r="E448" s="229"/>
      <c r="F448" s="229"/>
      <c r="G448" s="229"/>
      <c r="H448" s="229"/>
      <c r="K448" s="217"/>
      <c r="M448" s="232"/>
      <c r="T448" s="232"/>
      <c r="AA448" s="232"/>
      <c r="AH448" s="232"/>
      <c r="AO448" s="232"/>
      <c r="AV448" s="232"/>
    </row>
    <row r="449">
      <c r="C449" s="229"/>
      <c r="D449" s="229"/>
      <c r="E449" s="229"/>
      <c r="F449" s="229"/>
      <c r="G449" s="229"/>
      <c r="H449" s="229"/>
      <c r="K449" s="217"/>
      <c r="M449" s="232"/>
      <c r="T449" s="232"/>
      <c r="AA449" s="232"/>
      <c r="AH449" s="232"/>
      <c r="AO449" s="232"/>
      <c r="AV449" s="232"/>
    </row>
    <row r="450">
      <c r="C450" s="229"/>
      <c r="D450" s="229"/>
      <c r="E450" s="229"/>
      <c r="F450" s="229"/>
      <c r="G450" s="229"/>
      <c r="H450" s="229"/>
      <c r="K450" s="217"/>
      <c r="M450" s="232"/>
      <c r="T450" s="232"/>
      <c r="AA450" s="232"/>
      <c r="AH450" s="232"/>
      <c r="AO450" s="232"/>
      <c r="AV450" s="232"/>
    </row>
    <row r="451">
      <c r="C451" s="229"/>
      <c r="D451" s="229"/>
      <c r="E451" s="229"/>
      <c r="F451" s="229"/>
      <c r="G451" s="229"/>
      <c r="H451" s="229"/>
      <c r="K451" s="217"/>
      <c r="M451" s="232"/>
      <c r="T451" s="232"/>
      <c r="AA451" s="232"/>
      <c r="AH451" s="232"/>
      <c r="AO451" s="232"/>
      <c r="AV451" s="232"/>
    </row>
    <row r="452">
      <c r="C452" s="229"/>
      <c r="D452" s="229"/>
      <c r="E452" s="229"/>
      <c r="F452" s="229"/>
      <c r="G452" s="229"/>
      <c r="H452" s="229"/>
      <c r="K452" s="217"/>
      <c r="M452" s="232"/>
      <c r="T452" s="232"/>
      <c r="AA452" s="232"/>
      <c r="AH452" s="232"/>
      <c r="AO452" s="232"/>
      <c r="AV452" s="232"/>
    </row>
    <row r="453">
      <c r="C453" s="229"/>
      <c r="D453" s="229"/>
      <c r="E453" s="229"/>
      <c r="F453" s="229"/>
      <c r="G453" s="229"/>
      <c r="H453" s="229"/>
      <c r="K453" s="217"/>
      <c r="M453" s="232"/>
      <c r="T453" s="232"/>
      <c r="AA453" s="232"/>
      <c r="AH453" s="232"/>
      <c r="AO453" s="232"/>
      <c r="AV453" s="232"/>
    </row>
    <row r="454">
      <c r="C454" s="229"/>
      <c r="D454" s="229"/>
      <c r="E454" s="229"/>
      <c r="F454" s="229"/>
      <c r="G454" s="229"/>
      <c r="H454" s="229"/>
      <c r="K454" s="217"/>
      <c r="M454" s="232"/>
      <c r="T454" s="232"/>
      <c r="AA454" s="232"/>
      <c r="AH454" s="232"/>
      <c r="AO454" s="232"/>
      <c r="AV454" s="232"/>
    </row>
    <row r="455">
      <c r="C455" s="229"/>
      <c r="D455" s="229"/>
      <c r="E455" s="229"/>
      <c r="F455" s="229"/>
      <c r="G455" s="229"/>
      <c r="H455" s="229"/>
      <c r="K455" s="217"/>
      <c r="M455" s="232"/>
      <c r="T455" s="232"/>
      <c r="AA455" s="232"/>
      <c r="AH455" s="232"/>
      <c r="AO455" s="232"/>
      <c r="AV455" s="232"/>
    </row>
    <row r="456">
      <c r="C456" s="229"/>
      <c r="D456" s="229"/>
      <c r="E456" s="229"/>
      <c r="F456" s="229"/>
      <c r="G456" s="229"/>
      <c r="H456" s="229"/>
      <c r="K456" s="217"/>
      <c r="M456" s="232"/>
      <c r="T456" s="232"/>
      <c r="AA456" s="232"/>
      <c r="AH456" s="232"/>
      <c r="AO456" s="232"/>
      <c r="AV456" s="232"/>
    </row>
    <row r="457">
      <c r="C457" s="229"/>
      <c r="D457" s="229"/>
      <c r="E457" s="229"/>
      <c r="F457" s="229"/>
      <c r="G457" s="229"/>
      <c r="H457" s="229"/>
      <c r="K457" s="217"/>
      <c r="M457" s="232"/>
      <c r="T457" s="232"/>
      <c r="AA457" s="232"/>
      <c r="AH457" s="232"/>
      <c r="AO457" s="232"/>
      <c r="AV457" s="232"/>
    </row>
    <row r="458">
      <c r="C458" s="229"/>
      <c r="D458" s="229"/>
      <c r="E458" s="229"/>
      <c r="F458" s="229"/>
      <c r="G458" s="229"/>
      <c r="H458" s="229"/>
      <c r="K458" s="217"/>
      <c r="M458" s="232"/>
      <c r="T458" s="232"/>
      <c r="AA458" s="232"/>
      <c r="AH458" s="232"/>
      <c r="AO458" s="232"/>
      <c r="AV458" s="232"/>
    </row>
    <row r="459">
      <c r="C459" s="229"/>
      <c r="D459" s="229"/>
      <c r="E459" s="229"/>
      <c r="F459" s="229"/>
      <c r="G459" s="229"/>
      <c r="H459" s="229"/>
      <c r="K459" s="217"/>
      <c r="M459" s="232"/>
      <c r="T459" s="232"/>
      <c r="AA459" s="232"/>
      <c r="AH459" s="232"/>
      <c r="AO459" s="232"/>
      <c r="AV459" s="232"/>
    </row>
    <row r="460">
      <c r="C460" s="229"/>
      <c r="D460" s="229"/>
      <c r="E460" s="229"/>
      <c r="F460" s="229"/>
      <c r="G460" s="229"/>
      <c r="H460" s="229"/>
      <c r="K460" s="217"/>
      <c r="M460" s="232"/>
      <c r="T460" s="232"/>
      <c r="AA460" s="232"/>
      <c r="AH460" s="232"/>
      <c r="AO460" s="232"/>
      <c r="AV460" s="232"/>
    </row>
    <row r="461">
      <c r="C461" s="229"/>
      <c r="D461" s="229"/>
      <c r="E461" s="229"/>
      <c r="F461" s="229"/>
      <c r="G461" s="229"/>
      <c r="H461" s="229"/>
      <c r="K461" s="217"/>
      <c r="M461" s="232"/>
      <c r="T461" s="232"/>
      <c r="AA461" s="232"/>
      <c r="AH461" s="232"/>
      <c r="AO461" s="232"/>
      <c r="AV461" s="232"/>
    </row>
    <row r="462">
      <c r="C462" s="229"/>
      <c r="D462" s="229"/>
      <c r="E462" s="229"/>
      <c r="F462" s="229"/>
      <c r="G462" s="229"/>
      <c r="H462" s="229"/>
      <c r="K462" s="217"/>
      <c r="M462" s="232"/>
      <c r="T462" s="232"/>
      <c r="AA462" s="232"/>
      <c r="AH462" s="232"/>
      <c r="AO462" s="232"/>
      <c r="AV462" s="232"/>
    </row>
    <row r="463">
      <c r="C463" s="229"/>
      <c r="D463" s="229"/>
      <c r="E463" s="229"/>
      <c r="F463" s="229"/>
      <c r="G463" s="229"/>
      <c r="H463" s="229"/>
      <c r="K463" s="217"/>
      <c r="M463" s="232"/>
      <c r="T463" s="232"/>
      <c r="AA463" s="232"/>
      <c r="AH463" s="232"/>
      <c r="AO463" s="232"/>
      <c r="AV463" s="232"/>
    </row>
    <row r="464">
      <c r="C464" s="229"/>
      <c r="D464" s="229"/>
      <c r="E464" s="229"/>
      <c r="F464" s="229"/>
      <c r="G464" s="229"/>
      <c r="H464" s="229"/>
      <c r="K464" s="217"/>
      <c r="M464" s="232"/>
      <c r="T464" s="232"/>
      <c r="AA464" s="232"/>
      <c r="AH464" s="232"/>
      <c r="AO464" s="232"/>
      <c r="AV464" s="232"/>
    </row>
    <row r="465">
      <c r="C465" s="229"/>
      <c r="D465" s="229"/>
      <c r="E465" s="229"/>
      <c r="F465" s="229"/>
      <c r="G465" s="229"/>
      <c r="H465" s="229"/>
      <c r="K465" s="217"/>
      <c r="M465" s="232"/>
      <c r="T465" s="232"/>
      <c r="AA465" s="232"/>
      <c r="AH465" s="232"/>
      <c r="AO465" s="232"/>
      <c r="AV465" s="232"/>
    </row>
    <row r="466">
      <c r="C466" s="229"/>
      <c r="D466" s="229"/>
      <c r="E466" s="229"/>
      <c r="F466" s="229"/>
      <c r="G466" s="229"/>
      <c r="H466" s="229"/>
      <c r="K466" s="217"/>
      <c r="M466" s="232"/>
      <c r="T466" s="232"/>
      <c r="AA466" s="232"/>
      <c r="AH466" s="232"/>
      <c r="AO466" s="232"/>
      <c r="AV466" s="232"/>
    </row>
    <row r="467">
      <c r="C467" s="229"/>
      <c r="D467" s="229"/>
      <c r="E467" s="229"/>
      <c r="F467" s="229"/>
      <c r="G467" s="229"/>
      <c r="H467" s="229"/>
      <c r="K467" s="217"/>
      <c r="M467" s="232"/>
      <c r="T467" s="232"/>
      <c r="AA467" s="232"/>
      <c r="AH467" s="232"/>
      <c r="AO467" s="232"/>
      <c r="AV467" s="232"/>
    </row>
    <row r="468">
      <c r="C468" s="229"/>
      <c r="D468" s="229"/>
      <c r="E468" s="229"/>
      <c r="F468" s="229"/>
      <c r="G468" s="229"/>
      <c r="H468" s="229"/>
      <c r="K468" s="217"/>
      <c r="M468" s="232"/>
      <c r="T468" s="232"/>
      <c r="AA468" s="232"/>
      <c r="AH468" s="232"/>
      <c r="AO468" s="232"/>
      <c r="AV468" s="232"/>
    </row>
    <row r="469">
      <c r="C469" s="229"/>
      <c r="D469" s="229"/>
      <c r="E469" s="229"/>
      <c r="F469" s="229"/>
      <c r="G469" s="229"/>
      <c r="H469" s="229"/>
      <c r="K469" s="217"/>
      <c r="M469" s="232"/>
      <c r="T469" s="232"/>
      <c r="AA469" s="232"/>
      <c r="AH469" s="232"/>
      <c r="AO469" s="232"/>
      <c r="AV469" s="232"/>
    </row>
    <row r="470">
      <c r="C470" s="229"/>
      <c r="D470" s="229"/>
      <c r="E470" s="229"/>
      <c r="F470" s="229"/>
      <c r="G470" s="229"/>
      <c r="H470" s="229"/>
      <c r="K470" s="217"/>
      <c r="M470" s="232"/>
      <c r="T470" s="232"/>
      <c r="AA470" s="232"/>
      <c r="AH470" s="232"/>
      <c r="AO470" s="232"/>
      <c r="AV470" s="232"/>
    </row>
    <row r="471">
      <c r="C471" s="229"/>
      <c r="D471" s="229"/>
      <c r="E471" s="229"/>
      <c r="F471" s="229"/>
      <c r="G471" s="229"/>
      <c r="H471" s="229"/>
      <c r="K471" s="217"/>
      <c r="M471" s="232"/>
      <c r="T471" s="232"/>
      <c r="AA471" s="232"/>
      <c r="AH471" s="232"/>
      <c r="AO471" s="232"/>
      <c r="AV471" s="232"/>
    </row>
    <row r="472">
      <c r="C472" s="229"/>
      <c r="D472" s="229"/>
      <c r="E472" s="229"/>
      <c r="F472" s="229"/>
      <c r="G472" s="229"/>
      <c r="H472" s="229"/>
      <c r="K472" s="217"/>
      <c r="M472" s="232"/>
      <c r="T472" s="232"/>
      <c r="AA472" s="232"/>
      <c r="AH472" s="232"/>
      <c r="AO472" s="232"/>
      <c r="AV472" s="232"/>
    </row>
    <row r="473">
      <c r="C473" s="229"/>
      <c r="D473" s="229"/>
      <c r="E473" s="229"/>
      <c r="F473" s="229"/>
      <c r="G473" s="229"/>
      <c r="H473" s="229"/>
      <c r="K473" s="217"/>
      <c r="M473" s="232"/>
      <c r="T473" s="232"/>
      <c r="AA473" s="232"/>
      <c r="AH473" s="232"/>
      <c r="AO473" s="232"/>
      <c r="AV473" s="232"/>
    </row>
    <row r="474">
      <c r="C474" s="229"/>
      <c r="D474" s="229"/>
      <c r="E474" s="229"/>
      <c r="F474" s="229"/>
      <c r="G474" s="229"/>
      <c r="H474" s="229"/>
      <c r="K474" s="217"/>
      <c r="M474" s="232"/>
      <c r="T474" s="232"/>
      <c r="AA474" s="232"/>
      <c r="AH474" s="232"/>
      <c r="AO474" s="232"/>
      <c r="AV474" s="232"/>
    </row>
    <row r="475">
      <c r="C475" s="229"/>
      <c r="D475" s="229"/>
      <c r="E475" s="229"/>
      <c r="F475" s="229"/>
      <c r="G475" s="229"/>
      <c r="H475" s="229"/>
      <c r="K475" s="217"/>
      <c r="M475" s="232"/>
      <c r="T475" s="232"/>
      <c r="AA475" s="232"/>
      <c r="AH475" s="232"/>
      <c r="AO475" s="232"/>
      <c r="AV475" s="232"/>
    </row>
    <row r="476">
      <c r="C476" s="229"/>
      <c r="D476" s="229"/>
      <c r="E476" s="229"/>
      <c r="F476" s="229"/>
      <c r="G476" s="229"/>
      <c r="H476" s="229"/>
      <c r="K476" s="217"/>
      <c r="M476" s="232"/>
      <c r="T476" s="232"/>
      <c r="AA476" s="232"/>
      <c r="AH476" s="232"/>
      <c r="AO476" s="232"/>
      <c r="AV476" s="232"/>
    </row>
    <row r="477">
      <c r="C477" s="229"/>
      <c r="D477" s="229"/>
      <c r="E477" s="229"/>
      <c r="F477" s="229"/>
      <c r="G477" s="229"/>
      <c r="H477" s="229"/>
      <c r="K477" s="217"/>
      <c r="M477" s="232"/>
      <c r="T477" s="232"/>
      <c r="AA477" s="232"/>
      <c r="AH477" s="232"/>
      <c r="AO477" s="232"/>
      <c r="AV477" s="232"/>
    </row>
    <row r="478">
      <c r="C478" s="229"/>
      <c r="D478" s="229"/>
      <c r="E478" s="229"/>
      <c r="F478" s="229"/>
      <c r="G478" s="229"/>
      <c r="H478" s="229"/>
      <c r="K478" s="217"/>
      <c r="M478" s="232"/>
      <c r="T478" s="232"/>
      <c r="AA478" s="232"/>
      <c r="AH478" s="232"/>
      <c r="AO478" s="232"/>
      <c r="AV478" s="232"/>
    </row>
    <row r="479">
      <c r="C479" s="229"/>
      <c r="D479" s="229"/>
      <c r="E479" s="229"/>
      <c r="F479" s="229"/>
      <c r="G479" s="229"/>
      <c r="H479" s="229"/>
      <c r="K479" s="217"/>
      <c r="M479" s="232"/>
      <c r="T479" s="232"/>
      <c r="AA479" s="232"/>
      <c r="AH479" s="232"/>
      <c r="AO479" s="232"/>
      <c r="AV479" s="232"/>
    </row>
    <row r="480">
      <c r="C480" s="229"/>
      <c r="D480" s="229"/>
      <c r="E480" s="229"/>
      <c r="F480" s="229"/>
      <c r="G480" s="229"/>
      <c r="H480" s="229"/>
      <c r="K480" s="217"/>
      <c r="M480" s="232"/>
      <c r="T480" s="232"/>
      <c r="AA480" s="232"/>
      <c r="AH480" s="232"/>
      <c r="AO480" s="232"/>
      <c r="AV480" s="232"/>
    </row>
    <row r="481">
      <c r="C481" s="229"/>
      <c r="D481" s="229"/>
      <c r="E481" s="229"/>
      <c r="F481" s="229"/>
      <c r="G481" s="229"/>
      <c r="H481" s="229"/>
      <c r="K481" s="217"/>
      <c r="M481" s="232"/>
      <c r="T481" s="232"/>
      <c r="AA481" s="232"/>
      <c r="AH481" s="232"/>
      <c r="AO481" s="232"/>
      <c r="AV481" s="232"/>
    </row>
    <row r="482">
      <c r="C482" s="229"/>
      <c r="D482" s="229"/>
      <c r="E482" s="229"/>
      <c r="F482" s="229"/>
      <c r="G482" s="229"/>
      <c r="H482" s="229"/>
      <c r="K482" s="217"/>
      <c r="M482" s="232"/>
      <c r="T482" s="232"/>
      <c r="AA482" s="232"/>
      <c r="AH482" s="232"/>
      <c r="AO482" s="232"/>
      <c r="AV482" s="232"/>
    </row>
    <row r="483">
      <c r="C483" s="229"/>
      <c r="D483" s="229"/>
      <c r="E483" s="229"/>
      <c r="F483" s="229"/>
      <c r="G483" s="229"/>
      <c r="H483" s="229"/>
      <c r="K483" s="217"/>
      <c r="M483" s="232"/>
      <c r="T483" s="232"/>
      <c r="AA483" s="232"/>
      <c r="AH483" s="232"/>
      <c r="AO483" s="232"/>
      <c r="AV483" s="232"/>
    </row>
    <row r="484">
      <c r="C484" s="229"/>
      <c r="D484" s="229"/>
      <c r="E484" s="229"/>
      <c r="F484" s="229"/>
      <c r="G484" s="229"/>
      <c r="H484" s="229"/>
      <c r="K484" s="217"/>
      <c r="M484" s="232"/>
      <c r="T484" s="232"/>
      <c r="AA484" s="232"/>
      <c r="AH484" s="232"/>
      <c r="AO484" s="232"/>
      <c r="AV484" s="232"/>
    </row>
    <row r="485">
      <c r="C485" s="229"/>
      <c r="D485" s="229"/>
      <c r="E485" s="229"/>
      <c r="F485" s="229"/>
      <c r="G485" s="229"/>
      <c r="H485" s="229"/>
      <c r="K485" s="217"/>
      <c r="M485" s="232"/>
      <c r="T485" s="232"/>
      <c r="AA485" s="232"/>
      <c r="AH485" s="232"/>
      <c r="AO485" s="232"/>
      <c r="AV485" s="232"/>
    </row>
    <row r="486">
      <c r="C486" s="229"/>
      <c r="D486" s="229"/>
      <c r="E486" s="229"/>
      <c r="F486" s="229"/>
      <c r="G486" s="229"/>
      <c r="H486" s="229"/>
      <c r="K486" s="217"/>
      <c r="M486" s="232"/>
      <c r="T486" s="232"/>
      <c r="AA486" s="232"/>
      <c r="AH486" s="232"/>
      <c r="AO486" s="232"/>
      <c r="AV486" s="232"/>
    </row>
    <row r="487">
      <c r="C487" s="229"/>
      <c r="D487" s="229"/>
      <c r="E487" s="229"/>
      <c r="F487" s="229"/>
      <c r="G487" s="229"/>
      <c r="H487" s="229"/>
      <c r="K487" s="217"/>
      <c r="M487" s="232"/>
      <c r="T487" s="232"/>
      <c r="AA487" s="232"/>
      <c r="AH487" s="232"/>
      <c r="AO487" s="232"/>
      <c r="AV487" s="232"/>
    </row>
    <row r="488">
      <c r="C488" s="229"/>
      <c r="D488" s="229"/>
      <c r="E488" s="229"/>
      <c r="F488" s="229"/>
      <c r="G488" s="229"/>
      <c r="H488" s="229"/>
      <c r="K488" s="217"/>
      <c r="M488" s="232"/>
      <c r="T488" s="232"/>
      <c r="AA488" s="232"/>
      <c r="AH488" s="232"/>
      <c r="AO488" s="232"/>
      <c r="AV488" s="232"/>
    </row>
    <row r="489">
      <c r="C489" s="229"/>
      <c r="D489" s="229"/>
      <c r="E489" s="229"/>
      <c r="F489" s="229"/>
      <c r="G489" s="229"/>
      <c r="H489" s="229"/>
      <c r="K489" s="217"/>
      <c r="M489" s="232"/>
      <c r="T489" s="232"/>
      <c r="AA489" s="232"/>
      <c r="AH489" s="232"/>
      <c r="AO489" s="232"/>
      <c r="AV489" s="232"/>
    </row>
    <row r="490">
      <c r="C490" s="229"/>
      <c r="D490" s="229"/>
      <c r="E490" s="229"/>
      <c r="F490" s="229"/>
      <c r="G490" s="229"/>
      <c r="H490" s="229"/>
      <c r="K490" s="217"/>
      <c r="M490" s="232"/>
      <c r="T490" s="232"/>
      <c r="AA490" s="232"/>
      <c r="AH490" s="232"/>
      <c r="AO490" s="232"/>
      <c r="AV490" s="232"/>
    </row>
    <row r="491">
      <c r="C491" s="229"/>
      <c r="D491" s="229"/>
      <c r="E491" s="229"/>
      <c r="F491" s="229"/>
      <c r="G491" s="229"/>
      <c r="H491" s="229"/>
      <c r="K491" s="217"/>
      <c r="M491" s="232"/>
      <c r="T491" s="232"/>
      <c r="AA491" s="232"/>
      <c r="AH491" s="232"/>
      <c r="AO491" s="232"/>
      <c r="AV491" s="232"/>
    </row>
    <row r="492">
      <c r="C492" s="229"/>
      <c r="D492" s="229"/>
      <c r="E492" s="229"/>
      <c r="F492" s="229"/>
      <c r="G492" s="229"/>
      <c r="H492" s="229"/>
      <c r="K492" s="217"/>
      <c r="M492" s="232"/>
      <c r="T492" s="232"/>
      <c r="AA492" s="232"/>
      <c r="AH492" s="232"/>
      <c r="AO492" s="232"/>
      <c r="AV492" s="232"/>
    </row>
    <row r="493">
      <c r="C493" s="229"/>
      <c r="D493" s="229"/>
      <c r="E493" s="229"/>
      <c r="F493" s="229"/>
      <c r="G493" s="229"/>
      <c r="H493" s="229"/>
      <c r="K493" s="217"/>
      <c r="M493" s="232"/>
      <c r="T493" s="232"/>
      <c r="AA493" s="232"/>
      <c r="AH493" s="232"/>
      <c r="AO493" s="232"/>
      <c r="AV493" s="232"/>
    </row>
    <row r="494">
      <c r="C494" s="229"/>
      <c r="D494" s="229"/>
      <c r="E494" s="229"/>
      <c r="F494" s="229"/>
      <c r="G494" s="229"/>
      <c r="H494" s="229"/>
      <c r="K494" s="217"/>
      <c r="M494" s="232"/>
      <c r="T494" s="232"/>
      <c r="AA494" s="232"/>
      <c r="AH494" s="232"/>
      <c r="AO494" s="232"/>
      <c r="AV494" s="232"/>
    </row>
    <row r="495">
      <c r="C495" s="229"/>
      <c r="D495" s="229"/>
      <c r="E495" s="229"/>
      <c r="F495" s="229"/>
      <c r="G495" s="229"/>
      <c r="H495" s="229"/>
      <c r="K495" s="217"/>
      <c r="M495" s="232"/>
      <c r="T495" s="232"/>
      <c r="AA495" s="232"/>
      <c r="AH495" s="232"/>
      <c r="AO495" s="232"/>
      <c r="AV495" s="232"/>
    </row>
    <row r="496">
      <c r="C496" s="229"/>
      <c r="D496" s="229"/>
      <c r="E496" s="229"/>
      <c r="F496" s="229"/>
      <c r="G496" s="229"/>
      <c r="H496" s="229"/>
      <c r="K496" s="217"/>
      <c r="M496" s="232"/>
      <c r="T496" s="232"/>
      <c r="AA496" s="232"/>
      <c r="AH496" s="232"/>
      <c r="AO496" s="232"/>
      <c r="AV496" s="232"/>
    </row>
    <row r="497">
      <c r="C497" s="229"/>
      <c r="D497" s="229"/>
      <c r="E497" s="229"/>
      <c r="F497" s="229"/>
      <c r="G497" s="229"/>
      <c r="H497" s="229"/>
      <c r="K497" s="217"/>
      <c r="M497" s="232"/>
      <c r="T497" s="232"/>
      <c r="AA497" s="232"/>
      <c r="AH497" s="232"/>
      <c r="AO497" s="232"/>
      <c r="AV497" s="232"/>
    </row>
    <row r="498">
      <c r="C498" s="229"/>
      <c r="D498" s="229"/>
      <c r="E498" s="229"/>
      <c r="F498" s="229"/>
      <c r="G498" s="229"/>
      <c r="H498" s="229"/>
      <c r="K498" s="217"/>
      <c r="M498" s="232"/>
      <c r="T498" s="232"/>
      <c r="AA498" s="232"/>
      <c r="AH498" s="232"/>
      <c r="AO498" s="232"/>
      <c r="AV498" s="232"/>
    </row>
    <row r="499">
      <c r="C499" s="229"/>
      <c r="D499" s="229"/>
      <c r="E499" s="229"/>
      <c r="F499" s="229"/>
      <c r="G499" s="229"/>
      <c r="H499" s="229"/>
      <c r="K499" s="217"/>
      <c r="M499" s="232"/>
      <c r="T499" s="232"/>
      <c r="AA499" s="232"/>
      <c r="AH499" s="232"/>
      <c r="AO499" s="232"/>
      <c r="AV499" s="232"/>
    </row>
    <row r="500">
      <c r="C500" s="229"/>
      <c r="D500" s="229"/>
      <c r="E500" s="229"/>
      <c r="F500" s="229"/>
      <c r="G500" s="229"/>
      <c r="H500" s="229"/>
      <c r="K500" s="217"/>
      <c r="M500" s="232"/>
      <c r="T500" s="232"/>
      <c r="AA500" s="232"/>
      <c r="AH500" s="232"/>
      <c r="AO500" s="232"/>
      <c r="AV500" s="232"/>
    </row>
    <row r="501">
      <c r="C501" s="229"/>
      <c r="D501" s="229"/>
      <c r="E501" s="229"/>
      <c r="F501" s="229"/>
      <c r="G501" s="229"/>
      <c r="H501" s="229"/>
      <c r="K501" s="217"/>
      <c r="M501" s="232"/>
      <c r="T501" s="232"/>
      <c r="AA501" s="232"/>
      <c r="AH501" s="232"/>
      <c r="AO501" s="232"/>
      <c r="AV501" s="232"/>
    </row>
    <row r="502">
      <c r="C502" s="229"/>
      <c r="D502" s="229"/>
      <c r="E502" s="229"/>
      <c r="F502" s="229"/>
      <c r="G502" s="229"/>
      <c r="H502" s="229"/>
      <c r="K502" s="217"/>
      <c r="M502" s="232"/>
      <c r="T502" s="232"/>
      <c r="AA502" s="232"/>
      <c r="AH502" s="232"/>
      <c r="AO502" s="232"/>
      <c r="AV502" s="232"/>
    </row>
    <row r="503">
      <c r="C503" s="229"/>
      <c r="D503" s="229"/>
      <c r="E503" s="229"/>
      <c r="F503" s="229"/>
      <c r="G503" s="229"/>
      <c r="H503" s="229"/>
      <c r="K503" s="217"/>
      <c r="M503" s="232"/>
      <c r="T503" s="232"/>
      <c r="AA503" s="232"/>
      <c r="AH503" s="232"/>
      <c r="AO503" s="232"/>
      <c r="AV503" s="232"/>
    </row>
    <row r="504">
      <c r="C504" s="229"/>
      <c r="D504" s="229"/>
      <c r="E504" s="229"/>
      <c r="F504" s="229"/>
      <c r="G504" s="229"/>
      <c r="H504" s="229"/>
      <c r="K504" s="217"/>
      <c r="M504" s="232"/>
      <c r="T504" s="232"/>
      <c r="AA504" s="232"/>
      <c r="AH504" s="232"/>
      <c r="AO504" s="232"/>
      <c r="AV504" s="232"/>
    </row>
    <row r="505">
      <c r="C505" s="229"/>
      <c r="D505" s="229"/>
      <c r="E505" s="229"/>
      <c r="F505" s="229"/>
      <c r="G505" s="229"/>
      <c r="H505" s="229"/>
      <c r="K505" s="217"/>
      <c r="M505" s="232"/>
      <c r="T505" s="232"/>
      <c r="AA505" s="232"/>
      <c r="AH505" s="232"/>
      <c r="AO505" s="232"/>
      <c r="AV505" s="232"/>
    </row>
    <row r="506">
      <c r="C506" s="229"/>
      <c r="D506" s="229"/>
      <c r="E506" s="229"/>
      <c r="F506" s="229"/>
      <c r="G506" s="229"/>
      <c r="H506" s="229"/>
      <c r="K506" s="217"/>
      <c r="M506" s="232"/>
      <c r="T506" s="232"/>
      <c r="AA506" s="232"/>
      <c r="AH506" s="232"/>
      <c r="AO506" s="232"/>
      <c r="AV506" s="232"/>
    </row>
    <row r="507">
      <c r="C507" s="229"/>
      <c r="D507" s="229"/>
      <c r="E507" s="229"/>
      <c r="F507" s="229"/>
      <c r="G507" s="229"/>
      <c r="H507" s="229"/>
      <c r="K507" s="217"/>
      <c r="M507" s="232"/>
      <c r="T507" s="232"/>
      <c r="AA507" s="232"/>
      <c r="AH507" s="232"/>
      <c r="AO507" s="232"/>
      <c r="AV507" s="232"/>
    </row>
    <row r="508">
      <c r="C508" s="229"/>
      <c r="D508" s="229"/>
      <c r="E508" s="229"/>
      <c r="F508" s="229"/>
      <c r="G508" s="229"/>
      <c r="H508" s="229"/>
      <c r="K508" s="217"/>
      <c r="M508" s="232"/>
      <c r="T508" s="232"/>
      <c r="AA508" s="232"/>
      <c r="AH508" s="232"/>
      <c r="AO508" s="232"/>
      <c r="AV508" s="232"/>
    </row>
    <row r="509">
      <c r="C509" s="229"/>
      <c r="D509" s="229"/>
      <c r="E509" s="229"/>
      <c r="F509" s="229"/>
      <c r="G509" s="229"/>
      <c r="H509" s="229"/>
      <c r="K509" s="217"/>
      <c r="M509" s="232"/>
      <c r="T509" s="232"/>
      <c r="AA509" s="232"/>
      <c r="AH509" s="232"/>
      <c r="AO509" s="232"/>
      <c r="AV509" s="232"/>
    </row>
    <row r="510">
      <c r="C510" s="229"/>
      <c r="D510" s="229"/>
      <c r="E510" s="229"/>
      <c r="F510" s="229"/>
      <c r="G510" s="229"/>
      <c r="H510" s="229"/>
      <c r="K510" s="217"/>
      <c r="M510" s="232"/>
      <c r="T510" s="232"/>
      <c r="AA510" s="232"/>
      <c r="AH510" s="232"/>
      <c r="AO510" s="232"/>
      <c r="AV510" s="232"/>
    </row>
    <row r="511">
      <c r="C511" s="229"/>
      <c r="D511" s="229"/>
      <c r="E511" s="229"/>
      <c r="F511" s="229"/>
      <c r="G511" s="229"/>
      <c r="H511" s="229"/>
      <c r="K511" s="217"/>
      <c r="M511" s="232"/>
      <c r="T511" s="232"/>
      <c r="AA511" s="232"/>
      <c r="AH511" s="232"/>
      <c r="AO511" s="232"/>
      <c r="AV511" s="232"/>
    </row>
    <row r="512">
      <c r="C512" s="229"/>
      <c r="D512" s="229"/>
      <c r="E512" s="229"/>
      <c r="F512" s="229"/>
      <c r="G512" s="229"/>
      <c r="H512" s="229"/>
      <c r="K512" s="217"/>
      <c r="M512" s="232"/>
      <c r="T512" s="232"/>
      <c r="AA512" s="232"/>
      <c r="AH512" s="232"/>
      <c r="AO512" s="232"/>
      <c r="AV512" s="232"/>
    </row>
    <row r="513">
      <c r="C513" s="229"/>
      <c r="D513" s="229"/>
      <c r="E513" s="229"/>
      <c r="F513" s="229"/>
      <c r="G513" s="229"/>
      <c r="H513" s="229"/>
      <c r="K513" s="217"/>
      <c r="M513" s="232"/>
      <c r="T513" s="232"/>
      <c r="AA513" s="232"/>
      <c r="AH513" s="232"/>
      <c r="AO513" s="232"/>
      <c r="AV513" s="232"/>
    </row>
    <row r="514">
      <c r="C514" s="229"/>
      <c r="D514" s="229"/>
      <c r="E514" s="229"/>
      <c r="F514" s="229"/>
      <c r="G514" s="229"/>
      <c r="H514" s="229"/>
      <c r="K514" s="217"/>
      <c r="M514" s="232"/>
      <c r="T514" s="232"/>
      <c r="AA514" s="232"/>
      <c r="AH514" s="232"/>
      <c r="AO514" s="232"/>
      <c r="AV514" s="232"/>
    </row>
    <row r="515">
      <c r="C515" s="229"/>
      <c r="D515" s="229"/>
      <c r="E515" s="229"/>
      <c r="F515" s="229"/>
      <c r="G515" s="229"/>
      <c r="H515" s="229"/>
      <c r="K515" s="217"/>
      <c r="M515" s="232"/>
      <c r="T515" s="232"/>
      <c r="AA515" s="232"/>
      <c r="AH515" s="232"/>
      <c r="AO515" s="232"/>
      <c r="AV515" s="232"/>
    </row>
    <row r="516">
      <c r="C516" s="229"/>
      <c r="D516" s="229"/>
      <c r="E516" s="229"/>
      <c r="F516" s="229"/>
      <c r="G516" s="229"/>
      <c r="H516" s="229"/>
      <c r="K516" s="217"/>
      <c r="M516" s="232"/>
      <c r="T516" s="232"/>
      <c r="AA516" s="232"/>
      <c r="AH516" s="232"/>
      <c r="AO516" s="232"/>
      <c r="AV516" s="232"/>
    </row>
    <row r="517">
      <c r="C517" s="229"/>
      <c r="D517" s="229"/>
      <c r="E517" s="229"/>
      <c r="F517" s="229"/>
      <c r="G517" s="229"/>
      <c r="H517" s="229"/>
      <c r="K517" s="217"/>
      <c r="M517" s="232"/>
      <c r="T517" s="232"/>
      <c r="AA517" s="232"/>
      <c r="AH517" s="232"/>
      <c r="AO517" s="232"/>
      <c r="AV517" s="232"/>
    </row>
    <row r="518">
      <c r="C518" s="229"/>
      <c r="D518" s="229"/>
      <c r="E518" s="229"/>
      <c r="F518" s="229"/>
      <c r="G518" s="229"/>
      <c r="H518" s="229"/>
      <c r="K518" s="217"/>
      <c r="M518" s="232"/>
      <c r="T518" s="232"/>
      <c r="AA518" s="232"/>
      <c r="AH518" s="232"/>
      <c r="AO518" s="232"/>
      <c r="AV518" s="232"/>
    </row>
    <row r="519">
      <c r="C519" s="229"/>
      <c r="D519" s="229"/>
      <c r="E519" s="229"/>
      <c r="F519" s="229"/>
      <c r="G519" s="229"/>
      <c r="H519" s="229"/>
      <c r="K519" s="217"/>
      <c r="M519" s="232"/>
      <c r="T519" s="232"/>
      <c r="AA519" s="232"/>
      <c r="AH519" s="232"/>
      <c r="AO519" s="232"/>
      <c r="AV519" s="232"/>
    </row>
    <row r="520">
      <c r="C520" s="229"/>
      <c r="D520" s="229"/>
      <c r="E520" s="229"/>
      <c r="F520" s="229"/>
      <c r="G520" s="229"/>
      <c r="H520" s="229"/>
      <c r="K520" s="217"/>
      <c r="M520" s="232"/>
      <c r="T520" s="232"/>
      <c r="AA520" s="232"/>
      <c r="AH520" s="232"/>
      <c r="AO520" s="232"/>
      <c r="AV520" s="232"/>
    </row>
    <row r="521">
      <c r="C521" s="229"/>
      <c r="D521" s="229"/>
      <c r="E521" s="229"/>
      <c r="F521" s="229"/>
      <c r="G521" s="229"/>
      <c r="H521" s="229"/>
      <c r="K521" s="217"/>
      <c r="M521" s="232"/>
      <c r="T521" s="232"/>
      <c r="AA521" s="232"/>
      <c r="AH521" s="232"/>
      <c r="AO521" s="232"/>
      <c r="AV521" s="232"/>
    </row>
    <row r="522">
      <c r="C522" s="229"/>
      <c r="D522" s="229"/>
      <c r="E522" s="229"/>
      <c r="F522" s="229"/>
      <c r="G522" s="229"/>
      <c r="H522" s="229"/>
      <c r="K522" s="217"/>
      <c r="M522" s="232"/>
      <c r="T522" s="232"/>
      <c r="AA522" s="232"/>
      <c r="AH522" s="232"/>
      <c r="AO522" s="232"/>
      <c r="AV522" s="232"/>
    </row>
    <row r="523">
      <c r="C523" s="229"/>
      <c r="D523" s="229"/>
      <c r="E523" s="229"/>
      <c r="F523" s="229"/>
      <c r="G523" s="229"/>
      <c r="H523" s="229"/>
      <c r="K523" s="217"/>
      <c r="M523" s="232"/>
      <c r="T523" s="232"/>
      <c r="AA523" s="232"/>
      <c r="AH523" s="232"/>
      <c r="AO523" s="232"/>
      <c r="AV523" s="232"/>
    </row>
    <row r="524">
      <c r="C524" s="229"/>
      <c r="D524" s="229"/>
      <c r="E524" s="229"/>
      <c r="F524" s="229"/>
      <c r="G524" s="229"/>
      <c r="H524" s="229"/>
      <c r="K524" s="217"/>
      <c r="M524" s="232"/>
      <c r="T524" s="232"/>
      <c r="AA524" s="232"/>
      <c r="AH524" s="232"/>
      <c r="AO524" s="232"/>
      <c r="AV524" s="232"/>
    </row>
    <row r="525">
      <c r="C525" s="229"/>
      <c r="D525" s="229"/>
      <c r="E525" s="229"/>
      <c r="F525" s="229"/>
      <c r="G525" s="229"/>
      <c r="H525" s="229"/>
      <c r="K525" s="217"/>
      <c r="M525" s="232"/>
      <c r="T525" s="232"/>
      <c r="AA525" s="232"/>
      <c r="AH525" s="232"/>
      <c r="AO525" s="232"/>
      <c r="AV525" s="232"/>
    </row>
    <row r="526">
      <c r="C526" s="229"/>
      <c r="D526" s="229"/>
      <c r="E526" s="229"/>
      <c r="F526" s="229"/>
      <c r="G526" s="229"/>
      <c r="H526" s="229"/>
      <c r="K526" s="217"/>
      <c r="M526" s="232"/>
      <c r="T526" s="232"/>
      <c r="AA526" s="232"/>
      <c r="AH526" s="232"/>
      <c r="AO526" s="232"/>
      <c r="AV526" s="232"/>
    </row>
    <row r="527">
      <c r="C527" s="229"/>
      <c r="D527" s="229"/>
      <c r="E527" s="229"/>
      <c r="F527" s="229"/>
      <c r="G527" s="229"/>
      <c r="H527" s="229"/>
      <c r="K527" s="217"/>
      <c r="M527" s="232"/>
      <c r="T527" s="232"/>
      <c r="AA527" s="232"/>
      <c r="AH527" s="232"/>
      <c r="AO527" s="232"/>
      <c r="AV527" s="232"/>
    </row>
    <row r="528">
      <c r="C528" s="229"/>
      <c r="D528" s="229"/>
      <c r="E528" s="229"/>
      <c r="F528" s="229"/>
      <c r="G528" s="229"/>
      <c r="H528" s="229"/>
      <c r="K528" s="217"/>
      <c r="M528" s="232"/>
      <c r="T528" s="232"/>
      <c r="AA528" s="232"/>
      <c r="AH528" s="232"/>
      <c r="AO528" s="232"/>
      <c r="AV528" s="232"/>
    </row>
    <row r="529">
      <c r="C529" s="229"/>
      <c r="D529" s="229"/>
      <c r="E529" s="229"/>
      <c r="F529" s="229"/>
      <c r="G529" s="229"/>
      <c r="H529" s="229"/>
      <c r="K529" s="217"/>
      <c r="M529" s="232"/>
      <c r="T529" s="232"/>
      <c r="AA529" s="232"/>
      <c r="AH529" s="232"/>
      <c r="AO529" s="232"/>
      <c r="AV529" s="232"/>
    </row>
    <row r="530">
      <c r="C530" s="229"/>
      <c r="D530" s="229"/>
      <c r="E530" s="229"/>
      <c r="F530" s="229"/>
      <c r="G530" s="229"/>
      <c r="H530" s="229"/>
      <c r="K530" s="217"/>
      <c r="M530" s="232"/>
      <c r="T530" s="232"/>
      <c r="AA530" s="232"/>
      <c r="AH530" s="232"/>
      <c r="AO530" s="232"/>
      <c r="AV530" s="232"/>
    </row>
    <row r="531">
      <c r="C531" s="229"/>
      <c r="D531" s="229"/>
      <c r="E531" s="229"/>
      <c r="F531" s="229"/>
      <c r="G531" s="229"/>
      <c r="H531" s="229"/>
      <c r="K531" s="217"/>
      <c r="M531" s="232"/>
      <c r="T531" s="232"/>
      <c r="AA531" s="232"/>
      <c r="AH531" s="232"/>
      <c r="AO531" s="232"/>
      <c r="AV531" s="232"/>
    </row>
    <row r="532">
      <c r="C532" s="229"/>
      <c r="D532" s="229"/>
      <c r="E532" s="229"/>
      <c r="F532" s="229"/>
      <c r="G532" s="229"/>
      <c r="H532" s="229"/>
      <c r="K532" s="217"/>
      <c r="M532" s="232"/>
      <c r="T532" s="232"/>
      <c r="AA532" s="232"/>
      <c r="AH532" s="232"/>
      <c r="AO532" s="232"/>
      <c r="AV532" s="232"/>
    </row>
    <row r="533">
      <c r="C533" s="229"/>
      <c r="D533" s="229"/>
      <c r="E533" s="229"/>
      <c r="F533" s="229"/>
      <c r="G533" s="229"/>
      <c r="H533" s="229"/>
      <c r="K533" s="217"/>
      <c r="M533" s="232"/>
      <c r="T533" s="232"/>
      <c r="AA533" s="232"/>
      <c r="AH533" s="232"/>
      <c r="AO533" s="232"/>
      <c r="AV533" s="232"/>
    </row>
    <row r="534">
      <c r="C534" s="229"/>
      <c r="D534" s="229"/>
      <c r="E534" s="229"/>
      <c r="F534" s="229"/>
      <c r="G534" s="229"/>
      <c r="H534" s="229"/>
      <c r="K534" s="217"/>
      <c r="M534" s="232"/>
      <c r="T534" s="232"/>
      <c r="AA534" s="232"/>
      <c r="AH534" s="232"/>
      <c r="AO534" s="232"/>
      <c r="AV534" s="232"/>
    </row>
    <row r="535">
      <c r="C535" s="229"/>
      <c r="D535" s="229"/>
      <c r="E535" s="229"/>
      <c r="F535" s="229"/>
      <c r="G535" s="229"/>
      <c r="H535" s="229"/>
      <c r="K535" s="217"/>
      <c r="M535" s="232"/>
      <c r="T535" s="232"/>
      <c r="AA535" s="232"/>
      <c r="AH535" s="232"/>
      <c r="AO535" s="232"/>
      <c r="AV535" s="232"/>
    </row>
    <row r="536">
      <c r="C536" s="229"/>
      <c r="D536" s="229"/>
      <c r="E536" s="229"/>
      <c r="F536" s="229"/>
      <c r="G536" s="229"/>
      <c r="H536" s="229"/>
      <c r="K536" s="217"/>
      <c r="M536" s="232"/>
      <c r="T536" s="232"/>
      <c r="AA536" s="232"/>
      <c r="AH536" s="232"/>
      <c r="AO536" s="232"/>
      <c r="AV536" s="232"/>
    </row>
    <row r="537">
      <c r="C537" s="229"/>
      <c r="D537" s="229"/>
      <c r="E537" s="229"/>
      <c r="F537" s="229"/>
      <c r="G537" s="229"/>
      <c r="H537" s="229"/>
      <c r="K537" s="217"/>
      <c r="M537" s="232"/>
      <c r="T537" s="232"/>
      <c r="AA537" s="232"/>
      <c r="AH537" s="232"/>
      <c r="AO537" s="232"/>
      <c r="AV537" s="232"/>
    </row>
    <row r="538">
      <c r="C538" s="229"/>
      <c r="D538" s="229"/>
      <c r="E538" s="229"/>
      <c r="F538" s="229"/>
      <c r="G538" s="229"/>
      <c r="H538" s="229"/>
      <c r="K538" s="217"/>
      <c r="M538" s="232"/>
      <c r="T538" s="232"/>
      <c r="AA538" s="232"/>
      <c r="AH538" s="232"/>
      <c r="AO538" s="232"/>
      <c r="AV538" s="232"/>
    </row>
    <row r="539">
      <c r="C539" s="229"/>
      <c r="D539" s="229"/>
      <c r="E539" s="229"/>
      <c r="F539" s="229"/>
      <c r="G539" s="229"/>
      <c r="H539" s="229"/>
      <c r="K539" s="217"/>
      <c r="M539" s="232"/>
      <c r="T539" s="232"/>
      <c r="AA539" s="232"/>
      <c r="AH539" s="232"/>
      <c r="AO539" s="232"/>
      <c r="AV539" s="232"/>
    </row>
    <row r="540">
      <c r="C540" s="229"/>
      <c r="D540" s="229"/>
      <c r="E540" s="229"/>
      <c r="F540" s="229"/>
      <c r="G540" s="229"/>
      <c r="H540" s="229"/>
      <c r="K540" s="217"/>
      <c r="M540" s="232"/>
      <c r="T540" s="232"/>
      <c r="AA540" s="232"/>
      <c r="AH540" s="232"/>
      <c r="AO540" s="232"/>
      <c r="AV540" s="232"/>
    </row>
    <row r="541">
      <c r="C541" s="229"/>
      <c r="D541" s="229"/>
      <c r="E541" s="229"/>
      <c r="F541" s="229"/>
      <c r="G541" s="229"/>
      <c r="H541" s="229"/>
      <c r="K541" s="217"/>
      <c r="M541" s="232"/>
      <c r="T541" s="232"/>
      <c r="AA541" s="232"/>
      <c r="AH541" s="232"/>
      <c r="AO541" s="232"/>
      <c r="AV541" s="232"/>
    </row>
    <row r="542">
      <c r="C542" s="229"/>
      <c r="D542" s="229"/>
      <c r="E542" s="229"/>
      <c r="F542" s="229"/>
      <c r="G542" s="229"/>
      <c r="H542" s="229"/>
      <c r="K542" s="217"/>
      <c r="M542" s="232"/>
      <c r="T542" s="232"/>
      <c r="AA542" s="232"/>
      <c r="AH542" s="232"/>
      <c r="AO542" s="232"/>
      <c r="AV542" s="232"/>
    </row>
    <row r="543">
      <c r="C543" s="229"/>
      <c r="D543" s="229"/>
      <c r="E543" s="229"/>
      <c r="F543" s="229"/>
      <c r="G543" s="229"/>
      <c r="H543" s="229"/>
      <c r="K543" s="217"/>
      <c r="M543" s="232"/>
      <c r="T543" s="232"/>
      <c r="AA543" s="232"/>
      <c r="AH543" s="232"/>
      <c r="AO543" s="232"/>
      <c r="AV543" s="232"/>
    </row>
    <row r="544">
      <c r="C544" s="229"/>
      <c r="D544" s="229"/>
      <c r="E544" s="229"/>
      <c r="F544" s="229"/>
      <c r="G544" s="229"/>
      <c r="H544" s="229"/>
      <c r="K544" s="217"/>
      <c r="M544" s="232"/>
      <c r="T544" s="232"/>
      <c r="AA544" s="232"/>
      <c r="AH544" s="232"/>
      <c r="AO544" s="232"/>
      <c r="AV544" s="232"/>
    </row>
    <row r="545">
      <c r="C545" s="229"/>
      <c r="D545" s="229"/>
      <c r="E545" s="229"/>
      <c r="F545" s="229"/>
      <c r="G545" s="229"/>
      <c r="H545" s="229"/>
      <c r="K545" s="217"/>
      <c r="M545" s="232"/>
      <c r="T545" s="232"/>
      <c r="AA545" s="232"/>
      <c r="AH545" s="232"/>
      <c r="AO545" s="232"/>
      <c r="AV545" s="232"/>
    </row>
    <row r="546">
      <c r="C546" s="229"/>
      <c r="D546" s="229"/>
      <c r="E546" s="229"/>
      <c r="F546" s="229"/>
      <c r="G546" s="229"/>
      <c r="H546" s="229"/>
      <c r="K546" s="217"/>
      <c r="M546" s="232"/>
      <c r="T546" s="232"/>
      <c r="AA546" s="232"/>
      <c r="AH546" s="232"/>
      <c r="AO546" s="232"/>
      <c r="AV546" s="232"/>
    </row>
    <row r="547">
      <c r="C547" s="229"/>
      <c r="D547" s="229"/>
      <c r="E547" s="229"/>
      <c r="F547" s="229"/>
      <c r="G547" s="229"/>
      <c r="H547" s="229"/>
      <c r="K547" s="217"/>
      <c r="M547" s="232"/>
      <c r="T547" s="232"/>
      <c r="AA547" s="232"/>
      <c r="AH547" s="232"/>
      <c r="AO547" s="232"/>
      <c r="AV547" s="232"/>
    </row>
    <row r="548">
      <c r="C548" s="229"/>
      <c r="D548" s="229"/>
      <c r="E548" s="229"/>
      <c r="F548" s="229"/>
      <c r="G548" s="229"/>
      <c r="H548" s="229"/>
      <c r="K548" s="217"/>
      <c r="M548" s="232"/>
      <c r="T548" s="232"/>
      <c r="AA548" s="232"/>
      <c r="AH548" s="232"/>
      <c r="AO548" s="232"/>
      <c r="AV548" s="232"/>
    </row>
    <row r="549">
      <c r="C549" s="229"/>
      <c r="D549" s="229"/>
      <c r="E549" s="229"/>
      <c r="F549" s="229"/>
      <c r="G549" s="229"/>
      <c r="H549" s="229"/>
      <c r="K549" s="217"/>
      <c r="M549" s="232"/>
      <c r="T549" s="232"/>
      <c r="AA549" s="232"/>
      <c r="AH549" s="232"/>
      <c r="AO549" s="232"/>
      <c r="AV549" s="232"/>
    </row>
    <row r="550">
      <c r="C550" s="229"/>
      <c r="D550" s="229"/>
      <c r="E550" s="229"/>
      <c r="F550" s="229"/>
      <c r="G550" s="229"/>
      <c r="H550" s="229"/>
      <c r="K550" s="217"/>
      <c r="M550" s="232"/>
      <c r="T550" s="232"/>
      <c r="AA550" s="232"/>
      <c r="AH550" s="232"/>
      <c r="AO550" s="232"/>
      <c r="AV550" s="232"/>
    </row>
    <row r="551">
      <c r="C551" s="229"/>
      <c r="D551" s="229"/>
      <c r="E551" s="229"/>
      <c r="F551" s="229"/>
      <c r="G551" s="229"/>
      <c r="H551" s="229"/>
      <c r="K551" s="217"/>
      <c r="M551" s="232"/>
      <c r="T551" s="232"/>
      <c r="AA551" s="232"/>
      <c r="AH551" s="232"/>
      <c r="AO551" s="232"/>
      <c r="AV551" s="232"/>
    </row>
    <row r="552">
      <c r="C552" s="229"/>
      <c r="D552" s="229"/>
      <c r="E552" s="229"/>
      <c r="F552" s="229"/>
      <c r="G552" s="229"/>
      <c r="H552" s="229"/>
      <c r="K552" s="217"/>
      <c r="M552" s="232"/>
      <c r="T552" s="232"/>
      <c r="AA552" s="232"/>
      <c r="AH552" s="232"/>
      <c r="AO552" s="232"/>
      <c r="AV552" s="232"/>
    </row>
    <row r="553">
      <c r="C553" s="229"/>
      <c r="D553" s="229"/>
      <c r="E553" s="229"/>
      <c r="F553" s="229"/>
      <c r="G553" s="229"/>
      <c r="H553" s="229"/>
      <c r="K553" s="217"/>
      <c r="M553" s="232"/>
      <c r="T553" s="232"/>
      <c r="AA553" s="232"/>
      <c r="AH553" s="232"/>
      <c r="AO553" s="232"/>
      <c r="AV553" s="232"/>
    </row>
    <row r="554">
      <c r="C554" s="229"/>
      <c r="D554" s="229"/>
      <c r="E554" s="229"/>
      <c r="F554" s="229"/>
      <c r="G554" s="229"/>
      <c r="H554" s="229"/>
      <c r="K554" s="217"/>
      <c r="M554" s="232"/>
      <c r="T554" s="232"/>
      <c r="AA554" s="232"/>
      <c r="AH554" s="232"/>
      <c r="AO554" s="232"/>
      <c r="AV554" s="232"/>
    </row>
    <row r="555">
      <c r="C555" s="229"/>
      <c r="D555" s="229"/>
      <c r="E555" s="229"/>
      <c r="F555" s="229"/>
      <c r="G555" s="229"/>
      <c r="H555" s="229"/>
      <c r="K555" s="217"/>
      <c r="M555" s="232"/>
      <c r="T555" s="232"/>
      <c r="AA555" s="232"/>
      <c r="AH555" s="232"/>
      <c r="AO555" s="232"/>
      <c r="AV555" s="232"/>
    </row>
    <row r="556">
      <c r="C556" s="229"/>
      <c r="D556" s="229"/>
      <c r="E556" s="229"/>
      <c r="F556" s="229"/>
      <c r="G556" s="229"/>
      <c r="H556" s="229"/>
      <c r="K556" s="217"/>
      <c r="M556" s="232"/>
      <c r="T556" s="232"/>
      <c r="AA556" s="232"/>
      <c r="AH556" s="232"/>
      <c r="AO556" s="232"/>
      <c r="AV556" s="232"/>
    </row>
    <row r="557">
      <c r="C557" s="229"/>
      <c r="D557" s="229"/>
      <c r="E557" s="229"/>
      <c r="F557" s="229"/>
      <c r="G557" s="229"/>
      <c r="H557" s="229"/>
      <c r="K557" s="217"/>
      <c r="M557" s="232"/>
      <c r="T557" s="232"/>
      <c r="AA557" s="232"/>
      <c r="AH557" s="232"/>
      <c r="AO557" s="232"/>
      <c r="AV557" s="232"/>
    </row>
    <row r="558">
      <c r="C558" s="229"/>
      <c r="D558" s="229"/>
      <c r="E558" s="229"/>
      <c r="F558" s="229"/>
      <c r="G558" s="229"/>
      <c r="H558" s="229"/>
      <c r="K558" s="217"/>
      <c r="M558" s="232"/>
      <c r="T558" s="232"/>
      <c r="AA558" s="232"/>
      <c r="AH558" s="232"/>
      <c r="AO558" s="232"/>
      <c r="AV558" s="232"/>
    </row>
    <row r="559">
      <c r="C559" s="229"/>
      <c r="D559" s="229"/>
      <c r="E559" s="229"/>
      <c r="F559" s="229"/>
      <c r="G559" s="229"/>
      <c r="H559" s="229"/>
      <c r="K559" s="217"/>
      <c r="M559" s="232"/>
      <c r="T559" s="232"/>
      <c r="AA559" s="232"/>
      <c r="AH559" s="232"/>
      <c r="AO559" s="232"/>
      <c r="AV559" s="232"/>
    </row>
    <row r="560">
      <c r="C560" s="229"/>
      <c r="D560" s="229"/>
      <c r="E560" s="229"/>
      <c r="F560" s="229"/>
      <c r="G560" s="229"/>
      <c r="H560" s="229"/>
      <c r="K560" s="217"/>
      <c r="M560" s="232"/>
      <c r="T560" s="232"/>
      <c r="AA560" s="232"/>
      <c r="AH560" s="232"/>
      <c r="AO560" s="232"/>
      <c r="AV560" s="232"/>
    </row>
    <row r="561">
      <c r="C561" s="229"/>
      <c r="D561" s="229"/>
      <c r="E561" s="229"/>
      <c r="F561" s="229"/>
      <c r="G561" s="229"/>
      <c r="H561" s="229"/>
      <c r="K561" s="217"/>
      <c r="M561" s="232"/>
      <c r="T561" s="232"/>
      <c r="AA561" s="232"/>
      <c r="AH561" s="232"/>
      <c r="AO561" s="232"/>
      <c r="AV561" s="232"/>
    </row>
    <row r="562">
      <c r="C562" s="229"/>
      <c r="D562" s="229"/>
      <c r="E562" s="229"/>
      <c r="F562" s="229"/>
      <c r="G562" s="229"/>
      <c r="H562" s="229"/>
      <c r="K562" s="217"/>
      <c r="M562" s="232"/>
      <c r="T562" s="232"/>
      <c r="AA562" s="232"/>
      <c r="AH562" s="232"/>
      <c r="AO562" s="232"/>
      <c r="AV562" s="232"/>
    </row>
    <row r="563">
      <c r="C563" s="229"/>
      <c r="D563" s="229"/>
      <c r="E563" s="229"/>
      <c r="F563" s="229"/>
      <c r="G563" s="229"/>
      <c r="H563" s="229"/>
      <c r="K563" s="217"/>
      <c r="M563" s="232"/>
      <c r="T563" s="232"/>
      <c r="AA563" s="232"/>
      <c r="AH563" s="232"/>
      <c r="AO563" s="232"/>
      <c r="AV563" s="232"/>
    </row>
    <row r="564">
      <c r="C564" s="229"/>
      <c r="D564" s="229"/>
      <c r="E564" s="229"/>
      <c r="F564" s="229"/>
      <c r="G564" s="229"/>
      <c r="H564" s="229"/>
      <c r="K564" s="217"/>
      <c r="M564" s="232"/>
      <c r="T564" s="232"/>
      <c r="AA564" s="232"/>
      <c r="AH564" s="232"/>
      <c r="AO564" s="232"/>
      <c r="AV564" s="232"/>
    </row>
    <row r="565">
      <c r="C565" s="229"/>
      <c r="D565" s="229"/>
      <c r="E565" s="229"/>
      <c r="F565" s="229"/>
      <c r="G565" s="229"/>
      <c r="H565" s="229"/>
      <c r="K565" s="217"/>
      <c r="M565" s="232"/>
      <c r="T565" s="232"/>
      <c r="AA565" s="232"/>
      <c r="AH565" s="232"/>
      <c r="AO565" s="232"/>
      <c r="AV565" s="232"/>
    </row>
    <row r="566">
      <c r="C566" s="229"/>
      <c r="D566" s="229"/>
      <c r="E566" s="229"/>
      <c r="F566" s="229"/>
      <c r="G566" s="229"/>
      <c r="H566" s="229"/>
      <c r="K566" s="217"/>
      <c r="M566" s="232"/>
      <c r="T566" s="232"/>
      <c r="AA566" s="232"/>
      <c r="AH566" s="232"/>
      <c r="AO566" s="232"/>
      <c r="AV566" s="232"/>
    </row>
    <row r="567">
      <c r="C567" s="229"/>
      <c r="D567" s="229"/>
      <c r="E567" s="229"/>
      <c r="F567" s="229"/>
      <c r="G567" s="229"/>
      <c r="H567" s="229"/>
      <c r="K567" s="217"/>
      <c r="M567" s="232"/>
      <c r="T567" s="232"/>
      <c r="AA567" s="232"/>
      <c r="AH567" s="232"/>
      <c r="AO567" s="232"/>
      <c r="AV567" s="232"/>
    </row>
    <row r="568">
      <c r="C568" s="229"/>
      <c r="D568" s="229"/>
      <c r="E568" s="229"/>
      <c r="F568" s="229"/>
      <c r="G568" s="229"/>
      <c r="H568" s="229"/>
      <c r="K568" s="217"/>
      <c r="M568" s="232"/>
      <c r="T568" s="232"/>
      <c r="AA568" s="232"/>
      <c r="AH568" s="232"/>
      <c r="AO568" s="232"/>
      <c r="AV568" s="232"/>
    </row>
    <row r="569">
      <c r="C569" s="229"/>
      <c r="D569" s="229"/>
      <c r="E569" s="229"/>
      <c r="F569" s="229"/>
      <c r="G569" s="229"/>
      <c r="H569" s="229"/>
      <c r="K569" s="217"/>
      <c r="M569" s="232"/>
      <c r="T569" s="232"/>
      <c r="AA569" s="232"/>
      <c r="AH569" s="232"/>
      <c r="AO569" s="232"/>
      <c r="AV569" s="232"/>
    </row>
    <row r="570">
      <c r="C570" s="229"/>
      <c r="D570" s="229"/>
      <c r="E570" s="229"/>
      <c r="F570" s="229"/>
      <c r="G570" s="229"/>
      <c r="H570" s="229"/>
      <c r="K570" s="217"/>
      <c r="M570" s="232"/>
      <c r="T570" s="232"/>
      <c r="AA570" s="232"/>
      <c r="AH570" s="232"/>
      <c r="AO570" s="232"/>
      <c r="AV570" s="232"/>
    </row>
    <row r="571">
      <c r="C571" s="229"/>
      <c r="D571" s="229"/>
      <c r="E571" s="229"/>
      <c r="F571" s="229"/>
      <c r="G571" s="229"/>
      <c r="H571" s="229"/>
      <c r="K571" s="217"/>
      <c r="M571" s="232"/>
      <c r="T571" s="232"/>
      <c r="AA571" s="232"/>
      <c r="AH571" s="232"/>
      <c r="AO571" s="232"/>
      <c r="AV571" s="232"/>
    </row>
    <row r="572">
      <c r="C572" s="229"/>
      <c r="D572" s="229"/>
      <c r="E572" s="229"/>
      <c r="F572" s="229"/>
      <c r="G572" s="229"/>
      <c r="H572" s="229"/>
      <c r="K572" s="217"/>
      <c r="M572" s="232"/>
      <c r="T572" s="232"/>
      <c r="AA572" s="232"/>
      <c r="AH572" s="232"/>
      <c r="AO572" s="232"/>
      <c r="AV572" s="232"/>
    </row>
    <row r="573">
      <c r="C573" s="229"/>
      <c r="D573" s="229"/>
      <c r="E573" s="229"/>
      <c r="F573" s="229"/>
      <c r="G573" s="229"/>
      <c r="H573" s="229"/>
      <c r="K573" s="217"/>
      <c r="M573" s="232"/>
      <c r="T573" s="232"/>
      <c r="AA573" s="232"/>
      <c r="AH573" s="232"/>
      <c r="AO573" s="232"/>
      <c r="AV573" s="232"/>
    </row>
    <row r="574">
      <c r="C574" s="229"/>
      <c r="D574" s="229"/>
      <c r="E574" s="229"/>
      <c r="F574" s="229"/>
      <c r="G574" s="229"/>
      <c r="H574" s="229"/>
      <c r="K574" s="217"/>
      <c r="M574" s="232"/>
      <c r="T574" s="232"/>
      <c r="AA574" s="232"/>
      <c r="AH574" s="232"/>
      <c r="AO574" s="232"/>
      <c r="AV574" s="232"/>
    </row>
    <row r="575">
      <c r="C575" s="229"/>
      <c r="D575" s="229"/>
      <c r="E575" s="229"/>
      <c r="F575" s="229"/>
      <c r="G575" s="229"/>
      <c r="H575" s="229"/>
      <c r="K575" s="217"/>
      <c r="M575" s="232"/>
      <c r="T575" s="232"/>
      <c r="AA575" s="232"/>
      <c r="AH575" s="232"/>
      <c r="AO575" s="232"/>
      <c r="AV575" s="232"/>
    </row>
    <row r="576">
      <c r="C576" s="229"/>
      <c r="D576" s="229"/>
      <c r="E576" s="229"/>
      <c r="F576" s="229"/>
      <c r="G576" s="229"/>
      <c r="H576" s="229"/>
      <c r="K576" s="217"/>
      <c r="M576" s="232"/>
      <c r="T576" s="232"/>
      <c r="AA576" s="232"/>
      <c r="AH576" s="232"/>
      <c r="AO576" s="232"/>
      <c r="AV576" s="232"/>
    </row>
    <row r="577">
      <c r="C577" s="229"/>
      <c r="D577" s="229"/>
      <c r="E577" s="229"/>
      <c r="F577" s="229"/>
      <c r="G577" s="229"/>
      <c r="H577" s="229"/>
      <c r="K577" s="217"/>
      <c r="M577" s="232"/>
      <c r="T577" s="232"/>
      <c r="AA577" s="232"/>
      <c r="AH577" s="232"/>
      <c r="AO577" s="232"/>
      <c r="AV577" s="232"/>
    </row>
    <row r="578">
      <c r="C578" s="229"/>
      <c r="D578" s="229"/>
      <c r="E578" s="229"/>
      <c r="F578" s="229"/>
      <c r="G578" s="229"/>
      <c r="H578" s="229"/>
      <c r="K578" s="217"/>
      <c r="M578" s="232"/>
      <c r="T578" s="232"/>
      <c r="AA578" s="232"/>
      <c r="AH578" s="232"/>
      <c r="AO578" s="232"/>
      <c r="AV578" s="232"/>
    </row>
    <row r="579">
      <c r="C579" s="229"/>
      <c r="D579" s="229"/>
      <c r="E579" s="229"/>
      <c r="F579" s="229"/>
      <c r="G579" s="229"/>
      <c r="H579" s="229"/>
      <c r="K579" s="217"/>
      <c r="M579" s="232"/>
      <c r="T579" s="232"/>
      <c r="AA579" s="232"/>
      <c r="AH579" s="232"/>
      <c r="AO579" s="232"/>
      <c r="AV579" s="232"/>
    </row>
    <row r="580">
      <c r="C580" s="229"/>
      <c r="D580" s="229"/>
      <c r="E580" s="229"/>
      <c r="F580" s="229"/>
      <c r="G580" s="229"/>
      <c r="H580" s="229"/>
      <c r="K580" s="217"/>
      <c r="M580" s="232"/>
      <c r="T580" s="232"/>
      <c r="AA580" s="232"/>
      <c r="AH580" s="232"/>
      <c r="AO580" s="232"/>
      <c r="AV580" s="232"/>
    </row>
    <row r="581">
      <c r="C581" s="229"/>
      <c r="D581" s="229"/>
      <c r="E581" s="229"/>
      <c r="F581" s="229"/>
      <c r="G581" s="229"/>
      <c r="H581" s="229"/>
      <c r="K581" s="217"/>
      <c r="M581" s="232"/>
      <c r="T581" s="232"/>
      <c r="AA581" s="232"/>
      <c r="AH581" s="232"/>
      <c r="AO581" s="232"/>
      <c r="AV581" s="232"/>
    </row>
    <row r="582">
      <c r="C582" s="229"/>
      <c r="D582" s="229"/>
      <c r="E582" s="229"/>
      <c r="F582" s="229"/>
      <c r="G582" s="229"/>
      <c r="H582" s="229"/>
      <c r="K582" s="217"/>
      <c r="M582" s="232"/>
      <c r="T582" s="232"/>
      <c r="AA582" s="232"/>
      <c r="AH582" s="232"/>
      <c r="AO582" s="232"/>
      <c r="AV582" s="232"/>
    </row>
    <row r="583">
      <c r="C583" s="229"/>
      <c r="D583" s="229"/>
      <c r="E583" s="229"/>
      <c r="F583" s="229"/>
      <c r="G583" s="229"/>
      <c r="H583" s="229"/>
      <c r="K583" s="217"/>
      <c r="M583" s="232"/>
      <c r="T583" s="232"/>
      <c r="AA583" s="232"/>
      <c r="AH583" s="232"/>
      <c r="AO583" s="232"/>
      <c r="AV583" s="232"/>
    </row>
    <row r="584">
      <c r="C584" s="229"/>
      <c r="D584" s="229"/>
      <c r="E584" s="229"/>
      <c r="F584" s="229"/>
      <c r="G584" s="229"/>
      <c r="H584" s="229"/>
      <c r="K584" s="217"/>
      <c r="M584" s="232"/>
      <c r="T584" s="232"/>
      <c r="AA584" s="232"/>
      <c r="AH584" s="232"/>
      <c r="AO584" s="232"/>
      <c r="AV584" s="232"/>
    </row>
    <row r="585">
      <c r="C585" s="229"/>
      <c r="D585" s="229"/>
      <c r="E585" s="229"/>
      <c r="F585" s="229"/>
      <c r="G585" s="229"/>
      <c r="H585" s="229"/>
      <c r="K585" s="217"/>
      <c r="M585" s="232"/>
      <c r="T585" s="232"/>
      <c r="AA585" s="232"/>
      <c r="AH585" s="232"/>
      <c r="AO585" s="232"/>
      <c r="AV585" s="232"/>
    </row>
    <row r="586">
      <c r="C586" s="229"/>
      <c r="D586" s="229"/>
      <c r="E586" s="229"/>
      <c r="F586" s="229"/>
      <c r="G586" s="229"/>
      <c r="H586" s="229"/>
      <c r="K586" s="217"/>
      <c r="M586" s="232"/>
      <c r="T586" s="232"/>
      <c r="AA586" s="232"/>
      <c r="AH586" s="232"/>
      <c r="AO586" s="232"/>
      <c r="AV586" s="232"/>
    </row>
    <row r="587">
      <c r="C587" s="229"/>
      <c r="D587" s="229"/>
      <c r="E587" s="229"/>
      <c r="F587" s="229"/>
      <c r="G587" s="229"/>
      <c r="H587" s="229"/>
      <c r="K587" s="217"/>
      <c r="M587" s="232"/>
      <c r="T587" s="232"/>
      <c r="AA587" s="232"/>
      <c r="AH587" s="232"/>
      <c r="AO587" s="232"/>
      <c r="AV587" s="232"/>
    </row>
    <row r="588">
      <c r="C588" s="229"/>
      <c r="D588" s="229"/>
      <c r="E588" s="229"/>
      <c r="F588" s="229"/>
      <c r="G588" s="229"/>
      <c r="H588" s="229"/>
      <c r="K588" s="217"/>
      <c r="M588" s="232"/>
      <c r="T588" s="232"/>
      <c r="AA588" s="232"/>
      <c r="AH588" s="232"/>
      <c r="AO588" s="232"/>
      <c r="AV588" s="232"/>
    </row>
    <row r="589">
      <c r="C589" s="229"/>
      <c r="D589" s="229"/>
      <c r="E589" s="229"/>
      <c r="F589" s="229"/>
      <c r="G589" s="229"/>
      <c r="H589" s="229"/>
      <c r="K589" s="217"/>
      <c r="M589" s="232"/>
      <c r="T589" s="232"/>
      <c r="AA589" s="232"/>
      <c r="AH589" s="232"/>
      <c r="AO589" s="232"/>
      <c r="AV589" s="232"/>
    </row>
    <row r="590">
      <c r="C590" s="229"/>
      <c r="D590" s="229"/>
      <c r="E590" s="229"/>
      <c r="F590" s="229"/>
      <c r="G590" s="229"/>
      <c r="H590" s="229"/>
      <c r="K590" s="217"/>
      <c r="M590" s="232"/>
      <c r="T590" s="232"/>
      <c r="AA590" s="232"/>
      <c r="AH590" s="232"/>
      <c r="AO590" s="232"/>
      <c r="AV590" s="232"/>
    </row>
    <row r="591">
      <c r="C591" s="229"/>
      <c r="D591" s="229"/>
      <c r="E591" s="229"/>
      <c r="F591" s="229"/>
      <c r="G591" s="229"/>
      <c r="H591" s="229"/>
      <c r="K591" s="217"/>
      <c r="M591" s="232"/>
      <c r="T591" s="232"/>
      <c r="AA591" s="232"/>
      <c r="AH591" s="232"/>
      <c r="AO591" s="232"/>
      <c r="AV591" s="232"/>
    </row>
    <row r="592">
      <c r="C592" s="229"/>
      <c r="D592" s="229"/>
      <c r="E592" s="229"/>
      <c r="F592" s="229"/>
      <c r="G592" s="229"/>
      <c r="H592" s="229"/>
      <c r="K592" s="217"/>
      <c r="M592" s="232"/>
      <c r="T592" s="232"/>
      <c r="AA592" s="232"/>
      <c r="AH592" s="232"/>
      <c r="AO592" s="232"/>
      <c r="AV592" s="232"/>
    </row>
    <row r="593">
      <c r="C593" s="229"/>
      <c r="D593" s="229"/>
      <c r="E593" s="229"/>
      <c r="F593" s="229"/>
      <c r="G593" s="229"/>
      <c r="H593" s="229"/>
      <c r="K593" s="217"/>
      <c r="M593" s="232"/>
      <c r="T593" s="232"/>
      <c r="AA593" s="232"/>
      <c r="AH593" s="232"/>
      <c r="AO593" s="232"/>
      <c r="AV593" s="232"/>
    </row>
    <row r="594">
      <c r="C594" s="229"/>
      <c r="D594" s="229"/>
      <c r="E594" s="229"/>
      <c r="F594" s="229"/>
      <c r="G594" s="229"/>
      <c r="H594" s="229"/>
      <c r="K594" s="217"/>
      <c r="M594" s="232"/>
      <c r="T594" s="232"/>
      <c r="AA594" s="232"/>
      <c r="AH594" s="232"/>
      <c r="AO594" s="232"/>
      <c r="AV594" s="232"/>
    </row>
    <row r="595">
      <c r="C595" s="229"/>
      <c r="D595" s="229"/>
      <c r="E595" s="229"/>
      <c r="F595" s="229"/>
      <c r="G595" s="229"/>
      <c r="H595" s="229"/>
      <c r="K595" s="217"/>
      <c r="M595" s="232"/>
      <c r="T595" s="232"/>
      <c r="AA595" s="232"/>
      <c r="AH595" s="232"/>
      <c r="AO595" s="232"/>
      <c r="AV595" s="232"/>
    </row>
    <row r="596">
      <c r="C596" s="229"/>
      <c r="D596" s="229"/>
      <c r="E596" s="229"/>
      <c r="F596" s="229"/>
      <c r="G596" s="229"/>
      <c r="H596" s="229"/>
      <c r="K596" s="217"/>
      <c r="M596" s="232"/>
      <c r="T596" s="232"/>
      <c r="AA596" s="232"/>
      <c r="AH596" s="232"/>
      <c r="AO596" s="232"/>
      <c r="AV596" s="232"/>
    </row>
    <row r="597">
      <c r="C597" s="229"/>
      <c r="D597" s="229"/>
      <c r="E597" s="229"/>
      <c r="F597" s="229"/>
      <c r="G597" s="229"/>
      <c r="H597" s="229"/>
      <c r="K597" s="217"/>
      <c r="M597" s="232"/>
      <c r="T597" s="232"/>
      <c r="AA597" s="232"/>
      <c r="AH597" s="232"/>
      <c r="AO597" s="232"/>
      <c r="AV597" s="232"/>
    </row>
    <row r="598">
      <c r="C598" s="229"/>
      <c r="D598" s="229"/>
      <c r="E598" s="229"/>
      <c r="F598" s="229"/>
      <c r="G598" s="229"/>
      <c r="H598" s="229"/>
      <c r="K598" s="217"/>
      <c r="M598" s="232"/>
      <c r="T598" s="232"/>
      <c r="AA598" s="232"/>
      <c r="AH598" s="232"/>
      <c r="AO598" s="232"/>
      <c r="AV598" s="232"/>
    </row>
    <row r="599">
      <c r="C599" s="229"/>
      <c r="D599" s="229"/>
      <c r="E599" s="229"/>
      <c r="F599" s="229"/>
      <c r="G599" s="229"/>
      <c r="H599" s="229"/>
      <c r="K599" s="217"/>
      <c r="M599" s="232"/>
      <c r="T599" s="232"/>
      <c r="AA599" s="232"/>
      <c r="AH599" s="232"/>
      <c r="AO599" s="232"/>
      <c r="AV599" s="232"/>
    </row>
    <row r="600">
      <c r="C600" s="229"/>
      <c r="D600" s="229"/>
      <c r="E600" s="229"/>
      <c r="F600" s="229"/>
      <c r="G600" s="229"/>
      <c r="H600" s="229"/>
      <c r="K600" s="217"/>
      <c r="M600" s="232"/>
      <c r="T600" s="232"/>
      <c r="AA600" s="232"/>
      <c r="AH600" s="232"/>
      <c r="AO600" s="232"/>
      <c r="AV600" s="232"/>
    </row>
    <row r="601">
      <c r="C601" s="229"/>
      <c r="D601" s="229"/>
      <c r="E601" s="229"/>
      <c r="F601" s="229"/>
      <c r="G601" s="229"/>
      <c r="H601" s="229"/>
      <c r="K601" s="217"/>
      <c r="M601" s="232"/>
      <c r="T601" s="232"/>
      <c r="AA601" s="232"/>
      <c r="AH601" s="232"/>
      <c r="AO601" s="232"/>
      <c r="AV601" s="232"/>
    </row>
    <row r="602">
      <c r="C602" s="229"/>
      <c r="D602" s="229"/>
      <c r="E602" s="229"/>
      <c r="F602" s="229"/>
      <c r="G602" s="229"/>
      <c r="H602" s="229"/>
      <c r="K602" s="217"/>
      <c r="M602" s="232"/>
      <c r="T602" s="232"/>
      <c r="AA602" s="232"/>
      <c r="AH602" s="232"/>
      <c r="AO602" s="232"/>
      <c r="AV602" s="232"/>
    </row>
    <row r="603">
      <c r="C603" s="229"/>
      <c r="D603" s="229"/>
      <c r="E603" s="229"/>
      <c r="F603" s="229"/>
      <c r="G603" s="229"/>
      <c r="H603" s="229"/>
      <c r="K603" s="217"/>
      <c r="M603" s="232"/>
      <c r="T603" s="232"/>
      <c r="AA603" s="232"/>
      <c r="AH603" s="232"/>
      <c r="AO603" s="232"/>
      <c r="AV603" s="232"/>
    </row>
    <row r="604">
      <c r="C604" s="229"/>
      <c r="D604" s="229"/>
      <c r="E604" s="229"/>
      <c r="F604" s="229"/>
      <c r="G604" s="229"/>
      <c r="H604" s="229"/>
      <c r="K604" s="217"/>
      <c r="M604" s="232"/>
      <c r="T604" s="232"/>
      <c r="AA604" s="232"/>
      <c r="AH604" s="232"/>
      <c r="AO604" s="232"/>
      <c r="AV604" s="232"/>
    </row>
    <row r="605">
      <c r="C605" s="229"/>
      <c r="D605" s="229"/>
      <c r="E605" s="229"/>
      <c r="F605" s="229"/>
      <c r="G605" s="229"/>
      <c r="H605" s="229"/>
      <c r="K605" s="217"/>
      <c r="M605" s="232"/>
      <c r="T605" s="232"/>
      <c r="AA605" s="232"/>
      <c r="AH605" s="232"/>
      <c r="AO605" s="232"/>
      <c r="AV605" s="232"/>
    </row>
    <row r="606">
      <c r="C606" s="229"/>
      <c r="D606" s="229"/>
      <c r="E606" s="229"/>
      <c r="F606" s="229"/>
      <c r="G606" s="229"/>
      <c r="H606" s="229"/>
      <c r="K606" s="217"/>
      <c r="M606" s="232"/>
      <c r="T606" s="232"/>
      <c r="AA606" s="232"/>
      <c r="AH606" s="232"/>
      <c r="AO606" s="232"/>
      <c r="AV606" s="232"/>
    </row>
    <row r="607">
      <c r="C607" s="229"/>
      <c r="D607" s="229"/>
      <c r="E607" s="229"/>
      <c r="F607" s="229"/>
      <c r="G607" s="229"/>
      <c r="H607" s="229"/>
      <c r="K607" s="217"/>
      <c r="M607" s="232"/>
      <c r="T607" s="232"/>
      <c r="AA607" s="232"/>
      <c r="AH607" s="232"/>
      <c r="AO607" s="232"/>
      <c r="AV607" s="232"/>
    </row>
    <row r="608">
      <c r="C608" s="229"/>
      <c r="D608" s="229"/>
      <c r="E608" s="229"/>
      <c r="F608" s="229"/>
      <c r="G608" s="229"/>
      <c r="H608" s="229"/>
      <c r="K608" s="217"/>
      <c r="M608" s="232"/>
      <c r="T608" s="232"/>
      <c r="AA608" s="232"/>
      <c r="AH608" s="232"/>
      <c r="AO608" s="232"/>
      <c r="AV608" s="232"/>
    </row>
    <row r="609">
      <c r="C609" s="229"/>
      <c r="D609" s="229"/>
      <c r="E609" s="229"/>
      <c r="F609" s="229"/>
      <c r="G609" s="229"/>
      <c r="H609" s="229"/>
      <c r="K609" s="217"/>
      <c r="M609" s="232"/>
      <c r="T609" s="232"/>
      <c r="AA609" s="232"/>
      <c r="AH609" s="232"/>
      <c r="AO609" s="232"/>
      <c r="AV609" s="232"/>
    </row>
    <row r="610">
      <c r="C610" s="229"/>
      <c r="D610" s="229"/>
      <c r="E610" s="229"/>
      <c r="F610" s="229"/>
      <c r="G610" s="229"/>
      <c r="H610" s="229"/>
      <c r="K610" s="217"/>
      <c r="M610" s="232"/>
      <c r="T610" s="232"/>
      <c r="AA610" s="232"/>
      <c r="AH610" s="232"/>
      <c r="AO610" s="232"/>
      <c r="AV610" s="232"/>
    </row>
    <row r="611">
      <c r="C611" s="229"/>
      <c r="D611" s="229"/>
      <c r="E611" s="229"/>
      <c r="F611" s="229"/>
      <c r="G611" s="229"/>
      <c r="H611" s="229"/>
      <c r="K611" s="217"/>
      <c r="M611" s="232"/>
      <c r="T611" s="232"/>
      <c r="AA611" s="232"/>
      <c r="AH611" s="232"/>
      <c r="AO611" s="232"/>
      <c r="AV611" s="232"/>
    </row>
    <row r="612">
      <c r="C612" s="229"/>
      <c r="D612" s="229"/>
      <c r="E612" s="229"/>
      <c r="F612" s="229"/>
      <c r="G612" s="229"/>
      <c r="H612" s="229"/>
      <c r="K612" s="217"/>
      <c r="M612" s="232"/>
      <c r="T612" s="232"/>
      <c r="AA612" s="232"/>
      <c r="AH612" s="232"/>
      <c r="AO612" s="232"/>
      <c r="AV612" s="232"/>
    </row>
    <row r="613">
      <c r="C613" s="229"/>
      <c r="D613" s="229"/>
      <c r="E613" s="229"/>
      <c r="F613" s="229"/>
      <c r="G613" s="229"/>
      <c r="H613" s="229"/>
      <c r="K613" s="217"/>
      <c r="M613" s="232"/>
      <c r="T613" s="232"/>
      <c r="AA613" s="232"/>
      <c r="AH613" s="232"/>
      <c r="AO613" s="232"/>
      <c r="AV613" s="232"/>
    </row>
    <row r="614">
      <c r="C614" s="229"/>
      <c r="D614" s="229"/>
      <c r="E614" s="229"/>
      <c r="F614" s="229"/>
      <c r="G614" s="229"/>
      <c r="H614" s="229"/>
      <c r="K614" s="217"/>
      <c r="M614" s="232"/>
      <c r="T614" s="232"/>
      <c r="AA614" s="232"/>
      <c r="AH614" s="232"/>
      <c r="AO614" s="232"/>
      <c r="AV614" s="232"/>
    </row>
    <row r="615">
      <c r="C615" s="229"/>
      <c r="D615" s="229"/>
      <c r="E615" s="229"/>
      <c r="F615" s="229"/>
      <c r="G615" s="229"/>
      <c r="H615" s="229"/>
      <c r="K615" s="217"/>
      <c r="M615" s="232"/>
      <c r="T615" s="232"/>
      <c r="AA615" s="232"/>
      <c r="AH615" s="232"/>
      <c r="AO615" s="232"/>
      <c r="AV615" s="232"/>
    </row>
    <row r="616">
      <c r="C616" s="229"/>
      <c r="D616" s="229"/>
      <c r="E616" s="229"/>
      <c r="F616" s="229"/>
      <c r="G616" s="229"/>
      <c r="H616" s="229"/>
      <c r="K616" s="217"/>
      <c r="M616" s="232"/>
      <c r="T616" s="232"/>
      <c r="AA616" s="232"/>
      <c r="AH616" s="232"/>
      <c r="AO616" s="232"/>
      <c r="AV616" s="232"/>
    </row>
    <row r="617">
      <c r="C617" s="229"/>
      <c r="D617" s="229"/>
      <c r="E617" s="229"/>
      <c r="F617" s="229"/>
      <c r="G617" s="229"/>
      <c r="H617" s="229"/>
      <c r="K617" s="217"/>
      <c r="M617" s="232"/>
      <c r="T617" s="232"/>
      <c r="AA617" s="232"/>
      <c r="AH617" s="232"/>
      <c r="AO617" s="232"/>
      <c r="AV617" s="232"/>
    </row>
    <row r="618">
      <c r="C618" s="229"/>
      <c r="D618" s="229"/>
      <c r="E618" s="229"/>
      <c r="F618" s="229"/>
      <c r="G618" s="229"/>
      <c r="H618" s="229"/>
      <c r="K618" s="217"/>
      <c r="M618" s="232"/>
      <c r="T618" s="232"/>
      <c r="AA618" s="232"/>
      <c r="AH618" s="232"/>
      <c r="AO618" s="232"/>
      <c r="AV618" s="232"/>
    </row>
    <row r="619">
      <c r="C619" s="229"/>
      <c r="D619" s="229"/>
      <c r="E619" s="229"/>
      <c r="F619" s="229"/>
      <c r="G619" s="229"/>
      <c r="H619" s="229"/>
      <c r="K619" s="217"/>
      <c r="M619" s="232"/>
      <c r="T619" s="232"/>
      <c r="AA619" s="232"/>
      <c r="AH619" s="232"/>
      <c r="AO619" s="232"/>
      <c r="AV619" s="232"/>
    </row>
    <row r="620">
      <c r="C620" s="229"/>
      <c r="D620" s="229"/>
      <c r="E620" s="229"/>
      <c r="F620" s="229"/>
      <c r="G620" s="229"/>
      <c r="H620" s="229"/>
      <c r="K620" s="217"/>
      <c r="M620" s="232"/>
      <c r="T620" s="232"/>
      <c r="AA620" s="232"/>
      <c r="AH620" s="232"/>
      <c r="AO620" s="232"/>
      <c r="AV620" s="232"/>
    </row>
    <row r="621">
      <c r="C621" s="229"/>
      <c r="D621" s="229"/>
      <c r="E621" s="229"/>
      <c r="F621" s="229"/>
      <c r="G621" s="229"/>
      <c r="H621" s="229"/>
      <c r="K621" s="217"/>
      <c r="M621" s="232"/>
      <c r="T621" s="232"/>
      <c r="AA621" s="232"/>
      <c r="AH621" s="232"/>
      <c r="AO621" s="232"/>
      <c r="AV621" s="232"/>
    </row>
    <row r="622">
      <c r="C622" s="229"/>
      <c r="D622" s="229"/>
      <c r="E622" s="229"/>
      <c r="F622" s="229"/>
      <c r="G622" s="229"/>
      <c r="H622" s="229"/>
      <c r="K622" s="217"/>
      <c r="M622" s="232"/>
      <c r="T622" s="232"/>
      <c r="AA622" s="232"/>
      <c r="AH622" s="232"/>
      <c r="AO622" s="232"/>
      <c r="AV622" s="232"/>
    </row>
    <row r="623">
      <c r="C623" s="229"/>
      <c r="D623" s="229"/>
      <c r="E623" s="229"/>
      <c r="F623" s="229"/>
      <c r="G623" s="229"/>
      <c r="H623" s="229"/>
      <c r="K623" s="217"/>
      <c r="M623" s="232"/>
      <c r="T623" s="232"/>
      <c r="AA623" s="232"/>
      <c r="AH623" s="232"/>
      <c r="AO623" s="232"/>
      <c r="AV623" s="232"/>
    </row>
    <row r="624">
      <c r="C624" s="229"/>
      <c r="D624" s="229"/>
      <c r="E624" s="229"/>
      <c r="F624" s="229"/>
      <c r="G624" s="229"/>
      <c r="H624" s="229"/>
      <c r="K624" s="217"/>
      <c r="M624" s="232"/>
      <c r="T624" s="232"/>
      <c r="AA624" s="232"/>
      <c r="AH624" s="232"/>
      <c r="AO624" s="232"/>
      <c r="AV624" s="232"/>
    </row>
    <row r="625">
      <c r="C625" s="229"/>
      <c r="D625" s="229"/>
      <c r="E625" s="229"/>
      <c r="F625" s="229"/>
      <c r="G625" s="229"/>
      <c r="H625" s="229"/>
      <c r="K625" s="217"/>
      <c r="M625" s="232"/>
      <c r="T625" s="232"/>
      <c r="AA625" s="232"/>
      <c r="AH625" s="232"/>
      <c r="AO625" s="232"/>
      <c r="AV625" s="232"/>
    </row>
    <row r="626">
      <c r="C626" s="229"/>
      <c r="D626" s="229"/>
      <c r="E626" s="229"/>
      <c r="F626" s="229"/>
      <c r="G626" s="229"/>
      <c r="H626" s="229"/>
      <c r="K626" s="217"/>
      <c r="M626" s="232"/>
      <c r="T626" s="232"/>
      <c r="AA626" s="232"/>
      <c r="AH626" s="232"/>
      <c r="AO626" s="232"/>
      <c r="AV626" s="232"/>
    </row>
    <row r="627">
      <c r="C627" s="229"/>
      <c r="D627" s="229"/>
      <c r="E627" s="229"/>
      <c r="F627" s="229"/>
      <c r="G627" s="229"/>
      <c r="H627" s="229"/>
      <c r="K627" s="217"/>
      <c r="M627" s="232"/>
      <c r="T627" s="232"/>
      <c r="AA627" s="232"/>
      <c r="AH627" s="232"/>
      <c r="AO627" s="232"/>
      <c r="AV627" s="232"/>
    </row>
    <row r="628">
      <c r="C628" s="229"/>
      <c r="D628" s="229"/>
      <c r="E628" s="229"/>
      <c r="F628" s="229"/>
      <c r="G628" s="229"/>
      <c r="H628" s="229"/>
      <c r="K628" s="217"/>
      <c r="M628" s="232"/>
      <c r="T628" s="232"/>
      <c r="AA628" s="232"/>
      <c r="AH628" s="232"/>
      <c r="AO628" s="232"/>
      <c r="AV628" s="232"/>
    </row>
    <row r="629">
      <c r="C629" s="229"/>
      <c r="D629" s="229"/>
      <c r="E629" s="229"/>
      <c r="F629" s="229"/>
      <c r="G629" s="229"/>
      <c r="H629" s="229"/>
      <c r="K629" s="217"/>
      <c r="M629" s="232"/>
      <c r="T629" s="232"/>
      <c r="AA629" s="232"/>
      <c r="AH629" s="232"/>
      <c r="AO629" s="232"/>
      <c r="AV629" s="232"/>
    </row>
    <row r="630">
      <c r="C630" s="229"/>
      <c r="D630" s="229"/>
      <c r="E630" s="229"/>
      <c r="F630" s="229"/>
      <c r="G630" s="229"/>
      <c r="H630" s="229"/>
      <c r="K630" s="217"/>
      <c r="M630" s="232"/>
      <c r="T630" s="232"/>
      <c r="AA630" s="232"/>
      <c r="AH630" s="232"/>
      <c r="AO630" s="232"/>
      <c r="AV630" s="232"/>
    </row>
    <row r="631">
      <c r="C631" s="229"/>
      <c r="D631" s="229"/>
      <c r="E631" s="229"/>
      <c r="F631" s="229"/>
      <c r="G631" s="229"/>
      <c r="H631" s="229"/>
      <c r="K631" s="217"/>
      <c r="M631" s="232"/>
      <c r="T631" s="232"/>
      <c r="AA631" s="232"/>
      <c r="AH631" s="232"/>
      <c r="AO631" s="232"/>
      <c r="AV631" s="232"/>
    </row>
    <row r="632">
      <c r="C632" s="229"/>
      <c r="D632" s="229"/>
      <c r="E632" s="229"/>
      <c r="F632" s="229"/>
      <c r="G632" s="229"/>
      <c r="H632" s="229"/>
      <c r="K632" s="217"/>
      <c r="M632" s="232"/>
      <c r="T632" s="232"/>
      <c r="AA632" s="232"/>
      <c r="AH632" s="232"/>
      <c r="AO632" s="232"/>
      <c r="AV632" s="232"/>
    </row>
    <row r="633">
      <c r="C633" s="229"/>
      <c r="D633" s="229"/>
      <c r="E633" s="229"/>
      <c r="F633" s="229"/>
      <c r="G633" s="229"/>
      <c r="H633" s="229"/>
      <c r="K633" s="217"/>
      <c r="M633" s="232"/>
      <c r="T633" s="232"/>
      <c r="AA633" s="232"/>
      <c r="AH633" s="232"/>
      <c r="AO633" s="232"/>
      <c r="AV633" s="232"/>
    </row>
    <row r="634">
      <c r="C634" s="229"/>
      <c r="D634" s="229"/>
      <c r="E634" s="229"/>
      <c r="F634" s="229"/>
      <c r="G634" s="229"/>
      <c r="H634" s="229"/>
      <c r="K634" s="217"/>
      <c r="M634" s="232"/>
      <c r="T634" s="232"/>
      <c r="AA634" s="232"/>
      <c r="AH634" s="232"/>
      <c r="AO634" s="232"/>
      <c r="AV634" s="232"/>
    </row>
    <row r="635">
      <c r="C635" s="229"/>
      <c r="D635" s="229"/>
      <c r="E635" s="229"/>
      <c r="F635" s="229"/>
      <c r="G635" s="229"/>
      <c r="H635" s="229"/>
      <c r="K635" s="217"/>
      <c r="M635" s="232"/>
      <c r="T635" s="232"/>
      <c r="AA635" s="232"/>
      <c r="AH635" s="232"/>
      <c r="AO635" s="232"/>
      <c r="AV635" s="232"/>
    </row>
    <row r="636">
      <c r="C636" s="229"/>
      <c r="D636" s="229"/>
      <c r="E636" s="229"/>
      <c r="F636" s="229"/>
      <c r="G636" s="229"/>
      <c r="H636" s="229"/>
      <c r="K636" s="217"/>
      <c r="M636" s="232"/>
      <c r="T636" s="232"/>
      <c r="AA636" s="232"/>
      <c r="AH636" s="232"/>
      <c r="AO636" s="232"/>
      <c r="AV636" s="232"/>
    </row>
    <row r="637">
      <c r="C637" s="229"/>
      <c r="D637" s="229"/>
      <c r="E637" s="229"/>
      <c r="F637" s="229"/>
      <c r="G637" s="229"/>
      <c r="H637" s="229"/>
      <c r="K637" s="217"/>
      <c r="M637" s="232"/>
      <c r="T637" s="232"/>
      <c r="AA637" s="232"/>
      <c r="AH637" s="232"/>
      <c r="AO637" s="232"/>
      <c r="AV637" s="232"/>
    </row>
    <row r="638">
      <c r="C638" s="229"/>
      <c r="D638" s="229"/>
      <c r="E638" s="229"/>
      <c r="F638" s="229"/>
      <c r="G638" s="229"/>
      <c r="H638" s="229"/>
      <c r="K638" s="217"/>
      <c r="M638" s="232"/>
      <c r="T638" s="232"/>
      <c r="AA638" s="232"/>
      <c r="AH638" s="232"/>
      <c r="AO638" s="232"/>
      <c r="AV638" s="232"/>
    </row>
    <row r="639">
      <c r="C639" s="229"/>
      <c r="D639" s="229"/>
      <c r="E639" s="229"/>
      <c r="F639" s="229"/>
      <c r="G639" s="229"/>
      <c r="H639" s="229"/>
      <c r="K639" s="217"/>
      <c r="M639" s="232"/>
      <c r="T639" s="232"/>
      <c r="AA639" s="232"/>
      <c r="AH639" s="232"/>
      <c r="AO639" s="232"/>
      <c r="AV639" s="232"/>
    </row>
    <row r="640">
      <c r="C640" s="229"/>
      <c r="D640" s="229"/>
      <c r="E640" s="229"/>
      <c r="F640" s="229"/>
      <c r="G640" s="229"/>
      <c r="H640" s="229"/>
      <c r="K640" s="217"/>
      <c r="M640" s="232"/>
      <c r="T640" s="232"/>
      <c r="AA640" s="232"/>
      <c r="AH640" s="232"/>
      <c r="AO640" s="232"/>
      <c r="AV640" s="232"/>
    </row>
    <row r="641">
      <c r="C641" s="229"/>
      <c r="D641" s="229"/>
      <c r="E641" s="229"/>
      <c r="F641" s="229"/>
      <c r="G641" s="229"/>
      <c r="H641" s="229"/>
      <c r="K641" s="217"/>
      <c r="M641" s="232"/>
      <c r="T641" s="232"/>
      <c r="AA641" s="232"/>
      <c r="AH641" s="232"/>
      <c r="AO641" s="232"/>
      <c r="AV641" s="232"/>
    </row>
    <row r="642">
      <c r="C642" s="229"/>
      <c r="D642" s="229"/>
      <c r="E642" s="229"/>
      <c r="F642" s="229"/>
      <c r="G642" s="229"/>
      <c r="H642" s="229"/>
      <c r="K642" s="217"/>
      <c r="M642" s="232"/>
      <c r="T642" s="232"/>
      <c r="AA642" s="232"/>
      <c r="AH642" s="232"/>
      <c r="AO642" s="232"/>
      <c r="AV642" s="232"/>
    </row>
    <row r="643">
      <c r="C643" s="229"/>
      <c r="D643" s="229"/>
      <c r="E643" s="229"/>
      <c r="F643" s="229"/>
      <c r="G643" s="229"/>
      <c r="H643" s="229"/>
      <c r="K643" s="217"/>
      <c r="M643" s="232"/>
      <c r="T643" s="232"/>
      <c r="AA643" s="232"/>
      <c r="AH643" s="232"/>
      <c r="AO643" s="232"/>
      <c r="AV643" s="232"/>
    </row>
    <row r="644">
      <c r="C644" s="229"/>
      <c r="D644" s="229"/>
      <c r="E644" s="229"/>
      <c r="F644" s="229"/>
      <c r="G644" s="229"/>
      <c r="H644" s="229"/>
      <c r="K644" s="217"/>
      <c r="M644" s="232"/>
      <c r="T644" s="232"/>
      <c r="AA644" s="232"/>
      <c r="AH644" s="232"/>
      <c r="AO644" s="232"/>
      <c r="AV644" s="232"/>
    </row>
    <row r="645">
      <c r="C645" s="229"/>
      <c r="D645" s="229"/>
      <c r="E645" s="229"/>
      <c r="F645" s="229"/>
      <c r="G645" s="229"/>
      <c r="H645" s="229"/>
      <c r="K645" s="217"/>
      <c r="M645" s="232"/>
      <c r="T645" s="232"/>
      <c r="AA645" s="232"/>
      <c r="AH645" s="232"/>
      <c r="AO645" s="232"/>
      <c r="AV645" s="232"/>
    </row>
    <row r="646">
      <c r="C646" s="229"/>
      <c r="D646" s="229"/>
      <c r="E646" s="229"/>
      <c r="F646" s="229"/>
      <c r="G646" s="229"/>
      <c r="H646" s="229"/>
      <c r="K646" s="217"/>
      <c r="M646" s="232"/>
      <c r="T646" s="232"/>
      <c r="AA646" s="232"/>
      <c r="AH646" s="232"/>
      <c r="AO646" s="232"/>
      <c r="AV646" s="232"/>
    </row>
    <row r="647">
      <c r="C647" s="229"/>
      <c r="D647" s="229"/>
      <c r="E647" s="229"/>
      <c r="F647" s="229"/>
      <c r="G647" s="229"/>
      <c r="H647" s="229"/>
      <c r="K647" s="217"/>
      <c r="M647" s="232"/>
      <c r="T647" s="232"/>
      <c r="AA647" s="232"/>
      <c r="AH647" s="232"/>
      <c r="AO647" s="232"/>
      <c r="AV647" s="232"/>
    </row>
    <row r="648">
      <c r="C648" s="229"/>
      <c r="D648" s="229"/>
      <c r="E648" s="229"/>
      <c r="F648" s="229"/>
      <c r="G648" s="229"/>
      <c r="H648" s="229"/>
      <c r="K648" s="217"/>
      <c r="M648" s="232"/>
      <c r="T648" s="232"/>
      <c r="AA648" s="232"/>
      <c r="AH648" s="232"/>
      <c r="AO648" s="232"/>
      <c r="AV648" s="232"/>
    </row>
    <row r="649">
      <c r="C649" s="229"/>
      <c r="D649" s="229"/>
      <c r="E649" s="229"/>
      <c r="F649" s="229"/>
      <c r="G649" s="229"/>
      <c r="H649" s="229"/>
      <c r="K649" s="217"/>
      <c r="M649" s="232"/>
      <c r="T649" s="232"/>
      <c r="AA649" s="232"/>
      <c r="AH649" s="232"/>
      <c r="AO649" s="232"/>
      <c r="AV649" s="232"/>
    </row>
    <row r="650">
      <c r="C650" s="229"/>
      <c r="D650" s="229"/>
      <c r="E650" s="229"/>
      <c r="F650" s="229"/>
      <c r="G650" s="229"/>
      <c r="H650" s="229"/>
      <c r="K650" s="217"/>
      <c r="M650" s="232"/>
      <c r="T650" s="232"/>
      <c r="AA650" s="232"/>
      <c r="AH650" s="232"/>
      <c r="AO650" s="232"/>
      <c r="AV650" s="232"/>
    </row>
    <row r="651">
      <c r="C651" s="229"/>
      <c r="D651" s="229"/>
      <c r="E651" s="229"/>
      <c r="F651" s="229"/>
      <c r="G651" s="229"/>
      <c r="H651" s="229"/>
      <c r="K651" s="217"/>
      <c r="M651" s="232"/>
      <c r="T651" s="232"/>
      <c r="AA651" s="232"/>
      <c r="AH651" s="232"/>
      <c r="AO651" s="232"/>
      <c r="AV651" s="232"/>
    </row>
    <row r="652">
      <c r="C652" s="229"/>
      <c r="D652" s="229"/>
      <c r="E652" s="229"/>
      <c r="F652" s="229"/>
      <c r="G652" s="229"/>
      <c r="H652" s="229"/>
      <c r="K652" s="217"/>
      <c r="M652" s="232"/>
      <c r="T652" s="232"/>
      <c r="AA652" s="232"/>
      <c r="AH652" s="232"/>
      <c r="AO652" s="232"/>
      <c r="AV652" s="232"/>
    </row>
    <row r="653">
      <c r="C653" s="229"/>
      <c r="D653" s="229"/>
      <c r="E653" s="229"/>
      <c r="F653" s="229"/>
      <c r="G653" s="229"/>
      <c r="H653" s="229"/>
      <c r="K653" s="217"/>
      <c r="M653" s="232"/>
      <c r="T653" s="232"/>
      <c r="AA653" s="232"/>
      <c r="AH653" s="232"/>
      <c r="AO653" s="232"/>
      <c r="AV653" s="232"/>
    </row>
    <row r="654">
      <c r="C654" s="229"/>
      <c r="D654" s="229"/>
      <c r="E654" s="229"/>
      <c r="F654" s="229"/>
      <c r="G654" s="229"/>
      <c r="H654" s="229"/>
      <c r="K654" s="217"/>
      <c r="M654" s="232"/>
      <c r="T654" s="232"/>
      <c r="AA654" s="232"/>
      <c r="AH654" s="232"/>
      <c r="AO654" s="232"/>
      <c r="AV654" s="232"/>
    </row>
    <row r="655">
      <c r="C655" s="229"/>
      <c r="D655" s="229"/>
      <c r="E655" s="229"/>
      <c r="F655" s="229"/>
      <c r="G655" s="229"/>
      <c r="H655" s="229"/>
      <c r="K655" s="217"/>
      <c r="M655" s="232"/>
      <c r="T655" s="232"/>
      <c r="AA655" s="232"/>
      <c r="AH655" s="232"/>
      <c r="AO655" s="232"/>
      <c r="AV655" s="232"/>
    </row>
    <row r="656">
      <c r="C656" s="229"/>
      <c r="D656" s="229"/>
      <c r="E656" s="229"/>
      <c r="F656" s="229"/>
      <c r="G656" s="229"/>
      <c r="H656" s="229"/>
      <c r="K656" s="217"/>
      <c r="M656" s="232"/>
      <c r="T656" s="232"/>
      <c r="AA656" s="232"/>
      <c r="AH656" s="232"/>
      <c r="AO656" s="232"/>
      <c r="AV656" s="232"/>
    </row>
    <row r="657">
      <c r="C657" s="229"/>
      <c r="D657" s="229"/>
      <c r="E657" s="229"/>
      <c r="F657" s="229"/>
      <c r="G657" s="229"/>
      <c r="H657" s="229"/>
      <c r="K657" s="217"/>
      <c r="M657" s="232"/>
      <c r="T657" s="232"/>
      <c r="AA657" s="232"/>
      <c r="AH657" s="232"/>
      <c r="AO657" s="232"/>
      <c r="AV657" s="232"/>
    </row>
    <row r="658">
      <c r="C658" s="229"/>
      <c r="D658" s="229"/>
      <c r="E658" s="229"/>
      <c r="F658" s="229"/>
      <c r="G658" s="229"/>
      <c r="H658" s="229"/>
      <c r="K658" s="217"/>
      <c r="M658" s="232"/>
      <c r="T658" s="232"/>
      <c r="AA658" s="232"/>
      <c r="AH658" s="232"/>
      <c r="AO658" s="232"/>
      <c r="AV658" s="232"/>
    </row>
    <row r="659">
      <c r="C659" s="229"/>
      <c r="D659" s="229"/>
      <c r="E659" s="229"/>
      <c r="F659" s="229"/>
      <c r="G659" s="229"/>
      <c r="H659" s="229"/>
      <c r="K659" s="217"/>
      <c r="M659" s="232"/>
      <c r="T659" s="232"/>
      <c r="AA659" s="232"/>
      <c r="AH659" s="232"/>
      <c r="AO659" s="232"/>
      <c r="AV659" s="232"/>
    </row>
    <row r="660">
      <c r="C660" s="229"/>
      <c r="D660" s="229"/>
      <c r="E660" s="229"/>
      <c r="F660" s="229"/>
      <c r="G660" s="229"/>
      <c r="H660" s="229"/>
      <c r="K660" s="217"/>
      <c r="M660" s="232"/>
      <c r="T660" s="232"/>
      <c r="AA660" s="232"/>
      <c r="AH660" s="232"/>
      <c r="AO660" s="232"/>
      <c r="AV660" s="232"/>
    </row>
    <row r="661">
      <c r="C661" s="229"/>
      <c r="D661" s="229"/>
      <c r="E661" s="229"/>
      <c r="F661" s="229"/>
      <c r="G661" s="229"/>
      <c r="H661" s="229"/>
      <c r="K661" s="217"/>
      <c r="M661" s="232"/>
      <c r="T661" s="232"/>
      <c r="AA661" s="232"/>
      <c r="AH661" s="232"/>
      <c r="AO661" s="232"/>
      <c r="AV661" s="232"/>
    </row>
    <row r="662">
      <c r="C662" s="229"/>
      <c r="D662" s="229"/>
      <c r="E662" s="229"/>
      <c r="F662" s="229"/>
      <c r="G662" s="229"/>
      <c r="H662" s="229"/>
      <c r="K662" s="217"/>
      <c r="M662" s="232"/>
      <c r="T662" s="232"/>
      <c r="AA662" s="232"/>
      <c r="AH662" s="232"/>
      <c r="AO662" s="232"/>
      <c r="AV662" s="232"/>
    </row>
    <row r="663">
      <c r="C663" s="229"/>
      <c r="D663" s="229"/>
      <c r="E663" s="229"/>
      <c r="F663" s="229"/>
      <c r="G663" s="229"/>
      <c r="H663" s="229"/>
      <c r="K663" s="217"/>
      <c r="M663" s="232"/>
      <c r="T663" s="232"/>
      <c r="AA663" s="232"/>
      <c r="AH663" s="232"/>
      <c r="AO663" s="232"/>
      <c r="AV663" s="232"/>
    </row>
    <row r="664">
      <c r="C664" s="229"/>
      <c r="D664" s="229"/>
      <c r="E664" s="229"/>
      <c r="F664" s="229"/>
      <c r="G664" s="229"/>
      <c r="H664" s="229"/>
      <c r="K664" s="217"/>
      <c r="M664" s="232"/>
      <c r="T664" s="232"/>
      <c r="AA664" s="232"/>
      <c r="AH664" s="232"/>
      <c r="AO664" s="232"/>
      <c r="AV664" s="232"/>
    </row>
    <row r="665">
      <c r="C665" s="229"/>
      <c r="D665" s="229"/>
      <c r="E665" s="229"/>
      <c r="F665" s="229"/>
      <c r="G665" s="229"/>
      <c r="H665" s="229"/>
      <c r="K665" s="217"/>
      <c r="M665" s="232"/>
      <c r="T665" s="232"/>
      <c r="AA665" s="232"/>
      <c r="AH665" s="232"/>
      <c r="AO665" s="232"/>
      <c r="AV665" s="232"/>
    </row>
    <row r="666">
      <c r="C666" s="229"/>
      <c r="D666" s="229"/>
      <c r="E666" s="229"/>
      <c r="F666" s="229"/>
      <c r="G666" s="229"/>
      <c r="H666" s="229"/>
      <c r="K666" s="217"/>
      <c r="M666" s="232"/>
      <c r="T666" s="232"/>
      <c r="AA666" s="232"/>
      <c r="AH666" s="232"/>
      <c r="AO666" s="232"/>
      <c r="AV666" s="232"/>
    </row>
    <row r="667">
      <c r="C667" s="229"/>
      <c r="D667" s="229"/>
      <c r="E667" s="229"/>
      <c r="F667" s="229"/>
      <c r="G667" s="229"/>
      <c r="H667" s="229"/>
      <c r="K667" s="217"/>
      <c r="M667" s="232"/>
      <c r="T667" s="232"/>
      <c r="AA667" s="232"/>
      <c r="AH667" s="232"/>
      <c r="AO667" s="232"/>
      <c r="AV667" s="232"/>
    </row>
    <row r="668">
      <c r="C668" s="229"/>
      <c r="D668" s="229"/>
      <c r="E668" s="229"/>
      <c r="F668" s="229"/>
      <c r="G668" s="229"/>
      <c r="H668" s="229"/>
      <c r="K668" s="217"/>
      <c r="M668" s="232"/>
      <c r="T668" s="232"/>
      <c r="AA668" s="232"/>
      <c r="AH668" s="232"/>
      <c r="AO668" s="232"/>
      <c r="AV668" s="232"/>
    </row>
    <row r="669">
      <c r="C669" s="229"/>
      <c r="D669" s="229"/>
      <c r="E669" s="229"/>
      <c r="F669" s="229"/>
      <c r="G669" s="229"/>
      <c r="H669" s="229"/>
      <c r="K669" s="217"/>
      <c r="M669" s="232"/>
      <c r="T669" s="232"/>
      <c r="AA669" s="232"/>
      <c r="AH669" s="232"/>
      <c r="AO669" s="232"/>
      <c r="AV669" s="232"/>
    </row>
    <row r="670">
      <c r="C670" s="229"/>
      <c r="D670" s="229"/>
      <c r="E670" s="229"/>
      <c r="F670" s="229"/>
      <c r="G670" s="229"/>
      <c r="H670" s="229"/>
      <c r="K670" s="217"/>
      <c r="M670" s="232"/>
      <c r="T670" s="232"/>
      <c r="AA670" s="232"/>
      <c r="AH670" s="232"/>
      <c r="AO670" s="232"/>
      <c r="AV670" s="232"/>
    </row>
    <row r="671">
      <c r="C671" s="229"/>
      <c r="D671" s="229"/>
      <c r="E671" s="229"/>
      <c r="F671" s="229"/>
      <c r="G671" s="229"/>
      <c r="H671" s="229"/>
      <c r="K671" s="217"/>
      <c r="M671" s="232"/>
      <c r="T671" s="232"/>
      <c r="AA671" s="232"/>
      <c r="AH671" s="232"/>
      <c r="AO671" s="232"/>
      <c r="AV671" s="232"/>
    </row>
    <row r="672">
      <c r="C672" s="229"/>
      <c r="D672" s="229"/>
      <c r="E672" s="229"/>
      <c r="F672" s="229"/>
      <c r="G672" s="229"/>
      <c r="H672" s="229"/>
      <c r="K672" s="217"/>
      <c r="M672" s="232"/>
      <c r="T672" s="232"/>
      <c r="AA672" s="232"/>
      <c r="AH672" s="232"/>
      <c r="AO672" s="232"/>
      <c r="AV672" s="232"/>
    </row>
    <row r="673">
      <c r="C673" s="229"/>
      <c r="D673" s="229"/>
      <c r="E673" s="229"/>
      <c r="F673" s="229"/>
      <c r="G673" s="229"/>
      <c r="H673" s="229"/>
      <c r="K673" s="217"/>
      <c r="M673" s="232"/>
      <c r="T673" s="232"/>
      <c r="AA673" s="232"/>
      <c r="AH673" s="232"/>
      <c r="AO673" s="232"/>
      <c r="AV673" s="232"/>
    </row>
    <row r="674">
      <c r="C674" s="229"/>
      <c r="D674" s="229"/>
      <c r="E674" s="229"/>
      <c r="F674" s="229"/>
      <c r="G674" s="229"/>
      <c r="H674" s="229"/>
      <c r="K674" s="217"/>
      <c r="M674" s="232"/>
      <c r="T674" s="232"/>
      <c r="AA674" s="232"/>
      <c r="AH674" s="232"/>
      <c r="AO674" s="232"/>
      <c r="AV674" s="232"/>
    </row>
    <row r="675">
      <c r="C675" s="229"/>
      <c r="D675" s="229"/>
      <c r="E675" s="229"/>
      <c r="F675" s="229"/>
      <c r="G675" s="229"/>
      <c r="H675" s="229"/>
      <c r="K675" s="217"/>
      <c r="M675" s="232"/>
      <c r="T675" s="232"/>
      <c r="AA675" s="232"/>
      <c r="AH675" s="232"/>
      <c r="AO675" s="232"/>
      <c r="AV675" s="232"/>
    </row>
    <row r="676">
      <c r="C676" s="229"/>
      <c r="D676" s="229"/>
      <c r="E676" s="229"/>
      <c r="F676" s="229"/>
      <c r="G676" s="229"/>
      <c r="H676" s="229"/>
      <c r="K676" s="217"/>
      <c r="M676" s="232"/>
      <c r="T676" s="232"/>
      <c r="AA676" s="232"/>
      <c r="AH676" s="232"/>
      <c r="AO676" s="232"/>
      <c r="AV676" s="232"/>
    </row>
    <row r="677">
      <c r="C677" s="229"/>
      <c r="D677" s="229"/>
      <c r="E677" s="229"/>
      <c r="F677" s="229"/>
      <c r="G677" s="229"/>
      <c r="H677" s="229"/>
      <c r="K677" s="217"/>
      <c r="M677" s="232"/>
      <c r="T677" s="232"/>
      <c r="AA677" s="232"/>
      <c r="AH677" s="232"/>
      <c r="AO677" s="232"/>
      <c r="AV677" s="232"/>
    </row>
    <row r="678">
      <c r="C678" s="229"/>
      <c r="D678" s="229"/>
      <c r="E678" s="229"/>
      <c r="F678" s="229"/>
      <c r="G678" s="229"/>
      <c r="H678" s="229"/>
      <c r="K678" s="217"/>
      <c r="M678" s="232"/>
      <c r="T678" s="232"/>
      <c r="AA678" s="232"/>
      <c r="AH678" s="232"/>
      <c r="AO678" s="232"/>
      <c r="AV678" s="232"/>
    </row>
    <row r="679">
      <c r="C679" s="229"/>
      <c r="D679" s="229"/>
      <c r="E679" s="229"/>
      <c r="F679" s="229"/>
      <c r="G679" s="229"/>
      <c r="H679" s="229"/>
      <c r="K679" s="217"/>
      <c r="M679" s="232"/>
      <c r="T679" s="232"/>
      <c r="AA679" s="232"/>
      <c r="AH679" s="232"/>
      <c r="AO679" s="232"/>
      <c r="AV679" s="232"/>
    </row>
    <row r="680">
      <c r="C680" s="229"/>
      <c r="D680" s="229"/>
      <c r="E680" s="229"/>
      <c r="F680" s="229"/>
      <c r="G680" s="229"/>
      <c r="H680" s="229"/>
      <c r="K680" s="217"/>
      <c r="M680" s="232"/>
      <c r="T680" s="232"/>
      <c r="AA680" s="232"/>
      <c r="AH680" s="232"/>
      <c r="AO680" s="232"/>
      <c r="AV680" s="232"/>
    </row>
    <row r="681">
      <c r="C681" s="229"/>
      <c r="D681" s="229"/>
      <c r="E681" s="229"/>
      <c r="F681" s="229"/>
      <c r="G681" s="229"/>
      <c r="H681" s="229"/>
      <c r="K681" s="217"/>
      <c r="M681" s="232"/>
      <c r="T681" s="232"/>
      <c r="AA681" s="232"/>
      <c r="AH681" s="232"/>
      <c r="AO681" s="232"/>
      <c r="AV681" s="232"/>
    </row>
    <row r="682">
      <c r="C682" s="229"/>
      <c r="D682" s="229"/>
      <c r="E682" s="229"/>
      <c r="F682" s="229"/>
      <c r="G682" s="229"/>
      <c r="H682" s="229"/>
      <c r="K682" s="217"/>
      <c r="M682" s="232"/>
      <c r="T682" s="232"/>
      <c r="AA682" s="232"/>
      <c r="AH682" s="232"/>
      <c r="AO682" s="232"/>
      <c r="AV682" s="232"/>
    </row>
    <row r="683">
      <c r="C683" s="229"/>
      <c r="D683" s="229"/>
      <c r="E683" s="229"/>
      <c r="F683" s="229"/>
      <c r="G683" s="229"/>
      <c r="H683" s="229"/>
      <c r="K683" s="217"/>
      <c r="M683" s="232"/>
      <c r="T683" s="232"/>
      <c r="AA683" s="232"/>
      <c r="AH683" s="232"/>
      <c r="AO683" s="232"/>
      <c r="AV683" s="232"/>
    </row>
    <row r="684">
      <c r="C684" s="229"/>
      <c r="D684" s="229"/>
      <c r="E684" s="229"/>
      <c r="F684" s="229"/>
      <c r="G684" s="229"/>
      <c r="H684" s="229"/>
      <c r="K684" s="217"/>
      <c r="M684" s="232"/>
      <c r="T684" s="232"/>
      <c r="AA684" s="232"/>
      <c r="AH684" s="232"/>
      <c r="AO684" s="232"/>
      <c r="AV684" s="232"/>
    </row>
    <row r="685">
      <c r="C685" s="229"/>
      <c r="D685" s="229"/>
      <c r="E685" s="229"/>
      <c r="F685" s="229"/>
      <c r="G685" s="229"/>
      <c r="H685" s="229"/>
      <c r="K685" s="217"/>
      <c r="M685" s="232"/>
      <c r="T685" s="232"/>
      <c r="AA685" s="232"/>
      <c r="AH685" s="232"/>
      <c r="AO685" s="232"/>
      <c r="AV685" s="232"/>
    </row>
    <row r="686">
      <c r="C686" s="229"/>
      <c r="D686" s="229"/>
      <c r="E686" s="229"/>
      <c r="F686" s="229"/>
      <c r="G686" s="229"/>
      <c r="H686" s="229"/>
      <c r="K686" s="217"/>
      <c r="M686" s="232"/>
      <c r="T686" s="232"/>
      <c r="AA686" s="232"/>
      <c r="AH686" s="232"/>
      <c r="AO686" s="232"/>
      <c r="AV686" s="232"/>
    </row>
    <row r="687">
      <c r="C687" s="229"/>
      <c r="D687" s="229"/>
      <c r="E687" s="229"/>
      <c r="F687" s="229"/>
      <c r="G687" s="229"/>
      <c r="H687" s="229"/>
      <c r="K687" s="217"/>
      <c r="M687" s="232"/>
      <c r="T687" s="232"/>
      <c r="AA687" s="232"/>
      <c r="AH687" s="232"/>
      <c r="AO687" s="232"/>
      <c r="AV687" s="232"/>
    </row>
    <row r="688">
      <c r="C688" s="229"/>
      <c r="D688" s="229"/>
      <c r="E688" s="229"/>
      <c r="F688" s="229"/>
      <c r="G688" s="229"/>
      <c r="H688" s="229"/>
      <c r="K688" s="217"/>
      <c r="M688" s="232"/>
      <c r="T688" s="232"/>
      <c r="AA688" s="232"/>
      <c r="AH688" s="232"/>
      <c r="AO688" s="232"/>
      <c r="AV688" s="232"/>
    </row>
    <row r="689">
      <c r="C689" s="229"/>
      <c r="D689" s="229"/>
      <c r="E689" s="229"/>
      <c r="F689" s="229"/>
      <c r="G689" s="229"/>
      <c r="H689" s="229"/>
      <c r="K689" s="217"/>
      <c r="M689" s="232"/>
      <c r="T689" s="232"/>
      <c r="AA689" s="232"/>
      <c r="AH689" s="232"/>
      <c r="AO689" s="232"/>
      <c r="AV689" s="232"/>
    </row>
    <row r="690">
      <c r="C690" s="229"/>
      <c r="D690" s="229"/>
      <c r="E690" s="229"/>
      <c r="F690" s="229"/>
      <c r="G690" s="229"/>
      <c r="H690" s="229"/>
      <c r="K690" s="217"/>
      <c r="M690" s="232"/>
      <c r="T690" s="232"/>
      <c r="AA690" s="232"/>
      <c r="AH690" s="232"/>
      <c r="AO690" s="232"/>
      <c r="AV690" s="232"/>
    </row>
    <row r="691">
      <c r="C691" s="229"/>
      <c r="D691" s="229"/>
      <c r="E691" s="229"/>
      <c r="F691" s="229"/>
      <c r="G691" s="229"/>
      <c r="H691" s="229"/>
      <c r="K691" s="217"/>
      <c r="M691" s="232"/>
      <c r="T691" s="232"/>
      <c r="AA691" s="232"/>
      <c r="AH691" s="232"/>
      <c r="AO691" s="232"/>
      <c r="AV691" s="232"/>
    </row>
    <row r="692">
      <c r="C692" s="229"/>
      <c r="D692" s="229"/>
      <c r="E692" s="229"/>
      <c r="F692" s="229"/>
      <c r="G692" s="229"/>
      <c r="H692" s="229"/>
      <c r="K692" s="217"/>
      <c r="M692" s="232"/>
      <c r="T692" s="232"/>
      <c r="AA692" s="232"/>
      <c r="AH692" s="232"/>
      <c r="AO692" s="232"/>
      <c r="AV692" s="232"/>
    </row>
    <row r="693">
      <c r="C693" s="229"/>
      <c r="D693" s="229"/>
      <c r="E693" s="229"/>
      <c r="F693" s="229"/>
      <c r="G693" s="229"/>
      <c r="H693" s="229"/>
      <c r="K693" s="217"/>
      <c r="M693" s="232"/>
      <c r="T693" s="232"/>
      <c r="AA693" s="232"/>
      <c r="AH693" s="232"/>
      <c r="AO693" s="232"/>
      <c r="AV693" s="232"/>
    </row>
    <row r="694">
      <c r="C694" s="229"/>
      <c r="D694" s="229"/>
      <c r="E694" s="229"/>
      <c r="F694" s="229"/>
      <c r="G694" s="229"/>
      <c r="H694" s="229"/>
      <c r="K694" s="217"/>
      <c r="M694" s="232"/>
      <c r="T694" s="232"/>
      <c r="AA694" s="232"/>
      <c r="AH694" s="232"/>
      <c r="AO694" s="232"/>
      <c r="AV694" s="232"/>
    </row>
    <row r="695">
      <c r="C695" s="229"/>
      <c r="D695" s="229"/>
      <c r="E695" s="229"/>
      <c r="F695" s="229"/>
      <c r="G695" s="229"/>
      <c r="H695" s="229"/>
      <c r="K695" s="217"/>
      <c r="M695" s="232"/>
      <c r="T695" s="232"/>
      <c r="AA695" s="232"/>
      <c r="AH695" s="232"/>
      <c r="AO695" s="232"/>
      <c r="AV695" s="232"/>
    </row>
    <row r="696">
      <c r="C696" s="229"/>
      <c r="D696" s="229"/>
      <c r="E696" s="229"/>
      <c r="F696" s="229"/>
      <c r="G696" s="229"/>
      <c r="H696" s="229"/>
      <c r="K696" s="217"/>
      <c r="M696" s="232"/>
      <c r="T696" s="232"/>
      <c r="AA696" s="232"/>
      <c r="AH696" s="232"/>
      <c r="AO696" s="232"/>
      <c r="AV696" s="232"/>
    </row>
    <row r="697">
      <c r="C697" s="229"/>
      <c r="D697" s="229"/>
      <c r="E697" s="229"/>
      <c r="F697" s="229"/>
      <c r="G697" s="229"/>
      <c r="H697" s="229"/>
      <c r="K697" s="217"/>
      <c r="M697" s="232"/>
      <c r="T697" s="232"/>
      <c r="AA697" s="232"/>
      <c r="AH697" s="232"/>
      <c r="AO697" s="232"/>
      <c r="AV697" s="232"/>
    </row>
    <row r="698">
      <c r="C698" s="229"/>
      <c r="D698" s="229"/>
      <c r="E698" s="229"/>
      <c r="F698" s="229"/>
      <c r="G698" s="229"/>
      <c r="H698" s="229"/>
      <c r="K698" s="217"/>
      <c r="M698" s="232"/>
      <c r="T698" s="232"/>
      <c r="AA698" s="232"/>
      <c r="AH698" s="232"/>
      <c r="AO698" s="232"/>
      <c r="AV698" s="232"/>
    </row>
    <row r="699">
      <c r="C699" s="229"/>
      <c r="D699" s="229"/>
      <c r="E699" s="229"/>
      <c r="F699" s="229"/>
      <c r="G699" s="229"/>
      <c r="H699" s="229"/>
      <c r="K699" s="217"/>
      <c r="M699" s="232"/>
      <c r="T699" s="232"/>
      <c r="AA699" s="232"/>
      <c r="AH699" s="232"/>
      <c r="AO699" s="232"/>
      <c r="AV699" s="232"/>
    </row>
    <row r="700">
      <c r="C700" s="229"/>
      <c r="D700" s="229"/>
      <c r="E700" s="229"/>
      <c r="F700" s="229"/>
      <c r="G700" s="229"/>
      <c r="H700" s="229"/>
      <c r="K700" s="217"/>
      <c r="M700" s="232"/>
      <c r="T700" s="232"/>
      <c r="AA700" s="232"/>
      <c r="AH700" s="232"/>
      <c r="AO700" s="232"/>
      <c r="AV700" s="232"/>
    </row>
    <row r="701">
      <c r="C701" s="229"/>
      <c r="D701" s="229"/>
      <c r="E701" s="229"/>
      <c r="F701" s="229"/>
      <c r="G701" s="229"/>
      <c r="H701" s="229"/>
      <c r="K701" s="217"/>
      <c r="M701" s="232"/>
      <c r="T701" s="232"/>
      <c r="AA701" s="232"/>
      <c r="AH701" s="232"/>
      <c r="AO701" s="232"/>
      <c r="AV701" s="232"/>
    </row>
    <row r="702">
      <c r="C702" s="229"/>
      <c r="D702" s="229"/>
      <c r="E702" s="229"/>
      <c r="F702" s="229"/>
      <c r="G702" s="229"/>
      <c r="H702" s="229"/>
      <c r="K702" s="217"/>
      <c r="M702" s="232"/>
      <c r="T702" s="232"/>
      <c r="AA702" s="232"/>
      <c r="AH702" s="232"/>
      <c r="AO702" s="232"/>
      <c r="AV702" s="232"/>
    </row>
    <row r="703">
      <c r="C703" s="229"/>
      <c r="D703" s="229"/>
      <c r="E703" s="229"/>
      <c r="F703" s="229"/>
      <c r="G703" s="229"/>
      <c r="H703" s="229"/>
      <c r="K703" s="217"/>
      <c r="M703" s="232"/>
      <c r="T703" s="232"/>
      <c r="AA703" s="232"/>
      <c r="AH703" s="232"/>
      <c r="AO703" s="232"/>
      <c r="AV703" s="232"/>
    </row>
    <row r="704">
      <c r="C704" s="229"/>
      <c r="D704" s="229"/>
      <c r="E704" s="229"/>
      <c r="F704" s="229"/>
      <c r="G704" s="229"/>
      <c r="H704" s="229"/>
      <c r="K704" s="217"/>
      <c r="M704" s="232"/>
      <c r="T704" s="232"/>
      <c r="AA704" s="232"/>
      <c r="AH704" s="232"/>
      <c r="AO704" s="232"/>
      <c r="AV704" s="232"/>
    </row>
    <row r="705">
      <c r="C705" s="229"/>
      <c r="D705" s="229"/>
      <c r="E705" s="229"/>
      <c r="F705" s="229"/>
      <c r="G705" s="229"/>
      <c r="H705" s="229"/>
      <c r="K705" s="217"/>
      <c r="M705" s="232"/>
      <c r="T705" s="232"/>
      <c r="AA705" s="232"/>
      <c r="AH705" s="232"/>
      <c r="AO705" s="232"/>
      <c r="AV705" s="232"/>
    </row>
    <row r="706">
      <c r="C706" s="229"/>
      <c r="D706" s="229"/>
      <c r="E706" s="229"/>
      <c r="F706" s="229"/>
      <c r="G706" s="229"/>
      <c r="H706" s="229"/>
      <c r="K706" s="217"/>
      <c r="M706" s="232"/>
      <c r="T706" s="232"/>
      <c r="AA706" s="232"/>
      <c r="AH706" s="232"/>
      <c r="AO706" s="232"/>
      <c r="AV706" s="232"/>
    </row>
    <row r="707">
      <c r="C707" s="229"/>
      <c r="D707" s="229"/>
      <c r="E707" s="229"/>
      <c r="F707" s="229"/>
      <c r="G707" s="229"/>
      <c r="H707" s="229"/>
      <c r="K707" s="217"/>
      <c r="M707" s="232"/>
      <c r="T707" s="232"/>
      <c r="AA707" s="232"/>
      <c r="AH707" s="232"/>
      <c r="AO707" s="232"/>
      <c r="AV707" s="232"/>
    </row>
    <row r="708">
      <c r="C708" s="229"/>
      <c r="D708" s="229"/>
      <c r="E708" s="229"/>
      <c r="F708" s="229"/>
      <c r="G708" s="229"/>
      <c r="H708" s="229"/>
      <c r="K708" s="217"/>
      <c r="M708" s="232"/>
      <c r="T708" s="232"/>
      <c r="AA708" s="232"/>
      <c r="AH708" s="232"/>
      <c r="AO708" s="232"/>
      <c r="AV708" s="232"/>
    </row>
    <row r="709">
      <c r="C709" s="229"/>
      <c r="D709" s="229"/>
      <c r="E709" s="229"/>
      <c r="F709" s="229"/>
      <c r="G709" s="229"/>
      <c r="H709" s="229"/>
      <c r="K709" s="217"/>
      <c r="M709" s="232"/>
      <c r="T709" s="232"/>
      <c r="AA709" s="232"/>
      <c r="AH709" s="232"/>
      <c r="AO709" s="232"/>
      <c r="AV709" s="232"/>
    </row>
    <row r="710">
      <c r="C710" s="229"/>
      <c r="D710" s="229"/>
      <c r="E710" s="229"/>
      <c r="F710" s="229"/>
      <c r="G710" s="229"/>
      <c r="H710" s="229"/>
      <c r="K710" s="217"/>
      <c r="M710" s="232"/>
      <c r="T710" s="232"/>
      <c r="AA710" s="232"/>
      <c r="AH710" s="232"/>
      <c r="AO710" s="232"/>
      <c r="AV710" s="232"/>
    </row>
    <row r="711">
      <c r="C711" s="229"/>
      <c r="D711" s="229"/>
      <c r="E711" s="229"/>
      <c r="F711" s="229"/>
      <c r="G711" s="229"/>
      <c r="H711" s="229"/>
      <c r="K711" s="217"/>
      <c r="M711" s="232"/>
      <c r="T711" s="232"/>
      <c r="AA711" s="232"/>
      <c r="AH711" s="232"/>
      <c r="AO711" s="232"/>
      <c r="AV711" s="232"/>
    </row>
    <row r="712">
      <c r="C712" s="229"/>
      <c r="D712" s="229"/>
      <c r="E712" s="229"/>
      <c r="F712" s="229"/>
      <c r="G712" s="229"/>
      <c r="H712" s="229"/>
      <c r="K712" s="217"/>
      <c r="M712" s="232"/>
      <c r="T712" s="232"/>
      <c r="AA712" s="232"/>
      <c r="AH712" s="232"/>
      <c r="AO712" s="232"/>
      <c r="AV712" s="232"/>
    </row>
    <row r="713">
      <c r="C713" s="229"/>
      <c r="D713" s="229"/>
      <c r="E713" s="229"/>
      <c r="F713" s="229"/>
      <c r="G713" s="229"/>
      <c r="H713" s="229"/>
      <c r="K713" s="217"/>
      <c r="M713" s="232"/>
      <c r="T713" s="232"/>
      <c r="AA713" s="232"/>
      <c r="AH713" s="232"/>
      <c r="AO713" s="232"/>
      <c r="AV713" s="232"/>
    </row>
    <row r="714">
      <c r="C714" s="229"/>
      <c r="D714" s="229"/>
      <c r="E714" s="229"/>
      <c r="F714" s="229"/>
      <c r="G714" s="229"/>
      <c r="H714" s="229"/>
      <c r="K714" s="217"/>
      <c r="M714" s="232"/>
      <c r="T714" s="232"/>
      <c r="AA714" s="232"/>
      <c r="AH714" s="232"/>
      <c r="AO714" s="232"/>
      <c r="AV714" s="232"/>
    </row>
    <row r="715">
      <c r="C715" s="229"/>
      <c r="D715" s="229"/>
      <c r="E715" s="229"/>
      <c r="F715" s="229"/>
      <c r="G715" s="229"/>
      <c r="H715" s="229"/>
      <c r="K715" s="217"/>
      <c r="M715" s="232"/>
      <c r="T715" s="232"/>
      <c r="AA715" s="232"/>
      <c r="AH715" s="232"/>
      <c r="AO715" s="232"/>
      <c r="AV715" s="232"/>
    </row>
    <row r="716">
      <c r="C716" s="229"/>
      <c r="D716" s="229"/>
      <c r="E716" s="229"/>
      <c r="F716" s="229"/>
      <c r="G716" s="229"/>
      <c r="H716" s="229"/>
      <c r="K716" s="217"/>
      <c r="M716" s="232"/>
      <c r="T716" s="232"/>
      <c r="AA716" s="232"/>
      <c r="AH716" s="232"/>
      <c r="AO716" s="232"/>
      <c r="AV716" s="232"/>
    </row>
    <row r="717">
      <c r="C717" s="229"/>
      <c r="D717" s="229"/>
      <c r="E717" s="229"/>
      <c r="F717" s="229"/>
      <c r="G717" s="229"/>
      <c r="H717" s="229"/>
      <c r="K717" s="217"/>
      <c r="M717" s="232"/>
      <c r="T717" s="232"/>
      <c r="AA717" s="232"/>
      <c r="AH717" s="232"/>
      <c r="AO717" s="232"/>
      <c r="AV717" s="232"/>
    </row>
    <row r="718">
      <c r="C718" s="229"/>
      <c r="D718" s="229"/>
      <c r="E718" s="229"/>
      <c r="F718" s="229"/>
      <c r="G718" s="229"/>
      <c r="H718" s="229"/>
      <c r="K718" s="217"/>
      <c r="M718" s="232"/>
      <c r="T718" s="232"/>
      <c r="AA718" s="232"/>
      <c r="AH718" s="232"/>
      <c r="AO718" s="232"/>
      <c r="AV718" s="232"/>
    </row>
    <row r="719">
      <c r="C719" s="229"/>
      <c r="D719" s="229"/>
      <c r="E719" s="229"/>
      <c r="F719" s="229"/>
      <c r="G719" s="229"/>
      <c r="H719" s="229"/>
      <c r="K719" s="217"/>
      <c r="M719" s="232"/>
      <c r="T719" s="232"/>
      <c r="AA719" s="232"/>
      <c r="AH719" s="232"/>
      <c r="AO719" s="232"/>
      <c r="AV719" s="232"/>
    </row>
    <row r="720">
      <c r="C720" s="229"/>
      <c r="D720" s="229"/>
      <c r="E720" s="229"/>
      <c r="F720" s="229"/>
      <c r="G720" s="229"/>
      <c r="H720" s="229"/>
      <c r="K720" s="217"/>
      <c r="M720" s="232"/>
      <c r="T720" s="232"/>
      <c r="AA720" s="232"/>
      <c r="AH720" s="232"/>
      <c r="AO720" s="232"/>
      <c r="AV720" s="232"/>
    </row>
    <row r="721">
      <c r="C721" s="229"/>
      <c r="D721" s="229"/>
      <c r="E721" s="229"/>
      <c r="F721" s="229"/>
      <c r="G721" s="229"/>
      <c r="H721" s="229"/>
      <c r="K721" s="217"/>
      <c r="M721" s="232"/>
      <c r="T721" s="232"/>
      <c r="AA721" s="232"/>
      <c r="AH721" s="232"/>
      <c r="AO721" s="232"/>
      <c r="AV721" s="232"/>
    </row>
    <row r="722">
      <c r="C722" s="229"/>
      <c r="D722" s="229"/>
      <c r="E722" s="229"/>
      <c r="F722" s="229"/>
      <c r="G722" s="229"/>
      <c r="H722" s="229"/>
      <c r="K722" s="217"/>
      <c r="M722" s="232"/>
      <c r="T722" s="232"/>
      <c r="AA722" s="232"/>
      <c r="AH722" s="232"/>
      <c r="AO722" s="232"/>
      <c r="AV722" s="232"/>
    </row>
    <row r="723">
      <c r="C723" s="229"/>
      <c r="D723" s="229"/>
      <c r="E723" s="229"/>
      <c r="F723" s="229"/>
      <c r="G723" s="229"/>
      <c r="H723" s="229"/>
      <c r="K723" s="217"/>
      <c r="M723" s="232"/>
      <c r="T723" s="232"/>
      <c r="AA723" s="232"/>
      <c r="AH723" s="232"/>
      <c r="AO723" s="232"/>
      <c r="AV723" s="232"/>
    </row>
    <row r="724">
      <c r="C724" s="229"/>
      <c r="D724" s="229"/>
      <c r="E724" s="229"/>
      <c r="F724" s="229"/>
      <c r="G724" s="229"/>
      <c r="H724" s="229"/>
      <c r="K724" s="217"/>
      <c r="M724" s="232"/>
      <c r="T724" s="232"/>
      <c r="AA724" s="232"/>
      <c r="AH724" s="232"/>
      <c r="AO724" s="232"/>
      <c r="AV724" s="232"/>
    </row>
    <row r="725">
      <c r="C725" s="229"/>
      <c r="D725" s="229"/>
      <c r="E725" s="229"/>
      <c r="F725" s="229"/>
      <c r="G725" s="229"/>
      <c r="H725" s="229"/>
      <c r="K725" s="217"/>
      <c r="M725" s="232"/>
      <c r="T725" s="232"/>
      <c r="AA725" s="232"/>
      <c r="AH725" s="232"/>
      <c r="AO725" s="232"/>
      <c r="AV725" s="232"/>
    </row>
    <row r="726">
      <c r="C726" s="229"/>
      <c r="D726" s="229"/>
      <c r="E726" s="229"/>
      <c r="F726" s="229"/>
      <c r="G726" s="229"/>
      <c r="H726" s="229"/>
      <c r="K726" s="217"/>
      <c r="M726" s="232"/>
      <c r="T726" s="232"/>
      <c r="AA726" s="232"/>
      <c r="AH726" s="232"/>
      <c r="AO726" s="232"/>
      <c r="AV726" s="232"/>
    </row>
    <row r="727">
      <c r="C727" s="229"/>
      <c r="D727" s="229"/>
      <c r="E727" s="229"/>
      <c r="F727" s="229"/>
      <c r="G727" s="229"/>
      <c r="H727" s="229"/>
      <c r="K727" s="217"/>
      <c r="M727" s="232"/>
      <c r="T727" s="232"/>
      <c r="AA727" s="232"/>
      <c r="AH727" s="232"/>
      <c r="AO727" s="232"/>
      <c r="AV727" s="232"/>
    </row>
    <row r="728">
      <c r="C728" s="229"/>
      <c r="D728" s="229"/>
      <c r="E728" s="229"/>
      <c r="F728" s="229"/>
      <c r="G728" s="229"/>
      <c r="H728" s="229"/>
      <c r="K728" s="217"/>
      <c r="M728" s="232"/>
      <c r="T728" s="232"/>
      <c r="AA728" s="232"/>
      <c r="AH728" s="232"/>
      <c r="AO728" s="232"/>
      <c r="AV728" s="232"/>
    </row>
    <row r="729">
      <c r="C729" s="229"/>
      <c r="D729" s="229"/>
      <c r="E729" s="229"/>
      <c r="F729" s="229"/>
      <c r="G729" s="229"/>
      <c r="H729" s="229"/>
      <c r="K729" s="217"/>
      <c r="M729" s="232"/>
      <c r="T729" s="232"/>
      <c r="AA729" s="232"/>
      <c r="AH729" s="232"/>
      <c r="AO729" s="232"/>
      <c r="AV729" s="232"/>
    </row>
    <row r="730">
      <c r="C730" s="229"/>
      <c r="D730" s="229"/>
      <c r="E730" s="229"/>
      <c r="F730" s="229"/>
      <c r="G730" s="229"/>
      <c r="H730" s="229"/>
      <c r="K730" s="217"/>
      <c r="M730" s="232"/>
      <c r="T730" s="232"/>
      <c r="AA730" s="232"/>
      <c r="AH730" s="232"/>
      <c r="AO730" s="232"/>
      <c r="AV730" s="232"/>
    </row>
    <row r="731">
      <c r="C731" s="229"/>
      <c r="D731" s="229"/>
      <c r="E731" s="229"/>
      <c r="F731" s="229"/>
      <c r="G731" s="229"/>
      <c r="H731" s="229"/>
      <c r="K731" s="217"/>
      <c r="M731" s="232"/>
      <c r="T731" s="232"/>
      <c r="AA731" s="232"/>
      <c r="AH731" s="232"/>
      <c r="AO731" s="232"/>
      <c r="AV731" s="232"/>
    </row>
    <row r="732">
      <c r="C732" s="229"/>
      <c r="D732" s="229"/>
      <c r="E732" s="229"/>
      <c r="F732" s="229"/>
      <c r="G732" s="229"/>
      <c r="H732" s="229"/>
      <c r="K732" s="217"/>
      <c r="M732" s="232"/>
      <c r="T732" s="232"/>
      <c r="AA732" s="232"/>
      <c r="AH732" s="232"/>
      <c r="AO732" s="232"/>
      <c r="AV732" s="232"/>
    </row>
    <row r="733">
      <c r="C733" s="229"/>
      <c r="D733" s="229"/>
      <c r="E733" s="229"/>
      <c r="F733" s="229"/>
      <c r="G733" s="229"/>
      <c r="H733" s="229"/>
      <c r="K733" s="217"/>
      <c r="M733" s="232"/>
      <c r="T733" s="232"/>
      <c r="AA733" s="232"/>
      <c r="AH733" s="232"/>
      <c r="AO733" s="232"/>
      <c r="AV733" s="232"/>
    </row>
    <row r="734">
      <c r="C734" s="229"/>
      <c r="D734" s="229"/>
      <c r="E734" s="229"/>
      <c r="F734" s="229"/>
      <c r="G734" s="229"/>
      <c r="H734" s="229"/>
      <c r="K734" s="217"/>
      <c r="M734" s="232"/>
      <c r="T734" s="232"/>
      <c r="AA734" s="232"/>
      <c r="AH734" s="232"/>
      <c r="AO734" s="232"/>
      <c r="AV734" s="232"/>
    </row>
    <row r="735">
      <c r="C735" s="229"/>
      <c r="D735" s="229"/>
      <c r="E735" s="229"/>
      <c r="F735" s="229"/>
      <c r="G735" s="229"/>
      <c r="H735" s="229"/>
      <c r="K735" s="217"/>
      <c r="M735" s="232"/>
      <c r="T735" s="232"/>
      <c r="AA735" s="232"/>
      <c r="AH735" s="232"/>
      <c r="AO735" s="232"/>
      <c r="AV735" s="232"/>
    </row>
    <row r="736">
      <c r="C736" s="229"/>
      <c r="D736" s="229"/>
      <c r="E736" s="229"/>
      <c r="F736" s="229"/>
      <c r="G736" s="229"/>
      <c r="H736" s="229"/>
      <c r="K736" s="217"/>
      <c r="M736" s="232"/>
      <c r="T736" s="232"/>
      <c r="AA736" s="232"/>
      <c r="AH736" s="232"/>
      <c r="AO736" s="232"/>
      <c r="AV736" s="232"/>
    </row>
    <row r="737">
      <c r="C737" s="229"/>
      <c r="D737" s="229"/>
      <c r="E737" s="229"/>
      <c r="F737" s="229"/>
      <c r="G737" s="229"/>
      <c r="H737" s="229"/>
      <c r="K737" s="217"/>
      <c r="M737" s="232"/>
      <c r="T737" s="232"/>
      <c r="AA737" s="232"/>
      <c r="AH737" s="232"/>
      <c r="AO737" s="232"/>
      <c r="AV737" s="232"/>
    </row>
    <row r="738">
      <c r="C738" s="229"/>
      <c r="D738" s="229"/>
      <c r="E738" s="229"/>
      <c r="F738" s="229"/>
      <c r="G738" s="229"/>
      <c r="H738" s="229"/>
      <c r="K738" s="217"/>
      <c r="M738" s="232"/>
      <c r="T738" s="232"/>
      <c r="AA738" s="232"/>
      <c r="AH738" s="232"/>
      <c r="AO738" s="232"/>
      <c r="AV738" s="232"/>
    </row>
    <row r="739">
      <c r="C739" s="229"/>
      <c r="D739" s="229"/>
      <c r="E739" s="229"/>
      <c r="F739" s="229"/>
      <c r="G739" s="229"/>
      <c r="H739" s="229"/>
      <c r="K739" s="217"/>
      <c r="M739" s="232"/>
      <c r="T739" s="232"/>
      <c r="AA739" s="232"/>
      <c r="AH739" s="232"/>
      <c r="AO739" s="232"/>
      <c r="AV739" s="232"/>
    </row>
    <row r="740">
      <c r="C740" s="229"/>
      <c r="D740" s="229"/>
      <c r="E740" s="229"/>
      <c r="F740" s="229"/>
      <c r="G740" s="229"/>
      <c r="H740" s="229"/>
      <c r="K740" s="217"/>
      <c r="M740" s="232"/>
      <c r="T740" s="232"/>
      <c r="AA740" s="232"/>
      <c r="AH740" s="232"/>
      <c r="AO740" s="232"/>
      <c r="AV740" s="232"/>
    </row>
    <row r="741">
      <c r="C741" s="229"/>
      <c r="D741" s="229"/>
      <c r="E741" s="229"/>
      <c r="F741" s="229"/>
      <c r="G741" s="229"/>
      <c r="H741" s="229"/>
      <c r="K741" s="217"/>
      <c r="M741" s="232"/>
      <c r="T741" s="232"/>
      <c r="AA741" s="232"/>
      <c r="AH741" s="232"/>
      <c r="AO741" s="232"/>
      <c r="AV741" s="232"/>
    </row>
    <row r="742">
      <c r="C742" s="229"/>
      <c r="D742" s="229"/>
      <c r="E742" s="229"/>
      <c r="F742" s="229"/>
      <c r="G742" s="229"/>
      <c r="H742" s="229"/>
      <c r="K742" s="217"/>
      <c r="M742" s="232"/>
      <c r="T742" s="232"/>
      <c r="AA742" s="232"/>
      <c r="AH742" s="232"/>
      <c r="AO742" s="232"/>
      <c r="AV742" s="232"/>
    </row>
    <row r="743">
      <c r="C743" s="229"/>
      <c r="D743" s="229"/>
      <c r="E743" s="229"/>
      <c r="F743" s="229"/>
      <c r="G743" s="229"/>
      <c r="H743" s="229"/>
      <c r="K743" s="217"/>
      <c r="M743" s="232"/>
      <c r="T743" s="232"/>
      <c r="AA743" s="232"/>
      <c r="AH743" s="232"/>
      <c r="AO743" s="232"/>
      <c r="AV743" s="232"/>
    </row>
    <row r="744">
      <c r="C744" s="229"/>
      <c r="D744" s="229"/>
      <c r="E744" s="229"/>
      <c r="F744" s="229"/>
      <c r="G744" s="229"/>
      <c r="H744" s="229"/>
      <c r="K744" s="217"/>
      <c r="M744" s="232"/>
      <c r="T744" s="232"/>
      <c r="AA744" s="232"/>
      <c r="AH744" s="232"/>
      <c r="AO744" s="232"/>
      <c r="AV744" s="232"/>
    </row>
    <row r="745">
      <c r="C745" s="229"/>
      <c r="D745" s="229"/>
      <c r="E745" s="229"/>
      <c r="F745" s="229"/>
      <c r="G745" s="229"/>
      <c r="H745" s="229"/>
      <c r="K745" s="217"/>
      <c r="M745" s="232"/>
      <c r="T745" s="232"/>
      <c r="AA745" s="232"/>
      <c r="AH745" s="232"/>
      <c r="AO745" s="232"/>
      <c r="AV745" s="232"/>
    </row>
    <row r="746">
      <c r="C746" s="229"/>
      <c r="D746" s="229"/>
      <c r="E746" s="229"/>
      <c r="F746" s="229"/>
      <c r="G746" s="229"/>
      <c r="H746" s="229"/>
      <c r="K746" s="217"/>
      <c r="M746" s="232"/>
      <c r="T746" s="232"/>
      <c r="AA746" s="232"/>
      <c r="AH746" s="232"/>
      <c r="AO746" s="232"/>
      <c r="AV746" s="232"/>
    </row>
    <row r="747">
      <c r="C747" s="229"/>
      <c r="D747" s="229"/>
      <c r="E747" s="229"/>
      <c r="F747" s="229"/>
      <c r="G747" s="229"/>
      <c r="H747" s="229"/>
      <c r="K747" s="217"/>
      <c r="M747" s="232"/>
      <c r="T747" s="232"/>
      <c r="AA747" s="232"/>
      <c r="AH747" s="232"/>
      <c r="AO747" s="232"/>
      <c r="AV747" s="232"/>
    </row>
    <row r="748">
      <c r="C748" s="229"/>
      <c r="D748" s="229"/>
      <c r="E748" s="229"/>
      <c r="F748" s="229"/>
      <c r="G748" s="229"/>
      <c r="H748" s="229"/>
      <c r="K748" s="217"/>
      <c r="M748" s="232"/>
      <c r="T748" s="232"/>
      <c r="AA748" s="232"/>
      <c r="AH748" s="232"/>
      <c r="AO748" s="232"/>
      <c r="AV748" s="232"/>
    </row>
    <row r="749">
      <c r="C749" s="229"/>
      <c r="D749" s="229"/>
      <c r="E749" s="229"/>
      <c r="F749" s="229"/>
      <c r="G749" s="229"/>
      <c r="H749" s="229"/>
      <c r="K749" s="217"/>
      <c r="M749" s="232"/>
      <c r="T749" s="232"/>
      <c r="AA749" s="232"/>
      <c r="AH749" s="232"/>
      <c r="AO749" s="232"/>
      <c r="AV749" s="232"/>
    </row>
    <row r="750">
      <c r="C750" s="229"/>
      <c r="D750" s="229"/>
      <c r="E750" s="229"/>
      <c r="F750" s="229"/>
      <c r="G750" s="229"/>
      <c r="H750" s="229"/>
      <c r="K750" s="217"/>
      <c r="M750" s="232"/>
      <c r="T750" s="232"/>
      <c r="AA750" s="232"/>
      <c r="AH750" s="232"/>
      <c r="AO750" s="232"/>
      <c r="AV750" s="232"/>
    </row>
    <row r="751">
      <c r="C751" s="229"/>
      <c r="D751" s="229"/>
      <c r="E751" s="229"/>
      <c r="F751" s="229"/>
      <c r="G751" s="229"/>
      <c r="H751" s="229"/>
      <c r="K751" s="217"/>
      <c r="M751" s="232"/>
      <c r="T751" s="232"/>
      <c r="AA751" s="232"/>
      <c r="AH751" s="232"/>
      <c r="AO751" s="232"/>
      <c r="AV751" s="232"/>
    </row>
    <row r="752">
      <c r="C752" s="229"/>
      <c r="D752" s="229"/>
      <c r="E752" s="229"/>
      <c r="F752" s="229"/>
      <c r="G752" s="229"/>
      <c r="H752" s="229"/>
      <c r="K752" s="217"/>
      <c r="M752" s="232"/>
      <c r="T752" s="232"/>
      <c r="AA752" s="232"/>
      <c r="AH752" s="232"/>
      <c r="AO752" s="232"/>
      <c r="AV752" s="232"/>
    </row>
    <row r="753">
      <c r="C753" s="229"/>
      <c r="D753" s="229"/>
      <c r="E753" s="229"/>
      <c r="F753" s="229"/>
      <c r="G753" s="229"/>
      <c r="H753" s="229"/>
      <c r="K753" s="217"/>
      <c r="M753" s="232"/>
      <c r="T753" s="232"/>
      <c r="AA753" s="232"/>
      <c r="AH753" s="232"/>
      <c r="AO753" s="232"/>
      <c r="AV753" s="232"/>
    </row>
    <row r="754">
      <c r="C754" s="229"/>
      <c r="D754" s="229"/>
      <c r="E754" s="229"/>
      <c r="F754" s="229"/>
      <c r="G754" s="229"/>
      <c r="H754" s="229"/>
      <c r="K754" s="217"/>
      <c r="M754" s="232"/>
      <c r="T754" s="232"/>
      <c r="AA754" s="232"/>
      <c r="AH754" s="232"/>
      <c r="AO754" s="232"/>
      <c r="AV754" s="232"/>
    </row>
    <row r="755">
      <c r="C755" s="229"/>
      <c r="D755" s="229"/>
      <c r="E755" s="229"/>
      <c r="F755" s="229"/>
      <c r="G755" s="229"/>
      <c r="H755" s="229"/>
      <c r="K755" s="217"/>
      <c r="M755" s="232"/>
      <c r="T755" s="232"/>
      <c r="AA755" s="232"/>
      <c r="AH755" s="232"/>
      <c r="AO755" s="232"/>
      <c r="AV755" s="232"/>
    </row>
    <row r="756">
      <c r="C756" s="229"/>
      <c r="D756" s="229"/>
      <c r="E756" s="229"/>
      <c r="F756" s="229"/>
      <c r="G756" s="229"/>
      <c r="H756" s="229"/>
      <c r="K756" s="217"/>
      <c r="M756" s="232"/>
      <c r="T756" s="232"/>
      <c r="AA756" s="232"/>
      <c r="AH756" s="232"/>
      <c r="AO756" s="232"/>
      <c r="AV756" s="232"/>
    </row>
    <row r="757">
      <c r="C757" s="229"/>
      <c r="D757" s="229"/>
      <c r="E757" s="229"/>
      <c r="F757" s="229"/>
      <c r="G757" s="229"/>
      <c r="H757" s="229"/>
      <c r="K757" s="217"/>
      <c r="M757" s="232"/>
      <c r="T757" s="232"/>
      <c r="AA757" s="232"/>
      <c r="AH757" s="232"/>
      <c r="AO757" s="232"/>
      <c r="AV757" s="232"/>
    </row>
    <row r="758">
      <c r="C758" s="229"/>
      <c r="D758" s="229"/>
      <c r="E758" s="229"/>
      <c r="F758" s="229"/>
      <c r="G758" s="229"/>
      <c r="H758" s="229"/>
      <c r="K758" s="217"/>
      <c r="M758" s="232"/>
      <c r="T758" s="232"/>
      <c r="AA758" s="232"/>
      <c r="AH758" s="232"/>
      <c r="AO758" s="232"/>
      <c r="AV758" s="232"/>
    </row>
    <row r="759">
      <c r="C759" s="229"/>
      <c r="D759" s="229"/>
      <c r="E759" s="229"/>
      <c r="F759" s="229"/>
      <c r="G759" s="229"/>
      <c r="H759" s="229"/>
      <c r="K759" s="217"/>
      <c r="M759" s="232"/>
      <c r="T759" s="232"/>
      <c r="AA759" s="232"/>
      <c r="AH759" s="232"/>
      <c r="AO759" s="232"/>
      <c r="AV759" s="232"/>
    </row>
    <row r="760">
      <c r="C760" s="229"/>
      <c r="D760" s="229"/>
      <c r="E760" s="229"/>
      <c r="F760" s="229"/>
      <c r="G760" s="229"/>
      <c r="H760" s="229"/>
      <c r="K760" s="217"/>
      <c r="M760" s="232"/>
      <c r="T760" s="232"/>
      <c r="AA760" s="232"/>
      <c r="AH760" s="232"/>
      <c r="AO760" s="232"/>
      <c r="AV760" s="232"/>
    </row>
    <row r="761">
      <c r="C761" s="229"/>
      <c r="D761" s="229"/>
      <c r="E761" s="229"/>
      <c r="F761" s="229"/>
      <c r="G761" s="229"/>
      <c r="H761" s="229"/>
      <c r="K761" s="217"/>
      <c r="M761" s="232"/>
      <c r="T761" s="232"/>
      <c r="AA761" s="232"/>
      <c r="AH761" s="232"/>
      <c r="AO761" s="232"/>
      <c r="AV761" s="232"/>
    </row>
    <row r="762">
      <c r="C762" s="229"/>
      <c r="D762" s="229"/>
      <c r="E762" s="229"/>
      <c r="F762" s="229"/>
      <c r="G762" s="229"/>
      <c r="H762" s="229"/>
      <c r="K762" s="217"/>
      <c r="M762" s="232"/>
      <c r="T762" s="232"/>
      <c r="AA762" s="232"/>
      <c r="AH762" s="232"/>
      <c r="AO762" s="232"/>
      <c r="AV762" s="232"/>
    </row>
    <row r="763">
      <c r="C763" s="229"/>
      <c r="D763" s="229"/>
      <c r="E763" s="229"/>
      <c r="F763" s="229"/>
      <c r="G763" s="229"/>
      <c r="H763" s="229"/>
      <c r="K763" s="217"/>
      <c r="M763" s="232"/>
      <c r="T763" s="232"/>
      <c r="AA763" s="232"/>
      <c r="AH763" s="232"/>
      <c r="AO763" s="232"/>
      <c r="AV763" s="232"/>
    </row>
    <row r="764">
      <c r="C764" s="229"/>
      <c r="D764" s="229"/>
      <c r="E764" s="229"/>
      <c r="F764" s="229"/>
      <c r="G764" s="229"/>
      <c r="H764" s="229"/>
      <c r="K764" s="217"/>
      <c r="M764" s="232"/>
      <c r="T764" s="232"/>
      <c r="AA764" s="232"/>
      <c r="AH764" s="232"/>
      <c r="AO764" s="232"/>
      <c r="AV764" s="232"/>
    </row>
    <row r="765">
      <c r="C765" s="229"/>
      <c r="D765" s="229"/>
      <c r="E765" s="229"/>
      <c r="F765" s="229"/>
      <c r="G765" s="229"/>
      <c r="H765" s="229"/>
      <c r="K765" s="217"/>
      <c r="M765" s="232"/>
      <c r="T765" s="232"/>
      <c r="AA765" s="232"/>
      <c r="AH765" s="232"/>
      <c r="AO765" s="232"/>
      <c r="AV765" s="232"/>
    </row>
    <row r="766">
      <c r="C766" s="229"/>
      <c r="D766" s="229"/>
      <c r="E766" s="229"/>
      <c r="F766" s="229"/>
      <c r="G766" s="229"/>
      <c r="H766" s="229"/>
      <c r="K766" s="217"/>
      <c r="M766" s="232"/>
      <c r="T766" s="232"/>
      <c r="AA766" s="232"/>
      <c r="AH766" s="232"/>
      <c r="AO766" s="232"/>
      <c r="AV766" s="232"/>
    </row>
    <row r="767">
      <c r="C767" s="229"/>
      <c r="D767" s="229"/>
      <c r="E767" s="229"/>
      <c r="F767" s="229"/>
      <c r="G767" s="229"/>
      <c r="H767" s="229"/>
      <c r="K767" s="217"/>
      <c r="M767" s="232"/>
      <c r="T767" s="232"/>
      <c r="AA767" s="232"/>
      <c r="AH767" s="232"/>
      <c r="AO767" s="232"/>
      <c r="AV767" s="232"/>
    </row>
    <row r="768">
      <c r="C768" s="229"/>
      <c r="D768" s="229"/>
      <c r="E768" s="229"/>
      <c r="F768" s="229"/>
      <c r="G768" s="229"/>
      <c r="H768" s="229"/>
      <c r="K768" s="217"/>
      <c r="M768" s="232"/>
      <c r="T768" s="232"/>
      <c r="AA768" s="232"/>
      <c r="AH768" s="232"/>
      <c r="AO768" s="232"/>
      <c r="AV768" s="232"/>
    </row>
    <row r="769">
      <c r="C769" s="229"/>
      <c r="D769" s="229"/>
      <c r="E769" s="229"/>
      <c r="F769" s="229"/>
      <c r="G769" s="229"/>
      <c r="H769" s="229"/>
      <c r="K769" s="217"/>
      <c r="M769" s="232"/>
      <c r="T769" s="232"/>
      <c r="AA769" s="232"/>
      <c r="AH769" s="232"/>
      <c r="AO769" s="232"/>
      <c r="AV769" s="232"/>
    </row>
    <row r="770">
      <c r="C770" s="229"/>
      <c r="D770" s="229"/>
      <c r="E770" s="229"/>
      <c r="F770" s="229"/>
      <c r="G770" s="229"/>
      <c r="H770" s="229"/>
      <c r="K770" s="217"/>
      <c r="M770" s="232"/>
      <c r="T770" s="232"/>
      <c r="AA770" s="232"/>
      <c r="AH770" s="232"/>
      <c r="AO770" s="232"/>
      <c r="AV770" s="232"/>
    </row>
    <row r="771">
      <c r="C771" s="229"/>
      <c r="D771" s="229"/>
      <c r="E771" s="229"/>
      <c r="F771" s="229"/>
      <c r="G771" s="229"/>
      <c r="H771" s="229"/>
      <c r="K771" s="217"/>
      <c r="M771" s="232"/>
      <c r="T771" s="232"/>
      <c r="AA771" s="232"/>
      <c r="AH771" s="232"/>
      <c r="AO771" s="232"/>
      <c r="AV771" s="232"/>
    </row>
    <row r="772">
      <c r="C772" s="229"/>
      <c r="D772" s="229"/>
      <c r="E772" s="229"/>
      <c r="F772" s="229"/>
      <c r="G772" s="229"/>
      <c r="H772" s="229"/>
      <c r="K772" s="217"/>
      <c r="M772" s="232"/>
      <c r="T772" s="232"/>
      <c r="AA772" s="232"/>
      <c r="AH772" s="232"/>
      <c r="AO772" s="232"/>
      <c r="AV772" s="232"/>
    </row>
    <row r="773">
      <c r="C773" s="229"/>
      <c r="D773" s="229"/>
      <c r="E773" s="229"/>
      <c r="F773" s="229"/>
      <c r="G773" s="229"/>
      <c r="H773" s="229"/>
      <c r="K773" s="217"/>
      <c r="M773" s="232"/>
      <c r="T773" s="232"/>
      <c r="AA773" s="232"/>
      <c r="AH773" s="232"/>
      <c r="AO773" s="232"/>
      <c r="AV773" s="232"/>
    </row>
    <row r="774">
      <c r="C774" s="229"/>
      <c r="D774" s="229"/>
      <c r="E774" s="229"/>
      <c r="F774" s="229"/>
      <c r="G774" s="229"/>
      <c r="H774" s="229"/>
      <c r="K774" s="217"/>
      <c r="M774" s="232"/>
      <c r="T774" s="232"/>
      <c r="AA774" s="232"/>
      <c r="AH774" s="232"/>
      <c r="AO774" s="232"/>
      <c r="AV774" s="232"/>
    </row>
    <row r="775">
      <c r="C775" s="229"/>
      <c r="D775" s="229"/>
      <c r="E775" s="229"/>
      <c r="F775" s="229"/>
      <c r="G775" s="229"/>
      <c r="H775" s="229"/>
      <c r="K775" s="217"/>
      <c r="M775" s="232"/>
      <c r="T775" s="232"/>
      <c r="AA775" s="232"/>
      <c r="AH775" s="232"/>
      <c r="AO775" s="232"/>
      <c r="AV775" s="232"/>
    </row>
    <row r="776">
      <c r="C776" s="229"/>
      <c r="D776" s="229"/>
      <c r="E776" s="229"/>
      <c r="F776" s="229"/>
      <c r="G776" s="229"/>
      <c r="H776" s="229"/>
      <c r="K776" s="217"/>
      <c r="M776" s="232"/>
      <c r="T776" s="232"/>
      <c r="AA776" s="232"/>
      <c r="AH776" s="232"/>
      <c r="AO776" s="232"/>
      <c r="AV776" s="232"/>
    </row>
    <row r="777">
      <c r="C777" s="229"/>
      <c r="D777" s="229"/>
      <c r="E777" s="229"/>
      <c r="F777" s="229"/>
      <c r="G777" s="229"/>
      <c r="H777" s="229"/>
      <c r="K777" s="217"/>
      <c r="M777" s="232"/>
      <c r="T777" s="232"/>
      <c r="AA777" s="232"/>
      <c r="AH777" s="232"/>
      <c r="AO777" s="232"/>
      <c r="AV777" s="232"/>
    </row>
    <row r="778">
      <c r="C778" s="229"/>
      <c r="D778" s="229"/>
      <c r="E778" s="229"/>
      <c r="F778" s="229"/>
      <c r="G778" s="229"/>
      <c r="H778" s="229"/>
      <c r="K778" s="217"/>
      <c r="M778" s="232"/>
      <c r="T778" s="232"/>
      <c r="AA778" s="232"/>
      <c r="AH778" s="232"/>
      <c r="AO778" s="232"/>
      <c r="AV778" s="232"/>
    </row>
    <row r="779">
      <c r="C779" s="229"/>
      <c r="D779" s="229"/>
      <c r="E779" s="229"/>
      <c r="F779" s="229"/>
      <c r="G779" s="229"/>
      <c r="H779" s="229"/>
      <c r="K779" s="217"/>
      <c r="M779" s="232"/>
      <c r="T779" s="232"/>
      <c r="AA779" s="232"/>
      <c r="AH779" s="232"/>
      <c r="AO779" s="232"/>
      <c r="AV779" s="232"/>
    </row>
    <row r="780">
      <c r="C780" s="229"/>
      <c r="D780" s="229"/>
      <c r="E780" s="229"/>
      <c r="F780" s="229"/>
      <c r="G780" s="229"/>
      <c r="H780" s="229"/>
      <c r="K780" s="217"/>
      <c r="M780" s="232"/>
      <c r="T780" s="232"/>
      <c r="AA780" s="232"/>
      <c r="AH780" s="232"/>
      <c r="AO780" s="232"/>
      <c r="AV780" s="232"/>
    </row>
    <row r="781">
      <c r="C781" s="229"/>
      <c r="D781" s="229"/>
      <c r="E781" s="229"/>
      <c r="F781" s="229"/>
      <c r="G781" s="229"/>
      <c r="H781" s="229"/>
      <c r="K781" s="217"/>
      <c r="M781" s="232"/>
      <c r="T781" s="232"/>
      <c r="AA781" s="232"/>
      <c r="AH781" s="232"/>
      <c r="AO781" s="232"/>
      <c r="AV781" s="232"/>
    </row>
    <row r="782">
      <c r="C782" s="229"/>
      <c r="D782" s="229"/>
      <c r="E782" s="229"/>
      <c r="F782" s="229"/>
      <c r="G782" s="229"/>
      <c r="H782" s="229"/>
      <c r="K782" s="217"/>
      <c r="M782" s="232"/>
      <c r="T782" s="232"/>
      <c r="AA782" s="232"/>
      <c r="AH782" s="232"/>
      <c r="AO782" s="232"/>
      <c r="AV782" s="232"/>
    </row>
    <row r="783">
      <c r="C783" s="229"/>
      <c r="D783" s="229"/>
      <c r="E783" s="229"/>
      <c r="F783" s="229"/>
      <c r="G783" s="229"/>
      <c r="H783" s="229"/>
      <c r="K783" s="217"/>
      <c r="M783" s="232"/>
      <c r="T783" s="232"/>
      <c r="AA783" s="232"/>
      <c r="AH783" s="232"/>
      <c r="AO783" s="232"/>
      <c r="AV783" s="232"/>
    </row>
    <row r="784">
      <c r="C784" s="229"/>
      <c r="D784" s="229"/>
      <c r="E784" s="229"/>
      <c r="F784" s="229"/>
      <c r="G784" s="229"/>
      <c r="H784" s="229"/>
      <c r="K784" s="217"/>
      <c r="M784" s="232"/>
      <c r="T784" s="232"/>
      <c r="AA784" s="232"/>
      <c r="AH784" s="232"/>
      <c r="AO784" s="232"/>
      <c r="AV784" s="232"/>
    </row>
    <row r="785">
      <c r="C785" s="229"/>
      <c r="D785" s="229"/>
      <c r="E785" s="229"/>
      <c r="F785" s="229"/>
      <c r="G785" s="229"/>
      <c r="H785" s="229"/>
      <c r="K785" s="217"/>
      <c r="M785" s="232"/>
      <c r="T785" s="232"/>
      <c r="AA785" s="232"/>
      <c r="AH785" s="232"/>
      <c r="AO785" s="232"/>
      <c r="AV785" s="232"/>
    </row>
    <row r="786">
      <c r="C786" s="229"/>
      <c r="D786" s="229"/>
      <c r="E786" s="229"/>
      <c r="F786" s="229"/>
      <c r="G786" s="229"/>
      <c r="H786" s="229"/>
      <c r="K786" s="217"/>
      <c r="M786" s="232"/>
      <c r="T786" s="232"/>
      <c r="AA786" s="232"/>
      <c r="AH786" s="232"/>
      <c r="AO786" s="232"/>
      <c r="AV786" s="232"/>
    </row>
    <row r="787">
      <c r="C787" s="229"/>
      <c r="D787" s="229"/>
      <c r="E787" s="229"/>
      <c r="F787" s="229"/>
      <c r="G787" s="229"/>
      <c r="H787" s="229"/>
      <c r="K787" s="217"/>
      <c r="M787" s="232"/>
      <c r="T787" s="232"/>
      <c r="AA787" s="232"/>
      <c r="AH787" s="232"/>
      <c r="AO787" s="232"/>
      <c r="AV787" s="232"/>
    </row>
    <row r="788">
      <c r="C788" s="229"/>
      <c r="D788" s="229"/>
      <c r="E788" s="229"/>
      <c r="F788" s="229"/>
      <c r="G788" s="229"/>
      <c r="H788" s="229"/>
      <c r="K788" s="217"/>
      <c r="M788" s="232"/>
      <c r="T788" s="232"/>
      <c r="AA788" s="232"/>
      <c r="AH788" s="232"/>
      <c r="AO788" s="232"/>
      <c r="AV788" s="232"/>
    </row>
    <row r="789">
      <c r="C789" s="229"/>
      <c r="D789" s="229"/>
      <c r="E789" s="229"/>
      <c r="F789" s="229"/>
      <c r="G789" s="229"/>
      <c r="H789" s="229"/>
      <c r="K789" s="217"/>
      <c r="M789" s="232"/>
      <c r="T789" s="232"/>
      <c r="AA789" s="232"/>
      <c r="AH789" s="232"/>
      <c r="AO789" s="232"/>
      <c r="AV789" s="232"/>
    </row>
    <row r="790">
      <c r="C790" s="229"/>
      <c r="D790" s="229"/>
      <c r="E790" s="229"/>
      <c r="F790" s="229"/>
      <c r="G790" s="229"/>
      <c r="H790" s="229"/>
      <c r="K790" s="217"/>
      <c r="M790" s="232"/>
      <c r="T790" s="232"/>
      <c r="AA790" s="232"/>
      <c r="AH790" s="232"/>
      <c r="AO790" s="232"/>
      <c r="AV790" s="232"/>
    </row>
    <row r="791">
      <c r="C791" s="229"/>
      <c r="D791" s="229"/>
      <c r="E791" s="229"/>
      <c r="F791" s="229"/>
      <c r="G791" s="229"/>
      <c r="H791" s="229"/>
      <c r="K791" s="217"/>
      <c r="M791" s="232"/>
      <c r="T791" s="232"/>
      <c r="AA791" s="232"/>
      <c r="AH791" s="232"/>
      <c r="AO791" s="232"/>
      <c r="AV791" s="232"/>
    </row>
    <row r="792">
      <c r="C792" s="229"/>
      <c r="D792" s="229"/>
      <c r="E792" s="229"/>
      <c r="F792" s="229"/>
      <c r="G792" s="229"/>
      <c r="H792" s="229"/>
      <c r="K792" s="217"/>
      <c r="M792" s="232"/>
      <c r="T792" s="232"/>
      <c r="AA792" s="232"/>
      <c r="AH792" s="232"/>
      <c r="AO792" s="232"/>
      <c r="AV792" s="232"/>
    </row>
    <row r="793">
      <c r="C793" s="229"/>
      <c r="D793" s="229"/>
      <c r="E793" s="229"/>
      <c r="F793" s="229"/>
      <c r="G793" s="229"/>
      <c r="H793" s="229"/>
      <c r="K793" s="217"/>
      <c r="M793" s="232"/>
      <c r="T793" s="232"/>
      <c r="AA793" s="232"/>
      <c r="AH793" s="232"/>
      <c r="AO793" s="232"/>
      <c r="AV793" s="232"/>
    </row>
    <row r="794">
      <c r="C794" s="229"/>
      <c r="D794" s="229"/>
      <c r="E794" s="229"/>
      <c r="F794" s="229"/>
      <c r="G794" s="229"/>
      <c r="H794" s="229"/>
      <c r="K794" s="217"/>
      <c r="M794" s="232"/>
      <c r="T794" s="232"/>
      <c r="AA794" s="232"/>
      <c r="AH794" s="232"/>
      <c r="AO794" s="232"/>
      <c r="AV794" s="232"/>
    </row>
    <row r="795">
      <c r="C795" s="229"/>
      <c r="D795" s="229"/>
      <c r="E795" s="229"/>
      <c r="F795" s="229"/>
      <c r="G795" s="229"/>
      <c r="H795" s="229"/>
      <c r="K795" s="217"/>
      <c r="M795" s="232"/>
      <c r="T795" s="232"/>
      <c r="AA795" s="232"/>
      <c r="AH795" s="232"/>
      <c r="AO795" s="232"/>
      <c r="AV795" s="232"/>
    </row>
    <row r="796">
      <c r="C796" s="229"/>
      <c r="D796" s="229"/>
      <c r="E796" s="229"/>
      <c r="F796" s="229"/>
      <c r="G796" s="229"/>
      <c r="H796" s="229"/>
      <c r="K796" s="217"/>
      <c r="M796" s="232"/>
      <c r="T796" s="232"/>
      <c r="AA796" s="232"/>
      <c r="AH796" s="232"/>
      <c r="AO796" s="232"/>
      <c r="AV796" s="232"/>
    </row>
    <row r="797">
      <c r="C797" s="229"/>
      <c r="D797" s="229"/>
      <c r="E797" s="229"/>
      <c r="F797" s="229"/>
      <c r="G797" s="229"/>
      <c r="H797" s="229"/>
      <c r="K797" s="217"/>
      <c r="M797" s="232"/>
      <c r="T797" s="232"/>
      <c r="AA797" s="232"/>
      <c r="AH797" s="232"/>
      <c r="AO797" s="232"/>
      <c r="AV797" s="232"/>
    </row>
    <row r="798">
      <c r="C798" s="229"/>
      <c r="D798" s="229"/>
      <c r="E798" s="229"/>
      <c r="F798" s="229"/>
      <c r="G798" s="229"/>
      <c r="H798" s="229"/>
      <c r="K798" s="217"/>
      <c r="M798" s="232"/>
      <c r="T798" s="232"/>
      <c r="AA798" s="232"/>
      <c r="AH798" s="232"/>
      <c r="AO798" s="232"/>
      <c r="AV798" s="232"/>
    </row>
    <row r="799">
      <c r="C799" s="229"/>
      <c r="D799" s="229"/>
      <c r="E799" s="229"/>
      <c r="F799" s="229"/>
      <c r="G799" s="229"/>
      <c r="H799" s="229"/>
      <c r="K799" s="217"/>
      <c r="M799" s="232"/>
      <c r="T799" s="232"/>
      <c r="AA799" s="232"/>
      <c r="AH799" s="232"/>
      <c r="AO799" s="232"/>
      <c r="AV799" s="232"/>
    </row>
    <row r="800">
      <c r="C800" s="229"/>
      <c r="D800" s="229"/>
      <c r="E800" s="229"/>
      <c r="F800" s="229"/>
      <c r="G800" s="229"/>
      <c r="H800" s="229"/>
      <c r="K800" s="217"/>
      <c r="M800" s="232"/>
      <c r="T800" s="232"/>
      <c r="AA800" s="232"/>
      <c r="AH800" s="232"/>
      <c r="AO800" s="232"/>
      <c r="AV800" s="232"/>
    </row>
    <row r="801">
      <c r="C801" s="229"/>
      <c r="D801" s="229"/>
      <c r="E801" s="229"/>
      <c r="F801" s="229"/>
      <c r="G801" s="229"/>
      <c r="H801" s="229"/>
      <c r="K801" s="217"/>
      <c r="M801" s="232"/>
      <c r="T801" s="232"/>
      <c r="AA801" s="232"/>
      <c r="AH801" s="232"/>
      <c r="AO801" s="232"/>
      <c r="AV801" s="232"/>
    </row>
    <row r="802">
      <c r="C802" s="229"/>
      <c r="D802" s="229"/>
      <c r="E802" s="229"/>
      <c r="F802" s="229"/>
      <c r="G802" s="229"/>
      <c r="H802" s="229"/>
      <c r="K802" s="217"/>
      <c r="M802" s="232"/>
      <c r="T802" s="232"/>
      <c r="AA802" s="232"/>
      <c r="AH802" s="232"/>
      <c r="AO802" s="232"/>
      <c r="AV802" s="232"/>
    </row>
    <row r="803">
      <c r="C803" s="229"/>
      <c r="D803" s="229"/>
      <c r="E803" s="229"/>
      <c r="F803" s="229"/>
      <c r="G803" s="229"/>
      <c r="H803" s="229"/>
      <c r="K803" s="217"/>
      <c r="M803" s="232"/>
      <c r="T803" s="232"/>
      <c r="AA803" s="232"/>
      <c r="AH803" s="232"/>
      <c r="AO803" s="232"/>
      <c r="AV803" s="232"/>
    </row>
    <row r="804">
      <c r="C804" s="229"/>
      <c r="D804" s="229"/>
      <c r="E804" s="229"/>
      <c r="F804" s="229"/>
      <c r="G804" s="229"/>
      <c r="H804" s="229"/>
      <c r="K804" s="217"/>
      <c r="M804" s="232"/>
      <c r="T804" s="232"/>
      <c r="AA804" s="232"/>
      <c r="AH804" s="232"/>
      <c r="AO804" s="232"/>
      <c r="AV804" s="232"/>
    </row>
    <row r="805">
      <c r="C805" s="229"/>
      <c r="D805" s="229"/>
      <c r="E805" s="229"/>
      <c r="F805" s="229"/>
      <c r="G805" s="229"/>
      <c r="H805" s="229"/>
      <c r="K805" s="217"/>
      <c r="M805" s="232"/>
      <c r="T805" s="232"/>
      <c r="AA805" s="232"/>
      <c r="AH805" s="232"/>
      <c r="AO805" s="232"/>
      <c r="AV805" s="232"/>
    </row>
    <row r="806">
      <c r="C806" s="229"/>
      <c r="D806" s="229"/>
      <c r="E806" s="229"/>
      <c r="F806" s="229"/>
      <c r="G806" s="229"/>
      <c r="H806" s="229"/>
      <c r="K806" s="217"/>
      <c r="M806" s="232"/>
      <c r="T806" s="232"/>
      <c r="AA806" s="232"/>
      <c r="AH806" s="232"/>
      <c r="AO806" s="232"/>
      <c r="AV806" s="232"/>
    </row>
    <row r="807">
      <c r="C807" s="229"/>
      <c r="D807" s="229"/>
      <c r="E807" s="229"/>
      <c r="F807" s="229"/>
      <c r="G807" s="229"/>
      <c r="H807" s="229"/>
      <c r="K807" s="217"/>
      <c r="M807" s="232"/>
      <c r="T807" s="232"/>
      <c r="AA807" s="232"/>
      <c r="AH807" s="232"/>
      <c r="AO807" s="232"/>
      <c r="AV807" s="232"/>
    </row>
    <row r="808">
      <c r="C808" s="229"/>
      <c r="D808" s="229"/>
      <c r="E808" s="229"/>
      <c r="F808" s="229"/>
      <c r="G808" s="229"/>
      <c r="H808" s="229"/>
      <c r="K808" s="217"/>
      <c r="M808" s="232"/>
      <c r="T808" s="232"/>
      <c r="AA808" s="232"/>
      <c r="AH808" s="232"/>
      <c r="AO808" s="232"/>
      <c r="AV808" s="232"/>
    </row>
    <row r="809">
      <c r="C809" s="229"/>
      <c r="D809" s="229"/>
      <c r="E809" s="229"/>
      <c r="F809" s="229"/>
      <c r="G809" s="229"/>
      <c r="H809" s="229"/>
      <c r="K809" s="217"/>
      <c r="M809" s="232"/>
      <c r="T809" s="232"/>
      <c r="AA809" s="232"/>
      <c r="AH809" s="232"/>
      <c r="AO809" s="232"/>
      <c r="AV809" s="232"/>
    </row>
    <row r="810">
      <c r="C810" s="229"/>
      <c r="D810" s="229"/>
      <c r="E810" s="229"/>
      <c r="F810" s="229"/>
      <c r="G810" s="229"/>
      <c r="H810" s="229"/>
      <c r="K810" s="217"/>
      <c r="M810" s="232"/>
      <c r="T810" s="232"/>
      <c r="AA810" s="232"/>
      <c r="AH810" s="232"/>
      <c r="AO810" s="232"/>
      <c r="AV810" s="232"/>
    </row>
    <row r="811">
      <c r="C811" s="229"/>
      <c r="D811" s="229"/>
      <c r="E811" s="229"/>
      <c r="F811" s="229"/>
      <c r="G811" s="229"/>
      <c r="H811" s="229"/>
      <c r="K811" s="217"/>
      <c r="M811" s="232"/>
      <c r="T811" s="232"/>
      <c r="AA811" s="232"/>
      <c r="AH811" s="232"/>
      <c r="AO811" s="232"/>
      <c r="AV811" s="232"/>
    </row>
    <row r="812">
      <c r="C812" s="229"/>
      <c r="D812" s="229"/>
      <c r="E812" s="229"/>
      <c r="F812" s="229"/>
      <c r="G812" s="229"/>
      <c r="H812" s="229"/>
      <c r="K812" s="217"/>
      <c r="M812" s="232"/>
      <c r="T812" s="232"/>
      <c r="AA812" s="232"/>
      <c r="AH812" s="232"/>
      <c r="AO812" s="232"/>
      <c r="AV812" s="232"/>
    </row>
    <row r="813">
      <c r="C813" s="229"/>
      <c r="D813" s="229"/>
      <c r="E813" s="229"/>
      <c r="F813" s="229"/>
      <c r="G813" s="229"/>
      <c r="H813" s="229"/>
      <c r="K813" s="217"/>
      <c r="M813" s="232"/>
      <c r="T813" s="232"/>
      <c r="AA813" s="232"/>
      <c r="AH813" s="232"/>
      <c r="AO813" s="232"/>
      <c r="AV813" s="232"/>
    </row>
    <row r="814">
      <c r="C814" s="229"/>
      <c r="D814" s="229"/>
      <c r="E814" s="229"/>
      <c r="F814" s="229"/>
      <c r="G814" s="229"/>
      <c r="H814" s="229"/>
      <c r="K814" s="217"/>
      <c r="M814" s="232"/>
      <c r="T814" s="232"/>
      <c r="AA814" s="232"/>
      <c r="AH814" s="232"/>
      <c r="AO814" s="232"/>
      <c r="AV814" s="232"/>
    </row>
    <row r="815">
      <c r="C815" s="229"/>
      <c r="D815" s="229"/>
      <c r="E815" s="229"/>
      <c r="F815" s="229"/>
      <c r="G815" s="229"/>
      <c r="H815" s="229"/>
      <c r="K815" s="217"/>
      <c r="M815" s="232"/>
      <c r="T815" s="232"/>
      <c r="AA815" s="232"/>
      <c r="AH815" s="232"/>
      <c r="AO815" s="232"/>
      <c r="AV815" s="232"/>
    </row>
    <row r="816">
      <c r="C816" s="229"/>
      <c r="D816" s="229"/>
      <c r="E816" s="229"/>
      <c r="F816" s="229"/>
      <c r="G816" s="229"/>
      <c r="H816" s="229"/>
      <c r="K816" s="217"/>
      <c r="M816" s="232"/>
      <c r="T816" s="232"/>
      <c r="AA816" s="232"/>
      <c r="AH816" s="232"/>
      <c r="AO816" s="232"/>
      <c r="AV816" s="232"/>
    </row>
    <row r="817">
      <c r="C817" s="229"/>
      <c r="D817" s="229"/>
      <c r="E817" s="229"/>
      <c r="F817" s="229"/>
      <c r="G817" s="229"/>
      <c r="H817" s="229"/>
      <c r="K817" s="217"/>
      <c r="M817" s="232"/>
      <c r="T817" s="232"/>
      <c r="AA817" s="232"/>
      <c r="AH817" s="232"/>
      <c r="AO817" s="232"/>
      <c r="AV817" s="232"/>
    </row>
    <row r="818">
      <c r="C818" s="229"/>
      <c r="D818" s="229"/>
      <c r="E818" s="229"/>
      <c r="F818" s="229"/>
      <c r="G818" s="229"/>
      <c r="H818" s="229"/>
      <c r="K818" s="217"/>
      <c r="M818" s="232"/>
      <c r="T818" s="232"/>
      <c r="AA818" s="232"/>
      <c r="AH818" s="232"/>
      <c r="AO818" s="232"/>
      <c r="AV818" s="232"/>
    </row>
    <row r="819">
      <c r="C819" s="229"/>
      <c r="D819" s="229"/>
      <c r="E819" s="229"/>
      <c r="F819" s="229"/>
      <c r="G819" s="229"/>
      <c r="H819" s="229"/>
      <c r="K819" s="217"/>
      <c r="M819" s="232"/>
      <c r="T819" s="232"/>
      <c r="AA819" s="232"/>
      <c r="AH819" s="232"/>
      <c r="AO819" s="232"/>
      <c r="AV819" s="232"/>
    </row>
    <row r="820">
      <c r="C820" s="229"/>
      <c r="D820" s="229"/>
      <c r="E820" s="229"/>
      <c r="F820" s="229"/>
      <c r="G820" s="229"/>
      <c r="H820" s="229"/>
      <c r="K820" s="217"/>
      <c r="M820" s="232"/>
      <c r="T820" s="232"/>
      <c r="AA820" s="232"/>
      <c r="AH820" s="232"/>
      <c r="AO820" s="232"/>
      <c r="AV820" s="232"/>
    </row>
    <row r="821">
      <c r="C821" s="229"/>
      <c r="D821" s="229"/>
      <c r="E821" s="229"/>
      <c r="F821" s="229"/>
      <c r="G821" s="229"/>
      <c r="H821" s="229"/>
      <c r="K821" s="217"/>
      <c r="M821" s="232"/>
      <c r="T821" s="232"/>
      <c r="AA821" s="232"/>
      <c r="AH821" s="232"/>
      <c r="AO821" s="232"/>
      <c r="AV821" s="232"/>
    </row>
    <row r="822">
      <c r="C822" s="229"/>
      <c r="D822" s="229"/>
      <c r="E822" s="229"/>
      <c r="F822" s="229"/>
      <c r="G822" s="229"/>
      <c r="H822" s="229"/>
      <c r="K822" s="217"/>
      <c r="M822" s="232"/>
      <c r="T822" s="232"/>
      <c r="AA822" s="232"/>
      <c r="AH822" s="232"/>
      <c r="AO822" s="232"/>
      <c r="AV822" s="232"/>
    </row>
    <row r="823">
      <c r="C823" s="229"/>
      <c r="D823" s="229"/>
      <c r="E823" s="229"/>
      <c r="F823" s="229"/>
      <c r="G823" s="229"/>
      <c r="H823" s="229"/>
      <c r="K823" s="217"/>
      <c r="M823" s="232"/>
      <c r="T823" s="232"/>
      <c r="AA823" s="232"/>
      <c r="AH823" s="232"/>
      <c r="AO823" s="232"/>
      <c r="AV823" s="232"/>
    </row>
    <row r="824">
      <c r="C824" s="229"/>
      <c r="D824" s="229"/>
      <c r="E824" s="229"/>
      <c r="F824" s="229"/>
      <c r="G824" s="229"/>
      <c r="H824" s="229"/>
      <c r="K824" s="217"/>
      <c r="M824" s="232"/>
      <c r="T824" s="232"/>
      <c r="AA824" s="232"/>
      <c r="AH824" s="232"/>
      <c r="AO824" s="232"/>
      <c r="AV824" s="232"/>
    </row>
    <row r="825">
      <c r="C825" s="229"/>
      <c r="D825" s="229"/>
      <c r="E825" s="229"/>
      <c r="F825" s="229"/>
      <c r="G825" s="229"/>
      <c r="H825" s="229"/>
      <c r="K825" s="217"/>
      <c r="M825" s="232"/>
      <c r="T825" s="232"/>
      <c r="AA825" s="232"/>
      <c r="AH825" s="232"/>
      <c r="AO825" s="232"/>
      <c r="AV825" s="232"/>
    </row>
    <row r="826">
      <c r="C826" s="229"/>
      <c r="D826" s="229"/>
      <c r="E826" s="229"/>
      <c r="F826" s="229"/>
      <c r="G826" s="229"/>
      <c r="H826" s="229"/>
      <c r="K826" s="217"/>
      <c r="M826" s="232"/>
      <c r="T826" s="232"/>
      <c r="AA826" s="232"/>
      <c r="AH826" s="232"/>
      <c r="AO826" s="232"/>
      <c r="AV826" s="232"/>
    </row>
    <row r="827">
      <c r="C827" s="229"/>
      <c r="D827" s="229"/>
      <c r="E827" s="229"/>
      <c r="F827" s="229"/>
      <c r="G827" s="229"/>
      <c r="H827" s="229"/>
      <c r="K827" s="217"/>
      <c r="M827" s="232"/>
      <c r="T827" s="232"/>
      <c r="AA827" s="232"/>
      <c r="AH827" s="232"/>
      <c r="AO827" s="232"/>
      <c r="AV827" s="232"/>
    </row>
    <row r="828">
      <c r="C828" s="229"/>
      <c r="D828" s="229"/>
      <c r="E828" s="229"/>
      <c r="F828" s="229"/>
      <c r="G828" s="229"/>
      <c r="H828" s="229"/>
      <c r="K828" s="217"/>
      <c r="M828" s="232"/>
      <c r="T828" s="232"/>
      <c r="AA828" s="232"/>
      <c r="AH828" s="232"/>
      <c r="AO828" s="232"/>
      <c r="AV828" s="232"/>
    </row>
    <row r="829">
      <c r="C829" s="229"/>
      <c r="D829" s="229"/>
      <c r="E829" s="229"/>
      <c r="F829" s="229"/>
      <c r="G829" s="229"/>
      <c r="H829" s="229"/>
      <c r="K829" s="217"/>
      <c r="M829" s="232"/>
      <c r="T829" s="232"/>
      <c r="AA829" s="232"/>
      <c r="AH829" s="232"/>
      <c r="AO829" s="232"/>
      <c r="AV829" s="232"/>
    </row>
    <row r="830">
      <c r="C830" s="229"/>
      <c r="D830" s="229"/>
      <c r="E830" s="229"/>
      <c r="F830" s="229"/>
      <c r="G830" s="229"/>
      <c r="H830" s="229"/>
      <c r="K830" s="217"/>
      <c r="M830" s="232"/>
      <c r="T830" s="232"/>
      <c r="AA830" s="232"/>
      <c r="AH830" s="232"/>
      <c r="AO830" s="232"/>
      <c r="AV830" s="232"/>
    </row>
    <row r="831">
      <c r="C831" s="229"/>
      <c r="D831" s="229"/>
      <c r="E831" s="229"/>
      <c r="F831" s="229"/>
      <c r="G831" s="229"/>
      <c r="H831" s="229"/>
      <c r="K831" s="217"/>
      <c r="M831" s="232"/>
      <c r="T831" s="232"/>
      <c r="AA831" s="232"/>
      <c r="AH831" s="232"/>
      <c r="AO831" s="232"/>
      <c r="AV831" s="232"/>
    </row>
    <row r="832">
      <c r="C832" s="229"/>
      <c r="D832" s="229"/>
      <c r="E832" s="229"/>
      <c r="F832" s="229"/>
      <c r="G832" s="229"/>
      <c r="H832" s="229"/>
      <c r="K832" s="217"/>
      <c r="M832" s="232"/>
      <c r="T832" s="232"/>
      <c r="AA832" s="232"/>
      <c r="AH832" s="232"/>
      <c r="AO832" s="232"/>
      <c r="AV832" s="232"/>
    </row>
    <row r="833">
      <c r="C833" s="229"/>
      <c r="D833" s="229"/>
      <c r="E833" s="229"/>
      <c r="F833" s="229"/>
      <c r="G833" s="229"/>
      <c r="H833" s="229"/>
      <c r="K833" s="217"/>
      <c r="M833" s="232"/>
      <c r="T833" s="232"/>
      <c r="AA833" s="232"/>
      <c r="AH833" s="232"/>
      <c r="AO833" s="232"/>
      <c r="AV833" s="232"/>
    </row>
    <row r="834">
      <c r="C834" s="229"/>
      <c r="D834" s="229"/>
      <c r="E834" s="229"/>
      <c r="F834" s="229"/>
      <c r="G834" s="229"/>
      <c r="H834" s="229"/>
      <c r="K834" s="217"/>
      <c r="M834" s="232"/>
      <c r="T834" s="232"/>
      <c r="AA834" s="232"/>
      <c r="AH834" s="232"/>
      <c r="AO834" s="232"/>
      <c r="AV834" s="232"/>
    </row>
    <row r="835">
      <c r="C835" s="229"/>
      <c r="D835" s="229"/>
      <c r="E835" s="229"/>
      <c r="F835" s="229"/>
      <c r="G835" s="229"/>
      <c r="H835" s="229"/>
      <c r="K835" s="217"/>
      <c r="M835" s="232"/>
      <c r="T835" s="232"/>
      <c r="AA835" s="232"/>
      <c r="AH835" s="232"/>
      <c r="AO835" s="232"/>
      <c r="AV835" s="232"/>
    </row>
    <row r="836">
      <c r="C836" s="229"/>
      <c r="D836" s="229"/>
      <c r="E836" s="229"/>
      <c r="F836" s="229"/>
      <c r="G836" s="229"/>
      <c r="H836" s="229"/>
      <c r="K836" s="217"/>
      <c r="M836" s="232"/>
      <c r="T836" s="232"/>
      <c r="AA836" s="232"/>
      <c r="AH836" s="232"/>
      <c r="AO836" s="232"/>
      <c r="AV836" s="232"/>
    </row>
    <row r="837">
      <c r="C837" s="229"/>
      <c r="D837" s="229"/>
      <c r="E837" s="229"/>
      <c r="F837" s="229"/>
      <c r="G837" s="229"/>
      <c r="H837" s="229"/>
      <c r="K837" s="217"/>
      <c r="M837" s="232"/>
      <c r="T837" s="232"/>
      <c r="AA837" s="232"/>
      <c r="AH837" s="232"/>
      <c r="AO837" s="232"/>
      <c r="AV837" s="232"/>
    </row>
    <row r="838">
      <c r="C838" s="229"/>
      <c r="D838" s="229"/>
      <c r="E838" s="229"/>
      <c r="F838" s="229"/>
      <c r="G838" s="229"/>
      <c r="H838" s="229"/>
      <c r="K838" s="217"/>
      <c r="M838" s="232"/>
      <c r="T838" s="232"/>
      <c r="AA838" s="232"/>
      <c r="AH838" s="232"/>
      <c r="AO838" s="232"/>
      <c r="AV838" s="232"/>
    </row>
    <row r="839">
      <c r="C839" s="229"/>
      <c r="D839" s="229"/>
      <c r="E839" s="229"/>
      <c r="F839" s="229"/>
      <c r="G839" s="229"/>
      <c r="H839" s="229"/>
      <c r="K839" s="217"/>
      <c r="M839" s="232"/>
      <c r="T839" s="232"/>
      <c r="AA839" s="232"/>
      <c r="AH839" s="232"/>
      <c r="AO839" s="232"/>
      <c r="AV839" s="232"/>
    </row>
    <row r="840">
      <c r="C840" s="229"/>
      <c r="D840" s="229"/>
      <c r="E840" s="229"/>
      <c r="F840" s="229"/>
      <c r="G840" s="229"/>
      <c r="H840" s="229"/>
      <c r="K840" s="217"/>
      <c r="M840" s="232"/>
      <c r="T840" s="232"/>
      <c r="AA840" s="232"/>
      <c r="AH840" s="232"/>
      <c r="AO840" s="232"/>
      <c r="AV840" s="232"/>
    </row>
    <row r="841">
      <c r="C841" s="229"/>
      <c r="D841" s="229"/>
      <c r="E841" s="229"/>
      <c r="F841" s="229"/>
      <c r="G841" s="229"/>
      <c r="H841" s="229"/>
      <c r="K841" s="217"/>
      <c r="M841" s="232"/>
      <c r="T841" s="232"/>
      <c r="AA841" s="232"/>
      <c r="AH841" s="232"/>
      <c r="AO841" s="232"/>
      <c r="AV841" s="232"/>
    </row>
    <row r="842">
      <c r="C842" s="229"/>
      <c r="D842" s="229"/>
      <c r="E842" s="229"/>
      <c r="F842" s="229"/>
      <c r="G842" s="229"/>
      <c r="H842" s="229"/>
      <c r="K842" s="217"/>
      <c r="M842" s="232"/>
      <c r="T842" s="232"/>
      <c r="AA842" s="232"/>
      <c r="AH842" s="232"/>
      <c r="AO842" s="232"/>
      <c r="AV842" s="232"/>
    </row>
    <row r="843">
      <c r="C843" s="229"/>
      <c r="D843" s="229"/>
      <c r="E843" s="229"/>
      <c r="F843" s="229"/>
      <c r="G843" s="229"/>
      <c r="H843" s="229"/>
      <c r="K843" s="217"/>
      <c r="M843" s="232"/>
      <c r="T843" s="232"/>
      <c r="AA843" s="232"/>
      <c r="AH843" s="232"/>
      <c r="AO843" s="232"/>
      <c r="AV843" s="232"/>
    </row>
    <row r="844">
      <c r="C844" s="229"/>
      <c r="D844" s="229"/>
      <c r="E844" s="229"/>
      <c r="F844" s="229"/>
      <c r="G844" s="229"/>
      <c r="H844" s="229"/>
      <c r="K844" s="217"/>
      <c r="M844" s="232"/>
      <c r="T844" s="232"/>
      <c r="AA844" s="232"/>
      <c r="AH844" s="232"/>
      <c r="AO844" s="232"/>
      <c r="AV844" s="232"/>
    </row>
    <row r="845">
      <c r="C845" s="229"/>
      <c r="D845" s="229"/>
      <c r="E845" s="229"/>
      <c r="F845" s="229"/>
      <c r="G845" s="229"/>
      <c r="H845" s="229"/>
      <c r="K845" s="217"/>
      <c r="M845" s="232"/>
      <c r="T845" s="232"/>
      <c r="AA845" s="232"/>
      <c r="AH845" s="232"/>
      <c r="AO845" s="232"/>
      <c r="AV845" s="232"/>
    </row>
    <row r="846">
      <c r="C846" s="229"/>
      <c r="D846" s="229"/>
      <c r="E846" s="229"/>
      <c r="F846" s="229"/>
      <c r="G846" s="229"/>
      <c r="H846" s="229"/>
      <c r="K846" s="217"/>
      <c r="M846" s="232"/>
      <c r="T846" s="232"/>
      <c r="AA846" s="232"/>
      <c r="AH846" s="232"/>
      <c r="AO846" s="232"/>
      <c r="AV846" s="232"/>
    </row>
    <row r="847">
      <c r="C847" s="229"/>
      <c r="D847" s="229"/>
      <c r="E847" s="229"/>
      <c r="F847" s="229"/>
      <c r="G847" s="229"/>
      <c r="H847" s="229"/>
      <c r="K847" s="217"/>
      <c r="M847" s="232"/>
      <c r="T847" s="232"/>
      <c r="AA847" s="232"/>
      <c r="AH847" s="232"/>
      <c r="AO847" s="232"/>
      <c r="AV847" s="232"/>
    </row>
    <row r="848">
      <c r="C848" s="229"/>
      <c r="D848" s="229"/>
      <c r="E848" s="229"/>
      <c r="F848" s="229"/>
      <c r="G848" s="229"/>
      <c r="H848" s="229"/>
      <c r="K848" s="217"/>
      <c r="M848" s="232"/>
      <c r="T848" s="232"/>
      <c r="AA848" s="232"/>
      <c r="AH848" s="232"/>
      <c r="AO848" s="232"/>
      <c r="AV848" s="232"/>
    </row>
    <row r="849">
      <c r="C849" s="229"/>
      <c r="D849" s="229"/>
      <c r="E849" s="229"/>
      <c r="F849" s="229"/>
      <c r="G849" s="229"/>
      <c r="H849" s="229"/>
      <c r="K849" s="217"/>
      <c r="M849" s="232"/>
      <c r="T849" s="232"/>
      <c r="AA849" s="232"/>
      <c r="AH849" s="232"/>
      <c r="AO849" s="232"/>
      <c r="AV849" s="232"/>
    </row>
    <row r="850">
      <c r="C850" s="229"/>
      <c r="D850" s="229"/>
      <c r="E850" s="229"/>
      <c r="F850" s="229"/>
      <c r="G850" s="229"/>
      <c r="H850" s="229"/>
      <c r="K850" s="217"/>
      <c r="M850" s="232"/>
      <c r="T850" s="232"/>
      <c r="AA850" s="232"/>
      <c r="AH850" s="232"/>
      <c r="AO850" s="232"/>
      <c r="AV850" s="232"/>
    </row>
    <row r="851">
      <c r="C851" s="229"/>
      <c r="D851" s="229"/>
      <c r="E851" s="229"/>
      <c r="F851" s="229"/>
      <c r="G851" s="229"/>
      <c r="H851" s="229"/>
      <c r="K851" s="217"/>
      <c r="M851" s="232"/>
      <c r="T851" s="232"/>
      <c r="AA851" s="232"/>
      <c r="AH851" s="232"/>
      <c r="AO851" s="232"/>
      <c r="AV851" s="232"/>
    </row>
    <row r="852">
      <c r="C852" s="229"/>
      <c r="D852" s="229"/>
      <c r="E852" s="229"/>
      <c r="F852" s="229"/>
      <c r="G852" s="229"/>
      <c r="H852" s="229"/>
      <c r="K852" s="217"/>
      <c r="M852" s="232"/>
      <c r="T852" s="232"/>
      <c r="AA852" s="232"/>
      <c r="AH852" s="232"/>
      <c r="AO852" s="232"/>
      <c r="AV852" s="232"/>
    </row>
    <row r="853">
      <c r="C853" s="229"/>
      <c r="D853" s="229"/>
      <c r="E853" s="229"/>
      <c r="F853" s="229"/>
      <c r="G853" s="229"/>
      <c r="H853" s="229"/>
      <c r="K853" s="217"/>
      <c r="M853" s="232"/>
      <c r="T853" s="232"/>
      <c r="AA853" s="232"/>
      <c r="AH853" s="232"/>
      <c r="AO853" s="232"/>
      <c r="AV853" s="232"/>
    </row>
    <row r="854">
      <c r="C854" s="229"/>
      <c r="D854" s="229"/>
      <c r="E854" s="229"/>
      <c r="F854" s="229"/>
      <c r="G854" s="229"/>
      <c r="H854" s="229"/>
      <c r="K854" s="217"/>
      <c r="M854" s="232"/>
      <c r="T854" s="232"/>
      <c r="AA854" s="232"/>
      <c r="AH854" s="232"/>
      <c r="AO854" s="232"/>
      <c r="AV854" s="232"/>
    </row>
    <row r="855">
      <c r="C855" s="229"/>
      <c r="D855" s="229"/>
      <c r="E855" s="229"/>
      <c r="F855" s="229"/>
      <c r="G855" s="229"/>
      <c r="H855" s="229"/>
      <c r="K855" s="217"/>
      <c r="M855" s="232"/>
      <c r="T855" s="232"/>
      <c r="AA855" s="232"/>
      <c r="AH855" s="232"/>
      <c r="AO855" s="232"/>
      <c r="AV855" s="232"/>
    </row>
    <row r="856">
      <c r="C856" s="229"/>
      <c r="D856" s="229"/>
      <c r="E856" s="229"/>
      <c r="F856" s="229"/>
      <c r="G856" s="229"/>
      <c r="H856" s="229"/>
      <c r="K856" s="217"/>
      <c r="M856" s="232"/>
      <c r="T856" s="232"/>
      <c r="AA856" s="232"/>
      <c r="AH856" s="232"/>
      <c r="AO856" s="232"/>
      <c r="AV856" s="232"/>
    </row>
    <row r="857">
      <c r="C857" s="229"/>
      <c r="D857" s="229"/>
      <c r="E857" s="229"/>
      <c r="F857" s="229"/>
      <c r="G857" s="229"/>
      <c r="H857" s="229"/>
      <c r="K857" s="217"/>
      <c r="M857" s="232"/>
      <c r="T857" s="232"/>
      <c r="AA857" s="232"/>
      <c r="AH857" s="232"/>
      <c r="AO857" s="232"/>
      <c r="AV857" s="232"/>
    </row>
    <row r="858">
      <c r="C858" s="229"/>
      <c r="D858" s="229"/>
      <c r="E858" s="229"/>
      <c r="F858" s="229"/>
      <c r="G858" s="229"/>
      <c r="H858" s="229"/>
      <c r="K858" s="217"/>
      <c r="M858" s="232"/>
      <c r="T858" s="232"/>
      <c r="AA858" s="232"/>
      <c r="AH858" s="232"/>
      <c r="AO858" s="232"/>
      <c r="AV858" s="232"/>
    </row>
    <row r="859">
      <c r="C859" s="229"/>
      <c r="D859" s="229"/>
      <c r="E859" s="229"/>
      <c r="F859" s="229"/>
      <c r="G859" s="229"/>
      <c r="H859" s="229"/>
      <c r="K859" s="217"/>
      <c r="M859" s="232"/>
      <c r="T859" s="232"/>
      <c r="AA859" s="232"/>
      <c r="AH859" s="232"/>
      <c r="AO859" s="232"/>
      <c r="AV859" s="232"/>
    </row>
    <row r="860">
      <c r="C860" s="229"/>
      <c r="D860" s="229"/>
      <c r="E860" s="229"/>
      <c r="F860" s="229"/>
      <c r="G860" s="229"/>
      <c r="H860" s="229"/>
      <c r="K860" s="217"/>
      <c r="M860" s="232"/>
      <c r="T860" s="232"/>
      <c r="AA860" s="232"/>
      <c r="AH860" s="232"/>
      <c r="AO860" s="232"/>
      <c r="AV860" s="232"/>
    </row>
    <row r="861">
      <c r="C861" s="229"/>
      <c r="D861" s="229"/>
      <c r="E861" s="229"/>
      <c r="F861" s="229"/>
      <c r="G861" s="229"/>
      <c r="H861" s="229"/>
      <c r="K861" s="217"/>
      <c r="M861" s="232"/>
      <c r="T861" s="232"/>
      <c r="AA861" s="232"/>
      <c r="AH861" s="232"/>
      <c r="AO861" s="232"/>
      <c r="AV861" s="232"/>
    </row>
    <row r="862">
      <c r="C862" s="229"/>
      <c r="D862" s="229"/>
      <c r="E862" s="229"/>
      <c r="F862" s="229"/>
      <c r="G862" s="229"/>
      <c r="H862" s="229"/>
      <c r="K862" s="217"/>
      <c r="M862" s="232"/>
      <c r="T862" s="232"/>
      <c r="AA862" s="232"/>
      <c r="AH862" s="232"/>
      <c r="AO862" s="232"/>
      <c r="AV862" s="232"/>
    </row>
    <row r="863">
      <c r="C863" s="229"/>
      <c r="D863" s="229"/>
      <c r="E863" s="229"/>
      <c r="F863" s="229"/>
      <c r="G863" s="229"/>
      <c r="H863" s="229"/>
      <c r="K863" s="217"/>
      <c r="M863" s="232"/>
      <c r="T863" s="232"/>
      <c r="AA863" s="232"/>
      <c r="AH863" s="232"/>
      <c r="AO863" s="232"/>
      <c r="AV863" s="232"/>
    </row>
    <row r="864">
      <c r="C864" s="229"/>
      <c r="D864" s="229"/>
      <c r="E864" s="229"/>
      <c r="F864" s="229"/>
      <c r="G864" s="229"/>
      <c r="H864" s="229"/>
      <c r="K864" s="217"/>
      <c r="M864" s="232"/>
      <c r="T864" s="232"/>
      <c r="AA864" s="232"/>
      <c r="AH864" s="232"/>
      <c r="AO864" s="232"/>
      <c r="AV864" s="232"/>
    </row>
    <row r="865">
      <c r="C865" s="229"/>
      <c r="D865" s="229"/>
      <c r="E865" s="229"/>
      <c r="F865" s="229"/>
      <c r="G865" s="229"/>
      <c r="H865" s="229"/>
      <c r="K865" s="217"/>
      <c r="M865" s="232"/>
      <c r="T865" s="232"/>
      <c r="AA865" s="232"/>
      <c r="AH865" s="232"/>
      <c r="AO865" s="232"/>
      <c r="AV865" s="232"/>
    </row>
    <row r="866">
      <c r="C866" s="229"/>
      <c r="D866" s="229"/>
      <c r="E866" s="229"/>
      <c r="F866" s="229"/>
      <c r="G866" s="229"/>
      <c r="H866" s="229"/>
      <c r="K866" s="217"/>
      <c r="M866" s="232"/>
      <c r="T866" s="232"/>
      <c r="AA866" s="232"/>
      <c r="AH866" s="232"/>
      <c r="AO866" s="232"/>
      <c r="AV866" s="232"/>
    </row>
    <row r="867">
      <c r="C867" s="229"/>
      <c r="D867" s="229"/>
      <c r="E867" s="229"/>
      <c r="F867" s="229"/>
      <c r="G867" s="229"/>
      <c r="H867" s="229"/>
      <c r="K867" s="217"/>
      <c r="M867" s="232"/>
      <c r="T867" s="232"/>
      <c r="AA867" s="232"/>
      <c r="AH867" s="232"/>
      <c r="AO867" s="232"/>
      <c r="AV867" s="232"/>
    </row>
    <row r="868">
      <c r="C868" s="229"/>
      <c r="D868" s="229"/>
      <c r="E868" s="229"/>
      <c r="F868" s="229"/>
      <c r="G868" s="229"/>
      <c r="H868" s="229"/>
      <c r="K868" s="217"/>
      <c r="M868" s="232"/>
      <c r="T868" s="232"/>
      <c r="AA868" s="232"/>
      <c r="AH868" s="232"/>
      <c r="AO868" s="232"/>
      <c r="AV868" s="232"/>
    </row>
    <row r="869">
      <c r="C869" s="229"/>
      <c r="D869" s="229"/>
      <c r="E869" s="229"/>
      <c r="F869" s="229"/>
      <c r="G869" s="229"/>
      <c r="H869" s="229"/>
      <c r="K869" s="217"/>
      <c r="M869" s="232"/>
      <c r="T869" s="232"/>
      <c r="AA869" s="232"/>
      <c r="AH869" s="232"/>
      <c r="AO869" s="232"/>
      <c r="AV869" s="232"/>
    </row>
    <row r="870">
      <c r="C870" s="229"/>
      <c r="D870" s="229"/>
      <c r="E870" s="229"/>
      <c r="F870" s="229"/>
      <c r="G870" s="229"/>
      <c r="H870" s="229"/>
      <c r="K870" s="217"/>
      <c r="M870" s="232"/>
      <c r="T870" s="232"/>
      <c r="AA870" s="232"/>
      <c r="AH870" s="232"/>
      <c r="AO870" s="232"/>
      <c r="AV870" s="232"/>
    </row>
    <row r="871">
      <c r="C871" s="229"/>
      <c r="D871" s="229"/>
      <c r="E871" s="229"/>
      <c r="F871" s="229"/>
      <c r="G871" s="229"/>
      <c r="H871" s="229"/>
      <c r="K871" s="217"/>
      <c r="M871" s="232"/>
      <c r="T871" s="232"/>
      <c r="AA871" s="232"/>
      <c r="AH871" s="232"/>
      <c r="AO871" s="232"/>
      <c r="AV871" s="232"/>
    </row>
    <row r="872">
      <c r="C872" s="229"/>
      <c r="D872" s="229"/>
      <c r="E872" s="229"/>
      <c r="F872" s="229"/>
      <c r="G872" s="229"/>
      <c r="H872" s="229"/>
      <c r="K872" s="217"/>
      <c r="M872" s="232"/>
      <c r="T872" s="232"/>
      <c r="AA872" s="232"/>
      <c r="AH872" s="232"/>
      <c r="AO872" s="232"/>
      <c r="AV872" s="232"/>
    </row>
    <row r="873">
      <c r="C873" s="229"/>
      <c r="D873" s="229"/>
      <c r="E873" s="229"/>
      <c r="F873" s="229"/>
      <c r="G873" s="229"/>
      <c r="H873" s="229"/>
      <c r="K873" s="217"/>
      <c r="M873" s="232"/>
      <c r="T873" s="232"/>
      <c r="AA873" s="232"/>
      <c r="AH873" s="232"/>
      <c r="AO873" s="232"/>
      <c r="AV873" s="232"/>
    </row>
    <row r="874">
      <c r="C874" s="229"/>
      <c r="D874" s="229"/>
      <c r="E874" s="229"/>
      <c r="F874" s="229"/>
      <c r="G874" s="229"/>
      <c r="H874" s="229"/>
      <c r="K874" s="217"/>
      <c r="M874" s="232"/>
      <c r="T874" s="232"/>
      <c r="AA874" s="232"/>
      <c r="AH874" s="232"/>
      <c r="AO874" s="232"/>
      <c r="AV874" s="232"/>
    </row>
    <row r="875">
      <c r="C875" s="229"/>
      <c r="D875" s="229"/>
      <c r="E875" s="229"/>
      <c r="F875" s="229"/>
      <c r="G875" s="229"/>
      <c r="H875" s="229"/>
      <c r="K875" s="217"/>
      <c r="M875" s="232"/>
      <c r="T875" s="232"/>
      <c r="AA875" s="232"/>
      <c r="AH875" s="232"/>
      <c r="AO875" s="232"/>
      <c r="AV875" s="232"/>
    </row>
    <row r="876">
      <c r="C876" s="229"/>
      <c r="D876" s="229"/>
      <c r="E876" s="229"/>
      <c r="F876" s="229"/>
      <c r="G876" s="229"/>
      <c r="H876" s="229"/>
      <c r="K876" s="217"/>
      <c r="M876" s="232"/>
      <c r="T876" s="232"/>
      <c r="AA876" s="232"/>
      <c r="AH876" s="232"/>
      <c r="AO876" s="232"/>
      <c r="AV876" s="232"/>
    </row>
    <row r="877">
      <c r="C877" s="229"/>
      <c r="D877" s="229"/>
      <c r="E877" s="229"/>
      <c r="F877" s="229"/>
      <c r="G877" s="229"/>
      <c r="H877" s="229"/>
      <c r="K877" s="217"/>
      <c r="M877" s="232"/>
      <c r="T877" s="232"/>
      <c r="AA877" s="232"/>
      <c r="AH877" s="232"/>
      <c r="AO877" s="232"/>
      <c r="AV877" s="232"/>
    </row>
    <row r="878">
      <c r="C878" s="229"/>
      <c r="D878" s="229"/>
      <c r="E878" s="229"/>
      <c r="F878" s="229"/>
      <c r="G878" s="229"/>
      <c r="H878" s="229"/>
      <c r="K878" s="217"/>
      <c r="M878" s="232"/>
      <c r="T878" s="232"/>
      <c r="AA878" s="232"/>
      <c r="AH878" s="232"/>
      <c r="AO878" s="232"/>
      <c r="AV878" s="232"/>
    </row>
    <row r="879">
      <c r="C879" s="229"/>
      <c r="D879" s="229"/>
      <c r="E879" s="229"/>
      <c r="F879" s="229"/>
      <c r="G879" s="229"/>
      <c r="H879" s="229"/>
      <c r="K879" s="217"/>
      <c r="M879" s="232"/>
      <c r="T879" s="232"/>
      <c r="AA879" s="232"/>
      <c r="AH879" s="232"/>
      <c r="AO879" s="232"/>
      <c r="AV879" s="232"/>
    </row>
    <row r="880">
      <c r="C880" s="229"/>
      <c r="D880" s="229"/>
      <c r="E880" s="229"/>
      <c r="F880" s="229"/>
      <c r="G880" s="229"/>
      <c r="H880" s="229"/>
      <c r="K880" s="217"/>
      <c r="M880" s="232"/>
      <c r="T880" s="232"/>
      <c r="AA880" s="232"/>
      <c r="AH880" s="232"/>
      <c r="AO880" s="232"/>
      <c r="AV880" s="232"/>
    </row>
    <row r="881">
      <c r="C881" s="229"/>
      <c r="D881" s="229"/>
      <c r="E881" s="229"/>
      <c r="F881" s="229"/>
      <c r="G881" s="229"/>
      <c r="H881" s="229"/>
      <c r="K881" s="217"/>
      <c r="M881" s="232"/>
      <c r="T881" s="232"/>
      <c r="AA881" s="232"/>
      <c r="AH881" s="232"/>
      <c r="AO881" s="232"/>
      <c r="AV881" s="232"/>
    </row>
    <row r="882">
      <c r="C882" s="229"/>
      <c r="D882" s="229"/>
      <c r="E882" s="229"/>
      <c r="F882" s="229"/>
      <c r="G882" s="229"/>
      <c r="H882" s="229"/>
      <c r="K882" s="217"/>
      <c r="M882" s="232"/>
      <c r="T882" s="232"/>
      <c r="AA882" s="232"/>
      <c r="AH882" s="232"/>
      <c r="AO882" s="232"/>
      <c r="AV882" s="232"/>
    </row>
    <row r="883">
      <c r="C883" s="229"/>
      <c r="D883" s="229"/>
      <c r="E883" s="229"/>
      <c r="F883" s="229"/>
      <c r="G883" s="229"/>
      <c r="H883" s="229"/>
      <c r="K883" s="217"/>
      <c r="M883" s="232"/>
      <c r="T883" s="232"/>
      <c r="AA883" s="232"/>
      <c r="AH883" s="232"/>
      <c r="AO883" s="232"/>
      <c r="AV883" s="232"/>
    </row>
    <row r="884">
      <c r="C884" s="229"/>
      <c r="D884" s="229"/>
      <c r="E884" s="229"/>
      <c r="F884" s="229"/>
      <c r="G884" s="229"/>
      <c r="H884" s="229"/>
      <c r="K884" s="217"/>
      <c r="M884" s="232"/>
      <c r="T884" s="232"/>
      <c r="AA884" s="232"/>
      <c r="AH884" s="232"/>
      <c r="AO884" s="232"/>
      <c r="AV884" s="232"/>
    </row>
    <row r="885">
      <c r="C885" s="229"/>
      <c r="D885" s="229"/>
      <c r="E885" s="229"/>
      <c r="F885" s="229"/>
      <c r="G885" s="229"/>
      <c r="H885" s="229"/>
      <c r="K885" s="217"/>
      <c r="M885" s="232"/>
      <c r="T885" s="232"/>
      <c r="AA885" s="232"/>
      <c r="AH885" s="232"/>
      <c r="AO885" s="232"/>
      <c r="AV885" s="232"/>
    </row>
    <row r="886">
      <c r="C886" s="229"/>
      <c r="D886" s="229"/>
      <c r="E886" s="229"/>
      <c r="F886" s="229"/>
      <c r="G886" s="229"/>
      <c r="H886" s="229"/>
      <c r="K886" s="217"/>
      <c r="M886" s="232"/>
      <c r="T886" s="232"/>
      <c r="AA886" s="232"/>
      <c r="AH886" s="232"/>
      <c r="AO886" s="232"/>
      <c r="AV886" s="232"/>
    </row>
    <row r="887">
      <c r="C887" s="229"/>
      <c r="D887" s="229"/>
      <c r="E887" s="229"/>
      <c r="F887" s="229"/>
      <c r="G887" s="229"/>
      <c r="H887" s="229"/>
      <c r="K887" s="217"/>
      <c r="M887" s="232"/>
      <c r="T887" s="232"/>
      <c r="AA887" s="232"/>
      <c r="AH887" s="232"/>
      <c r="AO887" s="232"/>
      <c r="AV887" s="232"/>
    </row>
    <row r="888">
      <c r="C888" s="229"/>
      <c r="D888" s="229"/>
      <c r="E888" s="229"/>
      <c r="F888" s="229"/>
      <c r="G888" s="229"/>
      <c r="H888" s="229"/>
      <c r="K888" s="217"/>
      <c r="M888" s="232"/>
      <c r="T888" s="232"/>
      <c r="AA888" s="232"/>
      <c r="AH888" s="232"/>
      <c r="AO888" s="232"/>
      <c r="AV888" s="232"/>
    </row>
    <row r="889">
      <c r="C889" s="229"/>
      <c r="D889" s="229"/>
      <c r="E889" s="229"/>
      <c r="F889" s="229"/>
      <c r="G889" s="229"/>
      <c r="H889" s="229"/>
      <c r="K889" s="217"/>
      <c r="M889" s="232"/>
      <c r="T889" s="232"/>
      <c r="AA889" s="232"/>
      <c r="AH889" s="232"/>
      <c r="AO889" s="232"/>
      <c r="AV889" s="232"/>
    </row>
    <row r="890">
      <c r="C890" s="229"/>
      <c r="D890" s="229"/>
      <c r="E890" s="229"/>
      <c r="F890" s="229"/>
      <c r="G890" s="229"/>
      <c r="H890" s="229"/>
      <c r="K890" s="217"/>
      <c r="M890" s="232"/>
      <c r="T890" s="232"/>
      <c r="AA890" s="232"/>
      <c r="AH890" s="232"/>
      <c r="AO890" s="232"/>
      <c r="AV890" s="232"/>
    </row>
    <row r="891">
      <c r="C891" s="229"/>
      <c r="D891" s="229"/>
      <c r="E891" s="229"/>
      <c r="F891" s="229"/>
      <c r="G891" s="229"/>
      <c r="H891" s="229"/>
      <c r="K891" s="217"/>
      <c r="M891" s="232"/>
      <c r="T891" s="232"/>
      <c r="AA891" s="232"/>
      <c r="AH891" s="232"/>
      <c r="AO891" s="232"/>
      <c r="AV891" s="232"/>
    </row>
    <row r="892">
      <c r="C892" s="229"/>
      <c r="D892" s="229"/>
      <c r="E892" s="229"/>
      <c r="F892" s="229"/>
      <c r="G892" s="229"/>
      <c r="H892" s="229"/>
      <c r="K892" s="217"/>
      <c r="M892" s="232"/>
      <c r="T892" s="232"/>
      <c r="AA892" s="232"/>
      <c r="AH892" s="232"/>
      <c r="AO892" s="232"/>
      <c r="AV892" s="232"/>
    </row>
    <row r="893">
      <c r="C893" s="229"/>
      <c r="D893" s="229"/>
      <c r="E893" s="229"/>
      <c r="F893" s="229"/>
      <c r="G893" s="229"/>
      <c r="H893" s="229"/>
      <c r="K893" s="217"/>
      <c r="M893" s="232"/>
      <c r="T893" s="232"/>
      <c r="AA893" s="232"/>
      <c r="AH893" s="232"/>
      <c r="AO893" s="232"/>
      <c r="AV893" s="232"/>
    </row>
    <row r="894">
      <c r="C894" s="229"/>
      <c r="D894" s="229"/>
      <c r="E894" s="229"/>
      <c r="F894" s="229"/>
      <c r="G894" s="229"/>
      <c r="H894" s="229"/>
      <c r="K894" s="217"/>
      <c r="M894" s="232"/>
      <c r="T894" s="232"/>
      <c r="AA894" s="232"/>
      <c r="AH894" s="232"/>
      <c r="AO894" s="232"/>
      <c r="AV894" s="232"/>
    </row>
    <row r="895">
      <c r="C895" s="229"/>
      <c r="D895" s="229"/>
      <c r="E895" s="229"/>
      <c r="F895" s="229"/>
      <c r="G895" s="229"/>
      <c r="H895" s="229"/>
      <c r="K895" s="217"/>
      <c r="M895" s="232"/>
      <c r="T895" s="232"/>
      <c r="AA895" s="232"/>
      <c r="AH895" s="232"/>
      <c r="AO895" s="232"/>
      <c r="AV895" s="232"/>
    </row>
    <row r="896">
      <c r="C896" s="229"/>
      <c r="D896" s="229"/>
      <c r="E896" s="229"/>
      <c r="F896" s="229"/>
      <c r="G896" s="229"/>
      <c r="H896" s="229"/>
      <c r="K896" s="217"/>
      <c r="M896" s="232"/>
      <c r="T896" s="232"/>
      <c r="AA896" s="232"/>
      <c r="AH896" s="232"/>
      <c r="AO896" s="232"/>
      <c r="AV896" s="232"/>
    </row>
    <row r="897">
      <c r="C897" s="229"/>
      <c r="D897" s="229"/>
      <c r="E897" s="229"/>
      <c r="F897" s="229"/>
      <c r="G897" s="229"/>
      <c r="H897" s="229"/>
      <c r="K897" s="217"/>
      <c r="M897" s="232"/>
      <c r="T897" s="232"/>
      <c r="AA897" s="232"/>
      <c r="AH897" s="232"/>
      <c r="AO897" s="232"/>
      <c r="AV897" s="232"/>
    </row>
    <row r="898">
      <c r="C898" s="229"/>
      <c r="D898" s="229"/>
      <c r="E898" s="229"/>
      <c r="F898" s="229"/>
      <c r="G898" s="229"/>
      <c r="H898" s="229"/>
      <c r="K898" s="217"/>
      <c r="M898" s="232"/>
      <c r="T898" s="232"/>
      <c r="AA898" s="232"/>
      <c r="AH898" s="232"/>
      <c r="AO898" s="232"/>
      <c r="AV898" s="232"/>
    </row>
    <row r="899">
      <c r="C899" s="229"/>
      <c r="D899" s="229"/>
      <c r="E899" s="229"/>
      <c r="F899" s="229"/>
      <c r="G899" s="229"/>
      <c r="H899" s="229"/>
      <c r="K899" s="217"/>
      <c r="M899" s="232"/>
      <c r="T899" s="232"/>
      <c r="AA899" s="232"/>
      <c r="AH899" s="232"/>
      <c r="AO899" s="232"/>
      <c r="AV899" s="232"/>
    </row>
    <row r="900">
      <c r="C900" s="229"/>
      <c r="D900" s="229"/>
      <c r="E900" s="229"/>
      <c r="F900" s="229"/>
      <c r="G900" s="229"/>
      <c r="H900" s="229"/>
      <c r="K900" s="217"/>
      <c r="M900" s="232"/>
      <c r="T900" s="232"/>
      <c r="AA900" s="232"/>
      <c r="AH900" s="232"/>
      <c r="AO900" s="232"/>
      <c r="AV900" s="232"/>
    </row>
    <row r="901">
      <c r="C901" s="229"/>
      <c r="D901" s="229"/>
      <c r="E901" s="229"/>
      <c r="F901" s="229"/>
      <c r="G901" s="229"/>
      <c r="H901" s="229"/>
      <c r="K901" s="217"/>
      <c r="M901" s="232"/>
      <c r="T901" s="232"/>
      <c r="AA901" s="232"/>
      <c r="AH901" s="232"/>
      <c r="AO901" s="232"/>
      <c r="AV901" s="232"/>
    </row>
    <row r="902">
      <c r="C902" s="229"/>
      <c r="D902" s="229"/>
      <c r="E902" s="229"/>
      <c r="F902" s="229"/>
      <c r="G902" s="229"/>
      <c r="H902" s="229"/>
      <c r="K902" s="217"/>
      <c r="M902" s="232"/>
      <c r="T902" s="232"/>
      <c r="AA902" s="232"/>
      <c r="AH902" s="232"/>
      <c r="AO902" s="232"/>
      <c r="AV902" s="232"/>
    </row>
    <row r="903">
      <c r="C903" s="229"/>
      <c r="D903" s="229"/>
      <c r="E903" s="229"/>
      <c r="F903" s="229"/>
      <c r="G903" s="229"/>
      <c r="H903" s="229"/>
      <c r="K903" s="217"/>
      <c r="M903" s="232"/>
      <c r="T903" s="232"/>
      <c r="AA903" s="232"/>
      <c r="AH903" s="232"/>
      <c r="AO903" s="232"/>
      <c r="AV903" s="232"/>
    </row>
    <row r="904">
      <c r="C904" s="229"/>
      <c r="D904" s="229"/>
      <c r="E904" s="229"/>
      <c r="F904" s="229"/>
      <c r="G904" s="229"/>
      <c r="H904" s="229"/>
      <c r="K904" s="217"/>
      <c r="M904" s="232"/>
      <c r="T904" s="232"/>
      <c r="AA904" s="232"/>
      <c r="AH904" s="232"/>
      <c r="AO904" s="232"/>
      <c r="AV904" s="232"/>
    </row>
    <row r="905">
      <c r="C905" s="229"/>
      <c r="D905" s="229"/>
      <c r="E905" s="229"/>
      <c r="F905" s="229"/>
      <c r="G905" s="229"/>
      <c r="H905" s="229"/>
      <c r="K905" s="217"/>
      <c r="M905" s="232"/>
      <c r="T905" s="232"/>
      <c r="AA905" s="232"/>
      <c r="AH905" s="232"/>
      <c r="AO905" s="232"/>
      <c r="AV905" s="232"/>
    </row>
    <row r="906">
      <c r="C906" s="229"/>
      <c r="D906" s="229"/>
      <c r="E906" s="229"/>
      <c r="F906" s="229"/>
      <c r="G906" s="229"/>
      <c r="H906" s="229"/>
      <c r="K906" s="217"/>
      <c r="M906" s="232"/>
      <c r="T906" s="232"/>
      <c r="AA906" s="232"/>
      <c r="AH906" s="232"/>
      <c r="AO906" s="232"/>
      <c r="AV906" s="232"/>
    </row>
    <row r="907">
      <c r="C907" s="229"/>
      <c r="D907" s="229"/>
      <c r="E907" s="229"/>
      <c r="F907" s="229"/>
      <c r="G907" s="229"/>
      <c r="H907" s="229"/>
      <c r="K907" s="217"/>
      <c r="M907" s="232"/>
      <c r="T907" s="232"/>
      <c r="AA907" s="232"/>
      <c r="AH907" s="232"/>
      <c r="AO907" s="232"/>
      <c r="AV907" s="232"/>
    </row>
    <row r="908">
      <c r="C908" s="229"/>
      <c r="D908" s="229"/>
      <c r="E908" s="229"/>
      <c r="F908" s="229"/>
      <c r="G908" s="229"/>
      <c r="H908" s="229"/>
      <c r="K908" s="217"/>
      <c r="M908" s="232"/>
      <c r="T908" s="232"/>
      <c r="AA908" s="232"/>
      <c r="AH908" s="232"/>
      <c r="AO908" s="232"/>
      <c r="AV908" s="232"/>
    </row>
    <row r="909">
      <c r="C909" s="229"/>
      <c r="D909" s="229"/>
      <c r="E909" s="229"/>
      <c r="F909" s="229"/>
      <c r="G909" s="229"/>
      <c r="H909" s="229"/>
      <c r="K909" s="217"/>
      <c r="M909" s="232"/>
      <c r="T909" s="232"/>
      <c r="AA909" s="232"/>
      <c r="AH909" s="232"/>
      <c r="AO909" s="232"/>
      <c r="AV909" s="232"/>
    </row>
    <row r="910">
      <c r="C910" s="229"/>
      <c r="D910" s="229"/>
      <c r="E910" s="229"/>
      <c r="F910" s="229"/>
      <c r="G910" s="229"/>
      <c r="H910" s="229"/>
      <c r="K910" s="217"/>
      <c r="M910" s="232"/>
      <c r="T910" s="232"/>
      <c r="AA910" s="232"/>
      <c r="AH910" s="232"/>
      <c r="AO910" s="232"/>
      <c r="AV910" s="232"/>
    </row>
    <row r="911">
      <c r="C911" s="229"/>
      <c r="D911" s="229"/>
      <c r="E911" s="229"/>
      <c r="F911" s="229"/>
      <c r="G911" s="229"/>
      <c r="H911" s="229"/>
      <c r="K911" s="217"/>
      <c r="M911" s="232"/>
      <c r="T911" s="232"/>
      <c r="AA911" s="232"/>
      <c r="AH911" s="232"/>
      <c r="AO911" s="232"/>
      <c r="AV911" s="232"/>
    </row>
    <row r="912">
      <c r="C912" s="229"/>
      <c r="D912" s="229"/>
      <c r="E912" s="229"/>
      <c r="F912" s="229"/>
      <c r="G912" s="229"/>
      <c r="H912" s="229"/>
      <c r="K912" s="217"/>
      <c r="M912" s="232"/>
      <c r="T912" s="232"/>
      <c r="AA912" s="232"/>
      <c r="AH912" s="232"/>
      <c r="AO912" s="232"/>
      <c r="AV912" s="232"/>
    </row>
    <row r="913">
      <c r="C913" s="229"/>
      <c r="D913" s="229"/>
      <c r="E913" s="229"/>
      <c r="F913" s="229"/>
      <c r="G913" s="229"/>
      <c r="H913" s="229"/>
      <c r="K913" s="217"/>
      <c r="M913" s="232"/>
      <c r="T913" s="232"/>
      <c r="AA913" s="232"/>
      <c r="AH913" s="232"/>
      <c r="AO913" s="232"/>
      <c r="AV913" s="232"/>
    </row>
    <row r="914">
      <c r="C914" s="229"/>
      <c r="D914" s="229"/>
      <c r="E914" s="229"/>
      <c r="F914" s="229"/>
      <c r="G914" s="229"/>
      <c r="H914" s="229"/>
      <c r="K914" s="217"/>
      <c r="M914" s="232"/>
      <c r="T914" s="232"/>
      <c r="AA914" s="232"/>
      <c r="AH914" s="232"/>
      <c r="AO914" s="232"/>
      <c r="AV914" s="232"/>
    </row>
    <row r="915">
      <c r="C915" s="229"/>
      <c r="D915" s="229"/>
      <c r="E915" s="229"/>
      <c r="F915" s="229"/>
      <c r="G915" s="229"/>
      <c r="H915" s="229"/>
      <c r="K915" s="217"/>
      <c r="M915" s="232"/>
      <c r="T915" s="232"/>
      <c r="AA915" s="232"/>
      <c r="AH915" s="232"/>
      <c r="AO915" s="232"/>
      <c r="AV915" s="232"/>
    </row>
    <row r="916">
      <c r="C916" s="229"/>
      <c r="D916" s="229"/>
      <c r="E916" s="229"/>
      <c r="F916" s="229"/>
      <c r="G916" s="229"/>
      <c r="H916" s="229"/>
      <c r="K916" s="217"/>
      <c r="M916" s="232"/>
      <c r="T916" s="232"/>
      <c r="AA916" s="232"/>
      <c r="AH916" s="232"/>
      <c r="AO916" s="232"/>
      <c r="AV916" s="232"/>
    </row>
    <row r="917">
      <c r="C917" s="229"/>
      <c r="D917" s="229"/>
      <c r="E917" s="229"/>
      <c r="F917" s="229"/>
      <c r="G917" s="229"/>
      <c r="H917" s="229"/>
      <c r="K917" s="217"/>
      <c r="M917" s="232"/>
      <c r="T917" s="232"/>
      <c r="AA917" s="232"/>
      <c r="AH917" s="232"/>
      <c r="AO917" s="232"/>
      <c r="AV917" s="232"/>
    </row>
    <row r="918">
      <c r="C918" s="229"/>
      <c r="D918" s="229"/>
      <c r="E918" s="229"/>
      <c r="F918" s="229"/>
      <c r="G918" s="229"/>
      <c r="H918" s="229"/>
      <c r="K918" s="217"/>
      <c r="M918" s="232"/>
      <c r="T918" s="232"/>
      <c r="AA918" s="232"/>
      <c r="AH918" s="232"/>
      <c r="AO918" s="232"/>
      <c r="AV918" s="232"/>
    </row>
    <row r="919">
      <c r="C919" s="229"/>
      <c r="D919" s="229"/>
      <c r="E919" s="229"/>
      <c r="F919" s="229"/>
      <c r="G919" s="229"/>
      <c r="H919" s="229"/>
      <c r="K919" s="217"/>
      <c r="M919" s="232"/>
      <c r="T919" s="232"/>
      <c r="AA919" s="232"/>
      <c r="AH919" s="232"/>
      <c r="AO919" s="232"/>
      <c r="AV919" s="232"/>
    </row>
    <row r="920">
      <c r="C920" s="229"/>
      <c r="D920" s="229"/>
      <c r="E920" s="229"/>
      <c r="F920" s="229"/>
      <c r="G920" s="229"/>
      <c r="H920" s="229"/>
      <c r="K920" s="217"/>
      <c r="M920" s="232"/>
      <c r="T920" s="232"/>
      <c r="AA920" s="232"/>
      <c r="AH920" s="232"/>
      <c r="AO920" s="232"/>
      <c r="AV920" s="232"/>
    </row>
    <row r="921">
      <c r="C921" s="229"/>
      <c r="D921" s="229"/>
      <c r="E921" s="229"/>
      <c r="F921" s="229"/>
      <c r="G921" s="229"/>
      <c r="H921" s="229"/>
      <c r="K921" s="217"/>
      <c r="M921" s="232"/>
      <c r="T921" s="232"/>
      <c r="AA921" s="232"/>
      <c r="AH921" s="232"/>
      <c r="AO921" s="232"/>
      <c r="AV921" s="232"/>
    </row>
    <row r="922">
      <c r="C922" s="229"/>
      <c r="D922" s="229"/>
      <c r="E922" s="229"/>
      <c r="F922" s="229"/>
      <c r="G922" s="229"/>
      <c r="H922" s="229"/>
      <c r="K922" s="217"/>
      <c r="M922" s="232"/>
      <c r="T922" s="232"/>
      <c r="AA922" s="232"/>
      <c r="AH922" s="232"/>
      <c r="AO922" s="232"/>
      <c r="AV922" s="232"/>
    </row>
    <row r="923">
      <c r="C923" s="229"/>
      <c r="D923" s="229"/>
      <c r="E923" s="229"/>
      <c r="F923" s="229"/>
      <c r="G923" s="229"/>
      <c r="H923" s="229"/>
      <c r="K923" s="217"/>
      <c r="M923" s="232"/>
      <c r="T923" s="232"/>
      <c r="AA923" s="232"/>
      <c r="AH923" s="232"/>
      <c r="AO923" s="232"/>
      <c r="AV923" s="232"/>
    </row>
    <row r="924">
      <c r="C924" s="229"/>
      <c r="D924" s="229"/>
      <c r="E924" s="229"/>
      <c r="F924" s="229"/>
      <c r="G924" s="229"/>
      <c r="H924" s="229"/>
      <c r="K924" s="217"/>
      <c r="M924" s="232"/>
      <c r="T924" s="232"/>
      <c r="AA924" s="232"/>
      <c r="AH924" s="232"/>
      <c r="AO924" s="232"/>
      <c r="AV924" s="232"/>
    </row>
    <row r="925">
      <c r="C925" s="229"/>
      <c r="D925" s="229"/>
      <c r="E925" s="229"/>
      <c r="F925" s="229"/>
      <c r="G925" s="229"/>
      <c r="H925" s="229"/>
      <c r="K925" s="217"/>
      <c r="M925" s="232"/>
      <c r="T925" s="232"/>
      <c r="AA925" s="232"/>
      <c r="AH925" s="232"/>
      <c r="AO925" s="232"/>
      <c r="AV925" s="232"/>
    </row>
    <row r="926">
      <c r="C926" s="229"/>
      <c r="D926" s="229"/>
      <c r="E926" s="229"/>
      <c r="F926" s="229"/>
      <c r="G926" s="229"/>
      <c r="H926" s="229"/>
      <c r="K926" s="217"/>
      <c r="M926" s="232"/>
      <c r="T926" s="232"/>
      <c r="AA926" s="232"/>
      <c r="AH926" s="232"/>
      <c r="AO926" s="232"/>
      <c r="AV926" s="232"/>
    </row>
    <row r="927">
      <c r="C927" s="229"/>
      <c r="D927" s="229"/>
      <c r="E927" s="229"/>
      <c r="F927" s="229"/>
      <c r="G927" s="229"/>
      <c r="H927" s="229"/>
      <c r="K927" s="217"/>
      <c r="M927" s="232"/>
      <c r="T927" s="232"/>
      <c r="AA927" s="232"/>
      <c r="AH927" s="232"/>
      <c r="AO927" s="232"/>
      <c r="AV927" s="232"/>
    </row>
    <row r="928">
      <c r="C928" s="229"/>
      <c r="D928" s="229"/>
      <c r="E928" s="229"/>
      <c r="F928" s="229"/>
      <c r="G928" s="229"/>
      <c r="H928" s="229"/>
      <c r="K928" s="217"/>
      <c r="M928" s="232"/>
      <c r="T928" s="232"/>
      <c r="AA928" s="232"/>
      <c r="AH928" s="232"/>
      <c r="AO928" s="232"/>
      <c r="AV928" s="232"/>
    </row>
    <row r="929">
      <c r="C929" s="229"/>
      <c r="D929" s="229"/>
      <c r="E929" s="229"/>
      <c r="F929" s="229"/>
      <c r="G929" s="229"/>
      <c r="H929" s="229"/>
      <c r="K929" s="217"/>
      <c r="M929" s="232"/>
      <c r="T929" s="232"/>
      <c r="AA929" s="232"/>
      <c r="AH929" s="232"/>
      <c r="AO929" s="232"/>
      <c r="AV929" s="232"/>
    </row>
    <row r="930">
      <c r="C930" s="229"/>
      <c r="D930" s="229"/>
      <c r="E930" s="229"/>
      <c r="F930" s="229"/>
      <c r="G930" s="229"/>
      <c r="H930" s="229"/>
      <c r="K930" s="217"/>
      <c r="M930" s="232"/>
      <c r="T930" s="232"/>
      <c r="AA930" s="232"/>
      <c r="AH930" s="232"/>
      <c r="AO930" s="232"/>
      <c r="AV930" s="232"/>
    </row>
    <row r="931">
      <c r="C931" s="229"/>
      <c r="D931" s="229"/>
      <c r="E931" s="229"/>
      <c r="F931" s="229"/>
      <c r="G931" s="229"/>
      <c r="H931" s="229"/>
      <c r="K931" s="217"/>
      <c r="M931" s="232"/>
      <c r="T931" s="232"/>
      <c r="AA931" s="232"/>
      <c r="AH931" s="232"/>
      <c r="AO931" s="232"/>
      <c r="AV931" s="232"/>
    </row>
    <row r="932">
      <c r="C932" s="229"/>
      <c r="D932" s="229"/>
      <c r="E932" s="229"/>
      <c r="F932" s="229"/>
      <c r="G932" s="229"/>
      <c r="H932" s="229"/>
      <c r="K932" s="217"/>
      <c r="M932" s="232"/>
      <c r="T932" s="232"/>
      <c r="AA932" s="232"/>
      <c r="AH932" s="232"/>
      <c r="AO932" s="232"/>
      <c r="AV932" s="232"/>
    </row>
    <row r="933">
      <c r="C933" s="229"/>
      <c r="D933" s="229"/>
      <c r="E933" s="229"/>
      <c r="F933" s="229"/>
      <c r="G933" s="229"/>
      <c r="H933" s="229"/>
      <c r="K933" s="217"/>
      <c r="M933" s="232"/>
      <c r="T933" s="232"/>
      <c r="AA933" s="232"/>
      <c r="AH933" s="232"/>
      <c r="AO933" s="232"/>
      <c r="AV933" s="232"/>
    </row>
    <row r="934">
      <c r="C934" s="229"/>
      <c r="D934" s="229"/>
      <c r="E934" s="229"/>
      <c r="F934" s="229"/>
      <c r="G934" s="229"/>
      <c r="H934" s="229"/>
      <c r="K934" s="217"/>
      <c r="M934" s="232"/>
      <c r="T934" s="232"/>
      <c r="AA934" s="232"/>
      <c r="AH934" s="232"/>
      <c r="AO934" s="232"/>
      <c r="AV934" s="232"/>
    </row>
    <row r="935">
      <c r="C935" s="229"/>
      <c r="D935" s="229"/>
      <c r="E935" s="229"/>
      <c r="F935" s="229"/>
      <c r="G935" s="229"/>
      <c r="H935" s="229"/>
      <c r="K935" s="217"/>
      <c r="M935" s="232"/>
      <c r="T935" s="232"/>
      <c r="AA935" s="232"/>
      <c r="AH935" s="232"/>
      <c r="AO935" s="232"/>
      <c r="AV935" s="232"/>
    </row>
    <row r="936">
      <c r="C936" s="229"/>
      <c r="D936" s="229"/>
      <c r="E936" s="229"/>
      <c r="F936" s="229"/>
      <c r="G936" s="229"/>
      <c r="H936" s="229"/>
      <c r="K936" s="217"/>
      <c r="M936" s="232"/>
      <c r="T936" s="232"/>
      <c r="AA936" s="232"/>
      <c r="AH936" s="232"/>
      <c r="AO936" s="232"/>
      <c r="AV936" s="232"/>
    </row>
    <row r="937">
      <c r="C937" s="229"/>
      <c r="D937" s="229"/>
      <c r="E937" s="229"/>
      <c r="F937" s="229"/>
      <c r="G937" s="229"/>
      <c r="H937" s="229"/>
      <c r="K937" s="217"/>
      <c r="M937" s="232"/>
      <c r="T937" s="232"/>
      <c r="AA937" s="232"/>
      <c r="AH937" s="232"/>
      <c r="AO937" s="232"/>
      <c r="AV937" s="232"/>
    </row>
    <row r="938">
      <c r="C938" s="229"/>
      <c r="D938" s="229"/>
      <c r="E938" s="229"/>
      <c r="F938" s="229"/>
      <c r="G938" s="229"/>
      <c r="H938" s="229"/>
      <c r="K938" s="217"/>
      <c r="M938" s="232"/>
      <c r="T938" s="232"/>
      <c r="AA938" s="232"/>
      <c r="AH938" s="232"/>
      <c r="AO938" s="232"/>
      <c r="AV938" s="232"/>
    </row>
    <row r="939">
      <c r="C939" s="229"/>
      <c r="D939" s="229"/>
      <c r="E939" s="229"/>
      <c r="F939" s="229"/>
      <c r="G939" s="229"/>
      <c r="H939" s="229"/>
      <c r="K939" s="217"/>
      <c r="M939" s="232"/>
      <c r="T939" s="232"/>
      <c r="AA939" s="232"/>
      <c r="AH939" s="232"/>
      <c r="AO939" s="232"/>
      <c r="AV939" s="232"/>
    </row>
    <row r="940">
      <c r="C940" s="229"/>
      <c r="D940" s="229"/>
      <c r="E940" s="229"/>
      <c r="F940" s="229"/>
      <c r="G940" s="229"/>
      <c r="H940" s="229"/>
      <c r="K940" s="217"/>
      <c r="M940" s="232"/>
      <c r="T940" s="232"/>
      <c r="AA940" s="232"/>
      <c r="AH940" s="232"/>
      <c r="AO940" s="232"/>
      <c r="AV940" s="232"/>
    </row>
    <row r="941">
      <c r="C941" s="229"/>
      <c r="D941" s="229"/>
      <c r="E941" s="229"/>
      <c r="F941" s="229"/>
      <c r="G941" s="229"/>
      <c r="H941" s="229"/>
      <c r="K941" s="217"/>
      <c r="M941" s="232"/>
      <c r="T941" s="232"/>
      <c r="AA941" s="232"/>
      <c r="AH941" s="232"/>
      <c r="AO941" s="232"/>
      <c r="AV941" s="232"/>
    </row>
    <row r="942">
      <c r="C942" s="229"/>
      <c r="D942" s="229"/>
      <c r="E942" s="229"/>
      <c r="F942" s="229"/>
      <c r="G942" s="229"/>
      <c r="H942" s="229"/>
      <c r="K942" s="217"/>
      <c r="M942" s="232"/>
      <c r="T942" s="232"/>
      <c r="AA942" s="232"/>
      <c r="AH942" s="232"/>
      <c r="AO942" s="232"/>
      <c r="AV942" s="232"/>
    </row>
    <row r="943">
      <c r="C943" s="229"/>
      <c r="D943" s="229"/>
      <c r="E943" s="229"/>
      <c r="F943" s="229"/>
      <c r="G943" s="229"/>
      <c r="H943" s="229"/>
      <c r="K943" s="217"/>
      <c r="M943" s="232"/>
      <c r="T943" s="232"/>
      <c r="AA943" s="232"/>
      <c r="AH943" s="232"/>
      <c r="AO943" s="232"/>
      <c r="AV943" s="232"/>
    </row>
    <row r="944">
      <c r="C944" s="229"/>
      <c r="D944" s="229"/>
      <c r="E944" s="229"/>
      <c r="F944" s="229"/>
      <c r="G944" s="229"/>
      <c r="H944" s="229"/>
      <c r="K944" s="217"/>
      <c r="M944" s="232"/>
      <c r="T944" s="232"/>
      <c r="AA944" s="232"/>
      <c r="AH944" s="232"/>
      <c r="AO944" s="232"/>
      <c r="AV944" s="232"/>
    </row>
    <row r="945">
      <c r="C945" s="229"/>
      <c r="D945" s="229"/>
      <c r="E945" s="229"/>
      <c r="F945" s="229"/>
      <c r="G945" s="229"/>
      <c r="H945" s="229"/>
      <c r="K945" s="217"/>
      <c r="M945" s="232"/>
      <c r="T945" s="232"/>
      <c r="AA945" s="232"/>
      <c r="AH945" s="232"/>
      <c r="AO945" s="232"/>
      <c r="AV945" s="232"/>
    </row>
    <row r="946">
      <c r="C946" s="229"/>
      <c r="D946" s="229"/>
      <c r="E946" s="229"/>
      <c r="F946" s="229"/>
      <c r="G946" s="229"/>
      <c r="H946" s="229"/>
      <c r="K946" s="217"/>
      <c r="M946" s="232"/>
      <c r="T946" s="232"/>
      <c r="AA946" s="232"/>
      <c r="AH946" s="232"/>
      <c r="AO946" s="232"/>
      <c r="AV946" s="232"/>
    </row>
    <row r="947">
      <c r="C947" s="229"/>
      <c r="D947" s="229"/>
      <c r="E947" s="229"/>
      <c r="F947" s="229"/>
      <c r="G947" s="229"/>
      <c r="H947" s="229"/>
      <c r="K947" s="217"/>
      <c r="M947" s="232"/>
      <c r="T947" s="232"/>
      <c r="AA947" s="232"/>
      <c r="AH947" s="232"/>
      <c r="AO947" s="232"/>
      <c r="AV947" s="232"/>
    </row>
    <row r="948">
      <c r="C948" s="229"/>
      <c r="D948" s="229"/>
      <c r="E948" s="229"/>
      <c r="F948" s="229"/>
      <c r="G948" s="229"/>
      <c r="H948" s="229"/>
      <c r="K948" s="217"/>
      <c r="M948" s="232"/>
      <c r="T948" s="232"/>
      <c r="AA948" s="232"/>
      <c r="AH948" s="232"/>
      <c r="AO948" s="232"/>
      <c r="AV948" s="232"/>
    </row>
    <row r="949">
      <c r="C949" s="229"/>
      <c r="D949" s="229"/>
      <c r="E949" s="229"/>
      <c r="F949" s="229"/>
      <c r="G949" s="229"/>
      <c r="H949" s="229"/>
      <c r="K949" s="217"/>
      <c r="M949" s="232"/>
      <c r="T949" s="232"/>
      <c r="AA949" s="232"/>
      <c r="AH949" s="232"/>
      <c r="AO949" s="232"/>
      <c r="AV949" s="232"/>
    </row>
    <row r="950">
      <c r="C950" s="229"/>
      <c r="D950" s="229"/>
      <c r="E950" s="229"/>
      <c r="F950" s="229"/>
      <c r="G950" s="229"/>
      <c r="H950" s="229"/>
      <c r="K950" s="217"/>
      <c r="M950" s="232"/>
      <c r="T950" s="232"/>
      <c r="AA950" s="232"/>
      <c r="AH950" s="232"/>
      <c r="AO950" s="232"/>
      <c r="AV950" s="232"/>
    </row>
    <row r="951">
      <c r="C951" s="229"/>
      <c r="D951" s="229"/>
      <c r="E951" s="229"/>
      <c r="F951" s="229"/>
      <c r="G951" s="229"/>
      <c r="H951" s="229"/>
      <c r="K951" s="217"/>
      <c r="M951" s="232"/>
      <c r="T951" s="232"/>
      <c r="AA951" s="232"/>
      <c r="AH951" s="232"/>
      <c r="AO951" s="232"/>
      <c r="AV951" s="232"/>
    </row>
    <row r="952">
      <c r="C952" s="229"/>
      <c r="D952" s="229"/>
      <c r="E952" s="229"/>
      <c r="F952" s="229"/>
      <c r="G952" s="229"/>
      <c r="H952" s="229"/>
      <c r="K952" s="217"/>
      <c r="M952" s="232"/>
      <c r="T952" s="232"/>
      <c r="AA952" s="232"/>
      <c r="AH952" s="232"/>
      <c r="AO952" s="232"/>
      <c r="AV952" s="232"/>
    </row>
    <row r="953">
      <c r="C953" s="229"/>
      <c r="D953" s="229"/>
      <c r="E953" s="229"/>
      <c r="F953" s="229"/>
      <c r="G953" s="229"/>
      <c r="H953" s="229"/>
      <c r="K953" s="217"/>
      <c r="M953" s="232"/>
      <c r="T953" s="232"/>
      <c r="AA953" s="232"/>
      <c r="AH953" s="232"/>
      <c r="AO953" s="232"/>
      <c r="AV953" s="232"/>
    </row>
    <row r="954">
      <c r="C954" s="229"/>
      <c r="D954" s="229"/>
      <c r="E954" s="229"/>
      <c r="F954" s="229"/>
      <c r="G954" s="229"/>
      <c r="H954" s="229"/>
      <c r="K954" s="217"/>
      <c r="M954" s="232"/>
      <c r="T954" s="232"/>
      <c r="AA954" s="232"/>
      <c r="AH954" s="232"/>
      <c r="AO954" s="232"/>
      <c r="AV954" s="232"/>
    </row>
    <row r="955">
      <c r="C955" s="229"/>
      <c r="D955" s="229"/>
      <c r="E955" s="229"/>
      <c r="F955" s="229"/>
      <c r="G955" s="229"/>
      <c r="H955" s="229"/>
      <c r="K955" s="217"/>
      <c r="M955" s="232"/>
      <c r="T955" s="232"/>
      <c r="AA955" s="232"/>
      <c r="AH955" s="232"/>
      <c r="AO955" s="232"/>
      <c r="AV955" s="232"/>
    </row>
    <row r="956">
      <c r="C956" s="229"/>
      <c r="D956" s="229"/>
      <c r="E956" s="229"/>
      <c r="F956" s="229"/>
      <c r="G956" s="229"/>
      <c r="H956" s="229"/>
      <c r="K956" s="217"/>
      <c r="M956" s="232"/>
      <c r="T956" s="232"/>
      <c r="AA956" s="232"/>
      <c r="AH956" s="232"/>
      <c r="AO956" s="232"/>
      <c r="AV956" s="232"/>
    </row>
    <row r="957">
      <c r="C957" s="229"/>
      <c r="D957" s="229"/>
      <c r="E957" s="229"/>
      <c r="F957" s="229"/>
      <c r="G957" s="229"/>
      <c r="H957" s="229"/>
      <c r="K957" s="217"/>
      <c r="M957" s="232"/>
      <c r="T957" s="232"/>
      <c r="AA957" s="232"/>
      <c r="AH957" s="232"/>
      <c r="AO957" s="232"/>
      <c r="AV957" s="232"/>
    </row>
    <row r="958">
      <c r="C958" s="229"/>
      <c r="D958" s="229"/>
      <c r="E958" s="229"/>
      <c r="F958" s="229"/>
      <c r="G958" s="229"/>
      <c r="H958" s="229"/>
      <c r="K958" s="217"/>
      <c r="M958" s="232"/>
      <c r="T958" s="232"/>
      <c r="AA958" s="232"/>
      <c r="AH958" s="232"/>
      <c r="AO958" s="232"/>
      <c r="AV958" s="232"/>
    </row>
    <row r="959">
      <c r="C959" s="229"/>
      <c r="D959" s="229"/>
      <c r="E959" s="229"/>
      <c r="F959" s="229"/>
      <c r="G959" s="229"/>
      <c r="H959" s="229"/>
      <c r="K959" s="217"/>
      <c r="M959" s="232"/>
      <c r="T959" s="232"/>
      <c r="AA959" s="232"/>
      <c r="AH959" s="232"/>
      <c r="AO959" s="232"/>
      <c r="AV959" s="232"/>
    </row>
    <row r="960">
      <c r="C960" s="229"/>
      <c r="D960" s="229"/>
      <c r="E960" s="229"/>
      <c r="F960" s="229"/>
      <c r="G960" s="229"/>
      <c r="H960" s="229"/>
      <c r="K960" s="217"/>
      <c r="M960" s="232"/>
      <c r="T960" s="232"/>
      <c r="AA960" s="232"/>
      <c r="AH960" s="232"/>
      <c r="AO960" s="232"/>
      <c r="AV960" s="232"/>
    </row>
    <row r="961">
      <c r="C961" s="229"/>
      <c r="D961" s="229"/>
      <c r="E961" s="229"/>
      <c r="F961" s="229"/>
      <c r="G961" s="229"/>
      <c r="H961" s="229"/>
      <c r="K961" s="217"/>
      <c r="M961" s="232"/>
      <c r="T961" s="232"/>
      <c r="AA961" s="232"/>
      <c r="AH961" s="232"/>
      <c r="AO961" s="232"/>
      <c r="AV961" s="232"/>
    </row>
    <row r="962">
      <c r="C962" s="229"/>
      <c r="D962" s="229"/>
      <c r="E962" s="229"/>
      <c r="F962" s="229"/>
      <c r="G962" s="229"/>
      <c r="H962" s="229"/>
      <c r="K962" s="217"/>
      <c r="M962" s="232"/>
      <c r="T962" s="232"/>
      <c r="AA962" s="232"/>
      <c r="AH962" s="232"/>
      <c r="AO962" s="232"/>
      <c r="AV962" s="232"/>
    </row>
    <row r="963">
      <c r="C963" s="229"/>
      <c r="D963" s="229"/>
      <c r="E963" s="229"/>
      <c r="F963" s="229"/>
      <c r="G963" s="229"/>
      <c r="H963" s="229"/>
      <c r="K963" s="217"/>
      <c r="M963" s="232"/>
      <c r="T963" s="232"/>
      <c r="AA963" s="232"/>
      <c r="AH963" s="232"/>
      <c r="AO963" s="232"/>
      <c r="AV963" s="232"/>
    </row>
    <row r="964">
      <c r="C964" s="229"/>
      <c r="D964" s="229"/>
      <c r="E964" s="229"/>
      <c r="F964" s="229"/>
      <c r="G964" s="229"/>
      <c r="H964" s="229"/>
      <c r="K964" s="217"/>
      <c r="M964" s="232"/>
      <c r="T964" s="232"/>
      <c r="AA964" s="232"/>
      <c r="AH964" s="232"/>
      <c r="AO964" s="232"/>
      <c r="AV964" s="232"/>
    </row>
    <row r="965">
      <c r="C965" s="229"/>
      <c r="D965" s="229"/>
      <c r="E965" s="229"/>
      <c r="F965" s="229"/>
      <c r="G965" s="229"/>
      <c r="H965" s="229"/>
      <c r="K965" s="217"/>
      <c r="M965" s="232"/>
      <c r="T965" s="232"/>
      <c r="AA965" s="232"/>
      <c r="AH965" s="232"/>
      <c r="AO965" s="232"/>
      <c r="AV965" s="232"/>
    </row>
    <row r="966">
      <c r="C966" s="229"/>
      <c r="D966" s="229"/>
      <c r="E966" s="229"/>
      <c r="F966" s="229"/>
      <c r="G966" s="229"/>
      <c r="H966" s="229"/>
      <c r="K966" s="217"/>
      <c r="M966" s="232"/>
      <c r="T966" s="232"/>
      <c r="AA966" s="232"/>
      <c r="AH966" s="232"/>
      <c r="AO966" s="232"/>
      <c r="AV966" s="232"/>
    </row>
    <row r="967">
      <c r="C967" s="229"/>
      <c r="D967" s="229"/>
      <c r="E967" s="229"/>
      <c r="F967" s="229"/>
      <c r="G967" s="229"/>
      <c r="H967" s="229"/>
      <c r="K967" s="217"/>
      <c r="M967" s="232"/>
      <c r="T967" s="232"/>
      <c r="AA967" s="232"/>
      <c r="AH967" s="232"/>
      <c r="AO967" s="232"/>
      <c r="AV967" s="232"/>
    </row>
    <row r="968">
      <c r="C968" s="229"/>
      <c r="D968" s="229"/>
      <c r="E968" s="229"/>
      <c r="F968" s="229"/>
      <c r="G968" s="229"/>
      <c r="H968" s="229"/>
      <c r="K968" s="217"/>
      <c r="M968" s="232"/>
      <c r="T968" s="232"/>
      <c r="AA968" s="232"/>
      <c r="AH968" s="232"/>
      <c r="AO968" s="232"/>
      <c r="AV968" s="232"/>
    </row>
    <row r="969">
      <c r="C969" s="229"/>
      <c r="D969" s="229"/>
      <c r="E969" s="229"/>
      <c r="F969" s="229"/>
      <c r="G969" s="229"/>
      <c r="H969" s="229"/>
      <c r="K969" s="217"/>
      <c r="M969" s="232"/>
      <c r="T969" s="232"/>
      <c r="AA969" s="232"/>
      <c r="AH969" s="232"/>
      <c r="AO969" s="232"/>
      <c r="AV969" s="232"/>
    </row>
    <row r="970">
      <c r="C970" s="229"/>
      <c r="D970" s="229"/>
      <c r="E970" s="229"/>
      <c r="F970" s="229"/>
      <c r="G970" s="229"/>
      <c r="H970" s="229"/>
      <c r="K970" s="217"/>
      <c r="M970" s="232"/>
      <c r="T970" s="232"/>
      <c r="AA970" s="232"/>
      <c r="AH970" s="232"/>
      <c r="AO970" s="232"/>
      <c r="AV970" s="232"/>
    </row>
    <row r="971">
      <c r="C971" s="229"/>
      <c r="D971" s="229"/>
      <c r="E971" s="229"/>
      <c r="F971" s="229"/>
      <c r="G971" s="229"/>
      <c r="H971" s="229"/>
      <c r="K971" s="217"/>
      <c r="M971" s="232"/>
      <c r="T971" s="232"/>
      <c r="AA971" s="232"/>
      <c r="AH971" s="232"/>
      <c r="AO971" s="232"/>
      <c r="AV971" s="232"/>
    </row>
    <row r="972">
      <c r="C972" s="229"/>
      <c r="D972" s="229"/>
      <c r="E972" s="229"/>
      <c r="F972" s="229"/>
      <c r="G972" s="229"/>
      <c r="H972" s="229"/>
      <c r="K972" s="217"/>
      <c r="M972" s="232"/>
      <c r="T972" s="232"/>
      <c r="AA972" s="232"/>
      <c r="AH972" s="232"/>
      <c r="AO972" s="232"/>
      <c r="AV972" s="232"/>
    </row>
    <row r="973">
      <c r="C973" s="229"/>
      <c r="D973" s="229"/>
      <c r="E973" s="229"/>
      <c r="F973" s="229"/>
      <c r="G973" s="229"/>
      <c r="H973" s="229"/>
      <c r="K973" s="217"/>
      <c r="M973" s="232"/>
      <c r="T973" s="232"/>
      <c r="AA973" s="232"/>
      <c r="AH973" s="232"/>
      <c r="AO973" s="232"/>
      <c r="AV973" s="232"/>
    </row>
    <row r="974">
      <c r="C974" s="229"/>
      <c r="D974" s="229"/>
      <c r="E974" s="229"/>
      <c r="F974" s="229"/>
      <c r="G974" s="229"/>
      <c r="H974" s="229"/>
      <c r="K974" s="217"/>
      <c r="M974" s="232"/>
      <c r="T974" s="232"/>
      <c r="AA974" s="232"/>
      <c r="AH974" s="232"/>
      <c r="AO974" s="232"/>
      <c r="AV974" s="232"/>
    </row>
    <row r="975">
      <c r="C975" s="229"/>
      <c r="D975" s="229"/>
      <c r="E975" s="229"/>
      <c r="F975" s="229"/>
      <c r="G975" s="229"/>
      <c r="H975" s="229"/>
      <c r="K975" s="217"/>
      <c r="M975" s="232"/>
      <c r="T975" s="232"/>
      <c r="AA975" s="232"/>
      <c r="AH975" s="232"/>
      <c r="AO975" s="232"/>
      <c r="AV975" s="232"/>
    </row>
    <row r="976">
      <c r="C976" s="229"/>
      <c r="D976" s="229"/>
      <c r="E976" s="229"/>
      <c r="F976" s="229"/>
      <c r="G976" s="229"/>
      <c r="H976" s="229"/>
      <c r="K976" s="217"/>
      <c r="M976" s="232"/>
      <c r="T976" s="232"/>
      <c r="AA976" s="232"/>
      <c r="AH976" s="232"/>
      <c r="AO976" s="232"/>
      <c r="AV976" s="232"/>
    </row>
    <row r="977">
      <c r="C977" s="229"/>
      <c r="D977" s="229"/>
      <c r="E977" s="229"/>
      <c r="F977" s="229"/>
      <c r="G977" s="229"/>
      <c r="H977" s="229"/>
      <c r="K977" s="217"/>
      <c r="M977" s="232"/>
      <c r="T977" s="232"/>
      <c r="AA977" s="232"/>
      <c r="AH977" s="232"/>
      <c r="AO977" s="232"/>
      <c r="AV977" s="232"/>
    </row>
    <row r="978">
      <c r="C978" s="229"/>
      <c r="D978" s="229"/>
      <c r="E978" s="229"/>
      <c r="F978" s="229"/>
      <c r="G978" s="229"/>
      <c r="H978" s="229"/>
      <c r="K978" s="217"/>
      <c r="M978" s="232"/>
      <c r="T978" s="232"/>
      <c r="AA978" s="232"/>
      <c r="AH978" s="232"/>
      <c r="AO978" s="232"/>
      <c r="AV978" s="232"/>
    </row>
    <row r="979">
      <c r="C979" s="229"/>
      <c r="D979" s="229"/>
      <c r="E979" s="229"/>
      <c r="F979" s="229"/>
      <c r="G979" s="229"/>
      <c r="H979" s="229"/>
      <c r="K979" s="217"/>
      <c r="M979" s="232"/>
      <c r="T979" s="232"/>
      <c r="AA979" s="232"/>
      <c r="AH979" s="232"/>
      <c r="AO979" s="232"/>
      <c r="AV979" s="232"/>
    </row>
    <row r="980">
      <c r="C980" s="229"/>
      <c r="D980" s="229"/>
      <c r="E980" s="229"/>
      <c r="F980" s="229"/>
      <c r="G980" s="229"/>
      <c r="H980" s="229"/>
      <c r="K980" s="217"/>
      <c r="M980" s="232"/>
      <c r="T980" s="232"/>
      <c r="AA980" s="232"/>
      <c r="AH980" s="232"/>
      <c r="AO980" s="232"/>
      <c r="AV980" s="232"/>
    </row>
    <row r="981">
      <c r="C981" s="229"/>
      <c r="D981" s="229"/>
      <c r="E981" s="229"/>
      <c r="F981" s="229"/>
      <c r="G981" s="229"/>
      <c r="H981" s="229"/>
      <c r="K981" s="217"/>
      <c r="M981" s="232"/>
      <c r="T981" s="232"/>
      <c r="AA981" s="232"/>
      <c r="AH981" s="232"/>
      <c r="AO981" s="232"/>
      <c r="AV981" s="232"/>
    </row>
    <row r="982">
      <c r="C982" s="229"/>
      <c r="D982" s="229"/>
      <c r="E982" s="229"/>
      <c r="F982" s="229"/>
      <c r="G982" s="229"/>
      <c r="H982" s="229"/>
      <c r="K982" s="217"/>
      <c r="M982" s="232"/>
      <c r="T982" s="232"/>
      <c r="AA982" s="232"/>
      <c r="AH982" s="232"/>
      <c r="AO982" s="232"/>
      <c r="AV982" s="232"/>
    </row>
    <row r="983">
      <c r="C983" s="229"/>
      <c r="D983" s="229"/>
      <c r="E983" s="229"/>
      <c r="F983" s="229"/>
      <c r="G983" s="229"/>
      <c r="H983" s="229"/>
      <c r="K983" s="217"/>
      <c r="M983" s="232"/>
      <c r="T983" s="232"/>
      <c r="AA983" s="232"/>
      <c r="AH983" s="232"/>
      <c r="AO983" s="232"/>
      <c r="AV983" s="232"/>
    </row>
    <row r="984">
      <c r="C984" s="229"/>
      <c r="D984" s="229"/>
      <c r="E984" s="229"/>
      <c r="F984" s="229"/>
      <c r="G984" s="229"/>
      <c r="H984" s="229"/>
      <c r="K984" s="217"/>
      <c r="M984" s="232"/>
      <c r="T984" s="232"/>
      <c r="AA984" s="232"/>
      <c r="AH984" s="232"/>
      <c r="AO984" s="232"/>
      <c r="AV984" s="232"/>
    </row>
    <row r="985">
      <c r="C985" s="229"/>
      <c r="D985" s="229"/>
      <c r="E985" s="229"/>
      <c r="F985" s="229"/>
      <c r="G985" s="229"/>
      <c r="H985" s="229"/>
      <c r="K985" s="217"/>
      <c r="M985" s="232"/>
      <c r="T985" s="232"/>
      <c r="AA985" s="232"/>
      <c r="AH985" s="232"/>
      <c r="AO985" s="232"/>
      <c r="AV985" s="232"/>
    </row>
    <row r="986">
      <c r="C986" s="229"/>
      <c r="D986" s="229"/>
      <c r="E986" s="229"/>
      <c r="F986" s="229"/>
      <c r="G986" s="229"/>
      <c r="H986" s="229"/>
      <c r="K986" s="217"/>
      <c r="M986" s="232"/>
      <c r="T986" s="232"/>
      <c r="AA986" s="232"/>
      <c r="AH986" s="232"/>
      <c r="AO986" s="232"/>
      <c r="AV986" s="232"/>
    </row>
    <row r="987">
      <c r="C987" s="229"/>
      <c r="D987" s="229"/>
      <c r="E987" s="229"/>
      <c r="F987" s="229"/>
      <c r="G987" s="229"/>
      <c r="H987" s="229"/>
      <c r="K987" s="217"/>
      <c r="M987" s="232"/>
      <c r="T987" s="232"/>
      <c r="AA987" s="232"/>
      <c r="AH987" s="232"/>
      <c r="AO987" s="232"/>
      <c r="AV987" s="232"/>
    </row>
    <row r="988">
      <c r="C988" s="229"/>
      <c r="D988" s="229"/>
      <c r="E988" s="229"/>
      <c r="F988" s="229"/>
      <c r="G988" s="229"/>
      <c r="H988" s="229"/>
      <c r="K988" s="217"/>
      <c r="M988" s="232"/>
      <c r="T988" s="232"/>
      <c r="AA988" s="232"/>
      <c r="AH988" s="232"/>
      <c r="AO988" s="232"/>
      <c r="AV988" s="232"/>
    </row>
    <row r="989">
      <c r="C989" s="229"/>
      <c r="D989" s="229"/>
      <c r="E989" s="229"/>
      <c r="F989" s="229"/>
      <c r="G989" s="229"/>
      <c r="H989" s="229"/>
      <c r="K989" s="217"/>
      <c r="M989" s="232"/>
      <c r="T989" s="232"/>
      <c r="AA989" s="232"/>
      <c r="AH989" s="232"/>
      <c r="AO989" s="232"/>
      <c r="AV989" s="232"/>
    </row>
    <row r="990">
      <c r="C990" s="229"/>
      <c r="D990" s="229"/>
      <c r="E990" s="229"/>
      <c r="F990" s="229"/>
      <c r="G990" s="229"/>
      <c r="H990" s="229"/>
      <c r="K990" s="217"/>
      <c r="M990" s="232"/>
      <c r="T990" s="232"/>
      <c r="AA990" s="232"/>
      <c r="AH990" s="232"/>
      <c r="AO990" s="232"/>
      <c r="AV990" s="232"/>
    </row>
    <row r="991">
      <c r="C991" s="229"/>
      <c r="D991" s="229"/>
      <c r="E991" s="229"/>
      <c r="F991" s="229"/>
      <c r="G991" s="229"/>
      <c r="H991" s="229"/>
      <c r="K991" s="217"/>
      <c r="M991" s="232"/>
      <c r="T991" s="232"/>
      <c r="AA991" s="232"/>
      <c r="AH991" s="232"/>
      <c r="AO991" s="232"/>
      <c r="AV991" s="232"/>
    </row>
    <row r="992">
      <c r="C992" s="229"/>
      <c r="D992" s="229"/>
      <c r="E992" s="229"/>
      <c r="F992" s="229"/>
      <c r="G992" s="229"/>
      <c r="H992" s="229"/>
      <c r="K992" s="217"/>
      <c r="M992" s="232"/>
      <c r="T992" s="232"/>
      <c r="AA992" s="232"/>
      <c r="AH992" s="232"/>
      <c r="AO992" s="232"/>
      <c r="AV992" s="232"/>
    </row>
    <row r="993">
      <c r="C993" s="229"/>
      <c r="D993" s="229"/>
      <c r="E993" s="229"/>
      <c r="F993" s="229"/>
      <c r="G993" s="229"/>
      <c r="H993" s="229"/>
      <c r="K993" s="217"/>
      <c r="M993" s="232"/>
      <c r="T993" s="232"/>
      <c r="AA993" s="232"/>
      <c r="AH993" s="232"/>
      <c r="AO993" s="232"/>
      <c r="AV993" s="232"/>
    </row>
    <row r="994">
      <c r="C994" s="229"/>
      <c r="D994" s="229"/>
      <c r="E994" s="229"/>
      <c r="F994" s="229"/>
      <c r="G994" s="229"/>
      <c r="H994" s="229"/>
      <c r="K994" s="217"/>
      <c r="M994" s="232"/>
      <c r="T994" s="232"/>
      <c r="AA994" s="232"/>
      <c r="AH994" s="232"/>
      <c r="AO994" s="232"/>
      <c r="AV994" s="232"/>
    </row>
    <row r="995">
      <c r="K995" s="217"/>
      <c r="M995" s="232"/>
      <c r="T995" s="232"/>
      <c r="AA995" s="232"/>
      <c r="AH995" s="232"/>
      <c r="AO995" s="232"/>
      <c r="AV995" s="232"/>
    </row>
    <row r="996">
      <c r="K996" s="217"/>
      <c r="M996" s="232"/>
      <c r="T996" s="232"/>
      <c r="AA996" s="232"/>
      <c r="AH996" s="232"/>
      <c r="AO996" s="232"/>
      <c r="AV996" s="232"/>
    </row>
    <row r="997">
      <c r="K997" s="217"/>
      <c r="M997" s="232"/>
      <c r="T997" s="232"/>
      <c r="AA997" s="232"/>
      <c r="AH997" s="232"/>
      <c r="AO997" s="232"/>
      <c r="AV997" s="232"/>
    </row>
    <row r="998">
      <c r="K998" s="217"/>
      <c r="M998" s="232"/>
      <c r="T998" s="232"/>
      <c r="AA998" s="232"/>
      <c r="AH998" s="232"/>
      <c r="AO998" s="232"/>
      <c r="AV998" s="232"/>
    </row>
    <row r="999">
      <c r="K999" s="217"/>
      <c r="M999" s="232"/>
      <c r="T999" s="232"/>
      <c r="AA999" s="232"/>
      <c r="AH999" s="232"/>
      <c r="AO999" s="232"/>
      <c r="AV999" s="232"/>
    </row>
    <row r="1000">
      <c r="K1000" s="217"/>
      <c r="M1000" s="232"/>
      <c r="T1000" s="232"/>
      <c r="AA1000" s="232"/>
      <c r="AH1000" s="232"/>
      <c r="AO1000" s="232"/>
      <c r="AV1000" s="232"/>
    </row>
  </sheetData>
  <mergeCells count="1">
    <mergeCell ref="B3:H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86"/>
    <col customWidth="1" min="5" max="5" width="20.43"/>
  </cols>
  <sheetData>
    <row r="4">
      <c r="A4" s="233" t="s">
        <v>467</v>
      </c>
      <c r="B4" s="234" t="s">
        <v>294</v>
      </c>
      <c r="C4" s="234" t="s">
        <v>295</v>
      </c>
      <c r="D4" s="234" t="s">
        <v>296</v>
      </c>
      <c r="E4" s="234" t="s">
        <v>468</v>
      </c>
      <c r="F4" s="234" t="s">
        <v>298</v>
      </c>
    </row>
    <row r="5">
      <c r="B5" s="235">
        <f>slope('1.2.1 - Historical Weekly Data'!D5:'1.2.1 - Historical Weekly Data'!D160,'1.2.1 - Historical Weekly Data'!C5:'1.2.1 - Historical Weekly Data'!C160)</f>
        <v>0.5266784725</v>
      </c>
      <c r="C5" s="235">
        <f>slope('1.2.1 - Historical Weekly Data'!E5:'1.2.1 - Historical Weekly Data'!E160,'1.2.1 - Historical Weekly Data'!C5:'1.2.1 - Historical Weekly Data'!C160)</f>
        <v>0.5954350408</v>
      </c>
      <c r="D5" s="235">
        <f>slope('1.2.1 - Historical Weekly Data'!F5:'1.2.1 - Historical Weekly Data'!F160,'1.2.1 - Historical Weekly Data'!C5:'1.2.1 - Historical Weekly Data'!C160)</f>
        <v>0.5411263061</v>
      </c>
      <c r="E5" s="235">
        <f>slope('1.2.1 - Historical Weekly Data'!G5:'1.2.1 - Historical Weekly Data'!G160,'1.2.1 - Historical Weekly Data'!C5:'1.2.1 - Historical Weekly Data'!C160)</f>
        <v>0.3757990946</v>
      </c>
      <c r="F5" s="235">
        <f>slope('1.2.1 - Historical Weekly Data'!H5:'1.2.1 - Historical Weekly Data'!H160,'1.2.1 - Historical Weekly Data'!C5:'1.2.1 - Historical Weekly Data'!C160)</f>
        <v>0.2363962846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0"/>
    <col customWidth="1" min="3" max="3" width="26.14"/>
  </cols>
  <sheetData>
    <row r="4">
      <c r="A4" s="236"/>
      <c r="B4" s="236"/>
      <c r="C4" s="236"/>
      <c r="D4" s="236"/>
      <c r="E4" s="236"/>
      <c r="F4" s="236"/>
      <c r="G4" s="236"/>
      <c r="H4" s="236"/>
      <c r="I4" s="236"/>
      <c r="J4" s="236"/>
      <c r="K4" s="236"/>
    </row>
    <row r="5">
      <c r="A5" s="236"/>
      <c r="B5" s="237" t="s">
        <v>469</v>
      </c>
      <c r="C5" s="236"/>
      <c r="D5" s="236"/>
      <c r="E5" s="236"/>
      <c r="F5" s="236"/>
      <c r="G5" s="236"/>
      <c r="H5" s="236"/>
      <c r="I5" s="236"/>
      <c r="J5" s="236"/>
      <c r="K5" s="236"/>
    </row>
    <row r="6">
      <c r="A6" s="236"/>
      <c r="B6" s="236"/>
      <c r="C6" s="236"/>
      <c r="D6" s="236"/>
      <c r="E6" s="236"/>
      <c r="F6" s="236"/>
      <c r="G6" s="236"/>
      <c r="H6" s="236"/>
      <c r="I6" s="236"/>
      <c r="J6" s="236"/>
      <c r="K6" s="236"/>
    </row>
    <row r="7">
      <c r="A7" s="238"/>
      <c r="B7" s="239" t="s">
        <v>470</v>
      </c>
      <c r="C7" s="240">
        <v>0.07052</v>
      </c>
      <c r="D7" s="236"/>
      <c r="E7" s="236"/>
      <c r="F7" s="236"/>
      <c r="G7" s="236"/>
      <c r="H7" s="236"/>
      <c r="I7" s="236"/>
      <c r="J7" s="236"/>
      <c r="K7" s="236"/>
    </row>
    <row r="8">
      <c r="A8" s="238"/>
      <c r="B8" s="241" t="s">
        <v>471</v>
      </c>
      <c r="C8" s="242">
        <v>0.253</v>
      </c>
      <c r="D8" s="236"/>
      <c r="E8" s="236"/>
      <c r="F8" s="236"/>
      <c r="G8" s="236"/>
      <c r="H8" s="236"/>
      <c r="I8" s="236"/>
      <c r="J8" s="236"/>
      <c r="K8" s="236"/>
    </row>
    <row r="9">
      <c r="A9" s="238"/>
      <c r="B9" s="241" t="s">
        <v>472</v>
      </c>
      <c r="C9" s="243">
        <f>'1.2.2 - Betas of Companies'!B5</f>
        <v>0.5266784725</v>
      </c>
      <c r="D9" s="236"/>
      <c r="E9" s="236"/>
      <c r="F9" s="236"/>
      <c r="G9" s="236"/>
      <c r="H9" s="236"/>
      <c r="I9" s="236"/>
      <c r="J9" s="236"/>
      <c r="K9" s="236"/>
    </row>
    <row r="10">
      <c r="A10" s="236"/>
      <c r="B10" s="241" t="s">
        <v>473</v>
      </c>
      <c r="C10" s="244">
        <f>'1.1.2 -DRREDDY Balance Sheet'!D10</f>
        <v>282548</v>
      </c>
      <c r="D10" s="236"/>
      <c r="E10" s="236"/>
      <c r="F10" s="236"/>
      <c r="G10" s="236"/>
      <c r="H10" s="236"/>
      <c r="I10" s="236"/>
      <c r="J10" s="236"/>
      <c r="K10" s="236"/>
    </row>
    <row r="11">
      <c r="A11" s="236"/>
      <c r="B11" s="245" t="s">
        <v>252</v>
      </c>
      <c r="C11" s="246">
        <f>'1.1.2 -DRREDDY Balance Sheet'!D17 + '1.1.2 -DRREDDY Balance Sheet'!D24</f>
        <v>108421.3</v>
      </c>
      <c r="D11" s="236"/>
      <c r="E11" s="236"/>
      <c r="F11" s="236"/>
      <c r="G11" s="236"/>
      <c r="H11" s="236"/>
      <c r="I11" s="236"/>
      <c r="J11" s="236"/>
      <c r="K11" s="236"/>
    </row>
    <row r="12">
      <c r="A12" s="236"/>
      <c r="B12" s="236"/>
      <c r="C12" s="236"/>
      <c r="D12" s="236"/>
      <c r="E12" s="236"/>
      <c r="F12" s="236"/>
      <c r="G12" s="236"/>
      <c r="H12" s="236"/>
      <c r="I12" s="236"/>
      <c r="J12" s="236"/>
      <c r="K12" s="236"/>
    </row>
    <row r="13">
      <c r="A13" s="236"/>
      <c r="B13" s="236"/>
      <c r="C13" s="236"/>
      <c r="D13" s="236"/>
      <c r="E13" s="236"/>
      <c r="F13" s="236"/>
      <c r="G13" s="236"/>
      <c r="H13" s="236"/>
      <c r="I13" s="236"/>
      <c r="J13" s="236"/>
      <c r="K13" s="236"/>
    </row>
    <row r="14">
      <c r="A14" s="236"/>
      <c r="B14" s="247" t="s">
        <v>474</v>
      </c>
      <c r="C14" s="248"/>
      <c r="D14" s="248"/>
      <c r="E14" s="248"/>
      <c r="F14" s="248"/>
      <c r="G14" s="248"/>
      <c r="H14" s="248"/>
      <c r="I14" s="248"/>
      <c r="J14" s="248"/>
      <c r="K14" s="248"/>
    </row>
    <row r="15">
      <c r="A15" s="236"/>
      <c r="B15" s="236"/>
      <c r="C15" s="236"/>
      <c r="D15" s="236"/>
      <c r="E15" s="236"/>
      <c r="F15" s="236"/>
      <c r="G15" s="236"/>
      <c r="H15" s="236"/>
      <c r="I15" s="236"/>
      <c r="J15" s="236"/>
      <c r="K15" s="236"/>
    </row>
    <row r="16">
      <c r="A16" s="236"/>
      <c r="B16" s="249" t="s">
        <v>475</v>
      </c>
      <c r="C16" s="236"/>
      <c r="D16" s="236"/>
      <c r="E16" s="236"/>
      <c r="F16" s="236"/>
      <c r="G16" s="236"/>
      <c r="H16" s="236"/>
      <c r="I16" s="236"/>
      <c r="J16" s="236"/>
      <c r="K16" s="236"/>
    </row>
    <row r="17">
      <c r="A17" s="236"/>
      <c r="B17" s="236"/>
      <c r="C17" s="236"/>
      <c r="D17" s="236"/>
      <c r="E17" s="236"/>
      <c r="F17" s="236"/>
      <c r="G17" s="236"/>
      <c r="H17" s="236"/>
      <c r="I17" s="236"/>
      <c r="J17" s="236"/>
      <c r="K17" s="236"/>
    </row>
    <row r="18">
      <c r="A18" s="236"/>
      <c r="B18" s="250" t="s">
        <v>285</v>
      </c>
      <c r="C18" s="251"/>
      <c r="D18" s="252" t="s">
        <v>295</v>
      </c>
      <c r="E18" s="251"/>
      <c r="F18" s="252" t="s">
        <v>296</v>
      </c>
      <c r="G18" s="251"/>
      <c r="H18" s="252" t="s">
        <v>476</v>
      </c>
      <c r="I18" s="251"/>
      <c r="J18" s="253" t="s">
        <v>298</v>
      </c>
      <c r="K18" s="236"/>
    </row>
    <row r="19">
      <c r="A19" s="236"/>
      <c r="B19" s="254"/>
      <c r="C19" s="255"/>
      <c r="D19" s="255"/>
      <c r="E19" s="255"/>
      <c r="F19" s="255"/>
      <c r="G19" s="255"/>
      <c r="H19" s="255"/>
      <c r="I19" s="255"/>
      <c r="J19" s="256"/>
      <c r="K19" s="236"/>
    </row>
    <row r="20">
      <c r="A20" s="238"/>
      <c r="B20" s="257" t="s">
        <v>472</v>
      </c>
      <c r="C20" s="258"/>
      <c r="D20" s="228">
        <f>'1.2.2 - Betas of Companies'!C5</f>
        <v>0.5954350408</v>
      </c>
      <c r="E20" s="258"/>
      <c r="F20" s="259">
        <f>'1.2.2 - Betas of Companies'!D5</f>
        <v>0.5411263061</v>
      </c>
      <c r="G20" s="258"/>
      <c r="H20" s="228">
        <f>'1.2.2 - Betas of Companies'!E5</f>
        <v>0.3757990946</v>
      </c>
      <c r="I20" s="258"/>
      <c r="J20" s="260">
        <f>'1.2.2 - Betas of Companies'!F5</f>
        <v>0.2363962846</v>
      </c>
      <c r="K20" s="236"/>
    </row>
    <row r="21">
      <c r="A21" s="238"/>
      <c r="B21" s="257" t="s">
        <v>473</v>
      </c>
      <c r="C21" s="258"/>
      <c r="D21" s="261">
        <v>15716.5</v>
      </c>
      <c r="E21" s="258"/>
      <c r="F21" s="262">
        <v>19722.82</v>
      </c>
      <c r="G21" s="258"/>
      <c r="H21" s="262">
        <v>6828.76</v>
      </c>
      <c r="I21" s="258"/>
      <c r="J21" s="263">
        <v>27973.92</v>
      </c>
      <c r="K21" s="236"/>
    </row>
    <row r="22">
      <c r="A22" s="264"/>
      <c r="B22" s="257" t="s">
        <v>477</v>
      </c>
      <c r="C22" s="258"/>
      <c r="D22" s="261">
        <v>5826.9</v>
      </c>
      <c r="E22" s="258"/>
      <c r="F22" s="228">
        <v>186.42</v>
      </c>
      <c r="G22" s="258"/>
      <c r="H22" s="262">
        <v>2559.23</v>
      </c>
      <c r="I22" s="258"/>
      <c r="J22" s="260">
        <v>217.06</v>
      </c>
      <c r="K22" s="236"/>
    </row>
    <row r="23">
      <c r="A23" s="265"/>
      <c r="B23" s="257" t="s">
        <v>478</v>
      </c>
      <c r="C23" s="258"/>
      <c r="D23" s="228">
        <f>D22/D21</f>
        <v>0.3707504852</v>
      </c>
      <c r="E23" s="228"/>
      <c r="F23" s="228">
        <f>F22/F21</f>
        <v>0.009451995201</v>
      </c>
      <c r="G23" s="228"/>
      <c r="H23" s="228">
        <f>H22/H21</f>
        <v>0.3747722866</v>
      </c>
      <c r="I23" s="228"/>
      <c r="J23" s="228">
        <f>J22/J21</f>
        <v>0.007759370156</v>
      </c>
      <c r="K23" s="236"/>
    </row>
    <row r="24">
      <c r="A24" s="265"/>
      <c r="B24" s="257" t="s">
        <v>479</v>
      </c>
      <c r="C24" s="258"/>
      <c r="D24" s="228">
        <f>1/(1+D23)</f>
        <v>0.7295273727</v>
      </c>
      <c r="E24" s="228"/>
      <c r="F24" s="228">
        <f>1/(1+F23)</f>
        <v>0.9906365085</v>
      </c>
      <c r="G24" s="228"/>
      <c r="H24" s="228">
        <f>1/(1+H23)</f>
        <v>0.7273931907</v>
      </c>
      <c r="I24" s="228"/>
      <c r="J24" s="228">
        <f>1/(1+J23)</f>
        <v>0.9923003741</v>
      </c>
      <c r="K24" s="236"/>
    </row>
    <row r="25">
      <c r="A25" s="265"/>
      <c r="B25" s="266" t="s">
        <v>480</v>
      </c>
      <c r="C25" s="267"/>
      <c r="D25" s="268">
        <f>D20/(1+(1-C8)*D23)</f>
        <v>0.4662944949</v>
      </c>
      <c r="E25" s="268"/>
      <c r="F25" s="268">
        <f>F20/(1+(1-C8)*F23)</f>
        <v>0.5373323952</v>
      </c>
      <c r="G25" s="268"/>
      <c r="H25" s="268">
        <f>H20/(1+(1-C8)*H23)</f>
        <v>0.293603388</v>
      </c>
      <c r="I25" s="268"/>
      <c r="J25" s="268">
        <f>J20/(1+(1-C8)*J23)</f>
        <v>0.2350339691</v>
      </c>
      <c r="K25" s="236"/>
    </row>
    <row r="26">
      <c r="A26" s="236"/>
      <c r="B26" s="236"/>
      <c r="C26" s="236"/>
      <c r="D26" s="236"/>
      <c r="E26" s="236"/>
      <c r="F26" s="236"/>
      <c r="G26" s="236"/>
      <c r="H26" s="236"/>
      <c r="I26" s="236"/>
      <c r="J26" s="236"/>
      <c r="K26" s="236"/>
    </row>
    <row r="27">
      <c r="A27" s="236"/>
      <c r="B27" s="269" t="s">
        <v>481</v>
      </c>
      <c r="C27" s="270">
        <f>AVERAGE(D25,F25,H25,J25)</f>
        <v>0.3830660618</v>
      </c>
      <c r="D27" s="236"/>
      <c r="E27" s="236"/>
      <c r="F27" s="236"/>
      <c r="G27" s="236"/>
      <c r="H27" s="236"/>
      <c r="I27" s="236"/>
      <c r="J27" s="236"/>
      <c r="K27" s="236"/>
    </row>
    <row r="28">
      <c r="A28" s="236"/>
      <c r="B28" s="236"/>
      <c r="C28" s="236"/>
      <c r="D28" s="236"/>
      <c r="E28" s="236"/>
      <c r="F28" s="236"/>
      <c r="G28" s="236"/>
      <c r="H28" s="236"/>
      <c r="I28" s="236"/>
      <c r="J28" s="236"/>
      <c r="K28" s="236"/>
    </row>
    <row r="29">
      <c r="A29" s="236"/>
      <c r="B29" s="236"/>
      <c r="C29" s="236"/>
      <c r="D29" s="236"/>
      <c r="E29" s="236"/>
      <c r="F29" s="236"/>
      <c r="G29" s="236"/>
      <c r="H29" s="236"/>
      <c r="I29" s="236"/>
      <c r="J29" s="236"/>
      <c r="K29" s="236"/>
    </row>
    <row r="30">
      <c r="A30" s="236"/>
      <c r="B30" s="271" t="s">
        <v>482</v>
      </c>
      <c r="D30" s="236"/>
      <c r="E30" s="236"/>
      <c r="F30" s="236"/>
      <c r="G30" s="236"/>
      <c r="H30" s="236"/>
      <c r="I30" s="236"/>
      <c r="J30" s="236"/>
      <c r="K30" s="236"/>
    </row>
    <row r="31">
      <c r="A31" s="236"/>
      <c r="B31" s="236"/>
      <c r="C31" s="236"/>
      <c r="D31" s="236"/>
      <c r="E31" s="236"/>
      <c r="F31" s="236"/>
      <c r="G31" s="236"/>
      <c r="H31" s="236"/>
      <c r="I31" s="236"/>
      <c r="J31" s="236"/>
      <c r="K31" s="236"/>
    </row>
    <row r="32">
      <c r="A32" s="236"/>
      <c r="B32" s="269" t="s">
        <v>483</v>
      </c>
      <c r="C32" s="270">
        <f>C11/C10</f>
        <v>0.3837270128</v>
      </c>
      <c r="D32" s="236"/>
      <c r="E32" s="236"/>
      <c r="F32" s="236"/>
      <c r="G32" s="236"/>
      <c r="H32" s="236"/>
      <c r="I32" s="236"/>
      <c r="J32" s="236"/>
      <c r="K32" s="236"/>
    </row>
    <row r="33">
      <c r="A33" s="236"/>
      <c r="B33" s="269" t="s">
        <v>484</v>
      </c>
      <c r="C33" s="270">
        <f>(1 + ((1-C8)*C32))*C27</f>
        <v>0.4928696801</v>
      </c>
      <c r="D33" s="236"/>
      <c r="E33" s="236"/>
      <c r="F33" s="236"/>
      <c r="G33" s="236"/>
      <c r="H33" s="236"/>
      <c r="I33" s="236"/>
      <c r="J33" s="236"/>
      <c r="K33" s="236"/>
    </row>
    <row r="34">
      <c r="A34" s="236"/>
      <c r="B34" s="272" t="s">
        <v>485</v>
      </c>
      <c r="C34" s="236"/>
      <c r="D34" s="236"/>
      <c r="E34" s="236"/>
      <c r="F34" s="236"/>
      <c r="G34" s="236"/>
      <c r="H34" s="236"/>
      <c r="I34" s="236"/>
      <c r="J34" s="236"/>
      <c r="K34" s="236"/>
    </row>
    <row r="35">
      <c r="A35" s="236"/>
      <c r="B35" s="272" t="s">
        <v>486</v>
      </c>
      <c r="C35" s="236"/>
      <c r="D35" s="236"/>
      <c r="E35" s="236"/>
      <c r="F35" s="236"/>
      <c r="G35" s="236"/>
      <c r="H35" s="236"/>
      <c r="I35" s="236"/>
      <c r="J35" s="236"/>
      <c r="K35" s="236"/>
    </row>
    <row r="36">
      <c r="A36" s="236"/>
      <c r="B36" s="247" t="s">
        <v>487</v>
      </c>
      <c r="C36" s="248"/>
      <c r="D36" s="248"/>
      <c r="E36" s="248"/>
      <c r="F36" s="248"/>
      <c r="G36" s="248"/>
      <c r="H36" s="248"/>
      <c r="I36" s="248"/>
      <c r="J36" s="248"/>
      <c r="K36" s="248"/>
    </row>
    <row r="37">
      <c r="A37" s="236"/>
      <c r="B37" s="236"/>
      <c r="C37" s="236"/>
      <c r="D37" s="236"/>
      <c r="E37" s="236"/>
      <c r="F37" s="236"/>
      <c r="G37" s="236"/>
      <c r="H37" s="236"/>
      <c r="I37" s="236"/>
      <c r="J37" s="236"/>
      <c r="K37" s="236"/>
    </row>
    <row r="38">
      <c r="A38" s="238"/>
      <c r="B38" s="273" t="s">
        <v>488</v>
      </c>
      <c r="C38" s="274">
        <f>(1+average('1.2.1 - Historical Weekly Data'!C5:C265))^52-1</f>
        <v>0.1433507894</v>
      </c>
      <c r="D38" s="236"/>
      <c r="E38" s="236"/>
      <c r="F38" s="236"/>
      <c r="G38" s="236"/>
      <c r="H38" s="236"/>
      <c r="I38" s="236"/>
      <c r="J38" s="236"/>
      <c r="K38" s="236"/>
    </row>
    <row r="39">
      <c r="A39" s="236"/>
      <c r="B39" s="275" t="s">
        <v>489</v>
      </c>
      <c r="C39" s="276">
        <f>C7</f>
        <v>0.07052</v>
      </c>
      <c r="D39" s="236"/>
      <c r="E39" s="236"/>
      <c r="F39" s="236"/>
      <c r="G39" s="236"/>
      <c r="H39" s="236"/>
      <c r="I39" s="236"/>
      <c r="J39" s="236"/>
      <c r="K39" s="236"/>
    </row>
    <row r="40">
      <c r="A40" s="236"/>
      <c r="B40" s="275" t="s">
        <v>490</v>
      </c>
      <c r="C40" s="276">
        <f>C38-C39</f>
        <v>0.07283078935</v>
      </c>
      <c r="D40" s="236"/>
      <c r="E40" s="236"/>
      <c r="F40" s="236"/>
      <c r="G40" s="236"/>
      <c r="H40" s="236"/>
      <c r="I40" s="236"/>
      <c r="J40" s="236"/>
      <c r="K40" s="236"/>
    </row>
    <row r="41">
      <c r="A41" s="236"/>
      <c r="B41" s="277" t="s">
        <v>491</v>
      </c>
      <c r="C41" s="278">
        <f>C39+(C33*C40)</f>
        <v>0.1064160878</v>
      </c>
      <c r="D41" s="236"/>
      <c r="E41" s="236"/>
      <c r="F41" s="236"/>
      <c r="G41" s="236"/>
      <c r="H41" s="236"/>
      <c r="I41" s="236"/>
      <c r="J41" s="236"/>
      <c r="K41" s="236"/>
    </row>
    <row r="42">
      <c r="A42" s="236"/>
      <c r="B42" s="272" t="s">
        <v>492</v>
      </c>
      <c r="C42" s="236"/>
      <c r="D42" s="236"/>
      <c r="E42" s="236"/>
      <c r="F42" s="236"/>
      <c r="G42" s="236"/>
      <c r="H42" s="236"/>
      <c r="I42" s="236"/>
      <c r="J42" s="236"/>
      <c r="K42" s="236"/>
    </row>
    <row r="43">
      <c r="A43" s="236"/>
      <c r="B43" s="272" t="s">
        <v>493</v>
      </c>
      <c r="C43" s="236"/>
      <c r="D43" s="236"/>
      <c r="E43" s="236"/>
      <c r="F43" s="236"/>
      <c r="G43" s="236"/>
      <c r="H43" s="236"/>
      <c r="I43" s="236"/>
      <c r="J43" s="236"/>
      <c r="K43" s="236"/>
    </row>
    <row r="44">
      <c r="A44" s="236"/>
      <c r="B44" s="271" t="s">
        <v>494</v>
      </c>
      <c r="C44" s="236"/>
      <c r="D44" s="236"/>
      <c r="E44" s="236"/>
      <c r="F44" s="236"/>
      <c r="G44" s="236"/>
      <c r="H44" s="236"/>
      <c r="I44" s="236"/>
      <c r="J44" s="236"/>
      <c r="K44" s="236"/>
    </row>
    <row r="45">
      <c r="A45" s="236"/>
      <c r="B45" s="236"/>
      <c r="C45" s="236"/>
      <c r="D45" s="236"/>
      <c r="E45" s="236"/>
      <c r="F45" s="236"/>
      <c r="G45" s="236"/>
      <c r="H45" s="236"/>
      <c r="I45" s="236"/>
      <c r="J45" s="236"/>
      <c r="K45" s="236"/>
    </row>
    <row r="46">
      <c r="A46" s="236"/>
      <c r="B46" s="273" t="s">
        <v>495</v>
      </c>
      <c r="C46" s="279">
        <f>'1.1.1 -DRREDDY Income Statement'!D23/'1.1.1 -DRREDDY Income Statement'!D25</f>
        <v>377.0643275</v>
      </c>
      <c r="D46" s="238" t="s">
        <v>496</v>
      </c>
      <c r="E46" s="280"/>
      <c r="I46" s="236"/>
      <c r="J46" s="236"/>
      <c r="K46" s="236"/>
    </row>
    <row r="47">
      <c r="A47" s="238"/>
      <c r="B47" s="275" t="s">
        <v>497</v>
      </c>
      <c r="C47" s="276">
        <v>8.5E-4</v>
      </c>
      <c r="D47" s="236"/>
      <c r="E47" s="236"/>
      <c r="F47" s="236"/>
      <c r="G47" s="236"/>
      <c r="H47" s="236"/>
      <c r="I47" s="236"/>
      <c r="J47" s="236"/>
      <c r="K47" s="236"/>
    </row>
    <row r="48">
      <c r="A48" s="236"/>
      <c r="B48" s="275" t="s">
        <v>498</v>
      </c>
      <c r="C48" s="276">
        <f>C7</f>
        <v>0.07052</v>
      </c>
      <c r="D48" s="236"/>
      <c r="E48" s="236"/>
      <c r="F48" s="236"/>
      <c r="G48" s="236"/>
      <c r="H48" s="236"/>
      <c r="I48" s="236"/>
      <c r="J48" s="236"/>
      <c r="K48" s="236"/>
    </row>
    <row r="49">
      <c r="A49" s="236"/>
      <c r="B49" s="277" t="s">
        <v>499</v>
      </c>
      <c r="C49" s="278">
        <v>0.0804</v>
      </c>
      <c r="D49" s="236"/>
      <c r="E49" s="236"/>
      <c r="F49" s="236"/>
      <c r="G49" s="236"/>
      <c r="H49" s="236"/>
      <c r="I49" s="236"/>
      <c r="J49" s="236"/>
      <c r="K49" s="236"/>
    </row>
    <row r="50">
      <c r="A50" s="236"/>
      <c r="B50" s="272" t="s">
        <v>500</v>
      </c>
      <c r="C50" s="236"/>
      <c r="D50" s="236"/>
      <c r="E50" s="236"/>
      <c r="F50" s="236"/>
      <c r="G50" s="236"/>
      <c r="H50" s="236"/>
      <c r="I50" s="236"/>
      <c r="J50" s="236"/>
      <c r="K50" s="236"/>
    </row>
    <row r="51">
      <c r="A51" s="236"/>
      <c r="B51" s="236"/>
      <c r="C51" s="236"/>
      <c r="D51" s="236"/>
      <c r="E51" s="236"/>
      <c r="F51" s="236"/>
      <c r="G51" s="236"/>
      <c r="H51" s="236"/>
      <c r="I51" s="236"/>
      <c r="J51" s="236"/>
      <c r="K51" s="236"/>
    </row>
    <row r="52">
      <c r="A52" s="236"/>
      <c r="B52" s="271" t="s">
        <v>501</v>
      </c>
      <c r="C52" s="236"/>
      <c r="D52" s="236"/>
      <c r="E52" s="236"/>
      <c r="F52" s="236"/>
      <c r="G52" s="236"/>
      <c r="H52" s="236"/>
      <c r="I52" s="236"/>
      <c r="J52" s="236"/>
      <c r="K52" s="236"/>
    </row>
    <row r="53">
      <c r="A53" s="236"/>
      <c r="B53" s="236"/>
      <c r="C53" s="236"/>
      <c r="D53" s="236"/>
      <c r="E53" s="236"/>
      <c r="F53" s="236"/>
      <c r="G53" s="236"/>
      <c r="H53" s="236"/>
      <c r="I53" s="236"/>
      <c r="J53" s="236"/>
      <c r="K53" s="236"/>
    </row>
    <row r="54">
      <c r="A54" s="236"/>
      <c r="B54" s="273" t="s">
        <v>502</v>
      </c>
      <c r="C54" s="279">
        <v>1239.5</v>
      </c>
      <c r="D54" s="236"/>
      <c r="E54" s="236"/>
      <c r="F54" s="236"/>
      <c r="G54" s="236"/>
      <c r="H54" s="236"/>
      <c r="I54" s="236"/>
      <c r="J54" s="236"/>
      <c r="K54" s="236"/>
    </row>
    <row r="55">
      <c r="A55" s="238"/>
      <c r="B55" s="275" t="s">
        <v>503</v>
      </c>
      <c r="C55" s="281">
        <f>1038810000000/1239.5</f>
        <v>838087938.7</v>
      </c>
      <c r="D55" s="236"/>
      <c r="E55" s="236"/>
      <c r="F55" s="236"/>
      <c r="G55" s="236"/>
      <c r="H55" s="236"/>
      <c r="I55" s="236"/>
      <c r="J55" s="236"/>
      <c r="K55" s="236"/>
    </row>
    <row r="56">
      <c r="A56" s="236"/>
      <c r="B56" s="277" t="s">
        <v>501</v>
      </c>
      <c r="C56" s="282">
        <f>C55*C54/10000000</f>
        <v>103881</v>
      </c>
      <c r="D56" s="236"/>
      <c r="E56" s="236"/>
      <c r="F56" s="236"/>
      <c r="G56" s="236"/>
      <c r="H56" s="236"/>
      <c r="I56" s="236"/>
      <c r="J56" s="236"/>
      <c r="K56" s="236"/>
    </row>
    <row r="57">
      <c r="A57" s="236"/>
      <c r="B57" s="272" t="s">
        <v>504</v>
      </c>
      <c r="C57" s="236"/>
      <c r="D57" s="236"/>
      <c r="E57" s="236"/>
      <c r="F57" s="236"/>
      <c r="G57" s="236"/>
      <c r="H57" s="236"/>
      <c r="I57" s="236"/>
      <c r="J57" s="236"/>
      <c r="K57" s="236"/>
    </row>
    <row r="58">
      <c r="A58" s="236"/>
      <c r="B58" s="272" t="s">
        <v>505</v>
      </c>
      <c r="C58" s="236"/>
      <c r="D58" s="236"/>
      <c r="E58" s="236"/>
      <c r="F58" s="236"/>
      <c r="G58" s="236"/>
      <c r="H58" s="236"/>
      <c r="I58" s="236"/>
      <c r="J58" s="236"/>
      <c r="K58" s="236"/>
    </row>
    <row r="59">
      <c r="A59" s="236"/>
      <c r="B59" s="271" t="s">
        <v>506</v>
      </c>
      <c r="C59" s="236"/>
      <c r="D59" s="236"/>
      <c r="E59" s="236"/>
      <c r="F59" s="236"/>
      <c r="G59" s="236"/>
      <c r="H59" s="236"/>
      <c r="I59" s="236"/>
      <c r="J59" s="236"/>
      <c r="K59" s="236"/>
    </row>
    <row r="60">
      <c r="A60" s="236"/>
      <c r="B60" s="236"/>
      <c r="C60" s="236"/>
      <c r="D60" s="236"/>
      <c r="E60" s="236"/>
      <c r="F60" s="236"/>
      <c r="G60" s="236"/>
      <c r="H60" s="236"/>
      <c r="I60" s="236"/>
      <c r="J60" s="236"/>
      <c r="K60" s="236"/>
    </row>
    <row r="61">
      <c r="A61" s="236"/>
      <c r="B61" s="283" t="s">
        <v>507</v>
      </c>
      <c r="C61" s="284">
        <f>'1.1.2 -DRREDDY Balance Sheet'!D13</f>
        <v>5990</v>
      </c>
      <c r="D61" s="236"/>
      <c r="E61" s="236"/>
      <c r="F61" s="236"/>
      <c r="G61" s="236"/>
      <c r="H61" s="236"/>
      <c r="I61" s="236"/>
      <c r="J61" s="236"/>
      <c r="K61" s="236"/>
    </row>
    <row r="62">
      <c r="A62" s="238"/>
      <c r="B62" s="285" t="s">
        <v>508</v>
      </c>
      <c r="C62" s="286">
        <v>5.0</v>
      </c>
      <c r="D62" s="236"/>
      <c r="E62" s="236"/>
      <c r="F62" s="236"/>
      <c r="G62" s="236"/>
      <c r="H62" s="236"/>
      <c r="I62" s="236"/>
      <c r="J62" s="236"/>
      <c r="K62" s="236"/>
    </row>
    <row r="63">
      <c r="A63" s="236"/>
      <c r="B63" s="285" t="s">
        <v>132</v>
      </c>
      <c r="C63" s="287">
        <f>'1.1.1 -DRREDDY Income Statement'!D25</f>
        <v>171</v>
      </c>
      <c r="D63" s="236"/>
      <c r="E63" s="236"/>
      <c r="F63" s="236"/>
      <c r="G63" s="236"/>
      <c r="H63" s="236"/>
      <c r="I63" s="236"/>
      <c r="J63" s="236"/>
      <c r="K63" s="236"/>
    </row>
    <row r="64">
      <c r="A64" s="236"/>
      <c r="B64" s="285" t="s">
        <v>509</v>
      </c>
      <c r="C64" s="288">
        <f>C49</f>
        <v>0.0804</v>
      </c>
      <c r="D64" s="236"/>
      <c r="E64" s="236"/>
      <c r="F64" s="236"/>
      <c r="G64" s="236"/>
      <c r="H64" s="236"/>
      <c r="I64" s="236"/>
      <c r="J64" s="236"/>
      <c r="K64" s="236"/>
    </row>
    <row r="65">
      <c r="A65" s="236"/>
      <c r="B65" s="289"/>
      <c r="C65" s="290"/>
      <c r="D65" s="236"/>
      <c r="E65" s="236"/>
      <c r="F65" s="236"/>
      <c r="G65" s="236"/>
      <c r="H65" s="236"/>
      <c r="I65" s="236"/>
      <c r="J65" s="236"/>
      <c r="K65" s="236"/>
    </row>
    <row r="66">
      <c r="A66" s="236"/>
      <c r="B66" s="291" t="s">
        <v>510</v>
      </c>
      <c r="C66" s="292">
        <f>(C63/C64)*(1-(1/(1+C64)^C62)) + (C61/(1+C64)^C62)</f>
        <v>4751.186529</v>
      </c>
      <c r="D66" s="236"/>
      <c r="E66" s="236"/>
      <c r="F66" s="236"/>
      <c r="G66" s="236"/>
      <c r="H66" s="236"/>
      <c r="I66" s="236"/>
      <c r="J66" s="236"/>
      <c r="K66" s="236"/>
    </row>
    <row r="67">
      <c r="A67" s="236"/>
      <c r="B67" s="272" t="s">
        <v>511</v>
      </c>
      <c r="C67" s="236"/>
      <c r="D67" s="236"/>
      <c r="E67" s="236"/>
      <c r="F67" s="236"/>
      <c r="G67" s="236"/>
      <c r="H67" s="236"/>
      <c r="I67" s="236"/>
      <c r="J67" s="236"/>
      <c r="K67" s="236"/>
    </row>
    <row r="68">
      <c r="A68" s="236"/>
      <c r="B68" s="272" t="s">
        <v>512</v>
      </c>
      <c r="C68" s="236"/>
      <c r="D68" s="236"/>
      <c r="E68" s="236"/>
      <c r="F68" s="236"/>
      <c r="G68" s="236"/>
      <c r="H68" s="236"/>
      <c r="I68" s="236"/>
      <c r="J68" s="236"/>
      <c r="K68" s="236"/>
    </row>
    <row r="69">
      <c r="A69" s="236"/>
      <c r="B69" s="271" t="s">
        <v>513</v>
      </c>
      <c r="C69" s="236"/>
      <c r="D69" s="236"/>
      <c r="E69" s="236"/>
      <c r="F69" s="236"/>
      <c r="G69" s="236"/>
      <c r="H69" s="236"/>
      <c r="I69" s="236"/>
      <c r="J69" s="236"/>
      <c r="K69" s="236"/>
    </row>
    <row r="70">
      <c r="A70" s="236"/>
      <c r="B70" s="236"/>
      <c r="C70" s="236"/>
      <c r="D70" s="236"/>
      <c r="E70" s="236"/>
      <c r="F70" s="236"/>
      <c r="G70" s="236"/>
      <c r="H70" s="236"/>
      <c r="I70" s="236"/>
      <c r="J70" s="236"/>
      <c r="K70" s="236"/>
    </row>
    <row r="71">
      <c r="A71" s="236"/>
      <c r="B71" s="283" t="s">
        <v>514</v>
      </c>
      <c r="C71" s="293">
        <f>C56+C66</f>
        <v>108632.1865</v>
      </c>
      <c r="D71" s="236"/>
      <c r="E71" s="236"/>
      <c r="F71" s="236"/>
      <c r="G71" s="236"/>
      <c r="H71" s="236"/>
      <c r="I71" s="236"/>
      <c r="J71" s="236"/>
      <c r="K71" s="236"/>
    </row>
    <row r="72">
      <c r="A72" s="236"/>
      <c r="B72" s="285" t="s">
        <v>515</v>
      </c>
      <c r="C72" s="286">
        <f>C66/C71</f>
        <v>0.04373645308</v>
      </c>
      <c r="D72" s="236"/>
      <c r="E72" s="236"/>
      <c r="F72" s="236"/>
      <c r="G72" s="236"/>
      <c r="H72" s="236"/>
      <c r="I72" s="236"/>
      <c r="J72" s="236"/>
      <c r="K72" s="236"/>
    </row>
    <row r="73">
      <c r="A73" s="236"/>
      <c r="B73" s="285" t="s">
        <v>516</v>
      </c>
      <c r="C73" s="286">
        <f>C56/C71</f>
        <v>0.9562635469</v>
      </c>
      <c r="D73" s="236"/>
      <c r="E73" s="236"/>
      <c r="F73" s="236"/>
      <c r="G73" s="236"/>
      <c r="H73" s="236"/>
      <c r="I73" s="236"/>
      <c r="J73" s="236"/>
      <c r="K73" s="236"/>
    </row>
    <row r="74">
      <c r="A74" s="236"/>
      <c r="B74" s="285" t="s">
        <v>517</v>
      </c>
      <c r="C74" s="288">
        <f>C8</f>
        <v>0.253</v>
      </c>
      <c r="D74" s="236"/>
      <c r="E74" s="236"/>
      <c r="F74" s="236"/>
      <c r="G74" s="236"/>
      <c r="H74" s="236"/>
      <c r="I74" s="236"/>
      <c r="J74" s="236"/>
      <c r="K74" s="236"/>
    </row>
    <row r="75">
      <c r="A75" s="236"/>
      <c r="B75" s="289"/>
      <c r="C75" s="290"/>
      <c r="D75" s="236"/>
      <c r="E75" s="236"/>
      <c r="F75" s="236"/>
      <c r="G75" s="236"/>
      <c r="H75" s="236"/>
      <c r="I75" s="236"/>
      <c r="J75" s="236"/>
      <c r="K75" s="236"/>
    </row>
    <row r="76">
      <c r="A76" s="236"/>
      <c r="B76" s="291" t="s">
        <v>518</v>
      </c>
      <c r="C76" s="294">
        <f>(C41*C73) + (C64*(1-C74)*C72)</f>
        <v>0.1043885845</v>
      </c>
      <c r="D76" s="236"/>
      <c r="E76" s="236"/>
      <c r="F76" s="236"/>
      <c r="G76" s="236"/>
      <c r="H76" s="236"/>
      <c r="I76" s="236"/>
      <c r="J76" s="236"/>
      <c r="K76" s="236"/>
    </row>
    <row r="78">
      <c r="B78" s="272" t="s">
        <v>519</v>
      </c>
    </row>
  </sheetData>
  <mergeCells count="2">
    <mergeCell ref="B30:C30"/>
    <mergeCell ref="E46:H4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26.29"/>
    <col customWidth="1" min="3" max="3" width="20.29"/>
    <col customWidth="1" min="4" max="4" width="12.71"/>
    <col customWidth="1" min="5" max="7" width="12.0"/>
    <col customWidth="1" min="8" max="8" width="18.14"/>
    <col customWidth="1" min="9" max="9" width="8.86"/>
    <col customWidth="1" min="10" max="26" width="8.71"/>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B2" s="6"/>
      <c r="C2" s="6"/>
      <c r="D2" s="6"/>
      <c r="E2" s="6"/>
      <c r="F2" s="6"/>
      <c r="G2" s="6"/>
      <c r="H2" s="6"/>
      <c r="I2" s="6"/>
      <c r="J2" s="6"/>
      <c r="K2" s="6"/>
      <c r="L2" s="6"/>
      <c r="M2" s="6"/>
      <c r="N2" s="6"/>
      <c r="O2" s="6"/>
      <c r="P2" s="6"/>
      <c r="Q2" s="6"/>
      <c r="R2" s="6"/>
      <c r="S2" s="6"/>
      <c r="T2" s="6"/>
      <c r="U2" s="6"/>
      <c r="V2" s="6"/>
      <c r="W2" s="6"/>
      <c r="X2" s="6"/>
      <c r="Y2" s="6"/>
      <c r="Z2" s="6"/>
    </row>
    <row r="3" ht="14.25" customHeight="1">
      <c r="A3" s="6"/>
      <c r="B3" s="295" t="s">
        <v>520</v>
      </c>
      <c r="C3" s="296"/>
      <c r="D3" s="297" t="s">
        <v>42</v>
      </c>
      <c r="E3" s="297" t="s">
        <v>43</v>
      </c>
      <c r="F3" s="298" t="s">
        <v>44</v>
      </c>
      <c r="G3" s="6"/>
      <c r="H3" s="6"/>
      <c r="I3" s="6"/>
      <c r="J3" s="6"/>
      <c r="K3" s="6"/>
      <c r="L3" s="6"/>
      <c r="M3" s="6"/>
      <c r="N3" s="6"/>
      <c r="O3" s="6"/>
      <c r="P3" s="6"/>
      <c r="Q3" s="6"/>
      <c r="R3" s="6"/>
      <c r="S3" s="6"/>
      <c r="T3" s="6"/>
      <c r="U3" s="6"/>
      <c r="V3" s="6"/>
      <c r="W3" s="6"/>
      <c r="X3" s="6"/>
      <c r="Y3" s="6"/>
      <c r="Z3" s="6"/>
    </row>
    <row r="4" ht="14.25" customHeight="1">
      <c r="A4" s="6"/>
      <c r="B4" s="188"/>
      <c r="C4" s="187"/>
      <c r="D4" s="188"/>
      <c r="E4" s="188"/>
      <c r="F4" s="299"/>
      <c r="G4" s="6"/>
      <c r="H4" s="6"/>
      <c r="I4" s="6"/>
      <c r="J4" s="6"/>
      <c r="K4" s="6"/>
      <c r="L4" s="6"/>
      <c r="M4" s="6"/>
      <c r="N4" s="6"/>
      <c r="O4" s="6"/>
      <c r="P4" s="6"/>
      <c r="Q4" s="6"/>
      <c r="R4" s="6"/>
      <c r="S4" s="6"/>
      <c r="T4" s="6"/>
      <c r="U4" s="6"/>
      <c r="V4" s="6"/>
      <c r="W4" s="6"/>
      <c r="X4" s="6"/>
      <c r="Y4" s="6"/>
      <c r="Z4" s="6"/>
    </row>
    <row r="5" ht="14.25" customHeight="1">
      <c r="A5" s="6"/>
      <c r="B5" s="185" t="s">
        <v>286</v>
      </c>
      <c r="C5" s="183"/>
      <c r="D5" s="300">
        <f>'1.1.1 -DRREDDY Income Statement'!D38</f>
        <v>68114</v>
      </c>
      <c r="E5" s="300">
        <f>'1.1.1 -DRREDDY Income Statement'!E38</f>
        <v>57649</v>
      </c>
      <c r="F5" s="300">
        <f>'1.1.1 -DRREDDY Income Statement'!F38</f>
        <v>24378</v>
      </c>
      <c r="G5" s="6"/>
      <c r="H5" s="6"/>
      <c r="I5" s="6"/>
      <c r="J5" s="6"/>
      <c r="K5" s="6"/>
      <c r="L5" s="6"/>
      <c r="M5" s="6"/>
      <c r="N5" s="6"/>
      <c r="O5" s="6"/>
      <c r="P5" s="6"/>
      <c r="Q5" s="6"/>
      <c r="R5" s="6"/>
      <c r="S5" s="6"/>
      <c r="T5" s="6"/>
      <c r="U5" s="6"/>
      <c r="V5" s="6"/>
      <c r="W5" s="6"/>
      <c r="X5" s="6"/>
      <c r="Y5" s="6"/>
      <c r="Z5" s="6"/>
    </row>
    <row r="6" ht="14.25" customHeight="1">
      <c r="A6" s="6"/>
      <c r="B6" s="185" t="s">
        <v>160</v>
      </c>
      <c r="C6" s="183"/>
      <c r="D6" s="301">
        <f>'1.1.2 -DRREDDY Balance Sheet'!D50</f>
        <v>388638</v>
      </c>
      <c r="E6" s="301">
        <f>'1.1.2 -DRREDDY Balance Sheet'!E50</f>
        <v>321854</v>
      </c>
      <c r="F6" s="301">
        <f>'1.1.2 -DRREDDY Balance Sheet'!F50</f>
        <v>296654</v>
      </c>
      <c r="G6" s="6"/>
      <c r="H6" s="6"/>
      <c r="I6" s="6"/>
      <c r="J6" s="6"/>
      <c r="K6" s="6"/>
      <c r="L6" s="6"/>
      <c r="M6" s="6"/>
      <c r="N6" s="6"/>
      <c r="O6" s="6"/>
      <c r="P6" s="6"/>
      <c r="Q6" s="6"/>
      <c r="R6" s="6"/>
      <c r="S6" s="6"/>
      <c r="T6" s="6"/>
      <c r="U6" s="6"/>
      <c r="V6" s="6"/>
      <c r="W6" s="6"/>
      <c r="X6" s="6"/>
      <c r="Y6" s="6"/>
      <c r="Z6" s="6"/>
    </row>
    <row r="7" ht="14.25" customHeight="1">
      <c r="A7" s="6"/>
      <c r="B7" s="185" t="s">
        <v>521</v>
      </c>
      <c r="C7" s="183"/>
      <c r="D7" s="301">
        <f>'1.1.2 -DRREDDY Balance Sheet'!D10</f>
        <v>282548</v>
      </c>
      <c r="E7" s="301">
        <f>'1.1.2 -DRREDDY Balance Sheet'!E10</f>
        <v>236009</v>
      </c>
      <c r="F7" s="301">
        <f>'1.1.2 -DRREDDY Balance Sheet'!F10</f>
        <v>190527</v>
      </c>
      <c r="G7" s="6"/>
      <c r="H7" s="6"/>
      <c r="I7" s="6"/>
      <c r="J7" s="6"/>
      <c r="K7" s="6"/>
      <c r="L7" s="6"/>
      <c r="M7" s="6"/>
      <c r="N7" s="6"/>
      <c r="O7" s="6"/>
      <c r="P7" s="6"/>
      <c r="Q7" s="6"/>
      <c r="R7" s="6"/>
      <c r="S7" s="6"/>
      <c r="T7" s="6"/>
      <c r="U7" s="6"/>
      <c r="V7" s="6"/>
      <c r="W7" s="6"/>
      <c r="X7" s="6"/>
      <c r="Y7" s="6"/>
      <c r="Z7" s="6"/>
    </row>
    <row r="8" ht="14.25" customHeight="1">
      <c r="A8" s="6"/>
      <c r="B8" s="185" t="s">
        <v>522</v>
      </c>
      <c r="C8" s="183"/>
      <c r="D8" s="301">
        <f>'1.1.1 -DRREDDY Income Statement'!AC68</f>
        <v>4977.9459</v>
      </c>
      <c r="E8" s="301">
        <f>'1.1.1 -DRREDDY Income Statement'!AB68</f>
        <v>4145.62</v>
      </c>
      <c r="F8" s="302">
        <f>'1.1.1 -DRREDDY Income Statement'!AA68</f>
        <v>3313.404</v>
      </c>
      <c r="G8" s="6"/>
      <c r="H8" s="6"/>
      <c r="I8" s="6"/>
      <c r="J8" s="6"/>
      <c r="K8" s="6"/>
      <c r="L8" s="6"/>
      <c r="M8" s="6"/>
      <c r="N8" s="6"/>
      <c r="O8" s="6"/>
      <c r="P8" s="6"/>
      <c r="Q8" s="6"/>
      <c r="R8" s="6"/>
      <c r="S8" s="6"/>
      <c r="T8" s="6"/>
      <c r="U8" s="6"/>
      <c r="V8" s="6"/>
      <c r="W8" s="6"/>
      <c r="X8" s="6"/>
      <c r="Y8" s="6"/>
      <c r="Z8" s="6"/>
    </row>
    <row r="9" ht="14.25" customHeight="1">
      <c r="A9" s="6"/>
      <c r="B9" s="185" t="s">
        <v>523</v>
      </c>
      <c r="C9" s="183"/>
      <c r="D9" s="185">
        <f t="shared" ref="D9:F9" si="1">D8/D5</f>
        <v>0.07308256599</v>
      </c>
      <c r="E9" s="185">
        <f t="shared" si="1"/>
        <v>0.07191139482</v>
      </c>
      <c r="F9" s="303">
        <f t="shared" si="1"/>
        <v>0.1359177947</v>
      </c>
      <c r="G9" s="6"/>
      <c r="H9" s="6"/>
      <c r="I9" s="6"/>
      <c r="J9" s="6"/>
      <c r="K9" s="6"/>
      <c r="L9" s="6"/>
      <c r="M9" s="6"/>
      <c r="N9" s="6"/>
      <c r="O9" s="6"/>
      <c r="P9" s="6"/>
      <c r="Q9" s="6"/>
      <c r="R9" s="6"/>
      <c r="S9" s="6"/>
      <c r="T9" s="6"/>
      <c r="U9" s="6"/>
      <c r="V9" s="6"/>
      <c r="W9" s="6"/>
      <c r="X9" s="6"/>
      <c r="Y9" s="6"/>
      <c r="Z9" s="6"/>
    </row>
    <row r="10" ht="14.25" customHeight="1">
      <c r="A10" s="6"/>
      <c r="B10" s="185" t="s">
        <v>524</v>
      </c>
      <c r="C10" s="183"/>
      <c r="D10" s="185">
        <f t="shared" ref="D10:F10" si="2">1-D9</f>
        <v>0.926917434</v>
      </c>
      <c r="E10" s="185">
        <f t="shared" si="2"/>
        <v>0.9280886052</v>
      </c>
      <c r="F10" s="303">
        <f t="shared" si="2"/>
        <v>0.8640822053</v>
      </c>
      <c r="G10" s="6"/>
      <c r="H10" s="6"/>
      <c r="I10" s="6"/>
      <c r="J10" s="6"/>
      <c r="K10" s="6"/>
      <c r="L10" s="6"/>
      <c r="M10" s="6"/>
      <c r="N10" s="6"/>
      <c r="O10" s="6"/>
      <c r="P10" s="6"/>
      <c r="Q10" s="6"/>
      <c r="R10" s="6"/>
      <c r="S10" s="6"/>
      <c r="T10" s="6"/>
      <c r="U10" s="6"/>
      <c r="V10" s="6"/>
      <c r="W10" s="6"/>
      <c r="X10" s="6"/>
      <c r="Y10" s="6"/>
      <c r="Z10" s="6"/>
    </row>
    <row r="11" ht="14.25" customHeight="1">
      <c r="A11" s="6"/>
      <c r="B11" s="185" t="s">
        <v>525</v>
      </c>
      <c r="C11" s="183"/>
      <c r="D11" s="185">
        <f t="shared" ref="D11:F11" si="3">D5/D6</f>
        <v>0.1752633556</v>
      </c>
      <c r="E11" s="185">
        <f t="shared" si="3"/>
        <v>0.1791153753</v>
      </c>
      <c r="F11" s="303">
        <f t="shared" si="3"/>
        <v>0.08217654237</v>
      </c>
      <c r="G11" s="6"/>
      <c r="H11" s="6"/>
      <c r="I11" s="6"/>
      <c r="J11" s="6"/>
      <c r="K11" s="6"/>
      <c r="L11" s="6"/>
      <c r="M11" s="6"/>
      <c r="N11" s="6"/>
      <c r="O11" s="6"/>
      <c r="P11" s="6"/>
      <c r="Q11" s="6"/>
      <c r="R11" s="6"/>
      <c r="S11" s="6"/>
      <c r="T11" s="6"/>
      <c r="U11" s="6"/>
      <c r="V11" s="6"/>
      <c r="W11" s="6"/>
      <c r="X11" s="6"/>
      <c r="Y11" s="6"/>
      <c r="Z11" s="6"/>
    </row>
    <row r="12" ht="14.25" customHeight="1">
      <c r="A12" s="6"/>
      <c r="B12" s="188" t="s">
        <v>526</v>
      </c>
      <c r="C12" s="187"/>
      <c r="D12" s="188">
        <f t="shared" ref="D12:F12" si="4">D5/D7</f>
        <v>0.2410705438</v>
      </c>
      <c r="E12" s="188">
        <f t="shared" si="4"/>
        <v>0.2442661085</v>
      </c>
      <c r="F12" s="299">
        <f t="shared" si="4"/>
        <v>0.1279503692</v>
      </c>
      <c r="G12" s="6"/>
      <c r="H12" s="6"/>
      <c r="I12" s="6"/>
      <c r="J12" s="6"/>
      <c r="K12" s="6"/>
      <c r="L12" s="6"/>
      <c r="M12" s="6"/>
      <c r="N12" s="6"/>
      <c r="O12" s="6"/>
      <c r="P12" s="6"/>
      <c r="Q12" s="6"/>
      <c r="R12" s="6"/>
      <c r="S12" s="6"/>
      <c r="T12" s="6"/>
      <c r="U12" s="6"/>
      <c r="V12" s="6"/>
      <c r="W12" s="6"/>
      <c r="X12" s="6"/>
      <c r="Y12" s="6"/>
      <c r="Z12" s="6"/>
    </row>
    <row r="13" ht="14.2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4.25" customHeight="1">
      <c r="A15" s="177" t="s">
        <v>527</v>
      </c>
      <c r="B15" s="304" t="s">
        <v>528</v>
      </c>
      <c r="C15" s="305"/>
      <c r="D15" s="305"/>
      <c r="E15" s="305"/>
      <c r="F15" s="306"/>
      <c r="G15" s="67"/>
      <c r="H15" s="67"/>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4.25" customHeight="1">
      <c r="A17" s="6"/>
      <c r="B17" s="295" t="s">
        <v>525</v>
      </c>
      <c r="C17" s="307">
        <f>AVERAGE(D11:F11)</f>
        <v>0.1455184244</v>
      </c>
      <c r="D17" s="6"/>
      <c r="E17" s="6"/>
      <c r="F17" s="6"/>
      <c r="G17" s="6"/>
      <c r="H17" s="6"/>
      <c r="I17" s="6"/>
      <c r="J17" s="6"/>
      <c r="K17" s="6"/>
      <c r="L17" s="6"/>
      <c r="M17" s="6"/>
      <c r="N17" s="6"/>
      <c r="O17" s="6"/>
      <c r="P17" s="6"/>
      <c r="Q17" s="6"/>
      <c r="R17" s="6"/>
      <c r="S17" s="6"/>
      <c r="T17" s="6"/>
      <c r="U17" s="6"/>
      <c r="V17" s="6"/>
      <c r="W17" s="6"/>
      <c r="X17" s="6"/>
      <c r="Y17" s="6"/>
      <c r="Z17" s="6"/>
    </row>
    <row r="18" ht="14.25" customHeight="1">
      <c r="A18" s="6"/>
      <c r="B18" s="182" t="s">
        <v>529</v>
      </c>
      <c r="C18" s="308">
        <f>AVERAGE(D10:F10)</f>
        <v>0.9063627482</v>
      </c>
      <c r="D18" s="6"/>
      <c r="E18" s="6"/>
      <c r="F18" s="6"/>
      <c r="G18" s="6"/>
      <c r="H18" s="6"/>
      <c r="I18" s="6"/>
      <c r="J18" s="6"/>
      <c r="K18" s="6"/>
      <c r="L18" s="6"/>
      <c r="M18" s="6"/>
      <c r="N18" s="6"/>
      <c r="O18" s="6"/>
      <c r="P18" s="6"/>
      <c r="Q18" s="6"/>
      <c r="R18" s="6"/>
      <c r="S18" s="6"/>
      <c r="T18" s="6"/>
      <c r="U18" s="6"/>
      <c r="V18" s="6"/>
      <c r="W18" s="6"/>
      <c r="X18" s="6"/>
      <c r="Y18" s="6"/>
      <c r="Z18" s="6"/>
    </row>
    <row r="19" ht="14.25" customHeight="1">
      <c r="A19" s="6"/>
      <c r="B19" s="182" t="s">
        <v>530</v>
      </c>
      <c r="C19" s="308">
        <f>C17*C18</f>
        <v>0.1318924791</v>
      </c>
      <c r="D19" s="6"/>
      <c r="E19" s="6"/>
      <c r="F19" s="6"/>
      <c r="G19" s="6"/>
      <c r="H19" s="6"/>
      <c r="I19" s="6"/>
      <c r="J19" s="6"/>
      <c r="K19" s="6"/>
      <c r="L19" s="6"/>
      <c r="M19" s="6"/>
      <c r="N19" s="6"/>
      <c r="O19" s="6"/>
      <c r="P19" s="6"/>
      <c r="Q19" s="6"/>
      <c r="R19" s="6"/>
      <c r="S19" s="6"/>
      <c r="T19" s="6"/>
      <c r="U19" s="6"/>
      <c r="V19" s="6"/>
      <c r="W19" s="6"/>
      <c r="X19" s="6"/>
      <c r="Y19" s="6"/>
      <c r="Z19" s="6"/>
    </row>
    <row r="20" ht="14.25" customHeight="1">
      <c r="A20" s="6"/>
      <c r="B20" s="182" t="s">
        <v>518</v>
      </c>
      <c r="C20" s="308">
        <f>'1.2.3 -DRREDDY WACC Calc.'!C76</f>
        <v>0.1043885845</v>
      </c>
      <c r="D20" s="6"/>
      <c r="E20" s="6"/>
      <c r="F20" s="6"/>
      <c r="G20" s="6"/>
      <c r="H20" s="6"/>
      <c r="I20" s="6"/>
      <c r="J20" s="6"/>
      <c r="K20" s="6"/>
      <c r="L20" s="6"/>
      <c r="M20" s="6"/>
      <c r="N20" s="6"/>
      <c r="O20" s="6"/>
      <c r="P20" s="6"/>
      <c r="Q20" s="6"/>
      <c r="R20" s="6"/>
      <c r="S20" s="6"/>
      <c r="T20" s="6"/>
      <c r="U20" s="6"/>
      <c r="V20" s="6"/>
      <c r="W20" s="6"/>
      <c r="X20" s="6"/>
      <c r="Y20" s="6"/>
      <c r="Z20" s="6"/>
    </row>
    <row r="21" ht="14.25" customHeight="1">
      <c r="A21" s="6"/>
      <c r="B21" s="309" t="s">
        <v>531</v>
      </c>
      <c r="C21" s="310">
        <f>'1.1.3 - FCFF &amp; FCFE Proj.'!D13</f>
        <v>50212.76966</v>
      </c>
      <c r="D21" s="6"/>
      <c r="E21" s="6"/>
      <c r="F21" s="6"/>
      <c r="G21" s="6"/>
      <c r="H21" s="6"/>
      <c r="I21" s="6"/>
      <c r="J21" s="6"/>
      <c r="K21" s="6"/>
      <c r="L21" s="6"/>
      <c r="M21" s="6"/>
      <c r="N21" s="6"/>
      <c r="O21" s="6"/>
      <c r="P21" s="6"/>
      <c r="Q21" s="6"/>
      <c r="R21" s="6"/>
      <c r="S21" s="6"/>
      <c r="T21" s="6"/>
      <c r="U21" s="6"/>
      <c r="V21" s="6"/>
      <c r="W21" s="6"/>
      <c r="X21" s="6"/>
      <c r="Y21" s="6"/>
      <c r="Z21" s="6"/>
    </row>
    <row r="22" ht="14.25" customHeight="1">
      <c r="A22" s="6"/>
      <c r="B22" s="182"/>
      <c r="C22" s="310"/>
      <c r="D22" s="6"/>
      <c r="E22" s="6"/>
      <c r="F22" s="6"/>
      <c r="G22" s="6"/>
      <c r="H22" s="6"/>
      <c r="I22" s="6"/>
      <c r="J22" s="6"/>
      <c r="K22" s="6"/>
      <c r="L22" s="6"/>
      <c r="M22" s="6"/>
      <c r="N22" s="6"/>
      <c r="O22" s="6"/>
      <c r="P22" s="6"/>
      <c r="Q22" s="6"/>
      <c r="R22" s="6"/>
      <c r="S22" s="6"/>
      <c r="T22" s="6"/>
      <c r="U22" s="6"/>
      <c r="V22" s="6"/>
      <c r="W22" s="6"/>
      <c r="X22" s="6"/>
      <c r="Y22" s="6"/>
      <c r="Z22" s="6"/>
    </row>
    <row r="23" ht="14.25" customHeight="1">
      <c r="A23" s="6"/>
      <c r="B23" s="309" t="s">
        <v>532</v>
      </c>
      <c r="C23" s="310">
        <f>C21*((1+C19)/(C20-C19))</f>
        <v>-2066451.215</v>
      </c>
      <c r="D23" s="6"/>
      <c r="E23" s="6"/>
      <c r="F23" s="6"/>
      <c r="G23" s="6"/>
      <c r="H23" s="6"/>
      <c r="I23" s="6"/>
      <c r="J23" s="6"/>
      <c r="K23" s="6"/>
      <c r="L23" s="6"/>
      <c r="M23" s="6"/>
      <c r="N23" s="6"/>
      <c r="O23" s="6"/>
      <c r="P23" s="6"/>
      <c r="Q23" s="6"/>
      <c r="R23" s="6"/>
      <c r="S23" s="6"/>
      <c r="T23" s="6"/>
      <c r="U23" s="6"/>
      <c r="V23" s="6"/>
      <c r="W23" s="6"/>
      <c r="X23" s="6"/>
      <c r="Y23" s="6"/>
      <c r="Z23" s="6"/>
    </row>
    <row r="24" ht="14.25" customHeight="1">
      <c r="A24" s="6"/>
      <c r="B24" s="311" t="s">
        <v>533</v>
      </c>
      <c r="C24" s="312">
        <f>C23/(1+C20)^5</f>
        <v>-1257811.648</v>
      </c>
      <c r="D24" s="6"/>
      <c r="E24" s="6"/>
      <c r="F24" s="6"/>
      <c r="G24" s="6"/>
      <c r="H24" s="6"/>
      <c r="I24" s="6"/>
      <c r="J24" s="6"/>
      <c r="K24" s="6"/>
      <c r="L24" s="6"/>
      <c r="M24" s="6"/>
      <c r="N24" s="6"/>
      <c r="O24" s="6"/>
      <c r="P24" s="6"/>
      <c r="Q24" s="6"/>
      <c r="R24" s="6"/>
      <c r="S24" s="6"/>
      <c r="T24" s="6"/>
      <c r="U24" s="6"/>
      <c r="V24" s="6"/>
      <c r="W24" s="6"/>
      <c r="X24" s="6"/>
      <c r="Y24" s="6"/>
      <c r="Z24" s="6"/>
    </row>
    <row r="25" ht="14.25" customHeight="1">
      <c r="A25" s="6"/>
      <c r="B25" s="272" t="s">
        <v>534</v>
      </c>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177" t="s">
        <v>535</v>
      </c>
      <c r="B27" s="304" t="s">
        <v>536</v>
      </c>
      <c r="C27" s="305"/>
      <c r="D27" s="305"/>
      <c r="E27" s="305"/>
      <c r="F27" s="306"/>
      <c r="G27" s="67"/>
      <c r="H27" s="67"/>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313" t="s">
        <v>526</v>
      </c>
      <c r="C29" s="307">
        <f>AVERAGE(D12:F12)</f>
        <v>0.2044290072</v>
      </c>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314" t="s">
        <v>529</v>
      </c>
      <c r="C30" s="308">
        <f>C18</f>
        <v>0.9063627482</v>
      </c>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314" t="s">
        <v>530</v>
      </c>
      <c r="C31" s="308">
        <f>C29*C30</f>
        <v>0.1852868367</v>
      </c>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314" t="s">
        <v>518</v>
      </c>
      <c r="C32" s="308">
        <f>C20</f>
        <v>0.1043885845</v>
      </c>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315" t="s">
        <v>537</v>
      </c>
      <c r="C33" s="316">
        <f>'1.1.3 - FCFF &amp; FCFE Proj.'!D26</f>
        <v>34573.46637</v>
      </c>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272" t="s">
        <v>538</v>
      </c>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317" t="s">
        <v>539</v>
      </c>
      <c r="C35" s="318"/>
      <c r="D35" s="318"/>
      <c r="E35" s="318"/>
      <c r="F35" s="318"/>
      <c r="G35" s="318"/>
      <c r="H35" s="318"/>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319" t="s">
        <v>540</v>
      </c>
      <c r="C37" s="320">
        <f>C33*((1+C31)/(C32-C31))</f>
        <v>-506555.747</v>
      </c>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321" t="s">
        <v>533</v>
      </c>
      <c r="C38" s="322">
        <f>C37/(1+C32)^5</f>
        <v>-308331.3627</v>
      </c>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272" t="s">
        <v>541</v>
      </c>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177" t="s">
        <v>542</v>
      </c>
      <c r="B40" s="323" t="s">
        <v>543</v>
      </c>
      <c r="C40" s="305"/>
      <c r="D40" s="305"/>
      <c r="E40" s="305"/>
      <c r="F40" s="305"/>
      <c r="G40" s="305"/>
      <c r="H40" s="30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33"/>
      <c r="C42" s="324">
        <v>2025.0</v>
      </c>
      <c r="D42" s="324">
        <v>2026.0</v>
      </c>
      <c r="E42" s="324">
        <v>2027.0</v>
      </c>
      <c r="F42" s="324">
        <v>2028.0</v>
      </c>
      <c r="G42" s="324">
        <v>2029.0</v>
      </c>
      <c r="H42" s="66" t="s">
        <v>544</v>
      </c>
      <c r="I42" s="6"/>
      <c r="J42" s="6"/>
      <c r="K42" s="6"/>
      <c r="L42" s="6"/>
      <c r="M42" s="6"/>
      <c r="N42" s="6"/>
      <c r="O42" s="6"/>
      <c r="P42" s="6"/>
      <c r="Q42" s="6"/>
      <c r="R42" s="6"/>
      <c r="S42" s="6"/>
      <c r="T42" s="6"/>
      <c r="U42" s="6"/>
      <c r="V42" s="6"/>
      <c r="W42" s="6"/>
      <c r="X42" s="6"/>
      <c r="Y42" s="6"/>
      <c r="Z42" s="6"/>
    </row>
    <row r="43" ht="14.25" customHeight="1">
      <c r="A43" s="6"/>
      <c r="B43" s="145" t="s">
        <v>290</v>
      </c>
      <c r="C43" s="325">
        <f>'1.1.3 - FCFF &amp; FCFE Proj.'!H13</f>
        <v>41620.0351</v>
      </c>
      <c r="D43" s="326">
        <f>'1.1.3 - FCFF &amp; FCFE Proj.'!G13</f>
        <v>33652.60052</v>
      </c>
      <c r="E43" s="326">
        <f>'1.1.3 - FCFF &amp; FCFE Proj.'!F13</f>
        <v>38462.01708</v>
      </c>
      <c r="F43" s="326">
        <f>'1.1.3 - FCFF &amp; FCFE Proj.'!E13</f>
        <v>43950.14643</v>
      </c>
      <c r="G43" s="326">
        <f>'1.1.3 - FCFF &amp; FCFE Proj.'!D13</f>
        <v>50212.76966</v>
      </c>
      <c r="H43" s="327">
        <f>C24</f>
        <v>-1257811.648</v>
      </c>
      <c r="I43" s="6"/>
      <c r="J43" s="6"/>
      <c r="K43" s="6"/>
      <c r="L43" s="6"/>
      <c r="M43" s="6"/>
      <c r="N43" s="6"/>
      <c r="O43" s="6"/>
      <c r="P43" s="6"/>
      <c r="Q43" s="6"/>
      <c r="R43" s="6"/>
      <c r="S43" s="6"/>
      <c r="T43" s="6"/>
      <c r="U43" s="6"/>
      <c r="V43" s="6"/>
      <c r="W43" s="6"/>
      <c r="X43" s="6"/>
      <c r="Y43" s="6"/>
      <c r="Z43" s="6"/>
    </row>
    <row r="44" ht="14.25" customHeight="1">
      <c r="A44" s="6"/>
      <c r="B44" s="94"/>
      <c r="C44" s="161"/>
      <c r="D44" s="161"/>
      <c r="E44" s="161"/>
      <c r="F44" s="161"/>
      <c r="G44" s="161"/>
      <c r="H44" s="328"/>
      <c r="I44" s="6"/>
      <c r="J44" s="6"/>
      <c r="K44" s="6"/>
      <c r="L44" s="6"/>
      <c r="M44" s="6"/>
      <c r="N44" s="6"/>
      <c r="O44" s="6"/>
      <c r="P44" s="6"/>
      <c r="Q44" s="6"/>
      <c r="R44" s="6"/>
      <c r="S44" s="6"/>
      <c r="T44" s="6"/>
      <c r="U44" s="6"/>
      <c r="V44" s="6"/>
      <c r="W44" s="6"/>
      <c r="X44" s="6"/>
      <c r="Y44" s="6"/>
      <c r="Z44" s="6"/>
    </row>
    <row r="45" ht="14.25" customHeight="1">
      <c r="A45" s="6"/>
      <c r="B45" s="190" t="s">
        <v>545</v>
      </c>
      <c r="C45" s="329">
        <f t="array" ref="C45">NPV(C20,C43:G43)+H43</f>
        <v>-1103872.339</v>
      </c>
      <c r="D45" s="161"/>
      <c r="E45" s="161"/>
      <c r="F45" s="161"/>
      <c r="G45" s="161"/>
      <c r="H45" s="328"/>
      <c r="I45" s="6"/>
      <c r="J45" s="6"/>
      <c r="K45" s="6"/>
      <c r="L45" s="6"/>
      <c r="M45" s="6"/>
      <c r="N45" s="6"/>
      <c r="O45" s="6"/>
      <c r="P45" s="6"/>
      <c r="Q45" s="6"/>
      <c r="R45" s="6"/>
      <c r="S45" s="6"/>
      <c r="T45" s="6"/>
      <c r="U45" s="6"/>
      <c r="V45" s="6"/>
      <c r="W45" s="6"/>
      <c r="X45" s="6"/>
      <c r="Y45" s="6"/>
      <c r="Z45" s="6"/>
    </row>
    <row r="46" ht="14.25" customHeight="1">
      <c r="A46" s="6"/>
      <c r="I46" s="6"/>
      <c r="J46" s="6"/>
      <c r="K46" s="6"/>
      <c r="L46" s="6"/>
      <c r="M46" s="6"/>
      <c r="N46" s="6"/>
      <c r="O46" s="6"/>
      <c r="P46" s="6"/>
      <c r="Q46" s="6"/>
      <c r="R46" s="6"/>
      <c r="S46" s="6"/>
      <c r="T46" s="6"/>
      <c r="U46" s="6"/>
      <c r="V46" s="6"/>
      <c r="W46" s="6"/>
      <c r="X46" s="6"/>
      <c r="Y46" s="6"/>
      <c r="Z46" s="6"/>
    </row>
    <row r="47" ht="14.25" customHeight="1">
      <c r="A47" s="6"/>
      <c r="B47" s="33"/>
      <c r="C47" s="324">
        <v>2025.0</v>
      </c>
      <c r="D47" s="324">
        <v>2026.0</v>
      </c>
      <c r="E47" s="324">
        <v>2027.0</v>
      </c>
      <c r="F47" s="324">
        <v>2028.0</v>
      </c>
      <c r="G47" s="324">
        <v>2029.0</v>
      </c>
      <c r="H47" s="66" t="s">
        <v>544</v>
      </c>
      <c r="I47" s="6"/>
      <c r="J47" s="6"/>
      <c r="K47" s="6"/>
      <c r="L47" s="6"/>
      <c r="M47" s="6"/>
      <c r="N47" s="6"/>
      <c r="O47" s="6"/>
      <c r="P47" s="6"/>
      <c r="Q47" s="6"/>
      <c r="R47" s="6"/>
      <c r="S47" s="6"/>
      <c r="T47" s="6"/>
      <c r="U47" s="6"/>
      <c r="V47" s="6"/>
      <c r="W47" s="6"/>
      <c r="X47" s="6"/>
      <c r="Y47" s="6"/>
      <c r="Z47" s="6"/>
    </row>
    <row r="48" ht="14.25" customHeight="1">
      <c r="A48" s="6"/>
      <c r="B48" s="145" t="s">
        <v>292</v>
      </c>
      <c r="C48" s="325">
        <f>'1.1.3 - FCFF &amp; FCFE Proj.'!H26</f>
        <v>35289.7049</v>
      </c>
      <c r="D48" s="325">
        <f>'1.1.3 - FCFF &amp; FCFE Proj.'!G26</f>
        <v>25246.29964</v>
      </c>
      <c r="E48" s="325">
        <f>'1.1.3 - FCFF &amp; FCFE Proj.'!F26</f>
        <v>27955.10229</v>
      </c>
      <c r="F48" s="325">
        <f>'1.1.3 - FCFF &amp; FCFE Proj.'!E26</f>
        <v>31046.17564</v>
      </c>
      <c r="G48" s="325">
        <f>'1.1.3 - FCFF &amp; FCFE Proj.'!D26</f>
        <v>34573.46637</v>
      </c>
      <c r="H48" s="330">
        <f>C38</f>
        <v>-308331.3627</v>
      </c>
      <c r="I48" s="331" t="s">
        <v>546</v>
      </c>
      <c r="J48" s="6"/>
      <c r="K48" s="6"/>
      <c r="L48" s="6"/>
      <c r="M48" s="6"/>
      <c r="N48" s="6"/>
      <c r="O48" s="6"/>
      <c r="P48" s="6"/>
      <c r="Q48" s="6"/>
      <c r="R48" s="6"/>
      <c r="S48" s="6"/>
      <c r="T48" s="6"/>
      <c r="U48" s="6"/>
      <c r="V48" s="6"/>
      <c r="W48" s="6"/>
      <c r="X48" s="6"/>
      <c r="Y48" s="6"/>
      <c r="Z48" s="6"/>
    </row>
    <row r="49" ht="14.25" customHeight="1">
      <c r="A49" s="6"/>
      <c r="B49" s="94"/>
      <c r="C49" s="161"/>
      <c r="D49" s="161"/>
      <c r="E49" s="161"/>
      <c r="F49" s="161"/>
      <c r="G49" s="161"/>
      <c r="H49" s="328"/>
      <c r="I49" s="331" t="s">
        <v>547</v>
      </c>
      <c r="J49" s="6"/>
      <c r="K49" s="6"/>
      <c r="L49" s="6"/>
      <c r="M49" s="6"/>
      <c r="N49" s="6"/>
      <c r="O49" s="6"/>
      <c r="P49" s="6"/>
      <c r="Q49" s="6"/>
      <c r="R49" s="6"/>
      <c r="S49" s="6"/>
      <c r="T49" s="6"/>
      <c r="U49" s="6"/>
      <c r="V49" s="6"/>
      <c r="W49" s="6"/>
      <c r="X49" s="6"/>
      <c r="Y49" s="6"/>
      <c r="Z49" s="6"/>
    </row>
    <row r="50" ht="14.25" customHeight="1">
      <c r="A50" s="6"/>
      <c r="B50" s="190" t="s">
        <v>545</v>
      </c>
      <c r="C50" s="332">
        <f t="array" ref="C50">NPV(C20,C48:G48)+H48</f>
        <v>-193010.2373</v>
      </c>
      <c r="D50" s="161"/>
      <c r="E50" s="161"/>
      <c r="F50" s="161"/>
      <c r="G50" s="161"/>
      <c r="H50" s="328"/>
      <c r="I50" s="6"/>
      <c r="J50" s="6"/>
      <c r="K50" s="6"/>
      <c r="L50" s="6"/>
      <c r="M50" s="6"/>
      <c r="N50" s="6"/>
      <c r="O50" s="6"/>
      <c r="P50" s="6"/>
      <c r="Q50" s="6"/>
      <c r="R50" s="6"/>
      <c r="S50" s="6"/>
      <c r="T50" s="6"/>
      <c r="U50" s="6"/>
      <c r="V50" s="6"/>
      <c r="W50" s="6"/>
      <c r="X50" s="6"/>
      <c r="Y50" s="6"/>
      <c r="Z50" s="6"/>
    </row>
    <row r="51" ht="14.25" customHeight="1">
      <c r="A51" s="6"/>
      <c r="B51" s="6"/>
      <c r="C51" s="333" t="s">
        <v>548</v>
      </c>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272" t="s">
        <v>549</v>
      </c>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272" t="s">
        <v>550</v>
      </c>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B15:F15"/>
    <mergeCell ref="B27:F27"/>
    <mergeCell ref="B40:H4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47.57"/>
    <col customWidth="1" min="3" max="3" width="12.0"/>
    <col customWidth="1" min="4" max="4" width="12.71"/>
    <col customWidth="1" min="5" max="5" width="18.43"/>
    <col customWidth="1" min="6" max="6" width="8.86"/>
    <col customWidth="1" min="7" max="7" width="12.0"/>
    <col customWidth="1" min="8" max="9" width="8.86"/>
    <col customWidth="1" min="10" max="10" width="13.43"/>
    <col customWidth="1" min="11" max="12" width="8.86"/>
    <col customWidth="1" min="13" max="13" width="11.29"/>
    <col customWidth="1" min="14" max="14" width="8.86"/>
    <col customWidth="1" min="15" max="26" width="8.71"/>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B2" s="334" t="s">
        <v>551</v>
      </c>
      <c r="C2" s="6"/>
      <c r="D2" s="6"/>
      <c r="E2" s="335" t="s">
        <v>552</v>
      </c>
      <c r="F2" s="6"/>
      <c r="G2" s="6"/>
      <c r="H2" s="6"/>
      <c r="I2" s="6"/>
      <c r="J2" s="6"/>
      <c r="K2" s="6"/>
      <c r="L2" s="6"/>
      <c r="M2" s="6"/>
      <c r="N2" s="6"/>
      <c r="O2" s="6"/>
      <c r="P2" s="6"/>
      <c r="Q2" s="6"/>
      <c r="R2" s="6"/>
      <c r="S2" s="6"/>
      <c r="T2" s="6"/>
      <c r="U2" s="6"/>
      <c r="V2" s="6"/>
      <c r="W2" s="6"/>
      <c r="X2" s="6"/>
      <c r="Y2" s="6"/>
      <c r="Z2" s="6"/>
    </row>
    <row r="3" ht="14.25" customHeight="1">
      <c r="A3" s="6"/>
      <c r="B3" s="6"/>
      <c r="C3" s="6"/>
      <c r="D3" s="6"/>
      <c r="E3" s="6"/>
      <c r="F3" s="6"/>
      <c r="G3" s="6"/>
      <c r="H3" s="6"/>
      <c r="I3" s="6"/>
      <c r="J3" s="6"/>
      <c r="K3" s="6"/>
      <c r="L3" s="6"/>
      <c r="M3" s="6"/>
      <c r="N3" s="6"/>
      <c r="O3" s="6"/>
      <c r="P3" s="6"/>
      <c r="Q3" s="6"/>
      <c r="R3" s="6"/>
      <c r="S3" s="6"/>
      <c r="T3" s="6"/>
      <c r="U3" s="6"/>
      <c r="V3" s="6"/>
      <c r="W3" s="6"/>
      <c r="X3" s="6"/>
      <c r="Y3" s="6"/>
      <c r="Z3" s="6"/>
    </row>
    <row r="4" ht="14.25" customHeight="1">
      <c r="A4" s="6"/>
      <c r="B4" s="336" t="s">
        <v>553</v>
      </c>
      <c r="C4" s="337"/>
      <c r="D4" s="338" t="s">
        <v>554</v>
      </c>
      <c r="E4" s="339"/>
      <c r="F4" s="340"/>
      <c r="G4" s="338" t="s">
        <v>296</v>
      </c>
      <c r="H4" s="339"/>
      <c r="I4" s="338"/>
      <c r="J4" s="338" t="s">
        <v>555</v>
      </c>
      <c r="K4" s="339"/>
      <c r="L4" s="338"/>
      <c r="M4" s="338" t="s">
        <v>298</v>
      </c>
      <c r="N4" s="341"/>
      <c r="O4" s="6"/>
      <c r="P4" s="6"/>
      <c r="Q4" s="6"/>
      <c r="R4" s="6"/>
      <c r="S4" s="6"/>
      <c r="T4" s="6"/>
      <c r="U4" s="6"/>
      <c r="V4" s="6"/>
      <c r="W4" s="6"/>
      <c r="X4" s="6"/>
      <c r="Y4" s="6"/>
      <c r="Z4" s="6"/>
    </row>
    <row r="5" ht="14.25" customHeight="1">
      <c r="A5" s="6"/>
      <c r="B5" s="342" t="s">
        <v>556</v>
      </c>
      <c r="C5" s="44"/>
      <c r="D5" s="343">
        <v>1.012E9</v>
      </c>
      <c r="E5" s="155"/>
      <c r="F5" s="44"/>
      <c r="G5" s="343">
        <v>5.85938609E8</v>
      </c>
      <c r="H5" s="155"/>
      <c r="J5" s="343">
        <v>3.3844544E8</v>
      </c>
      <c r="K5" s="155"/>
      <c r="M5" s="343">
        <v>8.0779E8</v>
      </c>
      <c r="N5" s="155"/>
      <c r="O5" s="6"/>
      <c r="P5" s="6"/>
      <c r="Q5" s="6"/>
      <c r="R5" s="6"/>
      <c r="S5" s="6"/>
      <c r="T5" s="6"/>
      <c r="U5" s="6"/>
      <c r="V5" s="6"/>
      <c r="W5" s="6"/>
      <c r="X5" s="6"/>
      <c r="Y5" s="6"/>
      <c r="Z5" s="6"/>
    </row>
    <row r="6" ht="14.25" customHeight="1">
      <c r="A6" s="6"/>
      <c r="B6" s="342" t="s">
        <v>557</v>
      </c>
      <c r="C6" s="44"/>
      <c r="D6" s="344">
        <v>1007.35</v>
      </c>
      <c r="E6" s="155"/>
      <c r="F6" s="44"/>
      <c r="G6" s="344">
        <v>1088.75</v>
      </c>
      <c r="H6" s="155"/>
      <c r="J6" s="344">
        <v>2601.15</v>
      </c>
      <c r="K6" s="155"/>
      <c r="M6" s="344">
        <v>1496.9</v>
      </c>
      <c r="N6" s="155"/>
      <c r="O6" s="6"/>
      <c r="P6" s="6"/>
      <c r="Q6" s="6"/>
      <c r="R6" s="6"/>
      <c r="S6" s="6"/>
      <c r="T6" s="6"/>
      <c r="U6" s="6"/>
      <c r="V6" s="6"/>
      <c r="W6" s="6"/>
      <c r="X6" s="6"/>
      <c r="Y6" s="6"/>
      <c r="Z6" s="6"/>
    </row>
    <row r="7" ht="14.25" customHeight="1">
      <c r="A7" s="6"/>
      <c r="B7" s="345" t="s">
        <v>558</v>
      </c>
      <c r="C7" s="44"/>
      <c r="D7" s="346">
        <f>D5*D6/(10^9)</f>
        <v>1019.4382</v>
      </c>
      <c r="E7" s="155"/>
      <c r="F7" s="44"/>
      <c r="G7" s="346">
        <f>G5*G6/(10^9)</f>
        <v>637.9406605</v>
      </c>
      <c r="H7" s="155"/>
      <c r="J7" s="346">
        <f>J5*J6/(10^9)</f>
        <v>880.3473563</v>
      </c>
      <c r="K7" s="155"/>
      <c r="M7" s="346">
        <f>M5*M6/(10^9)</f>
        <v>1209.180851</v>
      </c>
      <c r="N7" s="155"/>
      <c r="O7" s="6"/>
      <c r="P7" s="6"/>
      <c r="Q7" s="6"/>
      <c r="R7" s="6"/>
      <c r="S7" s="6"/>
      <c r="T7" s="6"/>
      <c r="U7" s="6"/>
      <c r="V7" s="6"/>
      <c r="W7" s="6"/>
      <c r="X7" s="6"/>
      <c r="Y7" s="6"/>
      <c r="Z7" s="6"/>
    </row>
    <row r="8" ht="14.25" customHeight="1">
      <c r="A8" s="6"/>
      <c r="B8" s="345" t="s">
        <v>559</v>
      </c>
      <c r="C8" s="44"/>
      <c r="D8" s="347">
        <v>39.728</v>
      </c>
      <c r="E8" s="155"/>
      <c r="F8" s="44"/>
      <c r="G8" s="347">
        <v>31.73</v>
      </c>
      <c r="H8" s="155"/>
      <c r="J8" s="347">
        <v>16.56</v>
      </c>
      <c r="K8" s="155"/>
      <c r="M8" s="347">
        <v>41.22</v>
      </c>
      <c r="N8" s="155"/>
      <c r="O8" s="6"/>
      <c r="P8" s="6"/>
      <c r="Q8" s="6"/>
      <c r="R8" s="6"/>
      <c r="S8" s="6"/>
      <c r="T8" s="6"/>
      <c r="U8" s="6"/>
      <c r="V8" s="6"/>
      <c r="W8" s="6"/>
      <c r="X8" s="6"/>
      <c r="Y8" s="6"/>
      <c r="Z8" s="6"/>
    </row>
    <row r="9" ht="14.25" customHeight="1">
      <c r="A9" s="6"/>
      <c r="B9" s="348" t="s">
        <v>560</v>
      </c>
      <c r="C9" s="95"/>
      <c r="D9" s="349">
        <f>D7/D8</f>
        <v>25.66044603</v>
      </c>
      <c r="E9" s="96"/>
      <c r="F9" s="95"/>
      <c r="G9" s="349">
        <f>G7/G8</f>
        <v>20.10528398</v>
      </c>
      <c r="H9" s="96"/>
      <c r="I9" s="350"/>
      <c r="J9" s="349">
        <f>J7/J8</f>
        <v>53.16107224</v>
      </c>
      <c r="K9" s="96"/>
      <c r="L9" s="350"/>
      <c r="M9" s="349">
        <f>M7/M8</f>
        <v>29.33480958</v>
      </c>
      <c r="N9" s="96"/>
      <c r="O9" s="6"/>
      <c r="P9" s="6"/>
      <c r="Q9" s="6"/>
      <c r="R9" s="6"/>
      <c r="S9" s="6"/>
      <c r="T9" s="6"/>
      <c r="U9" s="6"/>
      <c r="V9" s="6"/>
      <c r="W9" s="6"/>
      <c r="X9" s="6"/>
      <c r="Y9" s="6"/>
      <c r="Z9" s="6"/>
    </row>
    <row r="10" ht="14.2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4.25" customHeight="1">
      <c r="A11" s="6"/>
      <c r="B11" s="351" t="s">
        <v>561</v>
      </c>
      <c r="C11" s="352">
        <f>AVERAGE(D9,G9,J9,M9)</f>
        <v>32.06540296</v>
      </c>
      <c r="D11" s="6"/>
      <c r="E11" s="6"/>
      <c r="F11" s="6"/>
      <c r="G11" s="6"/>
      <c r="H11" s="6"/>
      <c r="I11" s="6"/>
      <c r="J11" s="6"/>
      <c r="K11" s="6"/>
      <c r="L11" s="6"/>
      <c r="M11" s="6"/>
      <c r="N11" s="6"/>
      <c r="O11" s="6"/>
      <c r="P11" s="6"/>
      <c r="Q11" s="6"/>
      <c r="R11" s="6"/>
      <c r="S11" s="6"/>
      <c r="T11" s="6"/>
      <c r="U11" s="6"/>
      <c r="V11" s="6"/>
      <c r="W11" s="6"/>
      <c r="X11" s="6"/>
      <c r="Y11" s="6"/>
      <c r="Z11" s="6"/>
    </row>
    <row r="12" ht="14.25" customHeight="1">
      <c r="A12" s="6"/>
      <c r="B12" s="6"/>
      <c r="C12" s="6"/>
      <c r="D12" s="6"/>
      <c r="E12" s="6"/>
      <c r="F12" s="6"/>
      <c r="G12" s="6"/>
      <c r="H12" s="6"/>
      <c r="I12" s="6"/>
      <c r="J12" s="353"/>
      <c r="K12" s="6"/>
      <c r="L12" s="6"/>
      <c r="M12" s="6"/>
      <c r="N12" s="6"/>
      <c r="O12" s="6"/>
      <c r="P12" s="6"/>
      <c r="Q12" s="6"/>
      <c r="R12" s="6"/>
      <c r="S12" s="6"/>
      <c r="T12" s="6"/>
      <c r="U12" s="6"/>
      <c r="V12" s="6"/>
      <c r="W12" s="6"/>
      <c r="X12" s="6"/>
      <c r="Y12" s="6"/>
      <c r="Z12" s="6"/>
    </row>
    <row r="13" ht="14.25" customHeight="1">
      <c r="A13" s="6"/>
      <c r="B13" s="177" t="s">
        <v>562</v>
      </c>
      <c r="C13" s="6"/>
      <c r="D13" s="6"/>
      <c r="E13" s="6"/>
      <c r="F13" s="112"/>
      <c r="G13" s="6"/>
      <c r="H13" s="6"/>
      <c r="I13" s="6"/>
      <c r="J13" s="6"/>
      <c r="K13" s="6"/>
      <c r="L13" s="6"/>
      <c r="M13" s="6"/>
      <c r="N13" s="6"/>
      <c r="O13" s="6"/>
      <c r="P13" s="6"/>
      <c r="Q13" s="6"/>
      <c r="R13" s="6"/>
      <c r="S13" s="6"/>
      <c r="T13" s="6"/>
      <c r="U13" s="6"/>
      <c r="V13" s="6"/>
      <c r="W13" s="6"/>
      <c r="X13" s="6"/>
      <c r="Y13" s="6"/>
      <c r="Z13" s="6"/>
    </row>
    <row r="14"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4.25" customHeight="1">
      <c r="A15" s="6"/>
      <c r="B15" s="34"/>
      <c r="C15" s="354"/>
      <c r="D15" s="355" t="s">
        <v>563</v>
      </c>
      <c r="E15" s="341"/>
      <c r="L15" s="6"/>
      <c r="M15" s="6"/>
      <c r="N15" s="6"/>
      <c r="O15" s="6"/>
      <c r="P15" s="6"/>
      <c r="Q15" s="6"/>
      <c r="R15" s="6"/>
      <c r="S15" s="6"/>
      <c r="T15" s="6"/>
      <c r="U15" s="6"/>
      <c r="V15" s="6"/>
      <c r="W15" s="6"/>
      <c r="X15" s="6"/>
      <c r="Y15" s="6"/>
      <c r="Z15" s="6"/>
    </row>
    <row r="16" ht="14.25" customHeight="1">
      <c r="A16" s="6"/>
      <c r="B16" s="356" t="s">
        <v>556</v>
      </c>
      <c r="C16" s="357"/>
      <c r="D16" s="358">
        <v>1.6653E8</v>
      </c>
      <c r="E16" s="359"/>
      <c r="F16" s="6"/>
      <c r="G16" s="6"/>
      <c r="H16" s="6"/>
      <c r="I16" s="6"/>
      <c r="J16" s="6"/>
      <c r="K16" s="6"/>
      <c r="L16" s="6"/>
      <c r="M16" s="6"/>
      <c r="N16" s="6"/>
      <c r="O16" s="6"/>
      <c r="P16" s="6"/>
      <c r="Q16" s="6"/>
      <c r="R16" s="6"/>
      <c r="S16" s="6"/>
      <c r="T16" s="6"/>
      <c r="U16" s="6"/>
      <c r="V16" s="6"/>
      <c r="W16" s="6"/>
      <c r="X16" s="6"/>
      <c r="Y16" s="6"/>
      <c r="Z16" s="6"/>
    </row>
    <row r="17" ht="14.25" customHeight="1">
      <c r="A17" s="6"/>
      <c r="B17" s="356" t="s">
        <v>557</v>
      </c>
      <c r="C17" s="357"/>
      <c r="D17" s="360">
        <v>6189.1</v>
      </c>
      <c r="E17" s="359"/>
      <c r="F17" s="6"/>
      <c r="G17" s="6"/>
      <c r="H17" s="6"/>
      <c r="I17" s="6"/>
      <c r="J17" s="6"/>
      <c r="K17" s="6"/>
      <c r="L17" s="6"/>
      <c r="M17" s="6"/>
      <c r="N17" s="6"/>
      <c r="O17" s="6"/>
      <c r="P17" s="6"/>
      <c r="Q17" s="6"/>
      <c r="R17" s="6"/>
      <c r="S17" s="6"/>
      <c r="T17" s="6"/>
      <c r="U17" s="6"/>
      <c r="V17" s="6"/>
      <c r="W17" s="6"/>
      <c r="X17" s="6"/>
      <c r="Y17" s="6"/>
      <c r="Z17" s="6"/>
    </row>
    <row r="18" ht="14.25" customHeight="1">
      <c r="A18" s="6"/>
      <c r="B18" s="361" t="s">
        <v>558</v>
      </c>
      <c r="C18" s="357"/>
      <c r="D18" s="362">
        <f>D16*D17/(10^9)</f>
        <v>1030.670823</v>
      </c>
      <c r="E18" s="359"/>
      <c r="F18" s="6"/>
      <c r="G18" s="6"/>
      <c r="H18" s="6"/>
      <c r="I18" s="6"/>
      <c r="J18" s="6"/>
      <c r="K18" s="6"/>
      <c r="L18" s="6"/>
      <c r="M18" s="6"/>
      <c r="N18" s="6"/>
      <c r="O18" s="6"/>
      <c r="P18" s="6"/>
      <c r="Q18" s="6"/>
      <c r="R18" s="6"/>
      <c r="S18" s="6"/>
      <c r="T18" s="6"/>
      <c r="U18" s="6"/>
      <c r="V18" s="6"/>
      <c r="W18" s="6"/>
      <c r="X18" s="6"/>
      <c r="Y18" s="6"/>
      <c r="Z18" s="6"/>
    </row>
    <row r="19" ht="14.25" customHeight="1">
      <c r="A19" s="6"/>
      <c r="B19" s="361" t="s">
        <v>559</v>
      </c>
      <c r="C19" s="357"/>
      <c r="D19" s="360">
        <v>55.68</v>
      </c>
      <c r="E19" s="359"/>
      <c r="F19" s="6"/>
      <c r="G19" s="6"/>
      <c r="H19" s="6"/>
      <c r="I19" s="6"/>
      <c r="J19" s="6"/>
      <c r="K19" s="6"/>
      <c r="L19" s="6"/>
      <c r="M19" s="6"/>
      <c r="N19" s="6"/>
      <c r="O19" s="6"/>
      <c r="P19" s="6"/>
      <c r="Q19" s="6"/>
      <c r="R19" s="6"/>
      <c r="S19" s="6"/>
      <c r="T19" s="6"/>
      <c r="U19" s="6"/>
      <c r="V19" s="6"/>
      <c r="W19" s="6"/>
      <c r="X19" s="6"/>
      <c r="Y19" s="6"/>
      <c r="Z19" s="6"/>
    </row>
    <row r="20" ht="14.25" customHeight="1">
      <c r="A20" s="6"/>
      <c r="B20" s="363" t="s">
        <v>560</v>
      </c>
      <c r="C20" s="364"/>
      <c r="D20" s="365">
        <f>D18/D19</f>
        <v>18.51061105</v>
      </c>
      <c r="E20" s="366"/>
      <c r="F20" s="6"/>
      <c r="G20" s="6"/>
      <c r="H20" s="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4.25" customHeight="1">
      <c r="A22" s="6"/>
      <c r="B22" s="204" t="s">
        <v>564</v>
      </c>
      <c r="C22" s="6"/>
      <c r="D22" s="6"/>
      <c r="E22" s="6"/>
      <c r="F22" s="6"/>
      <c r="G22" s="6"/>
      <c r="H22" s="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4.25" customHeight="1">
      <c r="A24" s="6"/>
      <c r="B24" s="367" t="s">
        <v>565</v>
      </c>
      <c r="C24" s="368">
        <f>C11</f>
        <v>32.06540296</v>
      </c>
      <c r="D24" s="6"/>
      <c r="E24" s="6"/>
      <c r="F24" s="6"/>
      <c r="G24" s="6"/>
      <c r="H24" s="6"/>
      <c r="I24" s="6"/>
      <c r="J24" s="6"/>
      <c r="K24" s="6"/>
      <c r="L24" s="6"/>
      <c r="M24" s="6"/>
      <c r="N24" s="6"/>
      <c r="O24" s="6"/>
      <c r="P24" s="6"/>
      <c r="Q24" s="6"/>
      <c r="R24" s="6"/>
      <c r="S24" s="6"/>
      <c r="T24" s="6"/>
      <c r="U24" s="6"/>
      <c r="V24" s="6"/>
      <c r="W24" s="6"/>
      <c r="X24" s="6"/>
      <c r="Y24" s="6"/>
      <c r="Z24" s="6"/>
    </row>
    <row r="25" ht="14.25" customHeight="1">
      <c r="A25" s="6"/>
      <c r="B25" s="369" t="s">
        <v>566</v>
      </c>
      <c r="C25" s="370">
        <f>D19</f>
        <v>55.68</v>
      </c>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369" t="s">
        <v>567</v>
      </c>
      <c r="C26" s="371">
        <f>C25*C24</f>
        <v>1785.401637</v>
      </c>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372" t="s">
        <v>568</v>
      </c>
      <c r="C27" s="328">
        <f>(C26/D16)*10^9</f>
        <v>10721.2012</v>
      </c>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112" t="s">
        <v>569</v>
      </c>
      <c r="C29" s="6"/>
      <c r="D29" s="6"/>
      <c r="E29" s="112"/>
      <c r="F29" s="112"/>
      <c r="G29" s="6"/>
      <c r="H29" s="6"/>
      <c r="I29" s="6"/>
      <c r="J29" s="6"/>
      <c r="K29" s="6"/>
      <c r="L29" s="6"/>
      <c r="M29" s="6"/>
      <c r="N29" s="6"/>
      <c r="O29" s="6"/>
      <c r="P29" s="6"/>
      <c r="Q29" s="6"/>
      <c r="R29" s="6"/>
      <c r="S29" s="6"/>
      <c r="T29" s="6"/>
      <c r="U29" s="6"/>
      <c r="V29" s="6"/>
      <c r="W29" s="6"/>
      <c r="X29" s="6"/>
      <c r="Y29" s="6"/>
      <c r="Z29" s="6"/>
    </row>
    <row r="30" ht="14.25" customHeight="1">
      <c r="A30" s="6"/>
      <c r="B30" s="373" t="s">
        <v>570</v>
      </c>
      <c r="C30" s="6"/>
      <c r="D30" s="6"/>
      <c r="E30" s="112"/>
      <c r="F30" s="112"/>
      <c r="G30" s="6"/>
      <c r="H30" s="6"/>
      <c r="I30" s="6"/>
      <c r="J30" s="6"/>
      <c r="K30" s="6"/>
      <c r="L30" s="6"/>
      <c r="M30" s="6"/>
      <c r="N30" s="6"/>
      <c r="O30" s="6"/>
      <c r="P30" s="6"/>
      <c r="Q30" s="6"/>
      <c r="R30" s="6"/>
      <c r="S30" s="6"/>
      <c r="T30" s="6"/>
      <c r="U30" s="6"/>
      <c r="V30" s="6"/>
      <c r="W30" s="6"/>
      <c r="X30" s="6"/>
      <c r="Y30" s="6"/>
      <c r="Z30" s="6"/>
    </row>
    <row r="31" ht="14.25" customHeight="1">
      <c r="A31" s="6"/>
      <c r="B31" s="373" t="s">
        <v>571</v>
      </c>
      <c r="C31" s="6"/>
      <c r="D31" s="6"/>
      <c r="E31" s="112"/>
      <c r="F31" s="112"/>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Harsh Loya</dc:creator>
</cp:coreProperties>
</file>