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Administrator\Desktop\Git Hub Dashboards\"/>
    </mc:Choice>
  </mc:AlternateContent>
  <xr:revisionPtr revIDLastSave="0" documentId="13_ncr:1_{EAFBB863-B8B9-4B25-92E8-FBB1657F10A3}" xr6:coauthVersionLast="47" xr6:coauthVersionMax="47" xr10:uidLastSave="{00000000-0000-0000-0000-000000000000}"/>
  <bookViews>
    <workbookView xWindow="-120" yWindow="-120" windowWidth="29040" windowHeight="15720" firstSheet="2" activeTab="8" xr2:uid="{460F51B1-81DF-4F43-BDB0-16A8462CE1AC}"/>
  </bookViews>
  <sheets>
    <sheet name="NZ Staff Raw Data" sheetId="3" r:id="rId1"/>
    <sheet name="India Staff Raw Data" sheetId="4" r:id="rId2"/>
    <sheet name="NZ Working Data" sheetId="5" r:id="rId3"/>
    <sheet name="India Working Data" sheetId="6" r:id="rId4"/>
    <sheet name="All Staff" sheetId="7" r:id="rId5"/>
    <sheet name="Information Finder 2" sheetId="8" r:id="rId6"/>
    <sheet name="Compariosn " sheetId="9" r:id="rId7"/>
    <sheet name="Pivot Table" sheetId="11" r:id="rId8"/>
    <sheet name="DashBoard" sheetId="10" r:id="rId9"/>
  </sheets>
  <definedNames>
    <definedName name="_xlnm._FilterDatabase" localSheetId="5" hidden="1">'Information Finder 2'!$B$5:$J$59</definedName>
    <definedName name="_xlchart.v1.0" hidden="1">'All Staff'!$F$1</definedName>
    <definedName name="_xlchart.v1.1" hidden="1">'All Staff'!$F$2:$F$185</definedName>
    <definedName name="_xlchart.v1.2" hidden="1">'All Staff'!$F$1</definedName>
    <definedName name="_xlchart.v1.3" hidden="1">'All Staff'!$F$2:$F$185</definedName>
    <definedName name="_xlcn.WorksheetConnection_DashBoard1.xlsxStaff1" hidden="1">Staff[]</definedName>
    <definedName name="ExternalData_1" localSheetId="4" hidden="1">'All Staff'!$A$1:$H$184</definedName>
    <definedName name="Slicer_Country">#N/A</definedName>
  </definedNames>
  <calcPr calcId="191029"/>
  <pivotCaches>
    <pivotCache cacheId="77" r:id="rId10"/>
    <pivotCache cacheId="104" r:id="rId11"/>
    <pivotCache cacheId="107" r:id="rId12"/>
  </pivotCaches>
  <extLst>
    <ext xmlns:x14="http://schemas.microsoft.com/office/spreadsheetml/2009/9/main" uri="{876F7934-8845-4945-9796-88D515C7AA90}">
      <x14:pivotCaches>
        <pivotCache cacheId="41"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shBoard 1.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7" i="10" l="1"/>
  <c r="T7" i="10"/>
  <c r="W7" i="10" s="1"/>
  <c r="Q7" i="10"/>
  <c r="N7" i="10"/>
  <c r="K7" i="10"/>
  <c r="G3" i="8"/>
  <c r="P3" i="7" a="1"/>
  <c r="P3" i="7" s="1"/>
  <c r="N11" i="7"/>
  <c r="N10" i="7"/>
  <c r="N8" i="7"/>
  <c r="I86" i="7"/>
  <c r="J86" i="7" s="1"/>
  <c r="I36" i="7"/>
  <c r="J36" i="7" s="1"/>
  <c r="I175" i="7"/>
  <c r="J175" i="7" s="1"/>
  <c r="I38" i="7"/>
  <c r="J38" i="7" s="1"/>
  <c r="I160" i="7"/>
  <c r="J160" i="7" s="1"/>
  <c r="I26" i="7"/>
  <c r="J26" i="7" s="1"/>
  <c r="I62" i="7"/>
  <c r="J62" i="7" s="1"/>
  <c r="I42" i="7"/>
  <c r="J42" i="7" s="1"/>
  <c r="I183" i="7"/>
  <c r="J183" i="7" s="1"/>
  <c r="I158" i="7"/>
  <c r="J158" i="7" s="1"/>
  <c r="I68" i="7"/>
  <c r="J68" i="7" s="1"/>
  <c r="I78" i="7"/>
  <c r="J78" i="7" s="1"/>
  <c r="I152" i="7"/>
  <c r="J152" i="7" s="1"/>
  <c r="I18" i="7"/>
  <c r="J18" i="7" s="1"/>
  <c r="I136" i="7"/>
  <c r="J136" i="7" s="1"/>
  <c r="I8" i="7"/>
  <c r="J8" i="7" s="1"/>
  <c r="I48" i="7"/>
  <c r="J48" i="7" s="1"/>
  <c r="I14" i="7"/>
  <c r="J14" i="7" s="1"/>
  <c r="I98" i="7"/>
  <c r="J98" i="7" s="1"/>
  <c r="I52" i="7"/>
  <c r="J52" i="7" s="1"/>
  <c r="I72" i="7"/>
  <c r="J72" i="7" s="1"/>
  <c r="I50" i="7"/>
  <c r="J50" i="7" s="1"/>
  <c r="I30" i="7"/>
  <c r="J30" i="7" s="1"/>
  <c r="I64" i="7"/>
  <c r="J64" i="7" s="1"/>
  <c r="I92" i="7"/>
  <c r="J92" i="7" s="1"/>
  <c r="I118" i="7"/>
  <c r="J118" i="7" s="1"/>
  <c r="I4" i="7"/>
  <c r="J4" i="7" s="1"/>
  <c r="I100" i="7"/>
  <c r="J100" i="7" s="1"/>
  <c r="I58" i="7"/>
  <c r="J58" i="7" s="1"/>
  <c r="I96" i="7"/>
  <c r="J96" i="7" s="1"/>
  <c r="I177" i="7"/>
  <c r="J177" i="7" s="1"/>
  <c r="I106" i="7"/>
  <c r="J106" i="7" s="1"/>
  <c r="I156" i="7"/>
  <c r="J156" i="7" s="1"/>
  <c r="I32" i="7"/>
  <c r="J32" i="7" s="1"/>
  <c r="I138" i="7"/>
  <c r="J138" i="7" s="1"/>
  <c r="I132" i="7"/>
  <c r="J132" i="7" s="1"/>
  <c r="I142" i="7"/>
  <c r="J142" i="7" s="1"/>
  <c r="I28" i="7"/>
  <c r="J28" i="7" s="1"/>
  <c r="I34" i="7"/>
  <c r="J34" i="7" s="1"/>
  <c r="I104" i="7"/>
  <c r="J104" i="7" s="1"/>
  <c r="I116" i="7"/>
  <c r="J116" i="7" s="1"/>
  <c r="I112" i="7"/>
  <c r="J112" i="7" s="1"/>
  <c r="I128" i="7"/>
  <c r="J128" i="7" s="1"/>
  <c r="I162" i="7"/>
  <c r="J162" i="7" s="1"/>
  <c r="I108" i="7"/>
  <c r="J108" i="7" s="1"/>
  <c r="I76" i="7"/>
  <c r="J76" i="7" s="1"/>
  <c r="I110" i="7"/>
  <c r="J110" i="7" s="1"/>
  <c r="I54" i="7"/>
  <c r="J54" i="7" s="1"/>
  <c r="I181" i="7"/>
  <c r="J181" i="7" s="1"/>
  <c r="I24" i="7"/>
  <c r="J24" i="7" s="1"/>
  <c r="I20" i="7"/>
  <c r="J20" i="7" s="1"/>
  <c r="I173" i="7"/>
  <c r="J173" i="7" s="1"/>
  <c r="I82" i="7"/>
  <c r="J82" i="7" s="1"/>
  <c r="I88" i="7"/>
  <c r="J88" i="7" s="1"/>
  <c r="I154" i="7"/>
  <c r="J154" i="7" s="1"/>
  <c r="I167" i="7"/>
  <c r="J167" i="7" s="1"/>
  <c r="I80" i="7"/>
  <c r="J80" i="7" s="1"/>
  <c r="I179" i="7"/>
  <c r="J179" i="7" s="1"/>
  <c r="I102" i="7"/>
  <c r="J102" i="7" s="1"/>
  <c r="I171" i="7"/>
  <c r="J171" i="7" s="1"/>
  <c r="I124" i="7"/>
  <c r="J124" i="7" s="1"/>
  <c r="I148" i="7"/>
  <c r="J148" i="7" s="1"/>
  <c r="I44" i="7"/>
  <c r="J44" i="7" s="1"/>
  <c r="I122" i="7"/>
  <c r="J122" i="7" s="1"/>
  <c r="I46" i="7"/>
  <c r="J46" i="7" s="1"/>
  <c r="I130" i="7"/>
  <c r="J130" i="7" s="1"/>
  <c r="I70" i="7"/>
  <c r="J70" i="7" s="1"/>
  <c r="I22" i="7"/>
  <c r="J22" i="7" s="1"/>
  <c r="I60" i="7"/>
  <c r="J60" i="7" s="1"/>
  <c r="I144" i="7"/>
  <c r="J144" i="7" s="1"/>
  <c r="I120" i="7"/>
  <c r="J120" i="7" s="1"/>
  <c r="I140" i="7"/>
  <c r="J140" i="7" s="1"/>
  <c r="I169" i="7"/>
  <c r="J169" i="7" s="1"/>
  <c r="I2" i="7"/>
  <c r="J2" i="7" s="1"/>
  <c r="I150" i="7"/>
  <c r="J150" i="7" s="1"/>
  <c r="I10" i="7"/>
  <c r="J10" i="7" s="1"/>
  <c r="I126" i="7"/>
  <c r="J126" i="7" s="1"/>
  <c r="I6" i="7"/>
  <c r="J6" i="7" s="1"/>
  <c r="I146" i="7"/>
  <c r="J146" i="7" s="1"/>
  <c r="I134" i="7"/>
  <c r="J134" i="7" s="1"/>
  <c r="I114" i="7"/>
  <c r="J114" i="7" s="1"/>
  <c r="I16" i="7"/>
  <c r="J16" i="7" s="1"/>
  <c r="I56" i="7"/>
  <c r="J56" i="7" s="1"/>
  <c r="I66" i="7"/>
  <c r="J66" i="7" s="1"/>
  <c r="I12" i="7"/>
  <c r="J12" i="7" s="1"/>
  <c r="I94" i="7"/>
  <c r="J94" i="7" s="1"/>
  <c r="I90" i="7"/>
  <c r="J90" i="7" s="1"/>
  <c r="I74" i="7"/>
  <c r="J74" i="7" s="1"/>
  <c r="I84" i="7"/>
  <c r="J84" i="7" s="1"/>
  <c r="I39" i="7"/>
  <c r="J39" i="7" s="1"/>
  <c r="I163" i="7"/>
  <c r="J163" i="7" s="1"/>
  <c r="I19" i="7"/>
  <c r="J19" i="7" s="1"/>
  <c r="I143" i="7"/>
  <c r="J143" i="7" s="1"/>
  <c r="I21" i="7"/>
  <c r="J21" i="7" s="1"/>
  <c r="I176" i="7"/>
  <c r="J176" i="7" s="1"/>
  <c r="I47" i="7"/>
  <c r="J47" i="7" s="1"/>
  <c r="I131" i="7"/>
  <c r="J131" i="7" s="1"/>
  <c r="I125" i="7"/>
  <c r="J125" i="7" s="1"/>
  <c r="I91" i="7"/>
  <c r="J91" i="7" s="1"/>
  <c r="I157" i="7"/>
  <c r="J157" i="7" s="1"/>
  <c r="I147" i="7"/>
  <c r="J147" i="7" s="1"/>
  <c r="I135" i="7"/>
  <c r="J135" i="7" s="1"/>
  <c r="I25" i="7"/>
  <c r="J25" i="7" s="1"/>
  <c r="I9" i="7"/>
  <c r="J9" i="7" s="1"/>
  <c r="I164" i="7"/>
  <c r="J164" i="7" s="1"/>
  <c r="I33" i="7"/>
  <c r="J33" i="7" s="1"/>
  <c r="I182" i="7"/>
  <c r="J182" i="7" s="1"/>
  <c r="I83" i="7"/>
  <c r="J83" i="7" s="1"/>
  <c r="I109" i="7"/>
  <c r="J109" i="7" s="1"/>
  <c r="I103" i="7"/>
  <c r="J103" i="7" s="1"/>
  <c r="I45" i="7"/>
  <c r="J45" i="7" s="1"/>
  <c r="I121" i="7"/>
  <c r="J121" i="7" s="1"/>
  <c r="I7" i="7"/>
  <c r="J7" i="7" s="1"/>
  <c r="I93" i="7"/>
  <c r="J93" i="7" s="1"/>
  <c r="I11" i="7"/>
  <c r="J11" i="7" s="1"/>
  <c r="I141" i="7"/>
  <c r="J141" i="7" s="1"/>
  <c r="I51" i="7"/>
  <c r="J51" i="7" s="1"/>
  <c r="I172" i="7"/>
  <c r="J172" i="7" s="1"/>
  <c r="I13" i="7"/>
  <c r="J13" i="7" s="1"/>
  <c r="I161" i="7"/>
  <c r="J161" i="7" s="1"/>
  <c r="I23" i="7"/>
  <c r="J23" i="7" s="1"/>
  <c r="I71" i="7"/>
  <c r="J71" i="7" s="1"/>
  <c r="I139" i="7"/>
  <c r="J139" i="7" s="1"/>
  <c r="I111" i="7"/>
  <c r="J111" i="7" s="1"/>
  <c r="I35" i="7"/>
  <c r="J35" i="7" s="1"/>
  <c r="I159" i="7"/>
  <c r="J159" i="7" s="1"/>
  <c r="I184" i="7"/>
  <c r="J184" i="7" s="1"/>
  <c r="I166" i="7"/>
  <c r="J166" i="7" s="1"/>
  <c r="I174" i="7"/>
  <c r="J174" i="7" s="1"/>
  <c r="I31" i="7"/>
  <c r="J31" i="7" s="1"/>
  <c r="I99" i="7"/>
  <c r="J99" i="7" s="1"/>
  <c r="I37" i="7"/>
  <c r="J37" i="7" s="1"/>
  <c r="I115" i="7"/>
  <c r="J115" i="7" s="1"/>
  <c r="I3" i="7"/>
  <c r="J3" i="7" s="1"/>
  <c r="I95" i="7"/>
  <c r="J95" i="7" s="1"/>
  <c r="I53" i="7"/>
  <c r="J53" i="7" s="1"/>
  <c r="I149" i="7"/>
  <c r="J149" i="7" s="1"/>
  <c r="I49" i="7"/>
  <c r="J49" i="7" s="1"/>
  <c r="I127" i="7"/>
  <c r="J127" i="7" s="1"/>
  <c r="I85" i="7"/>
  <c r="J85" i="7" s="1"/>
  <c r="I101" i="7"/>
  <c r="J101" i="7" s="1"/>
  <c r="I123" i="7"/>
  <c r="J123" i="7" s="1"/>
  <c r="I61" i="7"/>
  <c r="J61" i="7" s="1"/>
  <c r="I178" i="7"/>
  <c r="J178" i="7" s="1"/>
  <c r="I67" i="7"/>
  <c r="J67" i="7" s="1"/>
  <c r="I65" i="7"/>
  <c r="J65" i="7" s="1"/>
  <c r="I129" i="7"/>
  <c r="J129" i="7" s="1"/>
  <c r="I29" i="7"/>
  <c r="J29" i="7" s="1"/>
  <c r="I113" i="7"/>
  <c r="J113" i="7" s="1"/>
  <c r="I119" i="7"/>
  <c r="J119" i="7" s="1"/>
  <c r="I77" i="7"/>
  <c r="J77" i="7" s="1"/>
  <c r="I40" i="7"/>
  <c r="J40" i="7" s="1"/>
  <c r="I17" i="7"/>
  <c r="J17" i="7" s="1"/>
  <c r="I155" i="7"/>
  <c r="J155" i="7" s="1"/>
  <c r="I137" i="7"/>
  <c r="J137" i="7" s="1"/>
  <c r="I15" i="7"/>
  <c r="J15" i="7" s="1"/>
  <c r="I89" i="7"/>
  <c r="J89" i="7" s="1"/>
  <c r="I168" i="7"/>
  <c r="J168" i="7" s="1"/>
  <c r="I117" i="7"/>
  <c r="J117" i="7" s="1"/>
  <c r="I41" i="7"/>
  <c r="J41" i="7" s="1"/>
  <c r="I79" i="7"/>
  <c r="J79" i="7" s="1"/>
  <c r="I73" i="7"/>
  <c r="J73" i="7" s="1"/>
  <c r="I81" i="7"/>
  <c r="J81" i="7" s="1"/>
  <c r="I59" i="7"/>
  <c r="J59" i="7" s="1"/>
  <c r="I151" i="7"/>
  <c r="J151" i="7" s="1"/>
  <c r="I180" i="7"/>
  <c r="J180" i="7" s="1"/>
  <c r="I105" i="7"/>
  <c r="J105" i="7" s="1"/>
  <c r="I170" i="7"/>
  <c r="J170" i="7" s="1"/>
  <c r="I145" i="7"/>
  <c r="J145" i="7" s="1"/>
  <c r="I75" i="7"/>
  <c r="J75" i="7" s="1"/>
  <c r="I5" i="7"/>
  <c r="J5" i="7" s="1"/>
  <c r="I63" i="7"/>
  <c r="J63" i="7" s="1"/>
  <c r="I153" i="7"/>
  <c r="J153" i="7" s="1"/>
  <c r="I69" i="7"/>
  <c r="J69" i="7" s="1"/>
  <c r="I97" i="7"/>
  <c r="J97" i="7" s="1"/>
  <c r="I43" i="7"/>
  <c r="J43" i="7" s="1"/>
  <c r="I107" i="7"/>
  <c r="J107" i="7" s="1"/>
  <c r="I55" i="7"/>
  <c r="J55" i="7" s="1"/>
  <c r="I87" i="7"/>
  <c r="J87" i="7" s="1"/>
  <c r="I57" i="7"/>
  <c r="J57" i="7" s="1"/>
  <c r="I27" i="7"/>
  <c r="J27" i="7" s="1"/>
  <c r="I133" i="7"/>
  <c r="J133" i="7" s="1"/>
  <c r="I165" i="7"/>
  <c r="J165" i="7" s="1"/>
  <c r="N4" i="7"/>
  <c r="N5" i="7"/>
  <c r="N3" i="7"/>
  <c r="D102" i="5"/>
  <c r="F102" i="5"/>
  <c r="G102" i="5"/>
  <c r="B6" i="8" l="1" a="1"/>
  <c r="B6" i="8" s="1"/>
  <c r="N7" i="7"/>
  <c r="N9" i="7"/>
  <c r="N12" i="7"/>
  <c r="N20" i="7" a="1"/>
  <c r="N20" i="7" s="1"/>
  <c r="N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BF2769-066E-4D46-954F-577B6411EA2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40CC0103-E66D-46A8-83D3-6CB51BAB97AC}"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EA827ECC-89B9-4712-A2A4-E13D4CE66A61}"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8C5F2833-D7FE-43B7-BCCE-D8C75159226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13E7C714-6712-4F2A-8D7C-7B1841D62133}" name="WorksheetConnection_DashBoard 1.xlsx!Staff" type="102" refreshedVersion="8" minRefreshableVersion="5">
    <extLst>
      <ext xmlns:x15="http://schemas.microsoft.com/office/spreadsheetml/2010/11/main" uri="{DE250136-89BD-433C-8126-D09CA5730AF9}">
        <x15:connection id="Staff" autoDelete="1">
          <x15:rangePr sourceName="_xlcn.WorksheetConnection_DashBoard1.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<sst xmlns="http://schemas.openxmlformats.org/spreadsheetml/2006/main" count="2702" uniqueCount="240">
  <si>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</si>
  <si>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</si>
  <si>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</si>
  <si>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</si>
  <si>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</si>
  <si>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</si>
  <si>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</si>
  <si>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</si>
  <si>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</si>
  <si>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</si>
  <si>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</si>
  <si>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</si>
  <si>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</si>
  <si>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</si>
  <si>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</si>
  <si>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</si>
  <si>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</si>
  <si>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</si>
  <si>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</si>
  <si>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</si>
  <si>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</si>
  <si>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</si>
  <si>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</si>
  <si>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</si>
  <si>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</si>
  <si>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</si>
  <si>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</si>
  <si>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</si>
  <si>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</si>
  <si>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</si>
  <si>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</si>
  <si>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</si>
  <si>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</si>
  <si>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</si>
  <si>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</si>
  <si>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</si>
  <si>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</si>
  <si>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</si>
  <si>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</si>
  <si>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</si>
  <si>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</si>
  <si>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</si>
  <si>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</si>
  <si>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</si>
  <si>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</si>
  <si>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</si>
  <si>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</si>
  <si>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</si>
  <si>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</si>
  <si>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</si>
  <si>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</si>
  <si>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</si>
  <si>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</si>
  <si>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</si>
  <si>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</si>
  <si>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</si>
  <si>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</si>
  <si>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</si>
  <si>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</si>
  <si>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</si>
  <si>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</si>
  <si>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</si>
  <si>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</si>
  <si>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</si>
  <si>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</si>
  <si>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</si>
  <si>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</si>
  <si>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</si>
  <si>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</si>
  <si>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</si>
  <si>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</si>
  <si>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</si>
  <si>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</si>
  <si>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</si>
  <si>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</si>
  <si>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</si>
  <si>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</si>
  <si>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</si>
  <si>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</si>
  <si>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</si>
  <si>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</si>
  <si>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</si>
  <si>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</si>
  <si>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</si>
  <si>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</si>
  <si>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</si>
  <si>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</si>
  <si>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</si>
  <si>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</si>
  <si>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</si>
  <si>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</si>
  <si>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</si>
  <si>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</si>
  <si>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</si>
  <si>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</si>
  <si>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</si>
  <si>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</si>
  <si>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</si>
  <si>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</si>
  <si>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</si>
  <si>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</si>
  <si>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</si>
  <si>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</si>
  <si>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</si>
  <si>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</si>
  <si>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</si>
  <si>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</si>
  <si>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</si>
  <si>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</si>
  <si>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</si>
  <si>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</si>
  <si>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</si>
  <si>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</si>
  <si>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</si>
  <si>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</si>
  <si>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</si>
  <si>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</si>
  <si>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</si>
  <si>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</si>
  <si>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</si>
  <si>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</si>
  <si>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</si>
  <si>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</si>
  <si>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</si>
  <si>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</si>
  <si>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</si>
  <si>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</si>
  <si>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</si>
  <si>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</si>
  <si>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</si>
  <si>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</si>
  <si>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</si>
  <si>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</si>
  <si>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</si>
  <si>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</si>
  <si>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</si>
  <si>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</si>
  <si>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</si>
  <si>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</si>
  <si>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</si>
  <si>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</si>
  <si>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</si>
  <si>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</si>
  <si>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</si>
  <si>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</si>
  <si>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</si>
  <si>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</si>
  <si>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</si>
  <si>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</si>
  <si>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</si>
  <si>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</si>
  <si>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</si>
  <si>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</si>
  <si>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</si>
  <si>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</si>
  <si>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</si>
  <si>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</si>
  <si>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</si>
  <si>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</si>
  <si>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</si>
  <si>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</si>
  <si>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</si>
  <si>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</si>
  <si>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</si>
  <si>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</si>
  <si>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</si>
  <si>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</si>
  <si>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</si>
  <si>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</si>
  <si>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</si>
  <si>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</si>
  <si>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</si>
  <si>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</si>
  <si>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</si>
  <si>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</si>
  <si>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</si>
  <si>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</si>
  <si>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</si>
  <si>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</si>
  <si>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</si>
  <si>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</si>
  <si>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</si>
  <si>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</si>
  <si>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</si>
  <si>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</si>
  <si>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</si>
  <si>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</si>
  <si>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</si>
  <si>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</si>
  <si>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</si>
  <si>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</si>
  <si>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</si>
  <si>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</si>
  <si>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</si>
  <si>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</si>
  <si>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</si>
  <si>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</si>
  <si>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</si>
  <si>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</si>
  <si>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</si>
  <si>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</si>
  <si>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</si>
  <si>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Total</t>
  </si>
  <si>
    <t>Country</t>
  </si>
  <si>
    <t>NZ</t>
  </si>
  <si>
    <t>Other</t>
  </si>
  <si>
    <t>IND</t>
  </si>
  <si>
    <t>Count Of Employees</t>
  </si>
  <si>
    <t>Average Age</t>
  </si>
  <si>
    <t>Average Salary</t>
  </si>
  <si>
    <t>Average Tenure</t>
  </si>
  <si>
    <t>Female Ratio %</t>
  </si>
  <si>
    <t>Tenure</t>
  </si>
  <si>
    <t>Female Count</t>
  </si>
  <si>
    <t>Male Ratio %</t>
  </si>
  <si>
    <t>Male Count</t>
  </si>
  <si>
    <t>Other Gender Count</t>
  </si>
  <si>
    <t>Other Gender Ratio %</t>
  </si>
  <si>
    <t>Quick Analysis</t>
  </si>
  <si>
    <t>Search Name</t>
  </si>
  <si>
    <t>Information Finder</t>
  </si>
  <si>
    <t xml:space="preserve">Department Name </t>
  </si>
  <si>
    <t>Departments In our Organization</t>
  </si>
  <si>
    <t>NO. Of People</t>
  </si>
  <si>
    <t>Male VS Female</t>
  </si>
  <si>
    <t>Column Labels</t>
  </si>
  <si>
    <t>Grand Total</t>
  </si>
  <si>
    <t>Count of Name</t>
  </si>
  <si>
    <t>Average of Age</t>
  </si>
  <si>
    <t>Values</t>
  </si>
  <si>
    <t>Average of Salary</t>
  </si>
  <si>
    <t>Average of Tenure</t>
  </si>
  <si>
    <t>Bonus</t>
  </si>
  <si>
    <t>Row Labels</t>
  </si>
  <si>
    <t>Head Count by Department</t>
  </si>
  <si>
    <t>New Zealand</t>
  </si>
  <si>
    <t>India</t>
  </si>
  <si>
    <t>Total Employees</t>
  </si>
  <si>
    <t>Female Ratio</t>
  </si>
  <si>
    <t>Average Salary for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</si>
</sst>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0"/>
    <numFmt numFmtId="172" formatCode="0.0"/>
    <numFmt numFmtId="179" formatCode="&quot;$&quot;#,##0"/>
  </numFmts>
  <fonts count="22" x14ac:knownFonts="1">
    <font>
      <sz val="11"/>
      <color theme="1"/>
      <name val="Calibri"/>
      <family val="2"/>
      <scheme val="minor"/>
    </font>
    <font>
      <sz val="11"/>
      <color theme="1"/>
      <name val="Calibri"/>
      <family val="2"/>
      <scheme val="minor"/>
    </font>
    <font>
      <b/>
      <sz val="11"/>
      <color theme="1"/>
      <name val="Calibri"/>
      <family val="2"/>
      <scheme val="minor"/>
    </font>
    <font>
      <b/>
      <i/>
      <sz val="28"/>
      <color theme="8" tint="-0.499984740745262"/>
      <name val="Calibri"/>
      <family val="2"/>
      <scheme val="minor"/>
    </font>
    <font>
      <b/>
      <i/>
      <sz val="11"/>
      <color theme="1"/>
      <name val="Calibri"/>
      <family val="2"/>
      <scheme val="minor"/>
    </font>
    <font>
      <b/>
      <sz val="11"/>
      <color rgb="FFFFFF00"/>
      <name val="Calibri"/>
      <family val="2"/>
      <scheme val="minor"/>
    </font>
    <font>
      <b/>
      <i/>
      <sz val="11"/>
      <color rgb="FFFFC00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36"/>
      <color theme="1"/>
      <name val="Calibri"/>
      <family val="2"/>
      <scheme val="minor"/>
    </font>
    <font>
      <b/>
      <sz val="22"/>
      <color theme="9" tint="-0.499984740745262"/>
      <name val="Calibri"/>
      <family val="2"/>
      <scheme val="minor"/>
    </font>
    <font>
      <sz val="11"/>
      <color theme="9" tint="-0.499984740745262"/>
      <name val="Calibri"/>
      <family val="2"/>
      <scheme val="minor"/>
    </font>
    <font>
      <i/>
      <sz val="11"/>
      <color theme="9" tint="-0.499984740745262"/>
      <name val="Calibri"/>
      <family val="2"/>
      <scheme val="minor"/>
    </font>
    <font>
      <b/>
      <sz val="16"/>
      <color rgb="FF002060"/>
      <name val="Calibri"/>
      <family val="2"/>
      <scheme val="minor"/>
    </font>
    <font>
      <b/>
      <sz val="18"/>
      <color rgb="FF002060"/>
      <name val="Calibri"/>
      <family val="2"/>
      <scheme val="minor"/>
    </font>
    <font>
      <b/>
      <i/>
      <sz val="18"/>
      <color theme="7" tint="-0.499984740745262"/>
      <name val="Calibri"/>
      <family val="2"/>
      <scheme val="minor"/>
    </font>
    <font>
      <b/>
      <sz val="18"/>
      <color theme="7" tint="-0.499984740745262"/>
      <name val="Calibri"/>
      <family val="2"/>
      <scheme val="minor"/>
    </font>
    <font>
      <b/>
      <i/>
      <sz val="16"/>
      <color theme="1"/>
      <name val="Calibri"/>
      <family val="2"/>
      <scheme val="minor"/>
    </font>
    <font>
      <b/>
      <sz val="16"/>
      <color theme="7" tint="-0.499984740745262"/>
      <name val="Calibri"/>
      <family val="2"/>
      <scheme val="minor"/>
    </font>
    <font>
      <b/>
      <sz val="72"/>
      <color theme="1"/>
      <name val="Calibri"/>
      <family val="2"/>
      <scheme val="minor"/>
    </font>
    <font>
      <b/>
      <sz val="48"/>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theme="6"/>
      </left>
      <right style="medium">
        <color indexed="64"/>
      </right>
      <top/>
      <bottom style="thin">
        <color theme="6"/>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77">
    <xf numFmtId="0" fontId="0" fillId="0" borderId="0" xfId="0"/>
    <xf numFmtId="15" fontId="0" fillId="0" borderId="0" xfId="0" applyNumberFormat="1"/>
    <xf numFmtId="8" fontId="0" fillId="0" borderId="0" xfId="0" applyNumberFormat="1"/>
    <xf numFmtId="0" fontId="0" fillId="0" borderId="0" xfId="0" applyNumberFormat="1"/>
    <xf numFmtId="14" fontId="0" fillId="0" borderId="0" xfId="0" applyNumberFormat="1"/>
    <xf numFmtId="164" fontId="0" fillId="0" borderId="0" xfId="1" applyNumberFormat="1" applyFont="1"/>
    <xf numFmtId="0" fontId="2" fillId="0" borderId="0" xfId="0" applyFont="1"/>
    <xf numFmtId="0" fontId="0" fillId="0" borderId="0" xfId="0" applyFont="1"/>
    <xf numFmtId="0" fontId="0" fillId="0" borderId="0" xfId="0" applyAlignment="1">
      <alignment horizontal="center" vertical="center"/>
    </xf>
    <xf numFmtId="172" fontId="0" fillId="0" borderId="0" xfId="0" applyNumberFormat="1" applyAlignment="1">
      <alignment horizontal="center" vertical="center"/>
    </xf>
    <xf numFmtId="172" fontId="0" fillId="0" borderId="0" xfId="0" applyNumberFormat="1"/>
    <xf numFmtId="15" fontId="0" fillId="0" borderId="0" xfId="0" applyNumberFormat="1" applyAlignment="1">
      <alignment horizontal="center" vertical="center"/>
    </xf>
    <xf numFmtId="0" fontId="2" fillId="4" borderId="1" xfId="0" applyFont="1" applyFill="1" applyBorder="1"/>
    <xf numFmtId="0" fontId="2" fillId="5" borderId="1" xfId="0" applyFont="1" applyFill="1" applyBorder="1"/>
    <xf numFmtId="0" fontId="3" fillId="3" borderId="1" xfId="0" applyFont="1" applyFill="1" applyBorder="1" applyAlignment="1">
      <alignment horizontal="center"/>
    </xf>
    <xf numFmtId="0" fontId="0" fillId="3" borderId="1" xfId="0" applyFill="1" applyBorder="1" applyAlignment="1">
      <alignment horizontal="center"/>
    </xf>
    <xf numFmtId="0" fontId="4" fillId="4" borderId="1" xfId="0" applyFont="1" applyFill="1" applyBorder="1" applyAlignment="1">
      <alignment horizontal="center" vertical="center"/>
    </xf>
    <xf numFmtId="172" fontId="4" fillId="4" borderId="1" xfId="0" applyNumberFormat="1" applyFont="1" applyFill="1" applyBorder="1" applyAlignment="1">
      <alignment horizontal="center" vertical="center"/>
    </xf>
    <xf numFmtId="164" fontId="4" fillId="4"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5" fillId="2" borderId="1" xfId="0" applyFont="1" applyFill="1" applyBorder="1"/>
    <xf numFmtId="9" fontId="6" fillId="2" borderId="1" xfId="0" applyNumberFormat="1" applyFont="1" applyFill="1" applyBorder="1" applyAlignment="1">
      <alignment horizontal="center" vertical="center"/>
    </xf>
    <xf numFmtId="0" fontId="11"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9" fillId="2" borderId="6" xfId="0" applyFont="1" applyFill="1" applyBorder="1"/>
    <xf numFmtId="0" fontId="14" fillId="6" borderId="7" xfId="0" applyNumberFormat="1" applyFont="1" applyFill="1" applyBorder="1"/>
    <xf numFmtId="0" fontId="0" fillId="0" borderId="8" xfId="0" applyBorder="1"/>
    <xf numFmtId="0" fontId="0" fillId="0" borderId="9" xfId="0" applyBorder="1" applyAlignment="1">
      <alignment horizontal="center" vertical="center"/>
    </xf>
    <xf numFmtId="0" fontId="2" fillId="0" borderId="8" xfId="0" applyFont="1" applyBorder="1" applyAlignment="1">
      <alignment horizontal="center" vertical="center"/>
    </xf>
    <xf numFmtId="164" fontId="2" fillId="0" borderId="8" xfId="1" applyNumberFormat="1" applyFont="1" applyBorder="1" applyAlignment="1">
      <alignment horizontal="center" vertical="center"/>
    </xf>
    <xf numFmtId="0" fontId="2" fillId="0" borderId="10" xfId="0" applyNumberFormat="1"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179" fontId="13" fillId="0" borderId="12" xfId="0" applyNumberFormat="1" applyFont="1" applyBorder="1" applyAlignment="1">
      <alignment horizontal="center" vertical="center"/>
    </xf>
    <xf numFmtId="172" fontId="13" fillId="0" borderId="13" xfId="0" applyNumberFormat="1" applyFont="1" applyBorder="1" applyAlignment="1">
      <alignment horizontal="center" vertical="center"/>
    </xf>
    <xf numFmtId="0" fontId="7" fillId="3" borderId="11" xfId="0" applyFont="1" applyFill="1" applyBorder="1" applyAlignment="1">
      <alignment horizontal="center" wrapText="1"/>
    </xf>
    <xf numFmtId="0" fontId="7" fillId="3" borderId="13" xfId="0" applyFont="1" applyFill="1" applyBorder="1" applyAlignment="1">
      <alignment horizont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164" fontId="1" fillId="0" borderId="0" xfId="1" applyNumberFormat="1" applyFont="1"/>
    <xf numFmtId="0" fontId="0" fillId="0" borderId="0" xfId="0" applyNumberFormat="1" applyFont="1"/>
    <xf numFmtId="179" fontId="0" fillId="0" borderId="0" xfId="0" applyNumberFormat="1"/>
    <xf numFmtId="179" fontId="0" fillId="0" borderId="0" xfId="0" applyNumberFormat="1" applyAlignment="1">
      <alignment horizontal="center" vertical="center"/>
    </xf>
    <xf numFmtId="0" fontId="16" fillId="0" borderId="1" xfId="0" applyFont="1" applyBorder="1" applyAlignment="1">
      <alignment horizontal="center" vertical="center"/>
    </xf>
    <xf numFmtId="0" fontId="15" fillId="5" borderId="1" xfId="0" applyFont="1" applyFill="1" applyBorder="1" applyAlignment="1">
      <alignment horizontal="center" vertical="center"/>
    </xf>
    <xf numFmtId="0" fontId="0" fillId="0" borderId="0" xfId="0" applyNumberFormat="1" applyAlignment="1">
      <alignment horizontal="center" vertical="center"/>
    </xf>
    <xf numFmtId="0" fontId="8" fillId="3" borderId="1" xfId="0" applyFont="1" applyFill="1" applyBorder="1" applyAlignment="1">
      <alignment horizontal="center" vertical="center"/>
    </xf>
    <xf numFmtId="164" fontId="8" fillId="3" borderId="1" xfId="1"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0" fillId="0" borderId="0" xfId="0" applyFill="1" applyAlignment="1">
      <alignment horizontal="center" vertical="center"/>
    </xf>
    <xf numFmtId="0" fontId="0" fillId="0" borderId="0" xfId="0" applyNumberFormat="1" applyFill="1" applyAlignment="1">
      <alignment horizontal="center" vertical="center"/>
    </xf>
    <xf numFmtId="0" fontId="17" fillId="5" borderId="1" xfId="0" applyFont="1" applyFill="1" applyBorder="1" applyAlignment="1">
      <alignment horizontal="center" vertical="center"/>
    </xf>
    <xf numFmtId="0" fontId="18" fillId="0" borderId="1" xfId="0" applyFont="1" applyBorder="1" applyAlignment="1">
      <alignment horizontal="center" vertical="center"/>
    </xf>
    <xf numFmtId="0" fontId="19" fillId="0" borderId="0" xfId="0" applyFont="1" applyFill="1" applyAlignment="1">
      <alignment vertical="center"/>
    </xf>
    <xf numFmtId="15" fontId="13" fillId="0" borderId="12" xfId="0" applyNumberFormat="1" applyFont="1" applyBorder="1" applyAlignment="1">
      <alignment horizontal="center" vertical="center"/>
    </xf>
    <xf numFmtId="0" fontId="0" fillId="0" borderId="0" xfId="0" pivotButton="1"/>
    <xf numFmtId="0" fontId="0" fillId="0" borderId="0" xfId="0" applyAlignment="1">
      <alignment horizontal="left"/>
    </xf>
    <xf numFmtId="8" fontId="0" fillId="0" borderId="0" xfId="0" applyNumberFormat="1" applyFont="1"/>
    <xf numFmtId="6" fontId="0" fillId="0" borderId="0" xfId="0" applyNumberFormat="1"/>
    <xf numFmtId="6" fontId="0" fillId="0" borderId="0" xfId="0" applyNumberFormat="1" applyFill="1" applyAlignment="1">
      <alignment horizontal="center" vertical="center"/>
    </xf>
    <xf numFmtId="6" fontId="8" fillId="3" borderId="1" xfId="0" applyNumberFormat="1" applyFont="1" applyFill="1" applyBorder="1" applyAlignment="1">
      <alignment horizontal="center" vertical="center"/>
    </xf>
    <xf numFmtId="6" fontId="0" fillId="0" borderId="0" xfId="0" applyNumberFormat="1" applyAlignment="1">
      <alignment horizontal="center" vertical="center"/>
    </xf>
    <xf numFmtId="0" fontId="20" fillId="7" borderId="0" xfId="0" applyFont="1" applyFill="1" applyAlignment="1">
      <alignment horizontal="center" vertical="center"/>
    </xf>
    <xf numFmtId="9" fontId="20" fillId="7" borderId="0" xfId="0" applyNumberFormat="1" applyFont="1" applyFill="1" applyAlignment="1">
      <alignment horizontal="center" vertical="center"/>
    </xf>
    <xf numFmtId="6" fontId="21" fillId="7" borderId="0" xfId="0" applyNumberFormat="1" applyFont="1" applyFill="1" applyAlignment="1">
      <alignment horizontal="center" vertical="center"/>
    </xf>
    <xf numFmtId="0" fontId="20" fillId="0" borderId="0" xfId="0" applyFont="1" applyFill="1" applyAlignment="1">
      <alignment horizontal="center" vertical="center"/>
    </xf>
    <xf numFmtId="0" fontId="0" fillId="0" borderId="0" xfId="0" applyFill="1"/>
    <xf numFmtId="9" fontId="20" fillId="0" borderId="0" xfId="0" applyNumberFormat="1" applyFont="1" applyFill="1" applyAlignment="1">
      <alignment horizontal="center" vertical="center"/>
    </xf>
    <xf numFmtId="6" fontId="21" fillId="0" borderId="0" xfId="0" applyNumberFormat="1" applyFont="1" applyFill="1" applyAlignment="1">
      <alignment horizontal="center" vertical="center"/>
    </xf>
    <xf numFmtId="9" fontId="20" fillId="0" borderId="0" xfId="0" applyNumberFormat="1" applyFont="1" applyFill="1" applyAlignment="1">
      <alignment horizontal="center" vertical="center"/>
    </xf>
    <xf numFmtId="9" fontId="10" fillId="0" borderId="0" xfId="0" applyNumberFormat="1" applyFont="1" applyFill="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xf>
  </cellXfs>
  <cellStyles count="2">
    <cellStyle name="Currency" xfId="1" builtinId="4"/>
    <cellStyle name="Normal" xfId="0" builtinId="0"/>
  </cellStyles>
  <dxfs count="18">
    <dxf>
      <font>
        <color rgb="FF9C0006"/>
      </font>
      <fill>
        <patternFill>
          <bgColor rgb="FFFFC7CE"/>
        </patternFill>
      </fill>
    </dxf>
    <dxf>
      <font>
        <color rgb="FF9C0006"/>
      </font>
      <fill>
        <patternFill>
          <bgColor rgb="FFFFC7CE"/>
        </patternFill>
      </fill>
    </dxf>
    <dxf>
      <numFmt numFmtId="12" formatCode="&quot;$&quot;#,##0.00_);[Red]\(&quot;$&quot;#,##0.00\)"/>
    </dxf>
    <dxf>
      <numFmt numFmtId="0" formatCode="General"/>
    </dxf>
    <dxf>
      <numFmt numFmtId="172" formatCode="0.0"/>
    </dxf>
    <dxf>
      <numFmt numFmtId="179" formatCode="&quot;$&quot;#,##0"/>
    </dxf>
    <dxf>
      <numFmt numFmtId="172" formatCode="0.0"/>
    </dxf>
    <dxf>
      <font>
        <b val="0"/>
      </font>
    </dxf>
    <dxf>
      <numFmt numFmtId="164" formatCode="&quot;$&quot;#,##0.00"/>
    </dxf>
    <dxf>
      <numFmt numFmtId="19" formatCode="m/d/yyyy"/>
    </dxf>
    <dxf>
      <numFmt numFmtId="0" formatCode="General"/>
    </dxf>
    <dxf>
      <numFmt numFmtId="0" formatCode="General"/>
    </dxf>
    <dxf>
      <numFmt numFmtId="0" formatCode="General"/>
    </dxf>
    <dxf>
      <numFmt numFmtId="12" formatCode="&quot;$&quot;#,##0.00_);[Red]\(&quot;$&quot;#,##0.00\)"/>
    </dxf>
    <dxf>
      <numFmt numFmtId="20" formatCode="d\-mmm\-yy"/>
    </dxf>
    <dxf>
      <numFmt numFmtId="20" formatCode="d\-mmm\-yy"/>
    </dxf>
    <dxf>
      <numFmt numFmtId="20" formatCode="d\-mmm\-yy"/>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 Table!PivotTable3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Table'!$C$4</c:f>
              <c:strCache>
                <c:ptCount val="1"/>
                <c:pt idx="0">
                  <c:v>Total</c:v>
                </c:pt>
              </c:strCache>
            </c:strRef>
          </c:tx>
          <c:spPr>
            <a:solidFill>
              <a:schemeClr val="accent1"/>
            </a:solidFill>
            <a:ln>
              <a:noFill/>
            </a:ln>
            <a:effectLst/>
          </c:spPr>
          <c:invertIfNegative val="0"/>
          <c:cat>
            <c:strRef>
              <c:f>'Pivot Table'!$B$5:$B$10</c:f>
              <c:strCache>
                <c:ptCount val="5"/>
                <c:pt idx="0">
                  <c:v>Procurement</c:v>
                </c:pt>
                <c:pt idx="1">
                  <c:v>Website</c:v>
                </c:pt>
                <c:pt idx="2">
                  <c:v>Finance</c:v>
                </c:pt>
                <c:pt idx="3">
                  <c:v>Sales</c:v>
                </c:pt>
                <c:pt idx="4">
                  <c:v>HR</c:v>
                </c:pt>
              </c:strCache>
            </c:strRef>
          </c:cat>
          <c:val>
            <c:numRef>
              <c:f>'Pivot Table'!$C$5:$C$10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FF43-4BA9-A95B-262650CA0AC1}"/>
            </c:ext>
          </c:extLst>
        </c:ser>
        <c:dLbls>
          <c:showLegendKey val="0"/>
          <c:showVal val="0"/>
          <c:showCatName val="0"/>
          <c:showSerName val="0"/>
          <c:showPercent val="0"/>
          <c:showBubbleSize val="0"/>
        </c:dLbls>
        <c:gapWidth val="182"/>
        <c:axId val="2070347984"/>
        <c:axId val="2070348464"/>
      </c:barChart>
      <c:catAx>
        <c:axId val="2070347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348464"/>
        <c:crosses val="autoZero"/>
        <c:auto val="1"/>
        <c:lblAlgn val="ctr"/>
        <c:lblOffset val="100"/>
        <c:noMultiLvlLbl val="0"/>
      </c:catAx>
      <c:valAx>
        <c:axId val="2070348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34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 Table!PivotTable4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Table'!$G$4</c:f>
              <c:strCache>
                <c:ptCount val="1"/>
                <c:pt idx="0">
                  <c:v>Total</c:v>
                </c:pt>
              </c:strCache>
            </c:strRef>
          </c:tx>
          <c:spPr>
            <a:solidFill>
              <a:schemeClr val="accent1"/>
            </a:solidFill>
            <a:ln>
              <a:noFill/>
            </a:ln>
            <a:effectLst/>
          </c:spPr>
          <c:invertIfNegative val="0"/>
          <c:cat>
            <c:strRef>
              <c:f>'Pivot Table'!$F$5:$F$10</c:f>
              <c:strCache>
                <c:ptCount val="5"/>
                <c:pt idx="0">
                  <c:v>Website</c:v>
                </c:pt>
                <c:pt idx="1">
                  <c:v>Procurement</c:v>
                </c:pt>
                <c:pt idx="2">
                  <c:v>Finance</c:v>
                </c:pt>
                <c:pt idx="3">
                  <c:v>Sales</c:v>
                </c:pt>
                <c:pt idx="4">
                  <c:v>HR</c:v>
                </c:pt>
              </c:strCache>
            </c:strRef>
          </c:cat>
          <c:val>
            <c:numRef>
              <c:f>'Pivot Table'!$G$5:$G$10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98E1-4AD4-A362-AAFBD5A619BF}"/>
            </c:ext>
          </c:extLst>
        </c:ser>
        <c:dLbls>
          <c:showLegendKey val="0"/>
          <c:showVal val="0"/>
          <c:showCatName val="0"/>
          <c:showSerName val="0"/>
          <c:showPercent val="0"/>
          <c:showBubbleSize val="0"/>
        </c:dLbls>
        <c:gapWidth val="182"/>
        <c:axId val="1280155872"/>
        <c:axId val="1280155392"/>
      </c:barChart>
      <c:catAx>
        <c:axId val="1280155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155392"/>
        <c:crosses val="autoZero"/>
        <c:auto val="1"/>
        <c:lblAlgn val="ctr"/>
        <c:lblOffset val="100"/>
        <c:noMultiLvlLbl val="0"/>
      </c:catAx>
      <c:valAx>
        <c:axId val="1280155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15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 Table!PivotTable3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Table'!$C$4</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Table'!$B$5:$B$10</c:f>
              <c:strCache>
                <c:ptCount val="5"/>
                <c:pt idx="0">
                  <c:v>Procurement</c:v>
                </c:pt>
                <c:pt idx="1">
                  <c:v>Website</c:v>
                </c:pt>
                <c:pt idx="2">
                  <c:v>Finance</c:v>
                </c:pt>
                <c:pt idx="3">
                  <c:v>Sales</c:v>
                </c:pt>
                <c:pt idx="4">
                  <c:v>HR</c:v>
                </c:pt>
              </c:strCache>
            </c:strRef>
          </c:cat>
          <c:val>
            <c:numRef>
              <c:f>'Pivot Table'!$C$5:$C$10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8D0A-4DA9-9D92-269F5F99A5C8}"/>
            </c:ext>
          </c:extLst>
        </c:ser>
        <c:dLbls>
          <c:dLblPos val="outEnd"/>
          <c:showLegendKey val="0"/>
          <c:showVal val="1"/>
          <c:showCatName val="0"/>
          <c:showSerName val="0"/>
          <c:showPercent val="0"/>
          <c:showBubbleSize val="0"/>
        </c:dLbls>
        <c:gapWidth val="182"/>
        <c:axId val="2070347984"/>
        <c:axId val="2070348464"/>
      </c:barChart>
      <c:catAx>
        <c:axId val="2070347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2070348464"/>
        <c:crosses val="autoZero"/>
        <c:auto val="1"/>
        <c:lblAlgn val="ctr"/>
        <c:lblOffset val="100"/>
        <c:noMultiLvlLbl val="0"/>
      </c:catAx>
      <c:valAx>
        <c:axId val="2070348464"/>
        <c:scaling>
          <c:orientation val="minMax"/>
        </c:scaling>
        <c:delete val="1"/>
        <c:axPos val="b"/>
        <c:numFmt formatCode="General" sourceLinked="1"/>
        <c:majorTickMark val="none"/>
        <c:minorTickMark val="none"/>
        <c:tickLblPos val="nextTo"/>
        <c:crossAx val="207034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 Table!PivotTable4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Table'!$G$4</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Table'!$F$5:$F$10</c:f>
              <c:strCache>
                <c:ptCount val="5"/>
                <c:pt idx="0">
                  <c:v>Website</c:v>
                </c:pt>
                <c:pt idx="1">
                  <c:v>Procurement</c:v>
                </c:pt>
                <c:pt idx="2">
                  <c:v>Finance</c:v>
                </c:pt>
                <c:pt idx="3">
                  <c:v>Sales</c:v>
                </c:pt>
                <c:pt idx="4">
                  <c:v>HR</c:v>
                </c:pt>
              </c:strCache>
            </c:strRef>
          </c:cat>
          <c:val>
            <c:numRef>
              <c:f>'Pivot Table'!$G$5:$G$10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76E-4875-98AC-3FC32D4A9C8A}"/>
            </c:ext>
          </c:extLst>
        </c:ser>
        <c:dLbls>
          <c:dLblPos val="outEnd"/>
          <c:showLegendKey val="0"/>
          <c:showVal val="1"/>
          <c:showCatName val="0"/>
          <c:showSerName val="0"/>
          <c:showPercent val="0"/>
          <c:showBubbleSize val="0"/>
        </c:dLbls>
        <c:gapWidth val="182"/>
        <c:axId val="1280155872"/>
        <c:axId val="1280155392"/>
      </c:barChart>
      <c:catAx>
        <c:axId val="128015587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280155392"/>
        <c:crosses val="autoZero"/>
        <c:auto val="1"/>
        <c:lblAlgn val="ctr"/>
        <c:lblOffset val="100"/>
        <c:noMultiLvlLbl val="0"/>
      </c:catAx>
      <c:valAx>
        <c:axId val="1280155392"/>
        <c:scaling>
          <c:orientation val="minMax"/>
        </c:scaling>
        <c:delete val="1"/>
        <c:axPos val="t"/>
        <c:numFmt formatCode="General" sourceLinked="1"/>
        <c:majorTickMark val="out"/>
        <c:minorTickMark val="none"/>
        <c:tickLblPos val="nextTo"/>
        <c:crossAx val="128015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EEB89B51-773C-4197-90C2-E2890F0F196F}">
          <cx:tx>
            <cx:txData>
              <cx:f>_xlchart.v1.0</cx:f>
              <cx:v>Salary</cx:v>
            </cx:txData>
          </cx:tx>
          <cx:data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binning intervalClosed="r" underflow="auto" overflow="auto">
              <cx:binSize val="10000"/>
            </cx:binning>
          </cx:layoutPr>
        </cx:series>
      </cx:plotAreaRegion>
      <cx:axis id="0">
        <cx:catScaling gapWidth="0"/>
        <cx:tickLabels/>
      </cx:axis>
      <cx:axis id="1" hidden="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4</xdr:col>
      <xdr:colOff>438150</xdr:colOff>
      <xdr:row>4</xdr:row>
      <xdr:rowOff>28575</xdr:rowOff>
    </xdr:from>
    <xdr:to>
      <xdr:col>6</xdr:col>
      <xdr:colOff>666750</xdr:colOff>
      <xdr:row>9</xdr:row>
      <xdr:rowOff>57150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E589FD29-3D03-EA82-FC43-D4626865DC0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276725" y="790575"/>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476250</xdr:colOff>
      <xdr:row>13</xdr:row>
      <xdr:rowOff>71437</xdr:rowOff>
    </xdr:from>
    <xdr:to>
      <xdr:col>6</xdr:col>
      <xdr:colOff>504825</xdr:colOff>
      <xdr:row>27</xdr:row>
      <xdr:rowOff>147637</xdr:rowOff>
    </xdr:to>
    <xdr:graphicFrame macro="">
      <xdr:nvGraphicFramePr>
        <xdr:cNvPr id="2" name="Chart 1">
          <a:extLst>
            <a:ext uri="{FF2B5EF4-FFF2-40B4-BE49-F238E27FC236}">
              <a16:creationId xmlns:a16="http://schemas.microsoft.com/office/drawing/2014/main" id="{29DEBE25-4A5A-AE0D-382F-A4962B3EF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219075</xdr:colOff>
      <xdr:row>14</xdr:row>
      <xdr:rowOff>176212</xdr:rowOff>
    </xdr:from>
    <xdr:to>
      <xdr:col>15</xdr:col>
      <xdr:colOff>523875</xdr:colOff>
      <xdr:row>29</xdr:row>
      <xdr:rowOff>61912</xdr:rowOff>
    </xdr:to>
    <xdr:graphicFrame macro="">
      <xdr:nvGraphicFramePr>
        <xdr:cNvPr id="3" name="Chart 2">
          <a:extLst>
            <a:ext uri="{FF2B5EF4-FFF2-40B4-BE49-F238E27FC236}">
              <a16:creationId xmlns:a16="http://schemas.microsoft.com/office/drawing/2014/main" id="{7CC7A307-6273-E355-7891-028986397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180977</xdr:colOff>
      <xdr:row>0</xdr:row>
      <xdr:rowOff>95249</xdr:rowOff>
    </xdr:from>
    <xdr:to>
      <xdr:col>7</xdr:col>
      <xdr:colOff>561975</xdr:colOff>
      <xdr:row>34</xdr:row>
      <xdr:rowOff>28574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235D6F-0166-41EA-AA30-F622F851BE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0977" y="95249"/>
              <a:ext cx="4648198" cy="6515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142875</xdr:colOff>
      <xdr:row>16</xdr:row>
      <xdr:rowOff>133350</xdr:rowOff>
    </xdr:from>
    <xdr:to>
      <xdr:col>18</xdr:col>
      <xdr:colOff>9525</xdr:colOff>
      <xdr:row>37</xdr:row>
      <xdr:rowOff>85725</xdr:rowOff>
    </xdr:to>
    <xdr:sp macro="" textlink="">
      <xdr:nvSpPr>
        <xdr:cNvPr id="16" name="Rectangle 15">
          <a:extLst>
            <a:ext uri="{FF2B5EF4-FFF2-40B4-BE49-F238E27FC236}">
              <a16:creationId xmlns:a16="http://schemas.microsoft.com/office/drawing/2014/main" id="{ABF1AC4A-81EF-EEE3-C136-C0C7A9E7E6BD}"/>
            </a:ext>
          </a:extLst>
        </xdr:cNvPr>
        <xdr:cNvSpPr/>
      </xdr:nvSpPr>
      <xdr:spPr>
        <a:xfrm>
          <a:off x="5133975" y="2228850"/>
          <a:ext cx="5857875" cy="39528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514350</xdr:colOff>
      <xdr:row>16</xdr:row>
      <xdr:rowOff>133350</xdr:rowOff>
    </xdr:from>
    <xdr:to>
      <xdr:col>27</xdr:col>
      <xdr:colOff>57150</xdr:colOff>
      <xdr:row>37</xdr:row>
      <xdr:rowOff>85725</xdr:rowOff>
    </xdr:to>
    <xdr:sp macro="" textlink="">
      <xdr:nvSpPr>
        <xdr:cNvPr id="17" name="Rectangle 16">
          <a:extLst>
            <a:ext uri="{FF2B5EF4-FFF2-40B4-BE49-F238E27FC236}">
              <a16:creationId xmlns:a16="http://schemas.microsoft.com/office/drawing/2014/main" id="{FED73C45-97F9-4020-AA97-D1E970C84F35}"/>
            </a:ext>
          </a:extLst>
        </xdr:cNvPr>
        <xdr:cNvSpPr/>
      </xdr:nvSpPr>
      <xdr:spPr>
        <a:xfrm>
          <a:off x="11496675" y="2228850"/>
          <a:ext cx="5857875" cy="39528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533399</xdr:colOff>
      <xdr:row>16</xdr:row>
      <xdr:rowOff>171450</xdr:rowOff>
    </xdr:from>
    <xdr:to>
      <xdr:col>26</xdr:col>
      <xdr:colOff>1724024</xdr:colOff>
      <xdr:row>37</xdr:row>
      <xdr:rowOff>19050</xdr:rowOff>
    </xdr:to>
    <xdr:graphicFrame macro="">
      <xdr:nvGraphicFramePr>
        <xdr:cNvPr id="18" name="Chart 17">
          <a:extLst>
            <a:ext uri="{FF2B5EF4-FFF2-40B4-BE49-F238E27FC236}">
              <a16:creationId xmlns:a16="http://schemas.microsoft.com/office/drawing/2014/main" id="{23914C37-9655-451B-8B78-575C73E0F6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28574</xdr:colOff>
      <xdr:row>17</xdr:row>
      <xdr:rowOff>0</xdr:rowOff>
    </xdr:from>
    <xdr:to>
      <xdr:col>17</xdr:col>
      <xdr:colOff>1733549</xdr:colOff>
      <xdr:row>37</xdr:row>
      <xdr:rowOff>19050</xdr:rowOff>
    </xdr:to>
    <xdr:graphicFrame macro="">
      <xdr:nvGraphicFramePr>
        <xdr:cNvPr id="19" name="Chart 18">
          <a:extLst>
            <a:ext uri="{FF2B5EF4-FFF2-40B4-BE49-F238E27FC236}">
              <a16:creationId xmlns:a16="http://schemas.microsoft.com/office/drawing/2014/main" id="{41C0DDE6-C797-4A2C-A05D-9ADE7B39C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11.819055324071" backgroundQuery="1" createdVersion="8" refreshedVersion="8" minRefreshableVersion="3" recordCount="0" supportSubquery="1" supportAdvancedDrill="1" xr:uid="{31F3FE5A-8567-45FA-877C-63A6453B9748}">
  <cacheSource type="external" connectionId="4"/>
  <cacheFields count="6">
    <cacheField name="[Staff].[Gender].[Gender]" caption="Gender" numFmtId="0" hierarchy="1" level="1">
      <sharedItems count="2">
        <s v="Female"/>
        <s v="Male"/>
      </sharedItems>
    </cacheField>
    <cacheField name="[Measures].[Count of Name]" caption="Count of Name" numFmtId="0" hierarchy="11" level="32767"/>
    <cacheField name="[Measures].[Average of Age]" caption="Average of Age" numFmtId="0" hierarchy="13" level="32767"/>
    <cacheField name="[Measures].[Average of Salary]" caption="Average of Salary" numFmtId="0" hierarchy="15"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11.846322800928" backgroundQuery="1" createdVersion="8" refreshedVersion="8" minRefreshableVersion="3" recordCount="0" supportSubquery="1" supportAdvancedDrill="1" xr:uid="{4E502933-397B-4683-BBD5-F19588C061B1}">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1"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11.846372337961" backgroundQuery="1" createdVersion="8" refreshedVersion="8" minRefreshableVersion="3" recordCount="0" supportSubquery="1" supportAdvancedDrill="1" xr:uid="{391AB670-BB38-4E00-B1EF-644AA9DACF77}">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1"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611.818249305557" backgroundQuery="1" createdVersion="3" refreshedVersion="8" minRefreshableVersion="3" recordCount="0" supportSubquery="1" supportAdvancedDrill="1" xr:uid="{8230E126-04D9-4FB5-A3AC-15454E94EED0}">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3175175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24B905-5096-447B-911C-CD1FFA2CA074}" name="PivotTable2" cacheId="77"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3">
    <format dxfId="6">
      <pivotArea collapsedLevelsAreSubtotals="1" fieldPosition="0">
        <references count="1">
          <reference field="4294967294" count="1">
            <x v="1"/>
          </reference>
        </references>
      </pivotArea>
    </format>
    <format dxfId="5">
      <pivotArea collapsedLevelsAreSubtotals="1" fieldPosition="0">
        <references count="1">
          <reference field="4294967294" count="1">
            <x v="2"/>
          </reference>
        </references>
      </pivotArea>
    </format>
    <format dxfId="4">
      <pivotArea collapsedLevelsAreSubtotals="1" fieldPosition="0">
        <references count="1">
          <reference field="4294967294" count="1">
            <x v="3"/>
          </reference>
        </references>
      </pivotArea>
    </format>
  </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 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3AB3F4-D30E-4B17-BDA6-60B1B1EAD77E}" name="PivotTable4"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 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DF9626-7063-41C1-8CB1-C27E1B3ADAF0}" name="PivotTable3"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 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A5D4DE2-06D8-4398-8CFB-082C42AD5984}" autoFormatId="16" applyNumberFormats="0" applyBorderFormats="0" applyFontFormats="0" applyPatternFormats="0" applyAlignmentFormats="0" applyWidthHeightFormats="0">
  <queryTableRefresh nextId="11" unboundColumnsRight="2">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A0DF596-D09D-4C07-9D8D-DC4DA5B1B509}" sourceName="[Staff].[Country]">
  <pivotTables>
    <pivotTable tabId="9" name="PivotTable2"/>
  </pivotTables>
  <data>
    <olap pivotCacheId="13175175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15951C0-D89C-46A3-A891-F49B064E9C9E}"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81B054-BCE5-4ABC-A918-0B11E6989344}" name="NZ_Staff" displayName="NZ_Staff" ref="A1:G102" totalsRowCount="1">
  <autoFilter ref="A1:G101" xr:uid="{2081B054-BCE5-4ABC-A918-0B11E6989344}"/>
  <tableColumns count="7">
    <tableColumn id="1" xr3:uid="{23E5E025-2B48-4B44-96DF-0322BD45785E}" name="Name" totalsRowLabel="Total"/>
    <tableColumn id="2" xr3:uid="{3B97722E-2035-4FC1-88D3-D376DD107147}" name="Gender"/>
    <tableColumn id="3" xr3:uid="{D667638D-B17B-4858-94EC-CF9CB5CB60AA}" name="Department"/>
    <tableColumn id="4" xr3:uid="{DF029F02-D95B-49D1-8A23-0CBCE883C982}" name="Age" totalsRowFunction="average"/>
    <tableColumn id="5" xr3:uid="{D9801ED4-AD2C-4E2A-BEE6-F2D45339FFB4}" name="Date Joined" dataDxfId="16" totalsRowDxfId="15"/>
    <tableColumn id="6" xr3:uid="{6A14AD94-6D16-4002-8DC0-FFBAADACAEA4}" name="Salary" totalsRowFunction="average" dataDxfId="17"/>
    <tableColumn id="7" xr3:uid="{CD0576D4-FE5C-4287-BC16-B79A545599C5}" name="Rating" totalsRowFunction="count"/>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00CA2A-1C96-4925-9F90-61ED80F1B7BA}" name="India_Staff" displayName="India_Staff" ref="A1:G113" totalsRowShown="0">
  <autoFilter ref="A1:G113" xr:uid="{8200CA2A-1C96-4925-9F90-61ED80F1B7BA}"/>
  <tableColumns count="7">
    <tableColumn id="1" xr3:uid="{F67A0920-E635-4AE5-A85B-5E68EBAEB83A}" name="Name"/>
    <tableColumn id="2" xr3:uid="{751C05DD-D961-45D4-9945-0A69BB98D821}" name="Gender"/>
    <tableColumn id="3" xr3:uid="{BBE4A355-FCC2-4149-813C-EE3FE20A762D}" name="Age"/>
    <tableColumn id="4" xr3:uid="{22A0E0FA-2E85-47FA-8AF9-60BA8B3BD6B3}" name="Rating"/>
    <tableColumn id="5" xr3:uid="{AE526C4D-6DEB-4A9E-95F8-713A1ACC18D5}" name="Date Joined" dataDxfId="14"/>
    <tableColumn id="6" xr3:uid="{158A6AAF-D1D3-4835-ABD1-AD8C81A769CB}" name="Department"/>
    <tableColumn id="7" xr3:uid="{63E5B1B5-B02F-4386-A852-1B6C89018855}" name="Salary" dataDxfId="13"/>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61553-D222-414B-A57B-185EFEB98DD4}" name="Staff" displayName="Staff" ref="A1:J184" tableType="queryTable" totalsRowShown="0" headerRowDxfId="7">
  <autoFilter ref="A1:J184" xr:uid="{14961553-D222-414B-A57B-185EFEB98DD4}"/>
  <sortState xmlns:xlrd2="http://schemas.microsoft.com/office/spreadsheetml/2017/richdata2" ref="A2:J184">
    <sortCondition ref="F1:F184"/>
  </sortState>
  <tableColumns count="10">
    <tableColumn id="1" xr3:uid="{B1DE8DFF-52DB-4E97-8140-CB6C982733F8}" uniqueName="1" name="Name" queryTableFieldId="1" dataDxfId="12"/>
    <tableColumn id="2" xr3:uid="{700C98EC-E826-47B4-8577-6E653E602BF0}" uniqueName="2" name="Gender" queryTableFieldId="2" dataDxfId="11"/>
    <tableColumn id="3" xr3:uid="{0344E968-5441-4A0C-A34B-8505FE12CA54}" uniqueName="3" name="Department" queryTableFieldId="3" dataDxfId="10"/>
    <tableColumn id="4" xr3:uid="{25481AAB-A969-4551-827B-27EEC1B1D97A}" uniqueName="4" name="Age" queryTableFieldId="4"/>
    <tableColumn id="5" xr3:uid="{EFAFB696-C970-4ED8-98E1-FBD8BBD3D16A}" uniqueName="5" name="Date Joined" queryTableFieldId="5" dataDxfId="9"/>
    <tableColumn id="6" xr3:uid="{4AAFF1C3-1B06-4A17-8263-EBE1DB44E4CB}" uniqueName="6" name="Salary" queryTableFieldId="6" dataDxfId="8" dataCellStyle="Currency"/>
    <tableColumn id="7" xr3:uid="{724F350D-1812-42BE-BA23-C6F3157FBC2C}" uniqueName="7" name="Rating" queryTableFieldId="7"/>
    <tableColumn id="8" xr3:uid="{94E27609-A441-4BF0-B4E6-EE38446D7E70}" uniqueName="8" name="Country" queryTableFieldId="8"/>
    <tableColumn id="9" xr3:uid="{9265C4B6-C043-401C-92E3-C6783BF321C9}" uniqueName="9" name="Tenure" queryTableFieldId="9" dataDxfId="3">
      <calculatedColumnFormula>(TODAY()-Staff[[#This Row],[Date Joined]])/365</calculatedColumnFormula>
    </tableColumn>
    <tableColumn id="10" xr3:uid="{D6E18762-0D70-42A8-B91D-E267DE7FF3CB}" uniqueName="10" name="Bonus" queryTableFieldId="10" dataDxfId="2">
      <calculatedColumnFormula>IF(Staff[[#This Row],[Tenure]]&gt;2,3%,2%)*Staff[[#This Row],[Salary]]</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3947-0CB8-4695-869C-B9A2CF56221B}">
  <sheetPr>
    <tabColor rgb="FF00B050"/>
  </sheetPr>
  <dimension ref="A1:G101"/>
  <sheetViews>
    <sheetView topLeftCell="A4" workbookViewId="0">
      <selection activeCell="J27" sqref="J27"/>
    </sheetView>
  </sheetViews>
  <sheetFormatPr defaultRowHeight="15" x14ac:dyDescent="0.25"/>
  <cols>
    <col min="1" max="1" width="25.28515625" customWidth="1"/>
    <col min="2" max="2" width="15.7109375" customWidth="1"/>
    <col min="3" max="3" width="16.7109375" customWidth="1"/>
    <col min="5" max="5" width="17.42578125" customWidth="1"/>
    <col min="6" max="6" width="15.42578125" customWidth="1"/>
    <col min="7" max="7" width="17.5703125" customWidth="1"/>
  </cols>
  <sheetData>
    <row r="1" spans="1:7" x14ac:dyDescent="0.25">
      <c r="A1" t="s">
        <v>0</v>
      </c>
      <c r="B1" t="s">
        <v>1</v>
      </c>
      <c r="C1" t="s">
        <v>2</v>
      </c>
      <c r="D1" t="s">
        <v>3</v>
      </c>
      <c r="E1" s="1" t="s">
        <v>4</v>
      </c>
      <c r="F1" t="s">
        <v>5</v>
      </c>
      <c r="G1" t="s">
        <v>6</v>
      </c>
    </row>
    <row r="2" spans="1:7" x14ac:dyDescent="0.25">
      <c r="A2" t="s">
        <v>7</v>
      </c>
      <c r="B2" t="s">
        <v>8</v>
      </c>
      <c r="C2" t="s">
        <v>9</v>
      </c>
      <c r="D2">
        <v>22</v>
      </c>
      <c r="E2" s="1">
        <v>44446</v>
      </c>
      <c r="F2">
        <v>112780</v>
      </c>
      <c r="G2" t="s">
        <v>10</v>
      </c>
    </row>
    <row r="3" spans="1:7" x14ac:dyDescent="0.25">
      <c r="A3" t="s">
        <v>11</v>
      </c>
      <c r="B3" t="s">
        <v>8</v>
      </c>
      <c r="C3" t="s">
        <v>12</v>
      </c>
      <c r="D3">
        <v>46</v>
      </c>
      <c r="E3" s="1">
        <v>44758</v>
      </c>
      <c r="F3">
        <v>70610</v>
      </c>
      <c r="G3" t="s">
        <v>13</v>
      </c>
    </row>
    <row r="4" spans="1:7" x14ac:dyDescent="0.25">
      <c r="A4" t="s">
        <v>14</v>
      </c>
      <c r="B4" t="s">
        <v>15</v>
      </c>
      <c r="C4" t="s">
        <v>9</v>
      </c>
      <c r="D4">
        <v>28</v>
      </c>
      <c r="E4" s="1">
        <v>44357</v>
      </c>
      <c r="F4">
        <v>53240</v>
      </c>
      <c r="G4" t="s">
        <v>13</v>
      </c>
    </row>
    <row r="5" spans="1:7" x14ac:dyDescent="0.25">
      <c r="A5" t="s">
        <v>16</v>
      </c>
      <c r="C5" t="s">
        <v>17</v>
      </c>
      <c r="D5">
        <v>37</v>
      </c>
      <c r="E5" s="1">
        <v>44146</v>
      </c>
      <c r="F5">
        <v>115440</v>
      </c>
      <c r="G5" t="s">
        <v>18</v>
      </c>
    </row>
    <row r="6" spans="1:7" x14ac:dyDescent="0.25">
      <c r="A6" t="s">
        <v>19</v>
      </c>
      <c r="B6" t="s">
        <v>8</v>
      </c>
      <c r="C6" t="s">
        <v>9</v>
      </c>
      <c r="D6">
        <v>32</v>
      </c>
      <c r="E6" s="1">
        <v>44465</v>
      </c>
      <c r="F6">
        <v>53540</v>
      </c>
      <c r="G6" t="s">
        <v>13</v>
      </c>
    </row>
    <row r="7" spans="1:7" x14ac:dyDescent="0.25">
      <c r="A7" t="s">
        <v>20</v>
      </c>
      <c r="B7" t="s">
        <v>15</v>
      </c>
      <c r="C7" t="s">
        <v>12</v>
      </c>
      <c r="D7">
        <v>30</v>
      </c>
      <c r="E7" s="1">
        <v>44861</v>
      </c>
      <c r="F7">
        <v>112570</v>
      </c>
      <c r="G7" t="s">
        <v>13</v>
      </c>
    </row>
    <row r="8" spans="1:7" x14ac:dyDescent="0.25">
      <c r="A8" t="s">
        <v>21</v>
      </c>
      <c r="B8" t="s">
        <v>8</v>
      </c>
      <c r="C8" t="s">
        <v>12</v>
      </c>
      <c r="D8">
        <v>33</v>
      </c>
      <c r="E8" s="1">
        <v>44701</v>
      </c>
      <c r="F8">
        <v>48530</v>
      </c>
      <c r="G8" t="s">
        <v>10</v>
      </c>
    </row>
    <row r="9" spans="1:7" x14ac:dyDescent="0.25">
      <c r="A9" t="s">
        <v>22</v>
      </c>
      <c r="B9" t="s">
        <v>15</v>
      </c>
      <c r="C9" t="s">
        <v>23</v>
      </c>
      <c r="D9">
        <v>24</v>
      </c>
      <c r="E9" s="1">
        <v>44148</v>
      </c>
      <c r="F9">
        <v>62780</v>
      </c>
      <c r="G9" t="s">
        <v>13</v>
      </c>
    </row>
    <row r="10" spans="1:7" x14ac:dyDescent="0.25">
      <c r="A10" t="s">
        <v>24</v>
      </c>
      <c r="B10" t="s">
        <v>8</v>
      </c>
      <c r="C10" t="s">
        <v>23</v>
      </c>
      <c r="D10">
        <v>33</v>
      </c>
      <c r="E10" s="1">
        <v>44509</v>
      </c>
      <c r="F10">
        <v>53870</v>
      </c>
      <c r="G10" t="s">
        <v>13</v>
      </c>
    </row>
    <row r="11" spans="1:7" x14ac:dyDescent="0.25">
      <c r="A11" t="s">
        <v>25</v>
      </c>
      <c r="B11" t="s">
        <v>15</v>
      </c>
      <c r="C11" t="s">
        <v>26</v>
      </c>
      <c r="D11">
        <v>27</v>
      </c>
      <c r="E11" s="1">
        <v>44122</v>
      </c>
      <c r="F11">
        <v>119110</v>
      </c>
      <c r="G11" t="s">
        <v>13</v>
      </c>
    </row>
    <row r="12" spans="1:7" x14ac:dyDescent="0.25">
      <c r="A12" t="s">
        <v>27</v>
      </c>
      <c r="B12" t="s">
        <v>8</v>
      </c>
      <c r="C12" t="s">
        <v>23</v>
      </c>
      <c r="D12">
        <v>29</v>
      </c>
      <c r="E12" s="1">
        <v>44180</v>
      </c>
      <c r="F12">
        <v>112110</v>
      </c>
      <c r="G12" t="s">
        <v>18</v>
      </c>
    </row>
    <row r="13" spans="1:7" x14ac:dyDescent="0.25">
      <c r="A13" t="s">
        <v>28</v>
      </c>
      <c r="B13" t="s">
        <v>8</v>
      </c>
      <c r="C13" t="s">
        <v>9</v>
      </c>
      <c r="D13">
        <v>25</v>
      </c>
      <c r="E13" s="1">
        <v>44383</v>
      </c>
      <c r="F13">
        <v>65700</v>
      </c>
      <c r="G13" t="s">
        <v>13</v>
      </c>
    </row>
    <row r="14" spans="1:7" x14ac:dyDescent="0.25">
      <c r="A14" t="s">
        <v>29</v>
      </c>
      <c r="B14" t="s">
        <v>8</v>
      </c>
      <c r="C14" t="s">
        <v>23</v>
      </c>
      <c r="D14">
        <v>37</v>
      </c>
      <c r="E14" s="1">
        <v>44701</v>
      </c>
      <c r="F14">
        <v>69070</v>
      </c>
      <c r="G14" t="s">
        <v>13</v>
      </c>
    </row>
    <row r="15" spans="1:7" x14ac:dyDescent="0.25">
      <c r="A15" t="s">
        <v>30</v>
      </c>
      <c r="B15" t="s">
        <v>8</v>
      </c>
      <c r="C15" t="s">
        <v>23</v>
      </c>
      <c r="D15">
        <v>20</v>
      </c>
      <c r="E15" s="1">
        <v>44459</v>
      </c>
      <c r="F15">
        <v>107700</v>
      </c>
      <c r="G15" t="s">
        <v>13</v>
      </c>
    </row>
    <row r="16" spans="1:7" x14ac:dyDescent="0.25">
      <c r="A16" t="s">
        <v>31</v>
      </c>
      <c r="B16" t="s">
        <v>15</v>
      </c>
      <c r="C16" t="s">
        <v>23</v>
      </c>
      <c r="D16">
        <v>32</v>
      </c>
      <c r="E16" s="1">
        <v>44354</v>
      </c>
      <c r="F16">
        <v>43840</v>
      </c>
      <c r="G16" t="s">
        <v>10</v>
      </c>
    </row>
    <row r="17" spans="1:7" x14ac:dyDescent="0.25">
      <c r="A17" t="s">
        <v>32</v>
      </c>
      <c r="B17" t="s">
        <v>8</v>
      </c>
      <c r="C17" t="s">
        <v>12</v>
      </c>
      <c r="D17">
        <v>40</v>
      </c>
      <c r="E17" s="1">
        <v>44263</v>
      </c>
      <c r="F17">
        <v>99750</v>
      </c>
      <c r="G17" t="s">
        <v>13</v>
      </c>
    </row>
    <row r="18" spans="1:7" x14ac:dyDescent="0.25">
      <c r="A18" t="s">
        <v>33</v>
      </c>
      <c r="B18" t="s">
        <v>8</v>
      </c>
      <c r="C18" t="s">
        <v>12</v>
      </c>
      <c r="D18">
        <v>21</v>
      </c>
      <c r="E18" s="1">
        <v>44104</v>
      </c>
      <c r="F18">
        <v>37920</v>
      </c>
      <c r="G18" t="s">
        <v>13</v>
      </c>
    </row>
    <row r="19" spans="1:7" x14ac:dyDescent="0.25">
      <c r="A19" t="s">
        <v>34</v>
      </c>
      <c r="B19" t="s">
        <v>8</v>
      </c>
      <c r="C19" t="s">
        <v>12</v>
      </c>
      <c r="D19">
        <v>21</v>
      </c>
      <c r="E19" s="1">
        <v>44762</v>
      </c>
      <c r="F19">
        <v>57090</v>
      </c>
      <c r="G19" t="s">
        <v>13</v>
      </c>
    </row>
    <row r="20" spans="1:7" x14ac:dyDescent="0.25">
      <c r="A20" t="s">
        <v>35</v>
      </c>
      <c r="B20" t="s">
        <v>15</v>
      </c>
      <c r="C20" t="s">
        <v>23</v>
      </c>
      <c r="D20">
        <v>31</v>
      </c>
      <c r="E20" s="1">
        <v>44145</v>
      </c>
      <c r="F20">
        <v>41980</v>
      </c>
      <c r="G20" t="s">
        <v>13</v>
      </c>
    </row>
    <row r="21" spans="1:7" x14ac:dyDescent="0.25">
      <c r="A21" t="s">
        <v>36</v>
      </c>
      <c r="B21" t="s">
        <v>8</v>
      </c>
      <c r="C21" t="s">
        <v>26</v>
      </c>
      <c r="D21">
        <v>21</v>
      </c>
      <c r="E21" s="1">
        <v>44242</v>
      </c>
      <c r="F21">
        <v>75880</v>
      </c>
      <c r="G21" t="s">
        <v>13</v>
      </c>
    </row>
    <row r="22" spans="1:7" x14ac:dyDescent="0.25">
      <c r="A22" t="s">
        <v>37</v>
      </c>
      <c r="B22" t="s">
        <v>15</v>
      </c>
      <c r="C22" t="s">
        <v>17</v>
      </c>
      <c r="D22">
        <v>34</v>
      </c>
      <c r="E22" s="1">
        <v>44653</v>
      </c>
      <c r="F22">
        <v>58940</v>
      </c>
      <c r="G22" t="s">
        <v>13</v>
      </c>
    </row>
    <row r="23" spans="1:7" x14ac:dyDescent="0.25">
      <c r="A23" t="s">
        <v>38</v>
      </c>
      <c r="B23" t="s">
        <v>15</v>
      </c>
      <c r="C23" t="s">
        <v>17</v>
      </c>
      <c r="D23">
        <v>30</v>
      </c>
      <c r="E23" s="1">
        <v>44389</v>
      </c>
      <c r="F23">
        <v>67910</v>
      </c>
      <c r="G23" t="s">
        <v>18</v>
      </c>
    </row>
    <row r="24" spans="1:7" x14ac:dyDescent="0.25">
      <c r="A24" t="s">
        <v>39</v>
      </c>
      <c r="B24" t="s">
        <v>15</v>
      </c>
      <c r="C24" t="s">
        <v>23</v>
      </c>
      <c r="D24">
        <v>31</v>
      </c>
      <c r="E24" s="1">
        <v>44663</v>
      </c>
      <c r="F24">
        <v>58100</v>
      </c>
      <c r="G24" t="s">
        <v>13</v>
      </c>
    </row>
    <row r="25" spans="1:7" x14ac:dyDescent="0.25">
      <c r="A25" t="s">
        <v>40</v>
      </c>
      <c r="B25" t="s">
        <v>8</v>
      </c>
      <c r="C25" t="s">
        <v>17</v>
      </c>
      <c r="D25">
        <v>27</v>
      </c>
      <c r="E25" s="1">
        <v>44567</v>
      </c>
      <c r="F25">
        <v>48980</v>
      </c>
      <c r="G25" t="s">
        <v>13</v>
      </c>
    </row>
    <row r="26" spans="1:7" x14ac:dyDescent="0.25">
      <c r="A26" t="s">
        <v>41</v>
      </c>
      <c r="C26" t="s">
        <v>17</v>
      </c>
      <c r="D26">
        <v>30</v>
      </c>
      <c r="E26" s="1">
        <v>44597</v>
      </c>
      <c r="F26">
        <v>64000</v>
      </c>
      <c r="G26" t="s">
        <v>13</v>
      </c>
    </row>
    <row r="27" spans="1:7" x14ac:dyDescent="0.25">
      <c r="A27" t="s">
        <v>42</v>
      </c>
      <c r="B27" t="s">
        <v>15</v>
      </c>
      <c r="C27" t="s">
        <v>12</v>
      </c>
      <c r="D27">
        <v>42</v>
      </c>
      <c r="E27" s="1">
        <v>44779</v>
      </c>
      <c r="F27">
        <v>75000</v>
      </c>
      <c r="G27" t="s">
        <v>43</v>
      </c>
    </row>
    <row r="28" spans="1:7" x14ac:dyDescent="0.25">
      <c r="A28" t="s">
        <v>44</v>
      </c>
      <c r="B28" t="s">
        <v>15</v>
      </c>
      <c r="C28" t="s">
        <v>23</v>
      </c>
      <c r="D28">
        <v>40</v>
      </c>
      <c r="E28" s="1">
        <v>44337</v>
      </c>
      <c r="F28">
        <v>87620</v>
      </c>
      <c r="G28" t="s">
        <v>13</v>
      </c>
    </row>
    <row r="29" spans="1:7" x14ac:dyDescent="0.25">
      <c r="A29" t="s">
        <v>45</v>
      </c>
      <c r="B29" t="s">
        <v>15</v>
      </c>
      <c r="C29" t="s">
        <v>23</v>
      </c>
      <c r="D29">
        <v>29</v>
      </c>
      <c r="E29" s="1">
        <v>44023</v>
      </c>
      <c r="F29">
        <v>34980</v>
      </c>
      <c r="G29" t="s">
        <v>13</v>
      </c>
    </row>
    <row r="30" spans="1:7" x14ac:dyDescent="0.25">
      <c r="A30" t="s">
        <v>46</v>
      </c>
      <c r="B30" t="s">
        <v>15</v>
      </c>
      <c r="C30" t="s">
        <v>17</v>
      </c>
      <c r="D30">
        <v>28</v>
      </c>
      <c r="E30" s="1">
        <v>44185</v>
      </c>
      <c r="F30">
        <v>75970</v>
      </c>
      <c r="G30" t="s">
        <v>13</v>
      </c>
    </row>
    <row r="31" spans="1:7" x14ac:dyDescent="0.25">
      <c r="A31" t="s">
        <v>47</v>
      </c>
      <c r="B31" t="s">
        <v>15</v>
      </c>
      <c r="C31" t="s">
        <v>17</v>
      </c>
      <c r="D31">
        <v>34</v>
      </c>
      <c r="E31" s="1">
        <v>44612</v>
      </c>
      <c r="F31">
        <v>60130</v>
      </c>
      <c r="G31" t="s">
        <v>13</v>
      </c>
    </row>
    <row r="32" spans="1:7" x14ac:dyDescent="0.25">
      <c r="A32" t="s">
        <v>48</v>
      </c>
      <c r="B32" t="s">
        <v>15</v>
      </c>
      <c r="C32" t="s">
        <v>23</v>
      </c>
      <c r="D32">
        <v>33</v>
      </c>
      <c r="E32" s="1">
        <v>44374</v>
      </c>
      <c r="F32">
        <v>75480</v>
      </c>
      <c r="G32" t="s">
        <v>49</v>
      </c>
    </row>
    <row r="33" spans="1:7" x14ac:dyDescent="0.25">
      <c r="A33" t="s">
        <v>50</v>
      </c>
      <c r="B33" t="s">
        <v>8</v>
      </c>
      <c r="C33" t="s">
        <v>12</v>
      </c>
      <c r="D33">
        <v>33</v>
      </c>
      <c r="E33" s="1">
        <v>44164</v>
      </c>
      <c r="F33">
        <v>115920</v>
      </c>
      <c r="G33" t="s">
        <v>13</v>
      </c>
    </row>
    <row r="34" spans="1:7" x14ac:dyDescent="0.25">
      <c r="A34" t="s">
        <v>51</v>
      </c>
      <c r="B34" t="s">
        <v>15</v>
      </c>
      <c r="C34" t="s">
        <v>9</v>
      </c>
      <c r="D34">
        <v>36</v>
      </c>
      <c r="E34" s="1">
        <v>44494</v>
      </c>
      <c r="F34">
        <v>78540</v>
      </c>
      <c r="G34" t="s">
        <v>13</v>
      </c>
    </row>
    <row r="35" spans="1:7" x14ac:dyDescent="0.25">
      <c r="A35" t="s">
        <v>52</v>
      </c>
      <c r="B35" t="s">
        <v>8</v>
      </c>
      <c r="C35" t="s">
        <v>12</v>
      </c>
      <c r="D35">
        <v>25</v>
      </c>
      <c r="E35" s="1">
        <v>44726</v>
      </c>
      <c r="F35">
        <v>109190</v>
      </c>
      <c r="G35" t="s">
        <v>10</v>
      </c>
    </row>
    <row r="36" spans="1:7" x14ac:dyDescent="0.25">
      <c r="A36" t="s">
        <v>53</v>
      </c>
      <c r="B36" t="s">
        <v>15</v>
      </c>
      <c r="C36" t="s">
        <v>9</v>
      </c>
      <c r="D36">
        <v>34</v>
      </c>
      <c r="E36" s="1">
        <v>44721</v>
      </c>
      <c r="F36">
        <v>49630</v>
      </c>
      <c r="G36" t="s">
        <v>18</v>
      </c>
    </row>
    <row r="37" spans="1:7" x14ac:dyDescent="0.25">
      <c r="A37" t="s">
        <v>54</v>
      </c>
      <c r="B37" t="s">
        <v>15</v>
      </c>
      <c r="C37" t="s">
        <v>12</v>
      </c>
      <c r="D37">
        <v>28</v>
      </c>
      <c r="E37" s="1">
        <v>44630</v>
      </c>
      <c r="F37">
        <v>99970</v>
      </c>
      <c r="G37" t="s">
        <v>13</v>
      </c>
    </row>
    <row r="38" spans="1:7" x14ac:dyDescent="0.25">
      <c r="A38" t="s">
        <v>55</v>
      </c>
      <c r="B38" t="s">
        <v>15</v>
      </c>
      <c r="C38" t="s">
        <v>23</v>
      </c>
      <c r="D38">
        <v>33</v>
      </c>
      <c r="E38" s="1">
        <v>44190</v>
      </c>
      <c r="F38">
        <v>96140</v>
      </c>
      <c r="G38" t="s">
        <v>13</v>
      </c>
    </row>
    <row r="39" spans="1:7" x14ac:dyDescent="0.25">
      <c r="A39" t="s">
        <v>56</v>
      </c>
      <c r="B39" t="s">
        <v>8</v>
      </c>
      <c r="C39" t="s">
        <v>12</v>
      </c>
      <c r="D39">
        <v>31</v>
      </c>
      <c r="E39" s="1">
        <v>44724</v>
      </c>
      <c r="F39">
        <v>103550</v>
      </c>
      <c r="G39" t="s">
        <v>13</v>
      </c>
    </row>
    <row r="40" spans="1:7" x14ac:dyDescent="0.25">
      <c r="A40" t="s">
        <v>57</v>
      </c>
      <c r="B40" t="s">
        <v>8</v>
      </c>
      <c r="C40" t="s">
        <v>23</v>
      </c>
      <c r="D40">
        <v>31</v>
      </c>
      <c r="E40" s="1">
        <v>44511</v>
      </c>
      <c r="F40">
        <v>48950</v>
      </c>
      <c r="G40" t="s">
        <v>13</v>
      </c>
    </row>
    <row r="41" spans="1:7" x14ac:dyDescent="0.25">
      <c r="A41" t="s">
        <v>58</v>
      </c>
      <c r="B41" t="s">
        <v>8</v>
      </c>
      <c r="C41" t="s">
        <v>17</v>
      </c>
      <c r="D41">
        <v>24</v>
      </c>
      <c r="E41" s="1">
        <v>44436</v>
      </c>
      <c r="F41">
        <v>52610</v>
      </c>
      <c r="G41" t="s">
        <v>18</v>
      </c>
    </row>
    <row r="42" spans="1:7" x14ac:dyDescent="0.25">
      <c r="A42" t="s">
        <v>59</v>
      </c>
      <c r="B42" t="s">
        <v>15</v>
      </c>
      <c r="C42" t="s">
        <v>12</v>
      </c>
      <c r="D42">
        <v>36</v>
      </c>
      <c r="E42" s="1">
        <v>44529</v>
      </c>
      <c r="F42">
        <v>78390</v>
      </c>
      <c r="G42" t="s">
        <v>13</v>
      </c>
    </row>
    <row r="43" spans="1:7" x14ac:dyDescent="0.25">
      <c r="A43" t="s">
        <v>60</v>
      </c>
      <c r="B43" t="s">
        <v>15</v>
      </c>
      <c r="C43" t="s">
        <v>17</v>
      </c>
      <c r="D43">
        <v>33</v>
      </c>
      <c r="E43" s="1">
        <v>44809</v>
      </c>
      <c r="F43">
        <v>86570</v>
      </c>
      <c r="G43" t="s">
        <v>13</v>
      </c>
    </row>
    <row r="44" spans="1:7" x14ac:dyDescent="0.25">
      <c r="A44" t="s">
        <v>61</v>
      </c>
      <c r="B44" t="s">
        <v>15</v>
      </c>
      <c r="C44" t="s">
        <v>23</v>
      </c>
      <c r="D44">
        <v>27</v>
      </c>
      <c r="E44" s="1">
        <v>44686</v>
      </c>
      <c r="F44">
        <v>83750</v>
      </c>
      <c r="G44" t="s">
        <v>13</v>
      </c>
    </row>
    <row r="45" spans="1:7" x14ac:dyDescent="0.25">
      <c r="A45" t="s">
        <v>62</v>
      </c>
      <c r="B45" t="s">
        <v>15</v>
      </c>
      <c r="C45" t="s">
        <v>17</v>
      </c>
      <c r="D45">
        <v>34</v>
      </c>
      <c r="E45" s="1">
        <v>44445</v>
      </c>
      <c r="F45">
        <v>92450</v>
      </c>
      <c r="G45" t="s">
        <v>13</v>
      </c>
    </row>
    <row r="46" spans="1:7" x14ac:dyDescent="0.25">
      <c r="A46" t="s">
        <v>63</v>
      </c>
      <c r="B46" t="s">
        <v>8</v>
      </c>
      <c r="C46" t="s">
        <v>23</v>
      </c>
      <c r="D46">
        <v>20</v>
      </c>
      <c r="E46" s="1">
        <v>44183</v>
      </c>
      <c r="F46">
        <v>112650</v>
      </c>
      <c r="G46" t="s">
        <v>13</v>
      </c>
    </row>
    <row r="47" spans="1:7" x14ac:dyDescent="0.25">
      <c r="A47" t="s">
        <v>64</v>
      </c>
      <c r="B47" t="s">
        <v>8</v>
      </c>
      <c r="C47" t="s">
        <v>12</v>
      </c>
      <c r="D47">
        <v>20</v>
      </c>
      <c r="E47" s="1">
        <v>44744</v>
      </c>
      <c r="F47">
        <v>79570</v>
      </c>
      <c r="G47" t="s">
        <v>13</v>
      </c>
    </row>
    <row r="48" spans="1:7" x14ac:dyDescent="0.25">
      <c r="A48" t="s">
        <v>65</v>
      </c>
      <c r="B48" t="s">
        <v>15</v>
      </c>
      <c r="C48" t="s">
        <v>9</v>
      </c>
      <c r="D48">
        <v>20</v>
      </c>
      <c r="E48" s="1">
        <v>44537</v>
      </c>
      <c r="F48">
        <v>68900</v>
      </c>
      <c r="G48" t="s">
        <v>18</v>
      </c>
    </row>
    <row r="49" spans="1:7" x14ac:dyDescent="0.25">
      <c r="A49" t="s">
        <v>66</v>
      </c>
      <c r="B49" t="s">
        <v>15</v>
      </c>
      <c r="C49" t="s">
        <v>23</v>
      </c>
      <c r="D49">
        <v>25</v>
      </c>
      <c r="E49" s="1">
        <v>44694</v>
      </c>
      <c r="F49">
        <v>80700</v>
      </c>
      <c r="G49" t="s">
        <v>10</v>
      </c>
    </row>
    <row r="50" spans="1:7" x14ac:dyDescent="0.25">
      <c r="A50" t="s">
        <v>67</v>
      </c>
      <c r="B50" t="s">
        <v>8</v>
      </c>
      <c r="C50" t="s">
        <v>12</v>
      </c>
      <c r="D50">
        <v>19</v>
      </c>
      <c r="E50" s="1">
        <v>44277</v>
      </c>
      <c r="F50">
        <v>58960</v>
      </c>
      <c r="G50" t="s">
        <v>13</v>
      </c>
    </row>
    <row r="51" spans="1:7" x14ac:dyDescent="0.25">
      <c r="A51" t="s">
        <v>68</v>
      </c>
      <c r="B51" t="s">
        <v>8</v>
      </c>
      <c r="C51" t="s">
        <v>23</v>
      </c>
      <c r="D51">
        <v>36</v>
      </c>
      <c r="E51" s="1">
        <v>44019</v>
      </c>
      <c r="F51">
        <v>118840</v>
      </c>
      <c r="G51" t="s">
        <v>13</v>
      </c>
    </row>
    <row r="52" spans="1:7" x14ac:dyDescent="0.25">
      <c r="A52" t="s">
        <v>69</v>
      </c>
      <c r="B52" t="s">
        <v>8</v>
      </c>
      <c r="C52" t="s">
        <v>17</v>
      </c>
      <c r="D52">
        <v>28</v>
      </c>
      <c r="E52" s="1">
        <v>44041</v>
      </c>
      <c r="F52">
        <v>48170</v>
      </c>
      <c r="G52" t="s">
        <v>10</v>
      </c>
    </row>
    <row r="53" spans="1:7" x14ac:dyDescent="0.25">
      <c r="A53" t="s">
        <v>70</v>
      </c>
      <c r="B53" t="s">
        <v>15</v>
      </c>
      <c r="C53" t="s">
        <v>26</v>
      </c>
      <c r="D53">
        <v>32</v>
      </c>
      <c r="E53" s="1">
        <v>44400</v>
      </c>
      <c r="F53">
        <v>45510</v>
      </c>
      <c r="G53" t="s">
        <v>13</v>
      </c>
    </row>
    <row r="54" spans="1:7" x14ac:dyDescent="0.25">
      <c r="A54" t="s">
        <v>63</v>
      </c>
      <c r="B54" t="s">
        <v>8</v>
      </c>
      <c r="C54" t="s">
        <v>12</v>
      </c>
      <c r="D54">
        <v>34</v>
      </c>
      <c r="E54" s="1">
        <v>44703</v>
      </c>
      <c r="F54">
        <v>112650</v>
      </c>
      <c r="G54" t="s">
        <v>13</v>
      </c>
    </row>
    <row r="55" spans="1:7" x14ac:dyDescent="0.25">
      <c r="A55" t="s">
        <v>71</v>
      </c>
      <c r="B55" t="s">
        <v>15</v>
      </c>
      <c r="C55" t="s">
        <v>12</v>
      </c>
      <c r="D55">
        <v>36</v>
      </c>
      <c r="E55" s="1">
        <v>44085</v>
      </c>
      <c r="F55">
        <v>114890</v>
      </c>
      <c r="G55" t="s">
        <v>13</v>
      </c>
    </row>
    <row r="56" spans="1:7" x14ac:dyDescent="0.25">
      <c r="A56" t="s">
        <v>72</v>
      </c>
      <c r="B56" t="s">
        <v>8</v>
      </c>
      <c r="C56" t="s">
        <v>23</v>
      </c>
      <c r="D56">
        <v>30</v>
      </c>
      <c r="E56" s="1">
        <v>44850</v>
      </c>
      <c r="F56">
        <v>69710</v>
      </c>
      <c r="G56" t="s">
        <v>13</v>
      </c>
    </row>
    <row r="57" spans="1:7" x14ac:dyDescent="0.25">
      <c r="A57" t="s">
        <v>73</v>
      </c>
      <c r="B57" t="s">
        <v>8</v>
      </c>
      <c r="C57" t="s">
        <v>17</v>
      </c>
      <c r="D57">
        <v>36</v>
      </c>
      <c r="E57" s="1">
        <v>44333</v>
      </c>
      <c r="F57">
        <v>71380</v>
      </c>
      <c r="G57" t="s">
        <v>13</v>
      </c>
    </row>
    <row r="58" spans="1:7" x14ac:dyDescent="0.25">
      <c r="A58" t="s">
        <v>74</v>
      </c>
      <c r="B58" t="s">
        <v>15</v>
      </c>
      <c r="C58" t="s">
        <v>9</v>
      </c>
      <c r="D58">
        <v>38</v>
      </c>
      <c r="E58" s="1">
        <v>44377</v>
      </c>
      <c r="F58">
        <v>109160</v>
      </c>
      <c r="G58" t="s">
        <v>43</v>
      </c>
    </row>
    <row r="59" spans="1:7" x14ac:dyDescent="0.25">
      <c r="A59" t="s">
        <v>75</v>
      </c>
      <c r="B59" t="s">
        <v>8</v>
      </c>
      <c r="C59" t="s">
        <v>12</v>
      </c>
      <c r="D59">
        <v>27</v>
      </c>
      <c r="E59" s="1">
        <v>44609</v>
      </c>
      <c r="F59">
        <v>113280</v>
      </c>
      <c r="G59" t="s">
        <v>49</v>
      </c>
    </row>
    <row r="60" spans="1:7" x14ac:dyDescent="0.25">
      <c r="A60" t="s">
        <v>76</v>
      </c>
      <c r="B60" t="s">
        <v>8</v>
      </c>
      <c r="C60" t="s">
        <v>23</v>
      </c>
      <c r="D60">
        <v>30</v>
      </c>
      <c r="E60" s="1">
        <v>44273</v>
      </c>
      <c r="F60">
        <v>69120</v>
      </c>
      <c r="G60" t="s">
        <v>13</v>
      </c>
    </row>
    <row r="61" spans="1:7" x14ac:dyDescent="0.25">
      <c r="A61" t="s">
        <v>77</v>
      </c>
      <c r="B61" t="s">
        <v>15</v>
      </c>
      <c r="C61" t="s">
        <v>26</v>
      </c>
      <c r="D61">
        <v>37</v>
      </c>
      <c r="E61" s="1">
        <v>44451</v>
      </c>
      <c r="F61">
        <v>118100</v>
      </c>
      <c r="G61" t="s">
        <v>13</v>
      </c>
    </row>
    <row r="62" spans="1:7" x14ac:dyDescent="0.25">
      <c r="A62" t="s">
        <v>78</v>
      </c>
      <c r="B62" t="s">
        <v>15</v>
      </c>
      <c r="C62" t="s">
        <v>12</v>
      </c>
      <c r="D62">
        <v>22</v>
      </c>
      <c r="E62" s="1">
        <v>44450</v>
      </c>
      <c r="F62">
        <v>76900</v>
      </c>
      <c r="G62" t="s">
        <v>10</v>
      </c>
    </row>
    <row r="63" spans="1:7" x14ac:dyDescent="0.25">
      <c r="A63" t="s">
        <v>79</v>
      </c>
      <c r="B63" t="s">
        <v>15</v>
      </c>
      <c r="C63" t="s">
        <v>23</v>
      </c>
      <c r="D63">
        <v>43</v>
      </c>
      <c r="E63" s="1">
        <v>45045</v>
      </c>
      <c r="F63">
        <v>114870</v>
      </c>
      <c r="G63" t="s">
        <v>13</v>
      </c>
    </row>
    <row r="64" spans="1:7" x14ac:dyDescent="0.25">
      <c r="A64" t="s">
        <v>80</v>
      </c>
      <c r="C64" t="s">
        <v>23</v>
      </c>
      <c r="D64">
        <v>32</v>
      </c>
      <c r="E64" s="1">
        <v>44774</v>
      </c>
      <c r="F64">
        <v>91310</v>
      </c>
      <c r="G64" t="s">
        <v>13</v>
      </c>
    </row>
    <row r="65" spans="1:7" x14ac:dyDescent="0.25">
      <c r="A65" t="s">
        <v>81</v>
      </c>
      <c r="B65" t="s">
        <v>15</v>
      </c>
      <c r="C65" t="s">
        <v>12</v>
      </c>
      <c r="D65">
        <v>28</v>
      </c>
      <c r="E65" s="1">
        <v>44486</v>
      </c>
      <c r="F65">
        <v>104770</v>
      </c>
      <c r="G65" t="s">
        <v>13</v>
      </c>
    </row>
    <row r="66" spans="1:7" x14ac:dyDescent="0.25">
      <c r="A66" t="s">
        <v>82</v>
      </c>
      <c r="B66" t="s">
        <v>8</v>
      </c>
      <c r="C66" t="s">
        <v>9</v>
      </c>
      <c r="D66">
        <v>27</v>
      </c>
      <c r="E66" s="1">
        <v>44134</v>
      </c>
      <c r="F66">
        <v>54970</v>
      </c>
      <c r="G66" t="s">
        <v>13</v>
      </c>
    </row>
    <row r="67" spans="1:7" x14ac:dyDescent="0.25">
      <c r="A67" t="s">
        <v>83</v>
      </c>
      <c r="C67" t="s">
        <v>23</v>
      </c>
      <c r="D67">
        <v>26</v>
      </c>
      <c r="E67" s="1">
        <v>44271</v>
      </c>
      <c r="F67">
        <v>90700</v>
      </c>
      <c r="G67" t="s">
        <v>10</v>
      </c>
    </row>
    <row r="68" spans="1:7" x14ac:dyDescent="0.25">
      <c r="A68" t="s">
        <v>84</v>
      </c>
      <c r="B68" t="s">
        <v>15</v>
      </c>
      <c r="C68" t="s">
        <v>9</v>
      </c>
      <c r="D68">
        <v>38</v>
      </c>
      <c r="E68" s="1">
        <v>44329</v>
      </c>
      <c r="F68">
        <v>56870</v>
      </c>
      <c r="G68" t="s">
        <v>10</v>
      </c>
    </row>
    <row r="69" spans="1:7" x14ac:dyDescent="0.25">
      <c r="A69" t="s">
        <v>85</v>
      </c>
      <c r="B69" t="s">
        <v>15</v>
      </c>
      <c r="C69" t="s">
        <v>9</v>
      </c>
      <c r="D69">
        <v>25</v>
      </c>
      <c r="E69" s="1">
        <v>44205</v>
      </c>
      <c r="F69">
        <v>92700</v>
      </c>
      <c r="G69" t="s">
        <v>13</v>
      </c>
    </row>
    <row r="70" spans="1:7" x14ac:dyDescent="0.25">
      <c r="A70" t="s">
        <v>86</v>
      </c>
      <c r="B70" t="s">
        <v>15</v>
      </c>
      <c r="C70" t="s">
        <v>17</v>
      </c>
      <c r="D70">
        <v>21</v>
      </c>
      <c r="E70" s="1">
        <v>44317</v>
      </c>
      <c r="F70">
        <v>65920</v>
      </c>
      <c r="G70" t="s">
        <v>13</v>
      </c>
    </row>
    <row r="71" spans="1:7" x14ac:dyDescent="0.25">
      <c r="A71" t="s">
        <v>87</v>
      </c>
      <c r="B71" t="s">
        <v>8</v>
      </c>
      <c r="C71" t="s">
        <v>12</v>
      </c>
      <c r="D71">
        <v>26</v>
      </c>
      <c r="E71" s="1">
        <v>44225</v>
      </c>
      <c r="F71">
        <v>47360</v>
      </c>
      <c r="G71" t="s">
        <v>13</v>
      </c>
    </row>
    <row r="72" spans="1:7" x14ac:dyDescent="0.25">
      <c r="A72" t="s">
        <v>88</v>
      </c>
      <c r="B72" t="s">
        <v>8</v>
      </c>
      <c r="C72" t="s">
        <v>12</v>
      </c>
      <c r="D72">
        <v>30</v>
      </c>
      <c r="E72" s="1">
        <v>44666</v>
      </c>
      <c r="F72">
        <v>60570</v>
      </c>
      <c r="G72" t="s">
        <v>13</v>
      </c>
    </row>
    <row r="73" spans="1:7" x14ac:dyDescent="0.25">
      <c r="A73" t="s">
        <v>89</v>
      </c>
      <c r="B73" t="s">
        <v>15</v>
      </c>
      <c r="C73" t="s">
        <v>12</v>
      </c>
      <c r="D73">
        <v>28</v>
      </c>
      <c r="E73" s="1">
        <v>44649</v>
      </c>
      <c r="F73">
        <v>104120</v>
      </c>
      <c r="G73" t="s">
        <v>13</v>
      </c>
    </row>
    <row r="74" spans="1:7" x14ac:dyDescent="0.25">
      <c r="A74" t="s">
        <v>90</v>
      </c>
      <c r="B74" t="s">
        <v>8</v>
      </c>
      <c r="C74" t="s">
        <v>23</v>
      </c>
      <c r="D74">
        <v>37</v>
      </c>
      <c r="E74" s="1">
        <v>44338</v>
      </c>
      <c r="F74">
        <v>88050</v>
      </c>
      <c r="G74" t="s">
        <v>18</v>
      </c>
    </row>
    <row r="75" spans="1:7" x14ac:dyDescent="0.25">
      <c r="A75" t="s">
        <v>91</v>
      </c>
      <c r="B75" t="s">
        <v>8</v>
      </c>
      <c r="C75" t="s">
        <v>23</v>
      </c>
      <c r="D75">
        <v>24</v>
      </c>
      <c r="E75" s="1">
        <v>44686</v>
      </c>
      <c r="F75">
        <v>100420</v>
      </c>
      <c r="G75" t="s">
        <v>13</v>
      </c>
    </row>
    <row r="76" spans="1:7" x14ac:dyDescent="0.25">
      <c r="A76" t="s">
        <v>92</v>
      </c>
      <c r="B76" t="s">
        <v>15</v>
      </c>
      <c r="C76" t="s">
        <v>12</v>
      </c>
      <c r="D76">
        <v>30</v>
      </c>
      <c r="E76" s="1">
        <v>44850</v>
      </c>
      <c r="F76">
        <v>114180</v>
      </c>
      <c r="G76" t="s">
        <v>13</v>
      </c>
    </row>
    <row r="77" spans="1:7" x14ac:dyDescent="0.25">
      <c r="A77" t="s">
        <v>93</v>
      </c>
      <c r="B77" t="s">
        <v>15</v>
      </c>
      <c r="C77" t="s">
        <v>23</v>
      </c>
      <c r="D77">
        <v>21</v>
      </c>
      <c r="E77" s="1">
        <v>44678</v>
      </c>
      <c r="F77">
        <v>33920</v>
      </c>
      <c r="G77" t="s">
        <v>13</v>
      </c>
    </row>
    <row r="78" spans="1:7" x14ac:dyDescent="0.25">
      <c r="A78" t="s">
        <v>94</v>
      </c>
      <c r="B78" t="s">
        <v>8</v>
      </c>
      <c r="C78" t="s">
        <v>12</v>
      </c>
      <c r="D78">
        <v>23</v>
      </c>
      <c r="E78" s="1">
        <v>44440</v>
      </c>
      <c r="F78">
        <v>106460</v>
      </c>
      <c r="G78" t="s">
        <v>13</v>
      </c>
    </row>
    <row r="79" spans="1:7" x14ac:dyDescent="0.25">
      <c r="A79" t="s">
        <v>95</v>
      </c>
      <c r="B79" t="s">
        <v>8</v>
      </c>
      <c r="C79" t="s">
        <v>12</v>
      </c>
      <c r="D79">
        <v>35</v>
      </c>
      <c r="E79" s="1">
        <v>44727</v>
      </c>
      <c r="F79">
        <v>40400</v>
      </c>
      <c r="G79" t="s">
        <v>13</v>
      </c>
    </row>
    <row r="80" spans="1:7" x14ac:dyDescent="0.25">
      <c r="A80" t="s">
        <v>96</v>
      </c>
      <c r="B80" t="s">
        <v>8</v>
      </c>
      <c r="C80" t="s">
        <v>17</v>
      </c>
      <c r="D80">
        <v>27</v>
      </c>
      <c r="E80" s="1">
        <v>44236</v>
      </c>
      <c r="F80">
        <v>91650</v>
      </c>
      <c r="G80" t="s">
        <v>10</v>
      </c>
    </row>
    <row r="81" spans="1:7" x14ac:dyDescent="0.25">
      <c r="A81" t="s">
        <v>97</v>
      </c>
      <c r="B81" t="s">
        <v>8</v>
      </c>
      <c r="C81" t="s">
        <v>9</v>
      </c>
      <c r="D81">
        <v>43</v>
      </c>
      <c r="E81" s="1">
        <v>44620</v>
      </c>
      <c r="F81">
        <v>36040</v>
      </c>
      <c r="G81" t="s">
        <v>13</v>
      </c>
    </row>
    <row r="82" spans="1:7" x14ac:dyDescent="0.25">
      <c r="A82" t="s">
        <v>98</v>
      </c>
      <c r="B82" t="s">
        <v>15</v>
      </c>
      <c r="C82" t="s">
        <v>23</v>
      </c>
      <c r="D82">
        <v>40</v>
      </c>
      <c r="E82" s="1">
        <v>44381</v>
      </c>
      <c r="F82">
        <v>104410</v>
      </c>
      <c r="G82" t="s">
        <v>13</v>
      </c>
    </row>
    <row r="83" spans="1:7" x14ac:dyDescent="0.25">
      <c r="A83" t="s">
        <v>99</v>
      </c>
      <c r="B83" t="s">
        <v>8</v>
      </c>
      <c r="C83" t="s">
        <v>17</v>
      </c>
      <c r="D83">
        <v>30</v>
      </c>
      <c r="E83" s="1">
        <v>44606</v>
      </c>
      <c r="F83">
        <v>96800</v>
      </c>
      <c r="G83" t="s">
        <v>13</v>
      </c>
    </row>
    <row r="84" spans="1:7" x14ac:dyDescent="0.25">
      <c r="A84" t="s">
        <v>100</v>
      </c>
      <c r="B84" t="s">
        <v>15</v>
      </c>
      <c r="C84" t="s">
        <v>17</v>
      </c>
      <c r="D84">
        <v>34</v>
      </c>
      <c r="E84" s="1">
        <v>44459</v>
      </c>
      <c r="F84">
        <v>85000</v>
      </c>
      <c r="G84" t="s">
        <v>13</v>
      </c>
    </row>
    <row r="85" spans="1:7" x14ac:dyDescent="0.25">
      <c r="A85" t="s">
        <v>101</v>
      </c>
      <c r="B85" t="s">
        <v>8</v>
      </c>
      <c r="C85" t="s">
        <v>9</v>
      </c>
      <c r="D85">
        <v>28</v>
      </c>
      <c r="E85" s="1">
        <v>44820</v>
      </c>
      <c r="F85">
        <v>43510</v>
      </c>
      <c r="G85" t="s">
        <v>49</v>
      </c>
    </row>
    <row r="86" spans="1:7" x14ac:dyDescent="0.25">
      <c r="A86" t="s">
        <v>102</v>
      </c>
      <c r="B86" t="s">
        <v>8</v>
      </c>
      <c r="C86" t="s">
        <v>17</v>
      </c>
      <c r="D86">
        <v>33</v>
      </c>
      <c r="E86" s="1">
        <v>44243</v>
      </c>
      <c r="F86">
        <v>59430</v>
      </c>
      <c r="G86" t="s">
        <v>13</v>
      </c>
    </row>
    <row r="87" spans="1:7" x14ac:dyDescent="0.25">
      <c r="A87" t="s">
        <v>103</v>
      </c>
      <c r="B87" t="s">
        <v>15</v>
      </c>
      <c r="C87" t="s">
        <v>17</v>
      </c>
      <c r="D87">
        <v>33</v>
      </c>
      <c r="E87" s="1">
        <v>44067</v>
      </c>
      <c r="F87">
        <v>65360</v>
      </c>
      <c r="G87" t="s">
        <v>13</v>
      </c>
    </row>
    <row r="88" spans="1:7" x14ac:dyDescent="0.25">
      <c r="A88" t="s">
        <v>104</v>
      </c>
      <c r="B88" t="s">
        <v>15</v>
      </c>
      <c r="C88" t="s">
        <v>12</v>
      </c>
      <c r="D88">
        <v>32</v>
      </c>
      <c r="E88" s="1">
        <v>44611</v>
      </c>
      <c r="F88">
        <v>41570</v>
      </c>
      <c r="G88" t="s">
        <v>13</v>
      </c>
    </row>
    <row r="89" spans="1:7" x14ac:dyDescent="0.25">
      <c r="A89" t="s">
        <v>105</v>
      </c>
      <c r="B89" t="s">
        <v>15</v>
      </c>
      <c r="C89" t="s">
        <v>23</v>
      </c>
      <c r="D89">
        <v>33</v>
      </c>
      <c r="E89" s="1">
        <v>44312</v>
      </c>
      <c r="F89">
        <v>75280</v>
      </c>
      <c r="G89" t="s">
        <v>13</v>
      </c>
    </row>
    <row r="90" spans="1:7" x14ac:dyDescent="0.25">
      <c r="A90" t="s">
        <v>106</v>
      </c>
      <c r="B90" t="s">
        <v>8</v>
      </c>
      <c r="C90" t="s">
        <v>9</v>
      </c>
      <c r="D90">
        <v>33</v>
      </c>
      <c r="E90" s="1">
        <v>44385</v>
      </c>
      <c r="F90">
        <v>74550</v>
      </c>
      <c r="G90" t="s">
        <v>13</v>
      </c>
    </row>
    <row r="91" spans="1:7" x14ac:dyDescent="0.25">
      <c r="A91" t="s">
        <v>107</v>
      </c>
      <c r="B91" t="s">
        <v>8</v>
      </c>
      <c r="C91" t="s">
        <v>12</v>
      </c>
      <c r="D91">
        <v>30</v>
      </c>
      <c r="E91" s="1">
        <v>44701</v>
      </c>
      <c r="F91">
        <v>67950</v>
      </c>
      <c r="G91" t="s">
        <v>13</v>
      </c>
    </row>
    <row r="92" spans="1:7" x14ac:dyDescent="0.25">
      <c r="A92" t="s">
        <v>108</v>
      </c>
      <c r="B92" t="s">
        <v>8</v>
      </c>
      <c r="C92" t="s">
        <v>17</v>
      </c>
      <c r="D92">
        <v>42</v>
      </c>
      <c r="E92" s="1">
        <v>44731</v>
      </c>
      <c r="F92">
        <v>70270</v>
      </c>
      <c r="G92" t="s">
        <v>18</v>
      </c>
    </row>
    <row r="93" spans="1:7" x14ac:dyDescent="0.25">
      <c r="A93" t="s">
        <v>109</v>
      </c>
      <c r="B93" t="s">
        <v>8</v>
      </c>
      <c r="C93" t="s">
        <v>12</v>
      </c>
      <c r="D93">
        <v>26</v>
      </c>
      <c r="E93" s="1">
        <v>44411</v>
      </c>
      <c r="F93">
        <v>53540</v>
      </c>
      <c r="G93" t="s">
        <v>13</v>
      </c>
    </row>
    <row r="94" spans="1:7" x14ac:dyDescent="0.25">
      <c r="A94" t="s">
        <v>7</v>
      </c>
      <c r="B94" t="s">
        <v>8</v>
      </c>
      <c r="C94" t="s">
        <v>9</v>
      </c>
      <c r="D94">
        <v>22</v>
      </c>
      <c r="E94">
        <v>44446</v>
      </c>
      <c r="F94">
        <v>112780</v>
      </c>
      <c r="G94" t="s">
        <v>10</v>
      </c>
    </row>
    <row r="95" spans="1:7" x14ac:dyDescent="0.25">
      <c r="A95" t="s">
        <v>11</v>
      </c>
      <c r="B95" t="s">
        <v>8</v>
      </c>
      <c r="C95" t="s">
        <v>12</v>
      </c>
      <c r="D95">
        <v>46</v>
      </c>
      <c r="E95">
        <v>44758</v>
      </c>
      <c r="F95">
        <v>70610</v>
      </c>
      <c r="G95" t="s">
        <v>13</v>
      </c>
    </row>
    <row r="96" spans="1:7" x14ac:dyDescent="0.25">
      <c r="A96" t="s">
        <v>14</v>
      </c>
      <c r="B96" t="s">
        <v>15</v>
      </c>
      <c r="C96" t="s">
        <v>9</v>
      </c>
      <c r="D96">
        <v>28</v>
      </c>
      <c r="E96">
        <v>44357</v>
      </c>
      <c r="F96">
        <v>53240</v>
      </c>
      <c r="G96" t="s">
        <v>13</v>
      </c>
    </row>
    <row r="97" spans="1:7" x14ac:dyDescent="0.25">
      <c r="A97" t="s">
        <v>16</v>
      </c>
      <c r="C97" t="s">
        <v>17</v>
      </c>
      <c r="D97">
        <v>37</v>
      </c>
      <c r="E97">
        <v>44146</v>
      </c>
      <c r="F97">
        <v>115440</v>
      </c>
      <c r="G97" t="s">
        <v>18</v>
      </c>
    </row>
    <row r="98" spans="1:7" x14ac:dyDescent="0.25">
      <c r="A98" t="s">
        <v>19</v>
      </c>
      <c r="B98" t="s">
        <v>8</v>
      </c>
      <c r="C98" t="s">
        <v>9</v>
      </c>
      <c r="D98">
        <v>32</v>
      </c>
      <c r="E98">
        <v>44465</v>
      </c>
      <c r="F98">
        <v>53540</v>
      </c>
      <c r="G98" t="s">
        <v>13</v>
      </c>
    </row>
    <row r="99" spans="1:7" x14ac:dyDescent="0.25">
      <c r="A99" t="s">
        <v>20</v>
      </c>
      <c r="B99" t="s">
        <v>15</v>
      </c>
      <c r="C99" t="s">
        <v>12</v>
      </c>
      <c r="D99">
        <v>30</v>
      </c>
      <c r="E99">
        <v>44861</v>
      </c>
      <c r="F99">
        <v>112570</v>
      </c>
      <c r="G99" t="s">
        <v>13</v>
      </c>
    </row>
    <row r="100" spans="1:7" x14ac:dyDescent="0.25">
      <c r="A100" t="s">
        <v>21</v>
      </c>
      <c r="B100" t="s">
        <v>8</v>
      </c>
      <c r="C100" t="s">
        <v>12</v>
      </c>
      <c r="D100">
        <v>33</v>
      </c>
      <c r="E100">
        <v>44701</v>
      </c>
      <c r="F100">
        <v>48530</v>
      </c>
      <c r="G100" t="s">
        <v>10</v>
      </c>
    </row>
    <row r="101" spans="1:7" x14ac:dyDescent="0.25">
      <c r="A101" t="s">
        <v>22</v>
      </c>
      <c r="B101" t="s">
        <v>15</v>
      </c>
      <c r="C101" t="s">
        <v>23</v>
      </c>
      <c r="D101">
        <v>24</v>
      </c>
      <c r="E101">
        <v>44148</v>
      </c>
      <c r="F101">
        <v>62780</v>
      </c>
      <c r="G10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71C27-C06C-416D-8C9D-4A752130AFD5}">
  <sheetPr>
    <tabColor rgb="FFFFFF00"/>
  </sheetPr>
  <dimension ref="A1:G113"/>
  <sheetViews>
    <sheetView workbookViewId="0">
      <selection activeCell="D29" sqref="D29"/>
    </sheetView>
  </sheetViews>
  <sheetFormatPr defaultRowHeight="15" x14ac:dyDescent="0.25"/>
  <cols>
    <col min="1" max="1" width="33.7109375" customWidth="1"/>
    <col min="2" max="2" width="12.7109375" customWidth="1"/>
    <col min="4" max="4" width="19.7109375" customWidth="1"/>
    <col min="5" max="5" width="19.28515625" customWidth="1"/>
    <col min="6" max="6" width="18" customWidth="1"/>
    <col min="7" max="7" width="21" customWidth="1"/>
  </cols>
  <sheetData>
    <row r="1" spans="1:7" x14ac:dyDescent="0.25">
      <c r="A1" t="s">
        <v>0</v>
      </c>
      <c r="B1" t="s">
        <v>1</v>
      </c>
      <c r="C1" t="s">
        <v>3</v>
      </c>
      <c r="D1" t="s">
        <v>6</v>
      </c>
      <c r="E1" t="s">
        <v>4</v>
      </c>
      <c r="F1" t="s">
        <v>2</v>
      </c>
      <c r="G1" t="s">
        <v>5</v>
      </c>
    </row>
    <row r="2" spans="1:7" x14ac:dyDescent="0.25">
      <c r="A2" t="s">
        <v>110</v>
      </c>
      <c r="B2" t="s">
        <v>8</v>
      </c>
      <c r="C2">
        <v>20</v>
      </c>
      <c r="D2" t="s">
        <v>13</v>
      </c>
      <c r="E2" s="1">
        <v>44122</v>
      </c>
      <c r="F2" t="s">
        <v>23</v>
      </c>
      <c r="G2">
        <v>112650</v>
      </c>
    </row>
    <row r="3" spans="1:7" x14ac:dyDescent="0.25">
      <c r="A3" t="s">
        <v>111</v>
      </c>
      <c r="B3" t="s">
        <v>15</v>
      </c>
      <c r="C3">
        <v>32</v>
      </c>
      <c r="D3" t="s">
        <v>10</v>
      </c>
      <c r="E3" s="1">
        <v>44293</v>
      </c>
      <c r="F3" t="s">
        <v>23</v>
      </c>
      <c r="G3">
        <v>43840</v>
      </c>
    </row>
    <row r="4" spans="1:7" x14ac:dyDescent="0.25">
      <c r="A4" t="s">
        <v>112</v>
      </c>
      <c r="B4" t="s">
        <v>8</v>
      </c>
      <c r="C4">
        <v>31</v>
      </c>
      <c r="D4" t="s">
        <v>13</v>
      </c>
      <c r="E4" s="1">
        <v>44663</v>
      </c>
      <c r="F4" t="s">
        <v>12</v>
      </c>
      <c r="G4">
        <v>103550</v>
      </c>
    </row>
    <row r="5" spans="1:7" x14ac:dyDescent="0.25">
      <c r="A5" t="s">
        <v>113</v>
      </c>
      <c r="B5" t="s">
        <v>15</v>
      </c>
      <c r="C5">
        <v>32</v>
      </c>
      <c r="D5" t="s">
        <v>13</v>
      </c>
      <c r="E5" s="1">
        <v>44339</v>
      </c>
      <c r="F5" t="s">
        <v>26</v>
      </c>
      <c r="G5">
        <v>45510</v>
      </c>
    </row>
    <row r="6" spans="1:7" x14ac:dyDescent="0.25">
      <c r="A6" t="s">
        <v>114</v>
      </c>
      <c r="C6">
        <v>37</v>
      </c>
      <c r="D6" t="s">
        <v>18</v>
      </c>
      <c r="E6" s="1">
        <v>44085</v>
      </c>
      <c r="F6" t="s">
        <v>17</v>
      </c>
      <c r="G6">
        <v>115440</v>
      </c>
    </row>
    <row r="7" spans="1:7" x14ac:dyDescent="0.25">
      <c r="A7" t="s">
        <v>115</v>
      </c>
      <c r="B7" t="s">
        <v>15</v>
      </c>
      <c r="C7">
        <v>38</v>
      </c>
      <c r="D7" t="s">
        <v>10</v>
      </c>
      <c r="E7" s="1">
        <v>44268</v>
      </c>
      <c r="F7" t="s">
        <v>9</v>
      </c>
      <c r="G7">
        <v>56870</v>
      </c>
    </row>
    <row r="8" spans="1:7" x14ac:dyDescent="0.25">
      <c r="A8" t="s">
        <v>116</v>
      </c>
      <c r="B8" t="s">
        <v>15</v>
      </c>
      <c r="C8">
        <v>25</v>
      </c>
      <c r="D8" t="s">
        <v>13</v>
      </c>
      <c r="E8" s="1">
        <v>44144</v>
      </c>
      <c r="F8" t="s">
        <v>9</v>
      </c>
      <c r="G8">
        <v>92700</v>
      </c>
    </row>
    <row r="9" spans="1:7" x14ac:dyDescent="0.25">
      <c r="A9" t="s">
        <v>117</v>
      </c>
      <c r="C9">
        <v>32</v>
      </c>
      <c r="D9" t="s">
        <v>13</v>
      </c>
      <c r="E9" s="1">
        <v>44713</v>
      </c>
      <c r="F9" t="s">
        <v>23</v>
      </c>
      <c r="G9">
        <v>91310</v>
      </c>
    </row>
    <row r="10" spans="1:7" x14ac:dyDescent="0.25">
      <c r="A10" t="s">
        <v>118</v>
      </c>
      <c r="B10" t="s">
        <v>8</v>
      </c>
      <c r="C10">
        <v>33</v>
      </c>
      <c r="D10" t="s">
        <v>13</v>
      </c>
      <c r="E10" s="1">
        <v>44324</v>
      </c>
      <c r="F10" t="s">
        <v>9</v>
      </c>
      <c r="G10">
        <v>74550</v>
      </c>
    </row>
    <row r="11" spans="1:7" x14ac:dyDescent="0.25">
      <c r="A11" t="s">
        <v>119</v>
      </c>
      <c r="B11" t="s">
        <v>8</v>
      </c>
      <c r="C11">
        <v>25</v>
      </c>
      <c r="D11" t="s">
        <v>10</v>
      </c>
      <c r="E11" s="1">
        <v>44665</v>
      </c>
      <c r="F11" t="s">
        <v>12</v>
      </c>
      <c r="G11">
        <v>109190</v>
      </c>
    </row>
    <row r="12" spans="1:7" x14ac:dyDescent="0.25">
      <c r="A12" t="s">
        <v>120</v>
      </c>
      <c r="B12" t="s">
        <v>15</v>
      </c>
      <c r="C12">
        <v>40</v>
      </c>
      <c r="D12" t="s">
        <v>13</v>
      </c>
      <c r="E12" s="1">
        <v>44320</v>
      </c>
      <c r="F12" t="s">
        <v>23</v>
      </c>
      <c r="G12">
        <v>104410</v>
      </c>
    </row>
    <row r="13" spans="1:7" x14ac:dyDescent="0.25">
      <c r="A13" t="s">
        <v>121</v>
      </c>
      <c r="B13" t="s">
        <v>8</v>
      </c>
      <c r="C13">
        <v>30</v>
      </c>
      <c r="D13" t="s">
        <v>13</v>
      </c>
      <c r="E13" s="1">
        <v>44544</v>
      </c>
      <c r="F13" t="s">
        <v>17</v>
      </c>
      <c r="G13">
        <v>96800</v>
      </c>
    </row>
    <row r="14" spans="1:7" x14ac:dyDescent="0.25">
      <c r="A14" t="s">
        <v>122</v>
      </c>
      <c r="B14" t="s">
        <v>8</v>
      </c>
      <c r="C14">
        <v>28</v>
      </c>
      <c r="D14" t="s">
        <v>10</v>
      </c>
      <c r="E14" s="1">
        <v>43980</v>
      </c>
      <c r="F14" t="s">
        <v>17</v>
      </c>
      <c r="G14">
        <v>48170</v>
      </c>
    </row>
    <row r="15" spans="1:7" x14ac:dyDescent="0.25">
      <c r="A15" t="s">
        <v>123</v>
      </c>
      <c r="B15" t="s">
        <v>8</v>
      </c>
      <c r="C15">
        <v>21</v>
      </c>
      <c r="D15" t="s">
        <v>13</v>
      </c>
      <c r="E15" s="1">
        <v>44042</v>
      </c>
      <c r="F15" t="s">
        <v>12</v>
      </c>
      <c r="G15">
        <v>37920</v>
      </c>
    </row>
    <row r="16" spans="1:7" x14ac:dyDescent="0.25">
      <c r="A16" t="s">
        <v>124</v>
      </c>
      <c r="B16" t="s">
        <v>8</v>
      </c>
      <c r="C16">
        <v>34</v>
      </c>
      <c r="D16" t="s">
        <v>13</v>
      </c>
      <c r="E16" s="1">
        <v>44642</v>
      </c>
      <c r="F16" t="s">
        <v>12</v>
      </c>
      <c r="G16">
        <v>112650</v>
      </c>
    </row>
    <row r="17" spans="1:7" x14ac:dyDescent="0.25">
      <c r="A17" t="s">
        <v>125</v>
      </c>
      <c r="B17" t="s">
        <v>15</v>
      </c>
      <c r="C17">
        <v>34</v>
      </c>
      <c r="D17" t="s">
        <v>18</v>
      </c>
      <c r="E17" s="1">
        <v>44660</v>
      </c>
      <c r="F17" t="s">
        <v>9</v>
      </c>
      <c r="G17">
        <v>49630</v>
      </c>
    </row>
    <row r="18" spans="1:7" x14ac:dyDescent="0.25">
      <c r="A18" t="s">
        <v>126</v>
      </c>
      <c r="B18" t="s">
        <v>8</v>
      </c>
      <c r="C18">
        <v>36</v>
      </c>
      <c r="D18" t="s">
        <v>13</v>
      </c>
      <c r="E18" s="1">
        <v>43958</v>
      </c>
      <c r="F18" t="s">
        <v>23</v>
      </c>
      <c r="G18">
        <v>118840</v>
      </c>
    </row>
    <row r="19" spans="1:7" x14ac:dyDescent="0.25">
      <c r="A19" t="s">
        <v>127</v>
      </c>
      <c r="B19" t="s">
        <v>8</v>
      </c>
      <c r="C19">
        <v>30</v>
      </c>
      <c r="D19" t="s">
        <v>13</v>
      </c>
      <c r="E19" s="1">
        <v>44789</v>
      </c>
      <c r="F19" t="s">
        <v>23</v>
      </c>
      <c r="G19">
        <v>69710</v>
      </c>
    </row>
    <row r="20" spans="1:7" x14ac:dyDescent="0.25">
      <c r="A20" t="s">
        <v>128</v>
      </c>
      <c r="B20" t="s">
        <v>8</v>
      </c>
      <c r="C20">
        <v>20</v>
      </c>
      <c r="D20" t="s">
        <v>13</v>
      </c>
      <c r="E20" s="1">
        <v>44683</v>
      </c>
      <c r="F20" t="s">
        <v>12</v>
      </c>
      <c r="G20">
        <v>79570</v>
      </c>
    </row>
    <row r="21" spans="1:7" x14ac:dyDescent="0.25">
      <c r="A21" t="s">
        <v>129</v>
      </c>
      <c r="B21" t="s">
        <v>15</v>
      </c>
      <c r="C21">
        <v>22</v>
      </c>
      <c r="D21" t="s">
        <v>10</v>
      </c>
      <c r="E21" s="1">
        <v>44388</v>
      </c>
      <c r="F21" t="s">
        <v>12</v>
      </c>
      <c r="G21">
        <v>76900</v>
      </c>
    </row>
    <row r="22" spans="1:7" x14ac:dyDescent="0.25">
      <c r="A22" t="s">
        <v>130</v>
      </c>
      <c r="B22" t="s">
        <v>8</v>
      </c>
      <c r="C22">
        <v>27</v>
      </c>
      <c r="D22" t="s">
        <v>13</v>
      </c>
      <c r="E22" s="1">
        <v>44073</v>
      </c>
      <c r="F22" t="s">
        <v>9</v>
      </c>
      <c r="G22">
        <v>54970</v>
      </c>
    </row>
    <row r="23" spans="1:7" x14ac:dyDescent="0.25">
      <c r="A23" t="s">
        <v>131</v>
      </c>
      <c r="B23" t="s">
        <v>8</v>
      </c>
      <c r="C23">
        <v>37</v>
      </c>
      <c r="D23" t="s">
        <v>18</v>
      </c>
      <c r="E23" s="1">
        <v>44277</v>
      </c>
      <c r="F23" t="s">
        <v>23</v>
      </c>
      <c r="G23">
        <v>88050</v>
      </c>
    </row>
    <row r="24" spans="1:7" x14ac:dyDescent="0.25">
      <c r="A24" t="s">
        <v>132</v>
      </c>
      <c r="B24" t="s">
        <v>8</v>
      </c>
      <c r="C24">
        <v>43</v>
      </c>
      <c r="D24" t="s">
        <v>13</v>
      </c>
      <c r="E24" s="1">
        <v>44558</v>
      </c>
      <c r="F24" t="s">
        <v>9</v>
      </c>
      <c r="G24">
        <v>36040</v>
      </c>
    </row>
    <row r="25" spans="1:7" x14ac:dyDescent="0.25">
      <c r="A25" t="s">
        <v>133</v>
      </c>
      <c r="B25" t="s">
        <v>15</v>
      </c>
      <c r="C25">
        <v>42</v>
      </c>
      <c r="D25" t="s">
        <v>43</v>
      </c>
      <c r="E25" s="1">
        <v>44718</v>
      </c>
      <c r="F25" t="s">
        <v>12</v>
      </c>
      <c r="G25">
        <v>75000</v>
      </c>
    </row>
    <row r="26" spans="1:7" x14ac:dyDescent="0.25">
      <c r="A26" t="s">
        <v>134</v>
      </c>
      <c r="B26" t="s">
        <v>8</v>
      </c>
      <c r="C26">
        <v>35</v>
      </c>
      <c r="D26" t="s">
        <v>13</v>
      </c>
      <c r="E26" s="1">
        <v>44666</v>
      </c>
      <c r="F26" t="s">
        <v>12</v>
      </c>
      <c r="G26">
        <v>40400</v>
      </c>
    </row>
    <row r="27" spans="1:7" x14ac:dyDescent="0.25">
      <c r="A27" t="s">
        <v>135</v>
      </c>
      <c r="B27" t="s">
        <v>8</v>
      </c>
      <c r="C27">
        <v>24</v>
      </c>
      <c r="D27" t="s">
        <v>13</v>
      </c>
      <c r="E27" s="1">
        <v>44625</v>
      </c>
      <c r="F27" t="s">
        <v>23</v>
      </c>
      <c r="G27">
        <v>100420</v>
      </c>
    </row>
    <row r="28" spans="1:7" x14ac:dyDescent="0.25">
      <c r="A28" t="s">
        <v>136</v>
      </c>
      <c r="B28" t="s">
        <v>15</v>
      </c>
      <c r="C28">
        <v>31</v>
      </c>
      <c r="D28" t="s">
        <v>13</v>
      </c>
      <c r="E28" s="1">
        <v>44604</v>
      </c>
      <c r="F28" t="s">
        <v>23</v>
      </c>
      <c r="G28">
        <v>58100</v>
      </c>
    </row>
    <row r="29" spans="1:7" x14ac:dyDescent="0.25">
      <c r="A29" t="s">
        <v>137</v>
      </c>
      <c r="B29" t="s">
        <v>15</v>
      </c>
      <c r="C29">
        <v>44</v>
      </c>
      <c r="D29" t="s">
        <v>13</v>
      </c>
      <c r="E29" s="1">
        <v>44985</v>
      </c>
      <c r="F29" t="s">
        <v>23</v>
      </c>
      <c r="G29">
        <v>114870</v>
      </c>
    </row>
    <row r="30" spans="1:7" x14ac:dyDescent="0.25">
      <c r="A30" t="s">
        <v>138</v>
      </c>
      <c r="B30" t="s">
        <v>15</v>
      </c>
      <c r="C30">
        <v>32</v>
      </c>
      <c r="D30" t="s">
        <v>13</v>
      </c>
      <c r="E30" s="1">
        <v>44549</v>
      </c>
      <c r="F30" t="s">
        <v>12</v>
      </c>
      <c r="G30">
        <v>41570</v>
      </c>
    </row>
    <row r="31" spans="1:7" x14ac:dyDescent="0.25">
      <c r="A31" t="s">
        <v>139</v>
      </c>
      <c r="B31" t="s">
        <v>15</v>
      </c>
      <c r="C31">
        <v>30</v>
      </c>
      <c r="D31" t="s">
        <v>13</v>
      </c>
      <c r="E31" s="1">
        <v>44800</v>
      </c>
      <c r="F31" t="s">
        <v>12</v>
      </c>
      <c r="G31">
        <v>112570</v>
      </c>
    </row>
    <row r="32" spans="1:7" x14ac:dyDescent="0.25">
      <c r="A32" t="s">
        <v>140</v>
      </c>
      <c r="B32" t="s">
        <v>8</v>
      </c>
      <c r="C32">
        <v>26</v>
      </c>
      <c r="D32" t="s">
        <v>13</v>
      </c>
      <c r="E32" s="1">
        <v>44164</v>
      </c>
      <c r="F32" t="s">
        <v>12</v>
      </c>
      <c r="G32">
        <v>47360</v>
      </c>
    </row>
    <row r="33" spans="1:7" x14ac:dyDescent="0.25">
      <c r="A33" t="s">
        <v>141</v>
      </c>
      <c r="B33" t="s">
        <v>15</v>
      </c>
      <c r="C33">
        <v>21</v>
      </c>
      <c r="D33" t="s">
        <v>13</v>
      </c>
      <c r="E33" s="1">
        <v>44256</v>
      </c>
      <c r="F33" t="s">
        <v>17</v>
      </c>
      <c r="G33">
        <v>65920</v>
      </c>
    </row>
    <row r="34" spans="1:7" x14ac:dyDescent="0.25">
      <c r="A34" t="s">
        <v>142</v>
      </c>
      <c r="B34" t="s">
        <v>15</v>
      </c>
      <c r="C34">
        <v>28</v>
      </c>
      <c r="D34" t="s">
        <v>13</v>
      </c>
      <c r="E34" s="1">
        <v>44571</v>
      </c>
      <c r="F34" t="s">
        <v>12</v>
      </c>
      <c r="G34">
        <v>99970</v>
      </c>
    </row>
    <row r="35" spans="1:7" x14ac:dyDescent="0.25">
      <c r="A35" t="s">
        <v>143</v>
      </c>
      <c r="B35" t="s">
        <v>15</v>
      </c>
      <c r="C35">
        <v>25</v>
      </c>
      <c r="D35" t="s">
        <v>10</v>
      </c>
      <c r="E35" s="1">
        <v>44633</v>
      </c>
      <c r="F35" t="s">
        <v>23</v>
      </c>
      <c r="G35">
        <v>80700</v>
      </c>
    </row>
    <row r="36" spans="1:7" x14ac:dyDescent="0.25">
      <c r="A36" t="s">
        <v>144</v>
      </c>
      <c r="B36" t="s">
        <v>8</v>
      </c>
      <c r="C36">
        <v>24</v>
      </c>
      <c r="D36" t="s">
        <v>18</v>
      </c>
      <c r="E36" s="1">
        <v>44375</v>
      </c>
      <c r="F36" t="s">
        <v>17</v>
      </c>
      <c r="G36">
        <v>52610</v>
      </c>
    </row>
    <row r="37" spans="1:7" x14ac:dyDescent="0.25">
      <c r="A37" t="s">
        <v>145</v>
      </c>
      <c r="B37" t="s">
        <v>8</v>
      </c>
      <c r="C37">
        <v>29</v>
      </c>
      <c r="D37" t="s">
        <v>18</v>
      </c>
      <c r="E37" s="1">
        <v>44119</v>
      </c>
      <c r="F37" t="s">
        <v>23</v>
      </c>
      <c r="G37">
        <v>112110</v>
      </c>
    </row>
    <row r="38" spans="1:7" x14ac:dyDescent="0.25">
      <c r="A38" t="s">
        <v>146</v>
      </c>
      <c r="B38" t="s">
        <v>15</v>
      </c>
      <c r="C38">
        <v>27</v>
      </c>
      <c r="D38" t="s">
        <v>13</v>
      </c>
      <c r="E38" s="1">
        <v>44061</v>
      </c>
      <c r="F38" t="s">
        <v>26</v>
      </c>
      <c r="G38">
        <v>119110</v>
      </c>
    </row>
    <row r="39" spans="1:7" x14ac:dyDescent="0.25">
      <c r="A39" t="s">
        <v>147</v>
      </c>
      <c r="B39" t="s">
        <v>8</v>
      </c>
      <c r="C39">
        <v>22</v>
      </c>
      <c r="D39" t="s">
        <v>10</v>
      </c>
      <c r="E39" s="1">
        <v>44384</v>
      </c>
      <c r="F39" t="s">
        <v>9</v>
      </c>
      <c r="G39">
        <v>112780</v>
      </c>
    </row>
    <row r="40" spans="1:7" x14ac:dyDescent="0.25">
      <c r="A40" t="s">
        <v>148</v>
      </c>
      <c r="B40" t="s">
        <v>15</v>
      </c>
      <c r="C40">
        <v>36</v>
      </c>
      <c r="D40" t="s">
        <v>13</v>
      </c>
      <c r="E40" s="1">
        <v>44023</v>
      </c>
      <c r="F40" t="s">
        <v>12</v>
      </c>
      <c r="G40">
        <v>114890</v>
      </c>
    </row>
    <row r="41" spans="1:7" x14ac:dyDescent="0.25">
      <c r="A41" t="s">
        <v>149</v>
      </c>
      <c r="B41" t="s">
        <v>8</v>
      </c>
      <c r="C41">
        <v>27</v>
      </c>
      <c r="D41" t="s">
        <v>13</v>
      </c>
      <c r="E41" s="1">
        <v>44506</v>
      </c>
      <c r="F41" t="s">
        <v>17</v>
      </c>
      <c r="G41">
        <v>48980</v>
      </c>
    </row>
    <row r="42" spans="1:7" x14ac:dyDescent="0.25">
      <c r="A42" t="s">
        <v>150</v>
      </c>
      <c r="B42" t="s">
        <v>8</v>
      </c>
      <c r="C42">
        <v>21</v>
      </c>
      <c r="D42" t="s">
        <v>13</v>
      </c>
      <c r="E42" s="1">
        <v>44180</v>
      </c>
      <c r="F42" t="s">
        <v>26</v>
      </c>
      <c r="G42">
        <v>75880</v>
      </c>
    </row>
    <row r="43" spans="1:7" x14ac:dyDescent="0.25">
      <c r="A43" t="s">
        <v>151</v>
      </c>
      <c r="B43" t="s">
        <v>15</v>
      </c>
      <c r="C43">
        <v>28</v>
      </c>
      <c r="D43" t="s">
        <v>13</v>
      </c>
      <c r="E43" s="1">
        <v>44296</v>
      </c>
      <c r="F43" t="s">
        <v>9</v>
      </c>
      <c r="G43">
        <v>53240</v>
      </c>
    </row>
    <row r="44" spans="1:7" x14ac:dyDescent="0.25">
      <c r="A44" t="s">
        <v>152</v>
      </c>
      <c r="B44" t="s">
        <v>15</v>
      </c>
      <c r="C44">
        <v>34</v>
      </c>
      <c r="D44" t="s">
        <v>13</v>
      </c>
      <c r="E44" s="1">
        <v>44397</v>
      </c>
      <c r="F44" t="s">
        <v>17</v>
      </c>
      <c r="G44">
        <v>85000</v>
      </c>
    </row>
    <row r="45" spans="1:7" x14ac:dyDescent="0.25">
      <c r="A45" t="s">
        <v>153</v>
      </c>
      <c r="B45" t="s">
        <v>15</v>
      </c>
      <c r="C45">
        <v>21</v>
      </c>
      <c r="D45" t="s">
        <v>13</v>
      </c>
      <c r="E45" s="1">
        <v>44619</v>
      </c>
      <c r="F45" t="s">
        <v>23</v>
      </c>
      <c r="G45">
        <v>33920</v>
      </c>
    </row>
    <row r="46" spans="1:7" x14ac:dyDescent="0.25">
      <c r="A46" t="s">
        <v>154</v>
      </c>
      <c r="B46" t="s">
        <v>15</v>
      </c>
      <c r="C46">
        <v>33</v>
      </c>
      <c r="D46" t="s">
        <v>13</v>
      </c>
      <c r="E46" s="1">
        <v>44253</v>
      </c>
      <c r="F46" t="s">
        <v>23</v>
      </c>
      <c r="G46">
        <v>75280</v>
      </c>
    </row>
    <row r="47" spans="1:7" x14ac:dyDescent="0.25">
      <c r="A47" t="s">
        <v>155</v>
      </c>
      <c r="B47" t="s">
        <v>15</v>
      </c>
      <c r="C47">
        <v>34</v>
      </c>
      <c r="D47" t="s">
        <v>13</v>
      </c>
      <c r="E47" s="1">
        <v>44594</v>
      </c>
      <c r="F47" t="s">
        <v>17</v>
      </c>
      <c r="G47">
        <v>58940</v>
      </c>
    </row>
    <row r="48" spans="1:7" x14ac:dyDescent="0.25">
      <c r="A48" t="s">
        <v>156</v>
      </c>
      <c r="B48" t="s">
        <v>15</v>
      </c>
      <c r="C48">
        <v>28</v>
      </c>
      <c r="D48" t="s">
        <v>13</v>
      </c>
      <c r="E48" s="1">
        <v>44425</v>
      </c>
      <c r="F48" t="s">
        <v>12</v>
      </c>
      <c r="G48">
        <v>104770</v>
      </c>
    </row>
    <row r="49" spans="1:7" x14ac:dyDescent="0.25">
      <c r="A49" t="s">
        <v>157</v>
      </c>
      <c r="B49" t="s">
        <v>8</v>
      </c>
      <c r="C49">
        <v>21</v>
      </c>
      <c r="D49" t="s">
        <v>13</v>
      </c>
      <c r="E49" s="1">
        <v>44701</v>
      </c>
      <c r="F49" t="s">
        <v>12</v>
      </c>
      <c r="G49">
        <v>57090</v>
      </c>
    </row>
    <row r="50" spans="1:7" x14ac:dyDescent="0.25">
      <c r="A50" t="s">
        <v>158</v>
      </c>
      <c r="B50" t="s">
        <v>8</v>
      </c>
      <c r="C50">
        <v>27</v>
      </c>
      <c r="D50" t="s">
        <v>10</v>
      </c>
      <c r="E50" s="1">
        <v>44174</v>
      </c>
      <c r="F50" t="s">
        <v>17</v>
      </c>
      <c r="G50">
        <v>91650</v>
      </c>
    </row>
    <row r="51" spans="1:7" x14ac:dyDescent="0.25">
      <c r="A51" t="s">
        <v>159</v>
      </c>
      <c r="B51" t="s">
        <v>8</v>
      </c>
      <c r="C51">
        <v>42</v>
      </c>
      <c r="D51" t="s">
        <v>18</v>
      </c>
      <c r="E51" s="1">
        <v>44670</v>
      </c>
      <c r="F51" t="s">
        <v>17</v>
      </c>
      <c r="G51">
        <v>70270</v>
      </c>
    </row>
    <row r="52" spans="1:7" x14ac:dyDescent="0.25">
      <c r="A52" t="s">
        <v>160</v>
      </c>
      <c r="B52" t="s">
        <v>15</v>
      </c>
      <c r="C52">
        <v>28</v>
      </c>
      <c r="D52" t="s">
        <v>13</v>
      </c>
      <c r="E52" s="1">
        <v>44124</v>
      </c>
      <c r="F52" t="s">
        <v>17</v>
      </c>
      <c r="G52">
        <v>75970</v>
      </c>
    </row>
    <row r="53" spans="1:7" x14ac:dyDescent="0.25">
      <c r="A53" t="s">
        <v>161</v>
      </c>
      <c r="C53">
        <v>27</v>
      </c>
      <c r="D53" t="s">
        <v>10</v>
      </c>
      <c r="E53" s="1">
        <v>44212</v>
      </c>
      <c r="F53" t="s">
        <v>23</v>
      </c>
      <c r="G53">
        <v>90700</v>
      </c>
    </row>
    <row r="54" spans="1:7" x14ac:dyDescent="0.25">
      <c r="A54" t="s">
        <v>162</v>
      </c>
      <c r="B54" t="s">
        <v>8</v>
      </c>
      <c r="C54">
        <v>30</v>
      </c>
      <c r="D54" t="s">
        <v>13</v>
      </c>
      <c r="E54" s="1">
        <v>44607</v>
      </c>
      <c r="F54" t="s">
        <v>12</v>
      </c>
      <c r="G54">
        <v>60570</v>
      </c>
    </row>
    <row r="55" spans="1:7" x14ac:dyDescent="0.25">
      <c r="A55" t="s">
        <v>163</v>
      </c>
      <c r="B55" t="s">
        <v>8</v>
      </c>
      <c r="C55">
        <v>33</v>
      </c>
      <c r="D55" t="s">
        <v>13</v>
      </c>
      <c r="E55" s="1">
        <v>44103</v>
      </c>
      <c r="F55" t="s">
        <v>12</v>
      </c>
      <c r="G55">
        <v>115920</v>
      </c>
    </row>
    <row r="56" spans="1:7" x14ac:dyDescent="0.25">
      <c r="A56" t="s">
        <v>164</v>
      </c>
      <c r="B56" t="s">
        <v>15</v>
      </c>
      <c r="C56">
        <v>33</v>
      </c>
      <c r="D56" t="s">
        <v>13</v>
      </c>
      <c r="E56" s="1">
        <v>44006</v>
      </c>
      <c r="F56" t="s">
        <v>17</v>
      </c>
      <c r="G56">
        <v>65360</v>
      </c>
    </row>
    <row r="57" spans="1:7" x14ac:dyDescent="0.25">
      <c r="A57" t="s">
        <v>165</v>
      </c>
      <c r="C57">
        <v>30</v>
      </c>
      <c r="D57" t="s">
        <v>13</v>
      </c>
      <c r="E57" s="1">
        <v>44535</v>
      </c>
      <c r="F57" t="s">
        <v>17</v>
      </c>
      <c r="G57">
        <v>64000</v>
      </c>
    </row>
    <row r="58" spans="1:7" x14ac:dyDescent="0.25">
      <c r="A58" t="s">
        <v>166</v>
      </c>
      <c r="B58" t="s">
        <v>15</v>
      </c>
      <c r="C58">
        <v>34</v>
      </c>
      <c r="D58" t="s">
        <v>13</v>
      </c>
      <c r="E58" s="1">
        <v>44383</v>
      </c>
      <c r="F58" t="s">
        <v>17</v>
      </c>
      <c r="G58">
        <v>92450</v>
      </c>
    </row>
    <row r="59" spans="1:7" x14ac:dyDescent="0.25">
      <c r="A59" t="s">
        <v>167</v>
      </c>
      <c r="B59" t="s">
        <v>8</v>
      </c>
      <c r="C59">
        <v>31</v>
      </c>
      <c r="D59" t="s">
        <v>13</v>
      </c>
      <c r="E59" s="1">
        <v>44450</v>
      </c>
      <c r="F59" t="s">
        <v>23</v>
      </c>
      <c r="G59">
        <v>48950</v>
      </c>
    </row>
    <row r="60" spans="1:7" x14ac:dyDescent="0.25">
      <c r="A60" t="s">
        <v>168</v>
      </c>
      <c r="B60" t="s">
        <v>15</v>
      </c>
      <c r="C60">
        <v>27</v>
      </c>
      <c r="D60" t="s">
        <v>13</v>
      </c>
      <c r="E60" s="1">
        <v>44625</v>
      </c>
      <c r="F60" t="s">
        <v>23</v>
      </c>
      <c r="G60">
        <v>83750</v>
      </c>
    </row>
    <row r="61" spans="1:7" x14ac:dyDescent="0.25">
      <c r="A61" t="s">
        <v>169</v>
      </c>
      <c r="B61" t="s">
        <v>15</v>
      </c>
      <c r="C61">
        <v>40</v>
      </c>
      <c r="D61" t="s">
        <v>13</v>
      </c>
      <c r="E61" s="1">
        <v>44276</v>
      </c>
      <c r="F61" t="s">
        <v>23</v>
      </c>
      <c r="G61">
        <v>87620</v>
      </c>
    </row>
    <row r="62" spans="1:7" x14ac:dyDescent="0.25">
      <c r="A62" t="s">
        <v>170</v>
      </c>
      <c r="B62" t="s">
        <v>15</v>
      </c>
      <c r="C62">
        <v>20</v>
      </c>
      <c r="D62" t="s">
        <v>18</v>
      </c>
      <c r="E62" s="1">
        <v>44476</v>
      </c>
      <c r="F62" t="s">
        <v>9</v>
      </c>
      <c r="G62">
        <v>68900</v>
      </c>
    </row>
    <row r="63" spans="1:7" x14ac:dyDescent="0.25">
      <c r="A63" t="s">
        <v>171</v>
      </c>
      <c r="B63" t="s">
        <v>8</v>
      </c>
      <c r="C63">
        <v>32</v>
      </c>
      <c r="D63" t="s">
        <v>13</v>
      </c>
      <c r="E63" s="1">
        <v>44403</v>
      </c>
      <c r="F63" t="s">
        <v>9</v>
      </c>
      <c r="G63">
        <v>53540</v>
      </c>
    </row>
    <row r="64" spans="1:7" x14ac:dyDescent="0.25">
      <c r="A64" t="s">
        <v>172</v>
      </c>
      <c r="B64" t="s">
        <v>8</v>
      </c>
      <c r="C64">
        <v>28</v>
      </c>
      <c r="D64" t="s">
        <v>49</v>
      </c>
      <c r="E64" s="1">
        <v>44758</v>
      </c>
      <c r="F64" t="s">
        <v>9</v>
      </c>
      <c r="G64">
        <v>43510</v>
      </c>
    </row>
    <row r="65" spans="1:7" x14ac:dyDescent="0.25">
      <c r="A65" t="s">
        <v>173</v>
      </c>
      <c r="B65" t="s">
        <v>15</v>
      </c>
      <c r="C65">
        <v>38</v>
      </c>
      <c r="D65" t="s">
        <v>43</v>
      </c>
      <c r="E65" s="1">
        <v>44316</v>
      </c>
      <c r="F65" t="s">
        <v>9</v>
      </c>
      <c r="G65">
        <v>109160</v>
      </c>
    </row>
    <row r="66" spans="1:7" x14ac:dyDescent="0.25">
      <c r="A66" t="s">
        <v>174</v>
      </c>
      <c r="B66" t="s">
        <v>8</v>
      </c>
      <c r="C66">
        <v>40</v>
      </c>
      <c r="D66" t="s">
        <v>13</v>
      </c>
      <c r="E66" s="1">
        <v>44204</v>
      </c>
      <c r="F66" t="s">
        <v>12</v>
      </c>
      <c r="G66">
        <v>99750</v>
      </c>
    </row>
    <row r="67" spans="1:7" x14ac:dyDescent="0.25">
      <c r="A67" t="s">
        <v>175</v>
      </c>
      <c r="B67" t="s">
        <v>15</v>
      </c>
      <c r="C67">
        <v>31</v>
      </c>
      <c r="D67" t="s">
        <v>13</v>
      </c>
      <c r="E67" s="1">
        <v>44084</v>
      </c>
      <c r="F67" t="s">
        <v>23</v>
      </c>
      <c r="G67">
        <v>41980</v>
      </c>
    </row>
    <row r="68" spans="1:7" x14ac:dyDescent="0.25">
      <c r="A68" t="s">
        <v>176</v>
      </c>
      <c r="B68" t="s">
        <v>8</v>
      </c>
      <c r="C68">
        <v>36</v>
      </c>
      <c r="D68" t="s">
        <v>13</v>
      </c>
      <c r="E68" s="1">
        <v>44272</v>
      </c>
      <c r="F68" t="s">
        <v>17</v>
      </c>
      <c r="G68">
        <v>71380</v>
      </c>
    </row>
    <row r="69" spans="1:7" x14ac:dyDescent="0.25">
      <c r="A69" t="s">
        <v>177</v>
      </c>
      <c r="B69" t="s">
        <v>8</v>
      </c>
      <c r="C69">
        <v>27</v>
      </c>
      <c r="D69" t="s">
        <v>49</v>
      </c>
      <c r="E69" s="1">
        <v>44547</v>
      </c>
      <c r="F69" t="s">
        <v>12</v>
      </c>
      <c r="G69">
        <v>113280</v>
      </c>
    </row>
    <row r="70" spans="1:7" x14ac:dyDescent="0.25">
      <c r="A70" t="s">
        <v>178</v>
      </c>
      <c r="B70" t="s">
        <v>15</v>
      </c>
      <c r="C70">
        <v>33</v>
      </c>
      <c r="D70" t="s">
        <v>13</v>
      </c>
      <c r="E70" s="1">
        <v>44747</v>
      </c>
      <c r="F70" t="s">
        <v>17</v>
      </c>
      <c r="G70">
        <v>86570</v>
      </c>
    </row>
    <row r="71" spans="1:7" x14ac:dyDescent="0.25">
      <c r="A71" t="s">
        <v>179</v>
      </c>
      <c r="B71" t="s">
        <v>8</v>
      </c>
      <c r="C71">
        <v>26</v>
      </c>
      <c r="D71" t="s">
        <v>13</v>
      </c>
      <c r="E71" s="1">
        <v>44350</v>
      </c>
      <c r="F71" t="s">
        <v>12</v>
      </c>
      <c r="G71">
        <v>53540</v>
      </c>
    </row>
    <row r="72" spans="1:7" x14ac:dyDescent="0.25">
      <c r="A72" t="s">
        <v>180</v>
      </c>
      <c r="B72" t="s">
        <v>8</v>
      </c>
      <c r="C72">
        <v>37</v>
      </c>
      <c r="D72" t="s">
        <v>13</v>
      </c>
      <c r="E72" s="1">
        <v>44640</v>
      </c>
      <c r="F72" t="s">
        <v>23</v>
      </c>
      <c r="G72">
        <v>69070</v>
      </c>
    </row>
    <row r="73" spans="1:7" x14ac:dyDescent="0.25">
      <c r="A73" t="s">
        <v>181</v>
      </c>
      <c r="B73" t="s">
        <v>15</v>
      </c>
      <c r="C73">
        <v>30</v>
      </c>
      <c r="D73" t="s">
        <v>18</v>
      </c>
      <c r="E73" s="1">
        <v>44328</v>
      </c>
      <c r="F73" t="s">
        <v>17</v>
      </c>
      <c r="G73">
        <v>67910</v>
      </c>
    </row>
    <row r="74" spans="1:7" x14ac:dyDescent="0.25">
      <c r="A74" t="s">
        <v>182</v>
      </c>
      <c r="B74" t="s">
        <v>8</v>
      </c>
      <c r="C74">
        <v>30</v>
      </c>
      <c r="D74" t="s">
        <v>13</v>
      </c>
      <c r="E74" s="1">
        <v>44214</v>
      </c>
      <c r="F74" t="s">
        <v>23</v>
      </c>
      <c r="G74">
        <v>69120</v>
      </c>
    </row>
    <row r="75" spans="1:7" x14ac:dyDescent="0.25">
      <c r="A75" t="s">
        <v>183</v>
      </c>
      <c r="B75" t="s">
        <v>15</v>
      </c>
      <c r="C75">
        <v>34</v>
      </c>
      <c r="D75" t="s">
        <v>13</v>
      </c>
      <c r="E75" s="1">
        <v>44550</v>
      </c>
      <c r="F75" t="s">
        <v>17</v>
      </c>
      <c r="G75">
        <v>60130</v>
      </c>
    </row>
    <row r="76" spans="1:7" x14ac:dyDescent="0.25">
      <c r="A76" t="s">
        <v>184</v>
      </c>
      <c r="B76" t="s">
        <v>8</v>
      </c>
      <c r="C76">
        <v>23</v>
      </c>
      <c r="D76" t="s">
        <v>13</v>
      </c>
      <c r="E76" s="1">
        <v>44378</v>
      </c>
      <c r="F76" t="s">
        <v>12</v>
      </c>
      <c r="G76">
        <v>106460</v>
      </c>
    </row>
    <row r="77" spans="1:7" x14ac:dyDescent="0.25">
      <c r="A77" t="s">
        <v>185</v>
      </c>
      <c r="B77" t="s">
        <v>15</v>
      </c>
      <c r="C77">
        <v>37</v>
      </c>
      <c r="D77" t="s">
        <v>13</v>
      </c>
      <c r="E77" s="1">
        <v>44389</v>
      </c>
      <c r="F77" t="s">
        <v>26</v>
      </c>
      <c r="G77">
        <v>118100</v>
      </c>
    </row>
    <row r="78" spans="1:7" x14ac:dyDescent="0.25">
      <c r="A78" t="s">
        <v>186</v>
      </c>
      <c r="B78" t="s">
        <v>15</v>
      </c>
      <c r="C78">
        <v>36</v>
      </c>
      <c r="D78" t="s">
        <v>13</v>
      </c>
      <c r="E78" s="1">
        <v>44468</v>
      </c>
      <c r="F78" t="s">
        <v>12</v>
      </c>
      <c r="G78">
        <v>78390</v>
      </c>
    </row>
    <row r="79" spans="1:7" x14ac:dyDescent="0.25">
      <c r="A79" t="s">
        <v>187</v>
      </c>
      <c r="B79" t="s">
        <v>15</v>
      </c>
      <c r="C79">
        <v>30</v>
      </c>
      <c r="D79" t="s">
        <v>13</v>
      </c>
      <c r="E79" s="1">
        <v>44789</v>
      </c>
      <c r="F79" t="s">
        <v>12</v>
      </c>
      <c r="G79">
        <v>114180</v>
      </c>
    </row>
    <row r="80" spans="1:7" x14ac:dyDescent="0.25">
      <c r="A80" t="s">
        <v>188</v>
      </c>
      <c r="B80" t="s">
        <v>15</v>
      </c>
      <c r="C80">
        <v>28</v>
      </c>
      <c r="D80" t="s">
        <v>13</v>
      </c>
      <c r="E80" s="1">
        <v>44590</v>
      </c>
      <c r="F80" t="s">
        <v>12</v>
      </c>
      <c r="G80">
        <v>104120</v>
      </c>
    </row>
    <row r="81" spans="1:7" x14ac:dyDescent="0.25">
      <c r="A81" t="s">
        <v>189</v>
      </c>
      <c r="B81" t="s">
        <v>8</v>
      </c>
      <c r="C81">
        <v>30</v>
      </c>
      <c r="D81" t="s">
        <v>13</v>
      </c>
      <c r="E81" s="1">
        <v>44640</v>
      </c>
      <c r="F81" t="s">
        <v>12</v>
      </c>
      <c r="G81">
        <v>67950</v>
      </c>
    </row>
    <row r="82" spans="1:7" x14ac:dyDescent="0.25">
      <c r="A82" t="s">
        <v>190</v>
      </c>
      <c r="B82" t="s">
        <v>15</v>
      </c>
      <c r="C82">
        <v>29</v>
      </c>
      <c r="D82" t="s">
        <v>13</v>
      </c>
      <c r="E82" s="1">
        <v>43962</v>
      </c>
      <c r="F82" t="s">
        <v>23</v>
      </c>
      <c r="G82">
        <v>34980</v>
      </c>
    </row>
    <row r="83" spans="1:7" x14ac:dyDescent="0.25">
      <c r="A83" t="s">
        <v>191</v>
      </c>
      <c r="B83" t="s">
        <v>15</v>
      </c>
      <c r="C83">
        <v>24</v>
      </c>
      <c r="D83" t="s">
        <v>13</v>
      </c>
      <c r="E83" s="1">
        <v>44087</v>
      </c>
      <c r="F83" t="s">
        <v>23</v>
      </c>
      <c r="G83">
        <v>62780</v>
      </c>
    </row>
    <row r="84" spans="1:7" x14ac:dyDescent="0.25">
      <c r="A84" t="s">
        <v>192</v>
      </c>
      <c r="B84" t="s">
        <v>8</v>
      </c>
      <c r="C84">
        <v>20</v>
      </c>
      <c r="D84" t="s">
        <v>13</v>
      </c>
      <c r="E84" s="1">
        <v>44397</v>
      </c>
      <c r="F84" t="s">
        <v>23</v>
      </c>
      <c r="G84">
        <v>107700</v>
      </c>
    </row>
    <row r="85" spans="1:7" x14ac:dyDescent="0.25">
      <c r="A85" t="s">
        <v>193</v>
      </c>
      <c r="B85" t="s">
        <v>8</v>
      </c>
      <c r="C85">
        <v>25</v>
      </c>
      <c r="D85" t="s">
        <v>13</v>
      </c>
      <c r="E85" s="1">
        <v>44322</v>
      </c>
      <c r="F85" t="s">
        <v>9</v>
      </c>
      <c r="G85">
        <v>65700</v>
      </c>
    </row>
    <row r="86" spans="1:7" x14ac:dyDescent="0.25">
      <c r="A86" t="s">
        <v>194</v>
      </c>
      <c r="B86" t="s">
        <v>15</v>
      </c>
      <c r="C86">
        <v>33</v>
      </c>
      <c r="D86" t="s">
        <v>49</v>
      </c>
      <c r="E86" s="1">
        <v>44313</v>
      </c>
      <c r="F86" t="s">
        <v>23</v>
      </c>
      <c r="G86">
        <v>75480</v>
      </c>
    </row>
    <row r="87" spans="1:7" x14ac:dyDescent="0.25">
      <c r="A87" t="s">
        <v>195</v>
      </c>
      <c r="B87" t="s">
        <v>8</v>
      </c>
      <c r="C87">
        <v>33</v>
      </c>
      <c r="D87" t="s">
        <v>13</v>
      </c>
      <c r="E87" s="1">
        <v>44448</v>
      </c>
      <c r="F87" t="s">
        <v>23</v>
      </c>
      <c r="G87">
        <v>53870</v>
      </c>
    </row>
    <row r="88" spans="1:7" x14ac:dyDescent="0.25">
      <c r="A88" t="s">
        <v>196</v>
      </c>
      <c r="B88" t="s">
        <v>15</v>
      </c>
      <c r="C88">
        <v>36</v>
      </c>
      <c r="D88" t="s">
        <v>13</v>
      </c>
      <c r="E88" s="1">
        <v>44433</v>
      </c>
      <c r="F88" t="s">
        <v>9</v>
      </c>
      <c r="G88">
        <v>78540</v>
      </c>
    </row>
    <row r="89" spans="1:7" x14ac:dyDescent="0.25">
      <c r="A89" t="s">
        <v>197</v>
      </c>
      <c r="B89" t="s">
        <v>8</v>
      </c>
      <c r="C89">
        <v>19</v>
      </c>
      <c r="D89" t="s">
        <v>13</v>
      </c>
      <c r="E89" s="1">
        <v>44218</v>
      </c>
      <c r="F89" t="s">
        <v>12</v>
      </c>
      <c r="G89">
        <v>58960</v>
      </c>
    </row>
    <row r="90" spans="1:7" x14ac:dyDescent="0.25">
      <c r="A90" t="s">
        <v>198</v>
      </c>
      <c r="B90" t="s">
        <v>8</v>
      </c>
      <c r="C90">
        <v>46</v>
      </c>
      <c r="D90" t="s">
        <v>13</v>
      </c>
      <c r="E90" s="1">
        <v>44697</v>
      </c>
      <c r="F90" t="s">
        <v>12</v>
      </c>
      <c r="G90">
        <v>70610</v>
      </c>
    </row>
    <row r="91" spans="1:7" x14ac:dyDescent="0.25">
      <c r="A91" t="s">
        <v>199</v>
      </c>
      <c r="B91" t="s">
        <v>8</v>
      </c>
      <c r="C91">
        <v>33</v>
      </c>
      <c r="D91" t="s">
        <v>13</v>
      </c>
      <c r="E91" s="1">
        <v>44181</v>
      </c>
      <c r="F91" t="s">
        <v>17</v>
      </c>
      <c r="G91">
        <v>59430</v>
      </c>
    </row>
    <row r="92" spans="1:7" x14ac:dyDescent="0.25">
      <c r="A92" t="s">
        <v>200</v>
      </c>
      <c r="B92" t="s">
        <v>8</v>
      </c>
      <c r="C92">
        <v>33</v>
      </c>
      <c r="D92" t="s">
        <v>10</v>
      </c>
      <c r="E92" s="1">
        <v>44640</v>
      </c>
      <c r="F92" t="s">
        <v>12</v>
      </c>
      <c r="G92">
        <v>48530</v>
      </c>
    </row>
    <row r="93" spans="1:7" x14ac:dyDescent="0.25">
      <c r="A93" t="s">
        <v>201</v>
      </c>
      <c r="B93" t="s">
        <v>15</v>
      </c>
      <c r="C93">
        <v>33</v>
      </c>
      <c r="D93" t="s">
        <v>13</v>
      </c>
      <c r="E93" s="1">
        <v>44129</v>
      </c>
      <c r="F93" t="s">
        <v>23</v>
      </c>
      <c r="G93">
        <v>96140</v>
      </c>
    </row>
    <row r="94" spans="1:7" x14ac:dyDescent="0.25">
      <c r="A94" t="s">
        <v>110</v>
      </c>
      <c r="B94" t="s">
        <v>8</v>
      </c>
      <c r="C94">
        <v>20</v>
      </c>
      <c r="D94" t="s">
        <v>13</v>
      </c>
      <c r="E94" s="1">
        <v>44122</v>
      </c>
      <c r="F94" t="s">
        <v>23</v>
      </c>
      <c r="G94">
        <v>112650</v>
      </c>
    </row>
    <row r="95" spans="1:7" x14ac:dyDescent="0.25">
      <c r="A95" t="s">
        <v>111</v>
      </c>
      <c r="B95" t="s">
        <v>15</v>
      </c>
      <c r="C95">
        <v>32</v>
      </c>
      <c r="D95" t="s">
        <v>10</v>
      </c>
      <c r="E95" s="1">
        <v>44293</v>
      </c>
      <c r="F95" t="s">
        <v>23</v>
      </c>
      <c r="G95">
        <v>43840</v>
      </c>
    </row>
    <row r="96" spans="1:7" x14ac:dyDescent="0.25">
      <c r="A96" t="s">
        <v>112</v>
      </c>
      <c r="B96" t="s">
        <v>8</v>
      </c>
      <c r="C96">
        <v>31</v>
      </c>
      <c r="D96" t="s">
        <v>13</v>
      </c>
      <c r="E96" s="1">
        <v>44663</v>
      </c>
      <c r="F96" t="s">
        <v>12</v>
      </c>
      <c r="G96">
        <v>103550</v>
      </c>
    </row>
    <row r="97" spans="1:7" x14ac:dyDescent="0.25">
      <c r="A97" t="s">
        <v>113</v>
      </c>
      <c r="B97" t="s">
        <v>15</v>
      </c>
      <c r="C97">
        <v>32</v>
      </c>
      <c r="D97" t="s">
        <v>13</v>
      </c>
      <c r="E97" s="1">
        <v>44339</v>
      </c>
      <c r="F97" t="s">
        <v>26</v>
      </c>
      <c r="G97">
        <v>45510</v>
      </c>
    </row>
    <row r="98" spans="1:7" x14ac:dyDescent="0.25">
      <c r="A98" t="s">
        <v>114</v>
      </c>
      <c r="C98">
        <v>37</v>
      </c>
      <c r="D98" t="s">
        <v>18</v>
      </c>
      <c r="E98" s="1">
        <v>44085</v>
      </c>
      <c r="F98" t="s">
        <v>17</v>
      </c>
      <c r="G98">
        <v>115440</v>
      </c>
    </row>
    <row r="99" spans="1:7" x14ac:dyDescent="0.25">
      <c r="A99" t="s">
        <v>115</v>
      </c>
      <c r="B99" t="s">
        <v>15</v>
      </c>
      <c r="C99">
        <v>38</v>
      </c>
      <c r="D99" t="s">
        <v>10</v>
      </c>
      <c r="E99" s="1">
        <v>44268</v>
      </c>
      <c r="F99" t="s">
        <v>9</v>
      </c>
      <c r="G99">
        <v>56870</v>
      </c>
    </row>
    <row r="100" spans="1:7" x14ac:dyDescent="0.25">
      <c r="A100" t="s">
        <v>116</v>
      </c>
      <c r="B100" t="s">
        <v>15</v>
      </c>
      <c r="C100">
        <v>25</v>
      </c>
      <c r="D100" t="s">
        <v>13</v>
      </c>
      <c r="E100" s="1">
        <v>44144</v>
      </c>
      <c r="F100" t="s">
        <v>9</v>
      </c>
      <c r="G100">
        <v>92700</v>
      </c>
    </row>
    <row r="101" spans="1:7" x14ac:dyDescent="0.25">
      <c r="A101" t="s">
        <v>117</v>
      </c>
      <c r="C101">
        <v>32</v>
      </c>
      <c r="D101" t="s">
        <v>13</v>
      </c>
      <c r="E101" s="1">
        <v>44713</v>
      </c>
      <c r="F101" t="s">
        <v>23</v>
      </c>
      <c r="G101">
        <v>91310</v>
      </c>
    </row>
    <row r="102" spans="1:7" x14ac:dyDescent="0.25">
      <c r="A102" t="s">
        <v>118</v>
      </c>
      <c r="B102" t="s">
        <v>8</v>
      </c>
      <c r="C102">
        <v>33</v>
      </c>
      <c r="D102" t="s">
        <v>13</v>
      </c>
      <c r="E102" s="1">
        <v>44324</v>
      </c>
      <c r="F102" t="s">
        <v>9</v>
      </c>
      <c r="G102">
        <v>74550</v>
      </c>
    </row>
    <row r="103" spans="1:7" x14ac:dyDescent="0.25">
      <c r="A103" t="s">
        <v>119</v>
      </c>
      <c r="B103" t="s">
        <v>8</v>
      </c>
      <c r="C103">
        <v>25</v>
      </c>
      <c r="D103" t="s">
        <v>10</v>
      </c>
      <c r="E103" s="1">
        <v>44665</v>
      </c>
      <c r="F103" t="s">
        <v>12</v>
      </c>
      <c r="G103">
        <v>109190</v>
      </c>
    </row>
    <row r="104" spans="1:7" x14ac:dyDescent="0.25">
      <c r="A104" t="s">
        <v>120</v>
      </c>
      <c r="B104" t="s">
        <v>15</v>
      </c>
      <c r="C104">
        <v>40</v>
      </c>
      <c r="D104" t="s">
        <v>13</v>
      </c>
      <c r="E104" s="1">
        <v>44320</v>
      </c>
      <c r="F104" t="s">
        <v>23</v>
      </c>
      <c r="G104">
        <v>104410</v>
      </c>
    </row>
    <row r="105" spans="1:7" x14ac:dyDescent="0.25">
      <c r="A105" t="s">
        <v>121</v>
      </c>
      <c r="B105" t="s">
        <v>8</v>
      </c>
      <c r="C105">
        <v>30</v>
      </c>
      <c r="D105" t="s">
        <v>13</v>
      </c>
      <c r="E105" s="1">
        <v>44544</v>
      </c>
      <c r="F105" t="s">
        <v>17</v>
      </c>
      <c r="G105">
        <v>96800</v>
      </c>
    </row>
    <row r="106" spans="1:7" x14ac:dyDescent="0.25">
      <c r="A106" t="s">
        <v>122</v>
      </c>
      <c r="B106" t="s">
        <v>8</v>
      </c>
      <c r="C106">
        <v>28</v>
      </c>
      <c r="D106" t="s">
        <v>10</v>
      </c>
      <c r="E106" s="1">
        <v>43980</v>
      </c>
      <c r="F106" t="s">
        <v>17</v>
      </c>
      <c r="G106">
        <v>48170</v>
      </c>
    </row>
    <row r="107" spans="1:7" x14ac:dyDescent="0.25">
      <c r="A107" t="s">
        <v>123</v>
      </c>
      <c r="B107" t="s">
        <v>8</v>
      </c>
      <c r="C107">
        <v>21</v>
      </c>
      <c r="D107" t="s">
        <v>13</v>
      </c>
      <c r="E107" s="1">
        <v>44042</v>
      </c>
      <c r="F107" t="s">
        <v>12</v>
      </c>
      <c r="G107">
        <v>37920</v>
      </c>
    </row>
    <row r="108" spans="1:7" x14ac:dyDescent="0.25">
      <c r="A108" t="s">
        <v>124</v>
      </c>
      <c r="B108" t="s">
        <v>8</v>
      </c>
      <c r="C108">
        <v>34</v>
      </c>
      <c r="D108" t="s">
        <v>13</v>
      </c>
      <c r="E108" s="1">
        <v>44642</v>
      </c>
      <c r="F108" t="s">
        <v>12</v>
      </c>
      <c r="G108">
        <v>112650</v>
      </c>
    </row>
    <row r="109" spans="1:7" x14ac:dyDescent="0.25">
      <c r="A109" t="s">
        <v>125</v>
      </c>
      <c r="B109" t="s">
        <v>15</v>
      </c>
      <c r="C109">
        <v>34</v>
      </c>
      <c r="D109" t="s">
        <v>18</v>
      </c>
      <c r="E109" s="1">
        <v>44660</v>
      </c>
      <c r="F109" t="s">
        <v>9</v>
      </c>
      <c r="G109">
        <v>49630</v>
      </c>
    </row>
    <row r="110" spans="1:7" x14ac:dyDescent="0.25">
      <c r="A110" t="s">
        <v>126</v>
      </c>
      <c r="B110" t="s">
        <v>8</v>
      </c>
      <c r="C110">
        <v>36</v>
      </c>
      <c r="D110" t="s">
        <v>13</v>
      </c>
      <c r="E110" s="1">
        <v>43958</v>
      </c>
      <c r="F110" t="s">
        <v>23</v>
      </c>
      <c r="G110">
        <v>118840</v>
      </c>
    </row>
    <row r="111" spans="1:7" x14ac:dyDescent="0.25">
      <c r="A111" t="s">
        <v>127</v>
      </c>
      <c r="B111" t="s">
        <v>8</v>
      </c>
      <c r="C111">
        <v>30</v>
      </c>
      <c r="D111" t="s">
        <v>13</v>
      </c>
      <c r="E111" s="1">
        <v>44789</v>
      </c>
      <c r="F111" t="s">
        <v>23</v>
      </c>
      <c r="G111">
        <v>69710</v>
      </c>
    </row>
    <row r="112" spans="1:7" x14ac:dyDescent="0.25">
      <c r="A112" t="s">
        <v>128</v>
      </c>
      <c r="B112" t="s">
        <v>8</v>
      </c>
      <c r="C112">
        <v>20</v>
      </c>
      <c r="D112" t="s">
        <v>13</v>
      </c>
      <c r="E112" s="1">
        <v>44683</v>
      </c>
      <c r="F112" t="s">
        <v>12</v>
      </c>
      <c r="G112">
        <v>79570</v>
      </c>
    </row>
    <row r="113" spans="1:7" x14ac:dyDescent="0.25">
      <c r="A113" t="s">
        <v>129</v>
      </c>
      <c r="B113" t="s">
        <v>15</v>
      </c>
      <c r="C113">
        <v>22</v>
      </c>
      <c r="D113" t="s">
        <v>10</v>
      </c>
      <c r="E113" s="1">
        <v>44388</v>
      </c>
      <c r="F113" t="s">
        <v>12</v>
      </c>
      <c r="G113">
        <v>76900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9D4E-1117-4999-B2BB-CE2B4596EA54}">
  <sheetPr>
    <tabColor rgb="FF00B0F0"/>
  </sheetPr>
  <dimension ref="A1:G102"/>
  <sheetViews>
    <sheetView workbookViewId="0">
      <selection activeCell="A13" sqref="A13"/>
    </sheetView>
  </sheetViews>
  <sheetFormatPr defaultColWidth="24.42578125" defaultRowHeight="15" x14ac:dyDescent="0.25"/>
  <cols>
    <col min="5" max="5" width="24.42578125" style="1"/>
  </cols>
  <sheetData>
    <row r="1" spans="1:7" x14ac:dyDescent="0.25">
      <c r="A1" t="s">
        <v>0</v>
      </c>
      <c r="B1" t="s">
        <v>1</v>
      </c>
      <c r="C1" t="s">
        <v>2</v>
      </c>
      <c r="D1" t="s">
        <v>3</v>
      </c>
      <c r="E1" s="1" t="s">
        <v>4</v>
      </c>
      <c r="F1" t="s">
        <v>5</v>
      </c>
      <c r="G1" t="s">
        <v>6</v>
      </c>
    </row>
    <row r="2" spans="1:7" x14ac:dyDescent="0.25">
      <c r="A2" t="s">
        <v>7</v>
      </c>
      <c r="B2" t="s">
        <v>8</v>
      </c>
      <c r="C2" t="s">
        <v>9</v>
      </c>
      <c r="D2">
        <v>22</v>
      </c>
      <c r="E2" s="1">
        <v>44446</v>
      </c>
      <c r="F2" s="2">
        <v>112780</v>
      </c>
      <c r="G2" t="s">
        <v>10</v>
      </c>
    </row>
    <row r="3" spans="1:7" x14ac:dyDescent="0.25">
      <c r="A3" t="s">
        <v>11</v>
      </c>
      <c r="B3" t="s">
        <v>8</v>
      </c>
      <c r="C3" t="s">
        <v>12</v>
      </c>
      <c r="D3">
        <v>46</v>
      </c>
      <c r="E3" s="1">
        <v>44758</v>
      </c>
      <c r="F3" s="2">
        <v>70610</v>
      </c>
      <c r="G3" t="s">
        <v>13</v>
      </c>
    </row>
    <row r="4" spans="1:7" x14ac:dyDescent="0.25">
      <c r="A4" t="s">
        <v>14</v>
      </c>
      <c r="B4" t="s">
        <v>15</v>
      </c>
      <c r="C4" t="s">
        <v>9</v>
      </c>
      <c r="D4">
        <v>28</v>
      </c>
      <c r="E4" s="1">
        <v>44357</v>
      </c>
      <c r="F4" s="2">
        <v>53240</v>
      </c>
      <c r="G4" t="s">
        <v>13</v>
      </c>
    </row>
    <row r="5" spans="1:7" x14ac:dyDescent="0.25">
      <c r="A5" t="s">
        <v>16</v>
      </c>
      <c r="C5" t="s">
        <v>17</v>
      </c>
      <c r="D5">
        <v>37</v>
      </c>
      <c r="E5" s="1">
        <v>44146</v>
      </c>
      <c r="F5" s="2">
        <v>115440</v>
      </c>
      <c r="G5" t="s">
        <v>18</v>
      </c>
    </row>
    <row r="6" spans="1:7" x14ac:dyDescent="0.25">
      <c r="A6" t="s">
        <v>19</v>
      </c>
      <c r="B6" t="s">
        <v>8</v>
      </c>
      <c r="C6" t="s">
        <v>9</v>
      </c>
      <c r="D6">
        <v>32</v>
      </c>
      <c r="E6" s="1">
        <v>44465</v>
      </c>
      <c r="F6" s="2">
        <v>53540</v>
      </c>
      <c r="G6" t="s">
        <v>13</v>
      </c>
    </row>
    <row r="7" spans="1:7" x14ac:dyDescent="0.25">
      <c r="A7" t="s">
        <v>20</v>
      </c>
      <c r="B7" t="s">
        <v>15</v>
      </c>
      <c r="C7" t="s">
        <v>12</v>
      </c>
      <c r="D7">
        <v>30</v>
      </c>
      <c r="E7" s="1">
        <v>44861</v>
      </c>
      <c r="F7" s="2">
        <v>112570</v>
      </c>
      <c r="G7" t="s">
        <v>13</v>
      </c>
    </row>
    <row r="8" spans="1:7" x14ac:dyDescent="0.25">
      <c r="A8" t="s">
        <v>21</v>
      </c>
      <c r="B8" t="s">
        <v>8</v>
      </c>
      <c r="C8" t="s">
        <v>12</v>
      </c>
      <c r="D8">
        <v>33</v>
      </c>
      <c r="E8" s="1">
        <v>44701</v>
      </c>
      <c r="F8" s="2">
        <v>48530</v>
      </c>
      <c r="G8" t="s">
        <v>10</v>
      </c>
    </row>
    <row r="9" spans="1:7" x14ac:dyDescent="0.25">
      <c r="A9" t="s">
        <v>22</v>
      </c>
      <c r="B9" t="s">
        <v>15</v>
      </c>
      <c r="C9" t="s">
        <v>23</v>
      </c>
      <c r="D9">
        <v>24</v>
      </c>
      <c r="E9" s="1">
        <v>44148</v>
      </c>
      <c r="F9" s="2">
        <v>62780</v>
      </c>
      <c r="G9" t="s">
        <v>13</v>
      </c>
    </row>
    <row r="10" spans="1:7" x14ac:dyDescent="0.25">
      <c r="A10" t="s">
        <v>24</v>
      </c>
      <c r="B10" t="s">
        <v>8</v>
      </c>
      <c r="C10" t="s">
        <v>23</v>
      </c>
      <c r="D10">
        <v>33</v>
      </c>
      <c r="E10" s="1">
        <v>44509</v>
      </c>
      <c r="F10" s="2">
        <v>53870</v>
      </c>
      <c r="G10" t="s">
        <v>13</v>
      </c>
    </row>
    <row r="11" spans="1:7" x14ac:dyDescent="0.25">
      <c r="A11" t="s">
        <v>25</v>
      </c>
      <c r="B11" t="s">
        <v>15</v>
      </c>
      <c r="C11" t="s">
        <v>26</v>
      </c>
      <c r="D11">
        <v>27</v>
      </c>
      <c r="E11" s="1">
        <v>44122</v>
      </c>
      <c r="F11" s="2">
        <v>119110</v>
      </c>
      <c r="G11" t="s">
        <v>13</v>
      </c>
    </row>
    <row r="12" spans="1:7" x14ac:dyDescent="0.25">
      <c r="A12" t="s">
        <v>27</v>
      </c>
      <c r="B12" t="s">
        <v>8</v>
      </c>
      <c r="C12" t="s">
        <v>23</v>
      </c>
      <c r="D12">
        <v>29</v>
      </c>
      <c r="E12" s="1">
        <v>44180</v>
      </c>
      <c r="F12" s="2">
        <v>112110</v>
      </c>
      <c r="G12" t="s">
        <v>18</v>
      </c>
    </row>
    <row r="13" spans="1:7" x14ac:dyDescent="0.25">
      <c r="A13" t="s">
        <v>28</v>
      </c>
      <c r="B13" t="s">
        <v>8</v>
      </c>
      <c r="C13" t="s">
        <v>9</v>
      </c>
      <c r="D13">
        <v>25</v>
      </c>
      <c r="E13" s="1">
        <v>44383</v>
      </c>
      <c r="F13" s="2">
        <v>65700</v>
      </c>
      <c r="G13" t="s">
        <v>13</v>
      </c>
    </row>
    <row r="14" spans="1:7" x14ac:dyDescent="0.25">
      <c r="A14" t="s">
        <v>29</v>
      </c>
      <c r="B14" t="s">
        <v>8</v>
      </c>
      <c r="C14" t="s">
        <v>23</v>
      </c>
      <c r="D14">
        <v>37</v>
      </c>
      <c r="E14" s="1">
        <v>44701</v>
      </c>
      <c r="F14" s="2">
        <v>69070</v>
      </c>
      <c r="G14" t="s">
        <v>13</v>
      </c>
    </row>
    <row r="15" spans="1:7" x14ac:dyDescent="0.25">
      <c r="A15" t="s">
        <v>30</v>
      </c>
      <c r="B15" t="s">
        <v>8</v>
      </c>
      <c r="C15" t="s">
        <v>23</v>
      </c>
      <c r="D15">
        <v>20</v>
      </c>
      <c r="E15" s="1">
        <v>44459</v>
      </c>
      <c r="F15" s="2">
        <v>107700</v>
      </c>
      <c r="G15" t="s">
        <v>13</v>
      </c>
    </row>
    <row r="16" spans="1:7" x14ac:dyDescent="0.25">
      <c r="A16" t="s">
        <v>31</v>
      </c>
      <c r="B16" t="s">
        <v>15</v>
      </c>
      <c r="C16" t="s">
        <v>23</v>
      </c>
      <c r="D16">
        <v>32</v>
      </c>
      <c r="E16" s="1">
        <v>44354</v>
      </c>
      <c r="F16" s="2">
        <v>43840</v>
      </c>
      <c r="G16" t="s">
        <v>10</v>
      </c>
    </row>
    <row r="17" spans="1:7" x14ac:dyDescent="0.25">
      <c r="A17" t="s">
        <v>32</v>
      </c>
      <c r="B17" t="s">
        <v>8</v>
      </c>
      <c r="C17" t="s">
        <v>12</v>
      </c>
      <c r="D17">
        <v>40</v>
      </c>
      <c r="E17" s="1">
        <v>44263</v>
      </c>
      <c r="F17" s="2">
        <v>99750</v>
      </c>
      <c r="G17" t="s">
        <v>13</v>
      </c>
    </row>
    <row r="18" spans="1:7" x14ac:dyDescent="0.25">
      <c r="A18" t="s">
        <v>33</v>
      </c>
      <c r="B18" t="s">
        <v>8</v>
      </c>
      <c r="C18" t="s">
        <v>12</v>
      </c>
      <c r="D18">
        <v>21</v>
      </c>
      <c r="E18" s="1">
        <v>44104</v>
      </c>
      <c r="F18" s="2">
        <v>37920</v>
      </c>
      <c r="G18" t="s">
        <v>13</v>
      </c>
    </row>
    <row r="19" spans="1:7" x14ac:dyDescent="0.25">
      <c r="A19" t="s">
        <v>34</v>
      </c>
      <c r="B19" t="s">
        <v>8</v>
      </c>
      <c r="C19" t="s">
        <v>12</v>
      </c>
      <c r="D19">
        <v>21</v>
      </c>
      <c r="E19" s="1">
        <v>44762</v>
      </c>
      <c r="F19" s="2">
        <v>57090</v>
      </c>
      <c r="G19" t="s">
        <v>13</v>
      </c>
    </row>
    <row r="20" spans="1:7" x14ac:dyDescent="0.25">
      <c r="A20" t="s">
        <v>35</v>
      </c>
      <c r="B20" t="s">
        <v>15</v>
      </c>
      <c r="C20" t="s">
        <v>23</v>
      </c>
      <c r="D20">
        <v>31</v>
      </c>
      <c r="E20" s="1">
        <v>44145</v>
      </c>
      <c r="F20" s="2">
        <v>41980</v>
      </c>
      <c r="G20" t="s">
        <v>13</v>
      </c>
    </row>
    <row r="21" spans="1:7" x14ac:dyDescent="0.25">
      <c r="A21" t="s">
        <v>36</v>
      </c>
      <c r="B21" t="s">
        <v>8</v>
      </c>
      <c r="C21" t="s">
        <v>26</v>
      </c>
      <c r="D21">
        <v>21</v>
      </c>
      <c r="E21" s="1">
        <v>44242</v>
      </c>
      <c r="F21" s="2">
        <v>75880</v>
      </c>
      <c r="G21" t="s">
        <v>13</v>
      </c>
    </row>
    <row r="22" spans="1:7" x14ac:dyDescent="0.25">
      <c r="A22" t="s">
        <v>37</v>
      </c>
      <c r="B22" t="s">
        <v>15</v>
      </c>
      <c r="C22" t="s">
        <v>17</v>
      </c>
      <c r="D22">
        <v>34</v>
      </c>
      <c r="E22" s="1">
        <v>44653</v>
      </c>
      <c r="F22" s="2">
        <v>58940</v>
      </c>
      <c r="G22" t="s">
        <v>13</v>
      </c>
    </row>
    <row r="23" spans="1:7" x14ac:dyDescent="0.25">
      <c r="A23" t="s">
        <v>38</v>
      </c>
      <c r="B23" t="s">
        <v>15</v>
      </c>
      <c r="C23" t="s">
        <v>17</v>
      </c>
      <c r="D23">
        <v>30</v>
      </c>
      <c r="E23" s="1">
        <v>44389</v>
      </c>
      <c r="F23" s="2">
        <v>67910</v>
      </c>
      <c r="G23" t="s">
        <v>18</v>
      </c>
    </row>
    <row r="24" spans="1:7" x14ac:dyDescent="0.25">
      <c r="A24" t="s">
        <v>39</v>
      </c>
      <c r="B24" t="s">
        <v>15</v>
      </c>
      <c r="C24" t="s">
        <v>23</v>
      </c>
      <c r="D24">
        <v>31</v>
      </c>
      <c r="E24" s="1">
        <v>44663</v>
      </c>
      <c r="F24" s="2">
        <v>58100</v>
      </c>
      <c r="G24" t="s">
        <v>13</v>
      </c>
    </row>
    <row r="25" spans="1:7" x14ac:dyDescent="0.25">
      <c r="A25" t="s">
        <v>40</v>
      </c>
      <c r="B25" t="s">
        <v>8</v>
      </c>
      <c r="C25" t="s">
        <v>17</v>
      </c>
      <c r="D25">
        <v>27</v>
      </c>
      <c r="E25" s="1">
        <v>44567</v>
      </c>
      <c r="F25" s="2">
        <v>48980</v>
      </c>
      <c r="G25" t="s">
        <v>13</v>
      </c>
    </row>
    <row r="26" spans="1:7" x14ac:dyDescent="0.25">
      <c r="A26" t="s">
        <v>41</v>
      </c>
      <c r="C26" t="s">
        <v>17</v>
      </c>
      <c r="D26">
        <v>30</v>
      </c>
      <c r="E26" s="1">
        <v>44597</v>
      </c>
      <c r="F26" s="2">
        <v>64000</v>
      </c>
      <c r="G26" t="s">
        <v>13</v>
      </c>
    </row>
    <row r="27" spans="1:7" x14ac:dyDescent="0.25">
      <c r="A27" t="s">
        <v>42</v>
      </c>
      <c r="B27" t="s">
        <v>15</v>
      </c>
      <c r="C27" t="s">
        <v>12</v>
      </c>
      <c r="D27">
        <v>42</v>
      </c>
      <c r="E27" s="1">
        <v>44779</v>
      </c>
      <c r="F27" s="2">
        <v>75000</v>
      </c>
      <c r="G27" t="s">
        <v>43</v>
      </c>
    </row>
    <row r="28" spans="1:7" x14ac:dyDescent="0.25">
      <c r="A28" t="s">
        <v>44</v>
      </c>
      <c r="B28" t="s">
        <v>15</v>
      </c>
      <c r="C28" t="s">
        <v>23</v>
      </c>
      <c r="D28">
        <v>40</v>
      </c>
      <c r="E28" s="1">
        <v>44337</v>
      </c>
      <c r="F28" s="2">
        <v>87620</v>
      </c>
      <c r="G28" t="s">
        <v>13</v>
      </c>
    </row>
    <row r="29" spans="1:7" x14ac:dyDescent="0.25">
      <c r="A29" t="s">
        <v>45</v>
      </c>
      <c r="B29" t="s">
        <v>15</v>
      </c>
      <c r="C29" t="s">
        <v>23</v>
      </c>
      <c r="D29">
        <v>29</v>
      </c>
      <c r="E29" s="1">
        <v>44023</v>
      </c>
      <c r="F29" s="2">
        <v>34980</v>
      </c>
      <c r="G29" t="s">
        <v>13</v>
      </c>
    </row>
    <row r="30" spans="1:7" x14ac:dyDescent="0.25">
      <c r="A30" t="s">
        <v>46</v>
      </c>
      <c r="B30" t="s">
        <v>15</v>
      </c>
      <c r="C30" t="s">
        <v>17</v>
      </c>
      <c r="D30">
        <v>28</v>
      </c>
      <c r="E30" s="1">
        <v>44185</v>
      </c>
      <c r="F30" s="2">
        <v>75970</v>
      </c>
      <c r="G30" t="s">
        <v>13</v>
      </c>
    </row>
    <row r="31" spans="1:7" x14ac:dyDescent="0.25">
      <c r="A31" t="s">
        <v>47</v>
      </c>
      <c r="B31" t="s">
        <v>15</v>
      </c>
      <c r="C31" t="s">
        <v>17</v>
      </c>
      <c r="D31">
        <v>34</v>
      </c>
      <c r="E31" s="1">
        <v>44612</v>
      </c>
      <c r="F31" s="2">
        <v>60130</v>
      </c>
      <c r="G31" t="s">
        <v>13</v>
      </c>
    </row>
    <row r="32" spans="1:7" x14ac:dyDescent="0.25">
      <c r="A32" t="s">
        <v>48</v>
      </c>
      <c r="B32" t="s">
        <v>15</v>
      </c>
      <c r="C32" t="s">
        <v>23</v>
      </c>
      <c r="D32">
        <v>33</v>
      </c>
      <c r="E32" s="1">
        <v>44374</v>
      </c>
      <c r="F32" s="2">
        <v>75480</v>
      </c>
      <c r="G32" t="s">
        <v>49</v>
      </c>
    </row>
    <row r="33" spans="1:7" x14ac:dyDescent="0.25">
      <c r="A33" t="s">
        <v>50</v>
      </c>
      <c r="B33" t="s">
        <v>8</v>
      </c>
      <c r="C33" t="s">
        <v>12</v>
      </c>
      <c r="D33">
        <v>33</v>
      </c>
      <c r="E33" s="1">
        <v>44164</v>
      </c>
      <c r="F33" s="2">
        <v>115920</v>
      </c>
      <c r="G33" t="s">
        <v>13</v>
      </c>
    </row>
    <row r="34" spans="1:7" x14ac:dyDescent="0.25">
      <c r="A34" t="s">
        <v>51</v>
      </c>
      <c r="B34" t="s">
        <v>15</v>
      </c>
      <c r="C34" t="s">
        <v>9</v>
      </c>
      <c r="D34">
        <v>36</v>
      </c>
      <c r="E34" s="1">
        <v>44494</v>
      </c>
      <c r="F34" s="2">
        <v>78540</v>
      </c>
      <c r="G34" t="s">
        <v>13</v>
      </c>
    </row>
    <row r="35" spans="1:7" x14ac:dyDescent="0.25">
      <c r="A35" t="s">
        <v>52</v>
      </c>
      <c r="B35" t="s">
        <v>8</v>
      </c>
      <c r="C35" t="s">
        <v>12</v>
      </c>
      <c r="D35">
        <v>25</v>
      </c>
      <c r="E35" s="1">
        <v>44726</v>
      </c>
      <c r="F35" s="2">
        <v>109190</v>
      </c>
      <c r="G35" t="s">
        <v>10</v>
      </c>
    </row>
    <row r="36" spans="1:7" x14ac:dyDescent="0.25">
      <c r="A36" t="s">
        <v>53</v>
      </c>
      <c r="B36" t="s">
        <v>15</v>
      </c>
      <c r="C36" t="s">
        <v>9</v>
      </c>
      <c r="D36">
        <v>34</v>
      </c>
      <c r="E36" s="1">
        <v>44721</v>
      </c>
      <c r="F36" s="2">
        <v>49630</v>
      </c>
      <c r="G36" t="s">
        <v>18</v>
      </c>
    </row>
    <row r="37" spans="1:7" x14ac:dyDescent="0.25">
      <c r="A37" t="s">
        <v>54</v>
      </c>
      <c r="B37" t="s">
        <v>15</v>
      </c>
      <c r="C37" t="s">
        <v>12</v>
      </c>
      <c r="D37">
        <v>28</v>
      </c>
      <c r="E37" s="1">
        <v>44630</v>
      </c>
      <c r="F37" s="2">
        <v>99970</v>
      </c>
      <c r="G37" t="s">
        <v>13</v>
      </c>
    </row>
    <row r="38" spans="1:7" x14ac:dyDescent="0.25">
      <c r="A38" t="s">
        <v>55</v>
      </c>
      <c r="B38" t="s">
        <v>15</v>
      </c>
      <c r="C38" t="s">
        <v>23</v>
      </c>
      <c r="D38">
        <v>33</v>
      </c>
      <c r="E38" s="1">
        <v>44190</v>
      </c>
      <c r="F38" s="2">
        <v>96140</v>
      </c>
      <c r="G38" t="s">
        <v>13</v>
      </c>
    </row>
    <row r="39" spans="1:7" x14ac:dyDescent="0.25">
      <c r="A39" t="s">
        <v>56</v>
      </c>
      <c r="B39" t="s">
        <v>8</v>
      </c>
      <c r="C39" t="s">
        <v>12</v>
      </c>
      <c r="D39">
        <v>31</v>
      </c>
      <c r="E39" s="1">
        <v>44724</v>
      </c>
      <c r="F39" s="2">
        <v>103550</v>
      </c>
      <c r="G39" t="s">
        <v>13</v>
      </c>
    </row>
    <row r="40" spans="1:7" x14ac:dyDescent="0.25">
      <c r="A40" t="s">
        <v>57</v>
      </c>
      <c r="B40" t="s">
        <v>8</v>
      </c>
      <c r="C40" t="s">
        <v>23</v>
      </c>
      <c r="D40">
        <v>31</v>
      </c>
      <c r="E40" s="1">
        <v>44511</v>
      </c>
      <c r="F40" s="2">
        <v>48950</v>
      </c>
      <c r="G40" t="s">
        <v>13</v>
      </c>
    </row>
    <row r="41" spans="1:7" x14ac:dyDescent="0.25">
      <c r="A41" t="s">
        <v>58</v>
      </c>
      <c r="B41" t="s">
        <v>8</v>
      </c>
      <c r="C41" t="s">
        <v>17</v>
      </c>
      <c r="D41">
        <v>24</v>
      </c>
      <c r="E41" s="1">
        <v>44436</v>
      </c>
      <c r="F41" s="2">
        <v>52610</v>
      </c>
      <c r="G41" t="s">
        <v>18</v>
      </c>
    </row>
    <row r="42" spans="1:7" x14ac:dyDescent="0.25">
      <c r="A42" t="s">
        <v>59</v>
      </c>
      <c r="B42" t="s">
        <v>15</v>
      </c>
      <c r="C42" t="s">
        <v>12</v>
      </c>
      <c r="D42">
        <v>36</v>
      </c>
      <c r="E42" s="1">
        <v>44529</v>
      </c>
      <c r="F42" s="2">
        <v>78390</v>
      </c>
      <c r="G42" t="s">
        <v>13</v>
      </c>
    </row>
    <row r="43" spans="1:7" x14ac:dyDescent="0.25">
      <c r="A43" t="s">
        <v>60</v>
      </c>
      <c r="B43" t="s">
        <v>15</v>
      </c>
      <c r="C43" t="s">
        <v>17</v>
      </c>
      <c r="D43">
        <v>33</v>
      </c>
      <c r="E43" s="1">
        <v>44809</v>
      </c>
      <c r="F43" s="2">
        <v>86570</v>
      </c>
      <c r="G43" t="s">
        <v>13</v>
      </c>
    </row>
    <row r="44" spans="1:7" x14ac:dyDescent="0.25">
      <c r="A44" t="s">
        <v>61</v>
      </c>
      <c r="B44" t="s">
        <v>15</v>
      </c>
      <c r="C44" t="s">
        <v>23</v>
      </c>
      <c r="D44">
        <v>27</v>
      </c>
      <c r="E44" s="1">
        <v>44686</v>
      </c>
      <c r="F44" s="2">
        <v>83750</v>
      </c>
      <c r="G44" t="s">
        <v>13</v>
      </c>
    </row>
    <row r="45" spans="1:7" x14ac:dyDescent="0.25">
      <c r="A45" t="s">
        <v>62</v>
      </c>
      <c r="B45" t="s">
        <v>15</v>
      </c>
      <c r="C45" t="s">
        <v>17</v>
      </c>
      <c r="D45">
        <v>34</v>
      </c>
      <c r="E45" s="1">
        <v>44445</v>
      </c>
      <c r="F45" s="2">
        <v>92450</v>
      </c>
      <c r="G45" t="s">
        <v>13</v>
      </c>
    </row>
    <row r="46" spans="1:7" x14ac:dyDescent="0.25">
      <c r="A46" t="s">
        <v>63</v>
      </c>
      <c r="B46" t="s">
        <v>8</v>
      </c>
      <c r="C46" t="s">
        <v>23</v>
      </c>
      <c r="D46">
        <v>20</v>
      </c>
      <c r="E46" s="1">
        <v>44183</v>
      </c>
      <c r="F46" s="2">
        <v>112650</v>
      </c>
      <c r="G46" t="s">
        <v>13</v>
      </c>
    </row>
    <row r="47" spans="1:7" x14ac:dyDescent="0.25">
      <c r="A47" t="s">
        <v>64</v>
      </c>
      <c r="B47" t="s">
        <v>8</v>
      </c>
      <c r="C47" t="s">
        <v>12</v>
      </c>
      <c r="D47">
        <v>20</v>
      </c>
      <c r="E47" s="1">
        <v>44744</v>
      </c>
      <c r="F47" s="2">
        <v>79570</v>
      </c>
      <c r="G47" t="s">
        <v>13</v>
      </c>
    </row>
    <row r="48" spans="1:7" x14ac:dyDescent="0.25">
      <c r="A48" t="s">
        <v>65</v>
      </c>
      <c r="B48" t="s">
        <v>15</v>
      </c>
      <c r="C48" t="s">
        <v>9</v>
      </c>
      <c r="D48">
        <v>20</v>
      </c>
      <c r="E48" s="1">
        <v>44537</v>
      </c>
      <c r="F48" s="2">
        <v>68900</v>
      </c>
      <c r="G48" t="s">
        <v>18</v>
      </c>
    </row>
    <row r="49" spans="1:7" x14ac:dyDescent="0.25">
      <c r="A49" t="s">
        <v>66</v>
      </c>
      <c r="B49" t="s">
        <v>15</v>
      </c>
      <c r="C49" t="s">
        <v>23</v>
      </c>
      <c r="D49">
        <v>25</v>
      </c>
      <c r="E49" s="1">
        <v>44694</v>
      </c>
      <c r="F49" s="2">
        <v>80700</v>
      </c>
      <c r="G49" t="s">
        <v>10</v>
      </c>
    </row>
    <row r="50" spans="1:7" x14ac:dyDescent="0.25">
      <c r="A50" t="s">
        <v>67</v>
      </c>
      <c r="B50" t="s">
        <v>8</v>
      </c>
      <c r="C50" t="s">
        <v>12</v>
      </c>
      <c r="D50">
        <v>19</v>
      </c>
      <c r="E50" s="1">
        <v>44277</v>
      </c>
      <c r="F50" s="2">
        <v>58960</v>
      </c>
      <c r="G50" t="s">
        <v>13</v>
      </c>
    </row>
    <row r="51" spans="1:7" x14ac:dyDescent="0.25">
      <c r="A51" t="s">
        <v>68</v>
      </c>
      <c r="B51" t="s">
        <v>8</v>
      </c>
      <c r="C51" t="s">
        <v>23</v>
      </c>
      <c r="D51">
        <v>36</v>
      </c>
      <c r="E51" s="1">
        <v>44019</v>
      </c>
      <c r="F51" s="2">
        <v>118840</v>
      </c>
      <c r="G51" t="s">
        <v>13</v>
      </c>
    </row>
    <row r="52" spans="1:7" x14ac:dyDescent="0.25">
      <c r="A52" t="s">
        <v>69</v>
      </c>
      <c r="B52" t="s">
        <v>8</v>
      </c>
      <c r="C52" t="s">
        <v>17</v>
      </c>
      <c r="D52">
        <v>28</v>
      </c>
      <c r="E52" s="1">
        <v>44041</v>
      </c>
      <c r="F52" s="2">
        <v>48170</v>
      </c>
      <c r="G52" t="s">
        <v>10</v>
      </c>
    </row>
    <row r="53" spans="1:7" x14ac:dyDescent="0.25">
      <c r="A53" t="s">
        <v>70</v>
      </c>
      <c r="B53" t="s">
        <v>15</v>
      </c>
      <c r="C53" t="s">
        <v>26</v>
      </c>
      <c r="D53">
        <v>32</v>
      </c>
      <c r="E53" s="1">
        <v>44400</v>
      </c>
      <c r="F53" s="2">
        <v>45510</v>
      </c>
      <c r="G53" t="s">
        <v>13</v>
      </c>
    </row>
    <row r="54" spans="1:7" x14ac:dyDescent="0.25">
      <c r="A54" t="s">
        <v>63</v>
      </c>
      <c r="B54" t="s">
        <v>8</v>
      </c>
      <c r="C54" t="s">
        <v>12</v>
      </c>
      <c r="D54">
        <v>34</v>
      </c>
      <c r="E54" s="1">
        <v>44703</v>
      </c>
      <c r="F54" s="2">
        <v>112650</v>
      </c>
      <c r="G54" t="s">
        <v>13</v>
      </c>
    </row>
    <row r="55" spans="1:7" x14ac:dyDescent="0.25">
      <c r="A55" t="s">
        <v>71</v>
      </c>
      <c r="B55" t="s">
        <v>15</v>
      </c>
      <c r="C55" t="s">
        <v>12</v>
      </c>
      <c r="D55">
        <v>36</v>
      </c>
      <c r="E55" s="1">
        <v>44085</v>
      </c>
      <c r="F55" s="2">
        <v>114890</v>
      </c>
      <c r="G55" t="s">
        <v>13</v>
      </c>
    </row>
    <row r="56" spans="1:7" x14ac:dyDescent="0.25">
      <c r="A56" t="s">
        <v>72</v>
      </c>
      <c r="B56" t="s">
        <v>8</v>
      </c>
      <c r="C56" t="s">
        <v>23</v>
      </c>
      <c r="D56">
        <v>30</v>
      </c>
      <c r="E56" s="1">
        <v>44850</v>
      </c>
      <c r="F56" s="2">
        <v>69710</v>
      </c>
      <c r="G56" t="s">
        <v>13</v>
      </c>
    </row>
    <row r="57" spans="1:7" x14ac:dyDescent="0.25">
      <c r="A57" t="s">
        <v>73</v>
      </c>
      <c r="B57" t="s">
        <v>8</v>
      </c>
      <c r="C57" t="s">
        <v>17</v>
      </c>
      <c r="D57">
        <v>36</v>
      </c>
      <c r="E57" s="1">
        <v>44333</v>
      </c>
      <c r="F57" s="2">
        <v>71380</v>
      </c>
      <c r="G57" t="s">
        <v>13</v>
      </c>
    </row>
    <row r="58" spans="1:7" x14ac:dyDescent="0.25">
      <c r="A58" t="s">
        <v>74</v>
      </c>
      <c r="B58" t="s">
        <v>15</v>
      </c>
      <c r="C58" t="s">
        <v>9</v>
      </c>
      <c r="D58">
        <v>38</v>
      </c>
      <c r="E58" s="1">
        <v>44377</v>
      </c>
      <c r="F58" s="2">
        <v>109160</v>
      </c>
      <c r="G58" t="s">
        <v>43</v>
      </c>
    </row>
    <row r="59" spans="1:7" x14ac:dyDescent="0.25">
      <c r="A59" t="s">
        <v>75</v>
      </c>
      <c r="B59" t="s">
        <v>8</v>
      </c>
      <c r="C59" t="s">
        <v>12</v>
      </c>
      <c r="D59">
        <v>27</v>
      </c>
      <c r="E59" s="1">
        <v>44609</v>
      </c>
      <c r="F59" s="2">
        <v>113280</v>
      </c>
      <c r="G59" t="s">
        <v>49</v>
      </c>
    </row>
    <row r="60" spans="1:7" x14ac:dyDescent="0.25">
      <c r="A60" t="s">
        <v>76</v>
      </c>
      <c r="B60" t="s">
        <v>8</v>
      </c>
      <c r="C60" t="s">
        <v>23</v>
      </c>
      <c r="D60">
        <v>30</v>
      </c>
      <c r="E60" s="1">
        <v>44273</v>
      </c>
      <c r="F60" s="2">
        <v>69120</v>
      </c>
      <c r="G60" t="s">
        <v>13</v>
      </c>
    </row>
    <row r="61" spans="1:7" x14ac:dyDescent="0.25">
      <c r="A61" t="s">
        <v>77</v>
      </c>
      <c r="B61" t="s">
        <v>15</v>
      </c>
      <c r="C61" t="s">
        <v>26</v>
      </c>
      <c r="D61">
        <v>37</v>
      </c>
      <c r="E61" s="1">
        <v>44451</v>
      </c>
      <c r="F61" s="2">
        <v>118100</v>
      </c>
      <c r="G61" t="s">
        <v>13</v>
      </c>
    </row>
    <row r="62" spans="1:7" x14ac:dyDescent="0.25">
      <c r="A62" t="s">
        <v>78</v>
      </c>
      <c r="B62" t="s">
        <v>15</v>
      </c>
      <c r="C62" t="s">
        <v>12</v>
      </c>
      <c r="D62">
        <v>22</v>
      </c>
      <c r="E62" s="1">
        <v>44450</v>
      </c>
      <c r="F62" s="2">
        <v>76900</v>
      </c>
      <c r="G62" t="s">
        <v>10</v>
      </c>
    </row>
    <row r="63" spans="1:7" x14ac:dyDescent="0.25">
      <c r="A63" t="s">
        <v>79</v>
      </c>
      <c r="B63" t="s">
        <v>15</v>
      </c>
      <c r="C63" t="s">
        <v>23</v>
      </c>
      <c r="D63">
        <v>43</v>
      </c>
      <c r="E63" s="1">
        <v>45045</v>
      </c>
      <c r="F63" s="2">
        <v>114870</v>
      </c>
      <c r="G63" t="s">
        <v>13</v>
      </c>
    </row>
    <row r="64" spans="1:7" x14ac:dyDescent="0.25">
      <c r="A64" t="s">
        <v>80</v>
      </c>
      <c r="C64" t="s">
        <v>23</v>
      </c>
      <c r="D64">
        <v>32</v>
      </c>
      <c r="E64" s="1">
        <v>44774</v>
      </c>
      <c r="F64" s="2">
        <v>91310</v>
      </c>
      <c r="G64" t="s">
        <v>13</v>
      </c>
    </row>
    <row r="65" spans="1:7" x14ac:dyDescent="0.25">
      <c r="A65" t="s">
        <v>81</v>
      </c>
      <c r="B65" t="s">
        <v>15</v>
      </c>
      <c r="C65" t="s">
        <v>12</v>
      </c>
      <c r="D65">
        <v>28</v>
      </c>
      <c r="E65" s="1">
        <v>44486</v>
      </c>
      <c r="F65" s="2">
        <v>104770</v>
      </c>
      <c r="G65" t="s">
        <v>13</v>
      </c>
    </row>
    <row r="66" spans="1:7" x14ac:dyDescent="0.25">
      <c r="A66" t="s">
        <v>82</v>
      </c>
      <c r="B66" t="s">
        <v>8</v>
      </c>
      <c r="C66" t="s">
        <v>9</v>
      </c>
      <c r="D66">
        <v>27</v>
      </c>
      <c r="E66" s="1">
        <v>44134</v>
      </c>
      <c r="F66" s="2">
        <v>54970</v>
      </c>
      <c r="G66" t="s">
        <v>13</v>
      </c>
    </row>
    <row r="67" spans="1:7" x14ac:dyDescent="0.25">
      <c r="A67" t="s">
        <v>83</v>
      </c>
      <c r="C67" t="s">
        <v>23</v>
      </c>
      <c r="D67">
        <v>26</v>
      </c>
      <c r="E67" s="1">
        <v>44271</v>
      </c>
      <c r="F67" s="2">
        <v>90700</v>
      </c>
      <c r="G67" t="s">
        <v>10</v>
      </c>
    </row>
    <row r="68" spans="1:7" x14ac:dyDescent="0.25">
      <c r="A68" t="s">
        <v>84</v>
      </c>
      <c r="B68" t="s">
        <v>15</v>
      </c>
      <c r="C68" t="s">
        <v>9</v>
      </c>
      <c r="D68">
        <v>38</v>
      </c>
      <c r="E68" s="1">
        <v>44329</v>
      </c>
      <c r="F68" s="2">
        <v>56870</v>
      </c>
      <c r="G68" t="s">
        <v>10</v>
      </c>
    </row>
    <row r="69" spans="1:7" x14ac:dyDescent="0.25">
      <c r="A69" t="s">
        <v>85</v>
      </c>
      <c r="B69" t="s">
        <v>15</v>
      </c>
      <c r="C69" t="s">
        <v>9</v>
      </c>
      <c r="D69">
        <v>25</v>
      </c>
      <c r="E69" s="1">
        <v>44205</v>
      </c>
      <c r="F69" s="2">
        <v>92700</v>
      </c>
      <c r="G69" t="s">
        <v>13</v>
      </c>
    </row>
    <row r="70" spans="1:7" x14ac:dyDescent="0.25">
      <c r="A70" t="s">
        <v>86</v>
      </c>
      <c r="B70" t="s">
        <v>15</v>
      </c>
      <c r="C70" t="s">
        <v>17</v>
      </c>
      <c r="D70">
        <v>21</v>
      </c>
      <c r="E70" s="1">
        <v>44317</v>
      </c>
      <c r="F70" s="2">
        <v>65920</v>
      </c>
      <c r="G70" t="s">
        <v>13</v>
      </c>
    </row>
    <row r="71" spans="1:7" x14ac:dyDescent="0.25">
      <c r="A71" t="s">
        <v>87</v>
      </c>
      <c r="B71" t="s">
        <v>8</v>
      </c>
      <c r="C71" t="s">
        <v>12</v>
      </c>
      <c r="D71">
        <v>26</v>
      </c>
      <c r="E71" s="1">
        <v>44225</v>
      </c>
      <c r="F71" s="2">
        <v>47360</v>
      </c>
      <c r="G71" t="s">
        <v>13</v>
      </c>
    </row>
    <row r="72" spans="1:7" x14ac:dyDescent="0.25">
      <c r="A72" t="s">
        <v>88</v>
      </c>
      <c r="B72" t="s">
        <v>8</v>
      </c>
      <c r="C72" t="s">
        <v>12</v>
      </c>
      <c r="D72">
        <v>30</v>
      </c>
      <c r="E72" s="1">
        <v>44666</v>
      </c>
      <c r="F72" s="2">
        <v>60570</v>
      </c>
      <c r="G72" t="s">
        <v>13</v>
      </c>
    </row>
    <row r="73" spans="1:7" x14ac:dyDescent="0.25">
      <c r="A73" t="s">
        <v>89</v>
      </c>
      <c r="B73" t="s">
        <v>15</v>
      </c>
      <c r="C73" t="s">
        <v>12</v>
      </c>
      <c r="D73">
        <v>28</v>
      </c>
      <c r="E73" s="1">
        <v>44649</v>
      </c>
      <c r="F73" s="2">
        <v>104120</v>
      </c>
      <c r="G73" t="s">
        <v>13</v>
      </c>
    </row>
    <row r="74" spans="1:7" x14ac:dyDescent="0.25">
      <c r="A74" t="s">
        <v>90</v>
      </c>
      <c r="B74" t="s">
        <v>8</v>
      </c>
      <c r="C74" t="s">
        <v>23</v>
      </c>
      <c r="D74">
        <v>37</v>
      </c>
      <c r="E74" s="1">
        <v>44338</v>
      </c>
      <c r="F74" s="2">
        <v>88050</v>
      </c>
      <c r="G74" t="s">
        <v>18</v>
      </c>
    </row>
    <row r="75" spans="1:7" x14ac:dyDescent="0.25">
      <c r="A75" t="s">
        <v>91</v>
      </c>
      <c r="B75" t="s">
        <v>8</v>
      </c>
      <c r="C75" t="s">
        <v>23</v>
      </c>
      <c r="D75">
        <v>24</v>
      </c>
      <c r="E75" s="1">
        <v>44686</v>
      </c>
      <c r="F75" s="2">
        <v>100420</v>
      </c>
      <c r="G75" t="s">
        <v>13</v>
      </c>
    </row>
    <row r="76" spans="1:7" x14ac:dyDescent="0.25">
      <c r="A76" t="s">
        <v>92</v>
      </c>
      <c r="B76" t="s">
        <v>15</v>
      </c>
      <c r="C76" t="s">
        <v>12</v>
      </c>
      <c r="D76">
        <v>30</v>
      </c>
      <c r="E76" s="1">
        <v>44850</v>
      </c>
      <c r="F76" s="2">
        <v>114180</v>
      </c>
      <c r="G76" t="s">
        <v>13</v>
      </c>
    </row>
    <row r="77" spans="1:7" x14ac:dyDescent="0.25">
      <c r="A77" t="s">
        <v>93</v>
      </c>
      <c r="B77" t="s">
        <v>15</v>
      </c>
      <c r="C77" t="s">
        <v>23</v>
      </c>
      <c r="D77">
        <v>21</v>
      </c>
      <c r="E77" s="1">
        <v>44678</v>
      </c>
      <c r="F77" s="2">
        <v>33920</v>
      </c>
      <c r="G77" t="s">
        <v>13</v>
      </c>
    </row>
    <row r="78" spans="1:7" x14ac:dyDescent="0.25">
      <c r="A78" t="s">
        <v>94</v>
      </c>
      <c r="B78" t="s">
        <v>8</v>
      </c>
      <c r="C78" t="s">
        <v>12</v>
      </c>
      <c r="D78">
        <v>23</v>
      </c>
      <c r="E78" s="1">
        <v>44440</v>
      </c>
      <c r="F78" s="2">
        <v>106460</v>
      </c>
      <c r="G78" t="s">
        <v>13</v>
      </c>
    </row>
    <row r="79" spans="1:7" x14ac:dyDescent="0.25">
      <c r="A79" t="s">
        <v>95</v>
      </c>
      <c r="B79" t="s">
        <v>8</v>
      </c>
      <c r="C79" t="s">
        <v>12</v>
      </c>
      <c r="D79">
        <v>35</v>
      </c>
      <c r="E79" s="1">
        <v>44727</v>
      </c>
      <c r="F79" s="2">
        <v>40400</v>
      </c>
      <c r="G79" t="s">
        <v>13</v>
      </c>
    </row>
    <row r="80" spans="1:7" x14ac:dyDescent="0.25">
      <c r="A80" t="s">
        <v>96</v>
      </c>
      <c r="B80" t="s">
        <v>8</v>
      </c>
      <c r="C80" t="s">
        <v>17</v>
      </c>
      <c r="D80">
        <v>27</v>
      </c>
      <c r="E80" s="1">
        <v>44236</v>
      </c>
      <c r="F80" s="2">
        <v>91650</v>
      </c>
      <c r="G80" t="s">
        <v>10</v>
      </c>
    </row>
    <row r="81" spans="1:7" x14ac:dyDescent="0.25">
      <c r="A81" t="s">
        <v>97</v>
      </c>
      <c r="B81" t="s">
        <v>8</v>
      </c>
      <c r="C81" t="s">
        <v>9</v>
      </c>
      <c r="D81">
        <v>43</v>
      </c>
      <c r="E81" s="1">
        <v>44620</v>
      </c>
      <c r="F81" s="2">
        <v>36040</v>
      </c>
      <c r="G81" t="s">
        <v>13</v>
      </c>
    </row>
    <row r="82" spans="1:7" x14ac:dyDescent="0.25">
      <c r="A82" t="s">
        <v>98</v>
      </c>
      <c r="B82" t="s">
        <v>15</v>
      </c>
      <c r="C82" t="s">
        <v>23</v>
      </c>
      <c r="D82">
        <v>40</v>
      </c>
      <c r="E82" s="1">
        <v>44381</v>
      </c>
      <c r="F82" s="2">
        <v>104410</v>
      </c>
      <c r="G82" t="s">
        <v>13</v>
      </c>
    </row>
    <row r="83" spans="1:7" x14ac:dyDescent="0.25">
      <c r="A83" t="s">
        <v>99</v>
      </c>
      <c r="B83" t="s">
        <v>8</v>
      </c>
      <c r="C83" t="s">
        <v>17</v>
      </c>
      <c r="D83">
        <v>30</v>
      </c>
      <c r="E83" s="1">
        <v>44606</v>
      </c>
      <c r="F83" s="2">
        <v>96800</v>
      </c>
      <c r="G83" t="s">
        <v>13</v>
      </c>
    </row>
    <row r="84" spans="1:7" x14ac:dyDescent="0.25">
      <c r="A84" t="s">
        <v>100</v>
      </c>
      <c r="B84" t="s">
        <v>15</v>
      </c>
      <c r="C84" t="s">
        <v>17</v>
      </c>
      <c r="D84">
        <v>34</v>
      </c>
      <c r="E84" s="1">
        <v>44459</v>
      </c>
      <c r="F84" s="2">
        <v>85000</v>
      </c>
      <c r="G84" t="s">
        <v>13</v>
      </c>
    </row>
    <row r="85" spans="1:7" x14ac:dyDescent="0.25">
      <c r="A85" t="s">
        <v>101</v>
      </c>
      <c r="B85" t="s">
        <v>8</v>
      </c>
      <c r="C85" t="s">
        <v>9</v>
      </c>
      <c r="D85">
        <v>28</v>
      </c>
      <c r="E85" s="1">
        <v>44820</v>
      </c>
      <c r="F85" s="2">
        <v>43510</v>
      </c>
      <c r="G85" t="s">
        <v>49</v>
      </c>
    </row>
    <row r="86" spans="1:7" x14ac:dyDescent="0.25">
      <c r="A86" t="s">
        <v>102</v>
      </c>
      <c r="B86" t="s">
        <v>8</v>
      </c>
      <c r="C86" t="s">
        <v>17</v>
      </c>
      <c r="D86">
        <v>33</v>
      </c>
      <c r="E86" s="1">
        <v>44243</v>
      </c>
      <c r="F86" s="2">
        <v>59430</v>
      </c>
      <c r="G86" t="s">
        <v>13</v>
      </c>
    </row>
    <row r="87" spans="1:7" x14ac:dyDescent="0.25">
      <c r="A87" t="s">
        <v>103</v>
      </c>
      <c r="B87" t="s">
        <v>15</v>
      </c>
      <c r="C87" t="s">
        <v>17</v>
      </c>
      <c r="D87">
        <v>33</v>
      </c>
      <c r="E87" s="1">
        <v>44067</v>
      </c>
      <c r="F87" s="2">
        <v>65360</v>
      </c>
      <c r="G87" t="s">
        <v>13</v>
      </c>
    </row>
    <row r="88" spans="1:7" x14ac:dyDescent="0.25">
      <c r="A88" t="s">
        <v>104</v>
      </c>
      <c r="B88" t="s">
        <v>15</v>
      </c>
      <c r="C88" t="s">
        <v>12</v>
      </c>
      <c r="D88">
        <v>32</v>
      </c>
      <c r="E88" s="1">
        <v>44611</v>
      </c>
      <c r="F88" s="2">
        <v>41570</v>
      </c>
      <c r="G88" t="s">
        <v>13</v>
      </c>
    </row>
    <row r="89" spans="1:7" x14ac:dyDescent="0.25">
      <c r="A89" t="s">
        <v>105</v>
      </c>
      <c r="B89" t="s">
        <v>15</v>
      </c>
      <c r="C89" t="s">
        <v>23</v>
      </c>
      <c r="D89">
        <v>33</v>
      </c>
      <c r="E89" s="1">
        <v>44312</v>
      </c>
      <c r="F89" s="2">
        <v>75280</v>
      </c>
      <c r="G89" t="s">
        <v>13</v>
      </c>
    </row>
    <row r="90" spans="1:7" x14ac:dyDescent="0.25">
      <c r="A90" t="s">
        <v>106</v>
      </c>
      <c r="B90" t="s">
        <v>8</v>
      </c>
      <c r="C90" t="s">
        <v>9</v>
      </c>
      <c r="D90">
        <v>33</v>
      </c>
      <c r="E90" s="1">
        <v>44385</v>
      </c>
      <c r="F90" s="2">
        <v>74550</v>
      </c>
      <c r="G90" t="s">
        <v>13</v>
      </c>
    </row>
    <row r="91" spans="1:7" x14ac:dyDescent="0.25">
      <c r="A91" t="s">
        <v>107</v>
      </c>
      <c r="B91" t="s">
        <v>8</v>
      </c>
      <c r="C91" t="s">
        <v>12</v>
      </c>
      <c r="D91">
        <v>30</v>
      </c>
      <c r="E91" s="1">
        <v>44701</v>
      </c>
      <c r="F91" s="2">
        <v>67950</v>
      </c>
      <c r="G91" t="s">
        <v>13</v>
      </c>
    </row>
    <row r="92" spans="1:7" x14ac:dyDescent="0.25">
      <c r="A92" t="s">
        <v>108</v>
      </c>
      <c r="B92" t="s">
        <v>8</v>
      </c>
      <c r="C92" t="s">
        <v>17</v>
      </c>
      <c r="D92">
        <v>42</v>
      </c>
      <c r="E92" s="1">
        <v>44731</v>
      </c>
      <c r="F92" s="2">
        <v>70270</v>
      </c>
      <c r="G92" t="s">
        <v>18</v>
      </c>
    </row>
    <row r="93" spans="1:7" x14ac:dyDescent="0.25">
      <c r="A93" t="s">
        <v>109</v>
      </c>
      <c r="B93" t="s">
        <v>8</v>
      </c>
      <c r="C93" t="s">
        <v>12</v>
      </c>
      <c r="D93">
        <v>26</v>
      </c>
      <c r="E93" s="1">
        <v>44411</v>
      </c>
      <c r="F93" s="2">
        <v>53540</v>
      </c>
      <c r="G93" t="s">
        <v>13</v>
      </c>
    </row>
    <row r="94" spans="1:7" x14ac:dyDescent="0.25">
      <c r="A94" t="s">
        <v>7</v>
      </c>
      <c r="B94" t="s">
        <v>8</v>
      </c>
      <c r="C94" t="s">
        <v>9</v>
      </c>
      <c r="D94">
        <v>22</v>
      </c>
      <c r="E94" s="1">
        <v>44446</v>
      </c>
      <c r="F94" s="2">
        <v>112780</v>
      </c>
      <c r="G94" t="s">
        <v>10</v>
      </c>
    </row>
    <row r="95" spans="1:7" x14ac:dyDescent="0.25">
      <c r="A95" t="s">
        <v>11</v>
      </c>
      <c r="B95" t="s">
        <v>8</v>
      </c>
      <c r="C95" t="s">
        <v>12</v>
      </c>
      <c r="D95">
        <v>46</v>
      </c>
      <c r="E95" s="1">
        <v>44758</v>
      </c>
      <c r="F95" s="2">
        <v>70610</v>
      </c>
      <c r="G95" t="s">
        <v>13</v>
      </c>
    </row>
    <row r="96" spans="1:7" x14ac:dyDescent="0.25">
      <c r="A96" t="s">
        <v>14</v>
      </c>
      <c r="B96" t="s">
        <v>15</v>
      </c>
      <c r="C96" t="s">
        <v>9</v>
      </c>
      <c r="D96">
        <v>28</v>
      </c>
      <c r="E96" s="1">
        <v>44357</v>
      </c>
      <c r="F96" s="2">
        <v>53240</v>
      </c>
      <c r="G96" t="s">
        <v>13</v>
      </c>
    </row>
    <row r="97" spans="1:7" x14ac:dyDescent="0.25">
      <c r="A97" t="s">
        <v>16</v>
      </c>
      <c r="C97" t="s">
        <v>17</v>
      </c>
      <c r="D97">
        <v>37</v>
      </c>
      <c r="E97" s="1">
        <v>44146</v>
      </c>
      <c r="F97" s="2">
        <v>115440</v>
      </c>
      <c r="G97" t="s">
        <v>18</v>
      </c>
    </row>
    <row r="98" spans="1:7" x14ac:dyDescent="0.25">
      <c r="A98" t="s">
        <v>19</v>
      </c>
      <c r="B98" t="s">
        <v>8</v>
      </c>
      <c r="C98" t="s">
        <v>9</v>
      </c>
      <c r="D98">
        <v>32</v>
      </c>
      <c r="E98" s="1">
        <v>44465</v>
      </c>
      <c r="F98" s="2">
        <v>53540</v>
      </c>
      <c r="G98" t="s">
        <v>13</v>
      </c>
    </row>
    <row r="99" spans="1:7" x14ac:dyDescent="0.25">
      <c r="A99" t="s">
        <v>20</v>
      </c>
      <c r="B99" t="s">
        <v>15</v>
      </c>
      <c r="C99" t="s">
        <v>12</v>
      </c>
      <c r="D99">
        <v>30</v>
      </c>
      <c r="E99" s="1">
        <v>44861</v>
      </c>
      <c r="F99" s="2">
        <v>112570</v>
      </c>
      <c r="G99" t="s">
        <v>13</v>
      </c>
    </row>
    <row r="100" spans="1:7" x14ac:dyDescent="0.25">
      <c r="A100" t="s">
        <v>21</v>
      </c>
      <c r="B100" t="s">
        <v>8</v>
      </c>
      <c r="C100" t="s">
        <v>12</v>
      </c>
      <c r="D100">
        <v>33</v>
      </c>
      <c r="E100" s="1">
        <v>44701</v>
      </c>
      <c r="F100" s="2">
        <v>48530</v>
      </c>
      <c r="G100" t="s">
        <v>10</v>
      </c>
    </row>
    <row r="101" spans="1:7" x14ac:dyDescent="0.25">
      <c r="A101" t="s">
        <v>22</v>
      </c>
      <c r="B101" t="s">
        <v>15</v>
      </c>
      <c r="C101" t="s">
        <v>23</v>
      </c>
      <c r="D101">
        <v>24</v>
      </c>
      <c r="E101" s="1">
        <v>44148</v>
      </c>
      <c r="F101" s="2">
        <v>62780</v>
      </c>
      <c r="G101" t="s">
        <v>13</v>
      </c>
    </row>
    <row r="102" spans="1:7" x14ac:dyDescent="0.25">
      <c r="A102" t="s">
        <v>202</v>
      </c>
      <c r="D102">
        <f>SUBTOTAL(101,NZ_Staff[Age])</f>
        <v>30.52</v>
      </c>
      <c r="F102" s="2">
        <f>SUBTOTAL(101,NZ_Staff[Salary])</f>
        <v>77472.100000000006</v>
      </c>
      <c r="G102">
        <f>SUBTOTAL(103,NZ_Staff[Rating])</f>
        <v>100</v>
      </c>
    </row>
  </sheetData>
  <conditionalFormatting sqref="A1:A1048576">
    <cfRule type="duplicateValues" dxfId="1"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D755-BC84-414F-A5F7-29A3B100704C}">
  <sheetPr>
    <tabColor rgb="FFFF0000"/>
  </sheetPr>
  <dimension ref="A1:G113"/>
  <sheetViews>
    <sheetView workbookViewId="0">
      <selection activeCell="A12" sqref="A12"/>
    </sheetView>
  </sheetViews>
  <sheetFormatPr defaultColWidth="35" defaultRowHeight="15" x14ac:dyDescent="0.25"/>
  <cols>
    <col min="2" max="2" width="23" customWidth="1"/>
    <col min="3" max="3" width="24.5703125" customWidth="1"/>
    <col min="4" max="4" width="29.7109375" customWidth="1"/>
    <col min="5" max="5" width="30.5703125" customWidth="1"/>
    <col min="6" max="6" width="28.5703125" customWidth="1"/>
    <col min="7" max="7" width="27.85546875" customWidth="1"/>
  </cols>
  <sheetData>
    <row r="1" spans="1:7" x14ac:dyDescent="0.25">
      <c r="A1" t="s">
        <v>0</v>
      </c>
      <c r="B1" t="s">
        <v>1</v>
      </c>
      <c r="C1" t="s">
        <v>3</v>
      </c>
      <c r="D1" t="s">
        <v>6</v>
      </c>
      <c r="E1" t="s">
        <v>4</v>
      </c>
      <c r="F1" t="s">
        <v>2</v>
      </c>
      <c r="G1" t="s">
        <v>5</v>
      </c>
    </row>
    <row r="2" spans="1:7" x14ac:dyDescent="0.25">
      <c r="A2" t="s">
        <v>110</v>
      </c>
      <c r="B2" t="s">
        <v>8</v>
      </c>
      <c r="C2">
        <v>20</v>
      </c>
      <c r="D2" t="s">
        <v>13</v>
      </c>
      <c r="E2" s="1">
        <v>44122</v>
      </c>
      <c r="F2" t="s">
        <v>23</v>
      </c>
      <c r="G2" s="2">
        <v>112650</v>
      </c>
    </row>
    <row r="3" spans="1:7" x14ac:dyDescent="0.25">
      <c r="A3" t="s">
        <v>111</v>
      </c>
      <c r="B3" t="s">
        <v>15</v>
      </c>
      <c r="C3">
        <v>32</v>
      </c>
      <c r="D3" t="s">
        <v>10</v>
      </c>
      <c r="E3" s="1">
        <v>44293</v>
      </c>
      <c r="F3" t="s">
        <v>23</v>
      </c>
      <c r="G3" s="2">
        <v>43840</v>
      </c>
    </row>
    <row r="4" spans="1:7" x14ac:dyDescent="0.25">
      <c r="A4" t="s">
        <v>112</v>
      </c>
      <c r="B4" t="s">
        <v>8</v>
      </c>
      <c r="C4">
        <v>31</v>
      </c>
      <c r="D4" t="s">
        <v>13</v>
      </c>
      <c r="E4" s="1">
        <v>44663</v>
      </c>
      <c r="F4" t="s">
        <v>12</v>
      </c>
      <c r="G4" s="2">
        <v>103550</v>
      </c>
    </row>
    <row r="5" spans="1:7" x14ac:dyDescent="0.25">
      <c r="A5" t="s">
        <v>113</v>
      </c>
      <c r="B5" t="s">
        <v>15</v>
      </c>
      <c r="C5">
        <v>32</v>
      </c>
      <c r="D5" t="s">
        <v>13</v>
      </c>
      <c r="E5" s="1">
        <v>44339</v>
      </c>
      <c r="F5" t="s">
        <v>26</v>
      </c>
      <c r="G5" s="2">
        <v>45510</v>
      </c>
    </row>
    <row r="6" spans="1:7" x14ac:dyDescent="0.25">
      <c r="A6" t="s">
        <v>114</v>
      </c>
      <c r="C6">
        <v>37</v>
      </c>
      <c r="D6" t="s">
        <v>18</v>
      </c>
      <c r="E6" s="1">
        <v>44085</v>
      </c>
      <c r="F6" t="s">
        <v>17</v>
      </c>
      <c r="G6" s="2">
        <v>115440</v>
      </c>
    </row>
    <row r="7" spans="1:7" x14ac:dyDescent="0.25">
      <c r="A7" t="s">
        <v>115</v>
      </c>
      <c r="B7" t="s">
        <v>15</v>
      </c>
      <c r="C7">
        <v>38</v>
      </c>
      <c r="D7" t="s">
        <v>10</v>
      </c>
      <c r="E7" s="1">
        <v>44268</v>
      </c>
      <c r="F7" t="s">
        <v>9</v>
      </c>
      <c r="G7" s="2">
        <v>56870</v>
      </c>
    </row>
    <row r="8" spans="1:7" x14ac:dyDescent="0.25">
      <c r="A8" t="s">
        <v>116</v>
      </c>
      <c r="B8" t="s">
        <v>15</v>
      </c>
      <c r="C8">
        <v>25</v>
      </c>
      <c r="D8" t="s">
        <v>13</v>
      </c>
      <c r="E8" s="1">
        <v>44144</v>
      </c>
      <c r="F8" t="s">
        <v>9</v>
      </c>
      <c r="G8" s="2">
        <v>92700</v>
      </c>
    </row>
    <row r="9" spans="1:7" x14ac:dyDescent="0.25">
      <c r="A9" t="s">
        <v>117</v>
      </c>
      <c r="C9">
        <v>32</v>
      </c>
      <c r="D9" t="s">
        <v>13</v>
      </c>
      <c r="E9" s="1">
        <v>44713</v>
      </c>
      <c r="F9" t="s">
        <v>23</v>
      </c>
      <c r="G9" s="2">
        <v>91310</v>
      </c>
    </row>
    <row r="10" spans="1:7" x14ac:dyDescent="0.25">
      <c r="A10" t="s">
        <v>118</v>
      </c>
      <c r="B10" t="s">
        <v>8</v>
      </c>
      <c r="C10">
        <v>33</v>
      </c>
      <c r="D10" t="s">
        <v>13</v>
      </c>
      <c r="E10" s="1">
        <v>44324</v>
      </c>
      <c r="F10" t="s">
        <v>9</v>
      </c>
      <c r="G10" s="2">
        <v>74550</v>
      </c>
    </row>
    <row r="11" spans="1:7" x14ac:dyDescent="0.25">
      <c r="A11" t="s">
        <v>119</v>
      </c>
      <c r="B11" t="s">
        <v>8</v>
      </c>
      <c r="C11">
        <v>25</v>
      </c>
      <c r="D11" t="s">
        <v>10</v>
      </c>
      <c r="E11" s="1">
        <v>44665</v>
      </c>
      <c r="F11" t="s">
        <v>12</v>
      </c>
      <c r="G11" s="2">
        <v>109190</v>
      </c>
    </row>
    <row r="12" spans="1:7" x14ac:dyDescent="0.25">
      <c r="A12" t="s">
        <v>120</v>
      </c>
      <c r="B12" t="s">
        <v>15</v>
      </c>
      <c r="C12">
        <v>40</v>
      </c>
      <c r="D12" t="s">
        <v>13</v>
      </c>
      <c r="E12" s="1">
        <v>44320</v>
      </c>
      <c r="F12" t="s">
        <v>23</v>
      </c>
      <c r="G12" s="2">
        <v>104410</v>
      </c>
    </row>
    <row r="13" spans="1:7" x14ac:dyDescent="0.25">
      <c r="A13" t="s">
        <v>121</v>
      </c>
      <c r="B13" t="s">
        <v>8</v>
      </c>
      <c r="C13">
        <v>30</v>
      </c>
      <c r="D13" t="s">
        <v>13</v>
      </c>
      <c r="E13" s="1">
        <v>44544</v>
      </c>
      <c r="F13" t="s">
        <v>17</v>
      </c>
      <c r="G13" s="2">
        <v>96800</v>
      </c>
    </row>
    <row r="14" spans="1:7" x14ac:dyDescent="0.25">
      <c r="A14" t="s">
        <v>122</v>
      </c>
      <c r="B14" t="s">
        <v>8</v>
      </c>
      <c r="C14">
        <v>28</v>
      </c>
      <c r="D14" t="s">
        <v>10</v>
      </c>
      <c r="E14" s="1">
        <v>43980</v>
      </c>
      <c r="F14" t="s">
        <v>17</v>
      </c>
      <c r="G14" s="2">
        <v>48170</v>
      </c>
    </row>
    <row r="15" spans="1:7" x14ac:dyDescent="0.25">
      <c r="A15" t="s">
        <v>123</v>
      </c>
      <c r="B15" t="s">
        <v>8</v>
      </c>
      <c r="C15">
        <v>21</v>
      </c>
      <c r="D15" t="s">
        <v>13</v>
      </c>
      <c r="E15" s="1">
        <v>44042</v>
      </c>
      <c r="F15" t="s">
        <v>12</v>
      </c>
      <c r="G15" s="2">
        <v>37920</v>
      </c>
    </row>
    <row r="16" spans="1:7" x14ac:dyDescent="0.25">
      <c r="A16" t="s">
        <v>124</v>
      </c>
      <c r="B16" t="s">
        <v>8</v>
      </c>
      <c r="C16">
        <v>34</v>
      </c>
      <c r="D16" t="s">
        <v>13</v>
      </c>
      <c r="E16" s="1">
        <v>44642</v>
      </c>
      <c r="F16" t="s">
        <v>12</v>
      </c>
      <c r="G16" s="2">
        <v>112650</v>
      </c>
    </row>
    <row r="17" spans="1:7" x14ac:dyDescent="0.25">
      <c r="A17" t="s">
        <v>125</v>
      </c>
      <c r="B17" t="s">
        <v>15</v>
      </c>
      <c r="C17">
        <v>34</v>
      </c>
      <c r="D17" t="s">
        <v>18</v>
      </c>
      <c r="E17" s="1">
        <v>44660</v>
      </c>
      <c r="F17" t="s">
        <v>9</v>
      </c>
      <c r="G17" s="2">
        <v>49630</v>
      </c>
    </row>
    <row r="18" spans="1:7" x14ac:dyDescent="0.25">
      <c r="A18" t="s">
        <v>126</v>
      </c>
      <c r="B18" t="s">
        <v>8</v>
      </c>
      <c r="C18">
        <v>36</v>
      </c>
      <c r="D18" t="s">
        <v>13</v>
      </c>
      <c r="E18" s="1">
        <v>43958</v>
      </c>
      <c r="F18" t="s">
        <v>23</v>
      </c>
      <c r="G18" s="2">
        <v>118840</v>
      </c>
    </row>
    <row r="19" spans="1:7" x14ac:dyDescent="0.25">
      <c r="A19" t="s">
        <v>127</v>
      </c>
      <c r="B19" t="s">
        <v>8</v>
      </c>
      <c r="C19">
        <v>30</v>
      </c>
      <c r="D19" t="s">
        <v>13</v>
      </c>
      <c r="E19" s="1">
        <v>44789</v>
      </c>
      <c r="F19" t="s">
        <v>23</v>
      </c>
      <c r="G19" s="2">
        <v>69710</v>
      </c>
    </row>
    <row r="20" spans="1:7" x14ac:dyDescent="0.25">
      <c r="A20" t="s">
        <v>128</v>
      </c>
      <c r="B20" t="s">
        <v>8</v>
      </c>
      <c r="C20">
        <v>20</v>
      </c>
      <c r="D20" t="s">
        <v>13</v>
      </c>
      <c r="E20" s="1">
        <v>44683</v>
      </c>
      <c r="F20" t="s">
        <v>12</v>
      </c>
      <c r="G20" s="2">
        <v>79570</v>
      </c>
    </row>
    <row r="21" spans="1:7" x14ac:dyDescent="0.25">
      <c r="A21" t="s">
        <v>129</v>
      </c>
      <c r="B21" t="s">
        <v>15</v>
      </c>
      <c r="C21">
        <v>22</v>
      </c>
      <c r="D21" t="s">
        <v>10</v>
      </c>
      <c r="E21" s="1">
        <v>44388</v>
      </c>
      <c r="F21" t="s">
        <v>12</v>
      </c>
      <c r="G21" s="2">
        <v>76900</v>
      </c>
    </row>
    <row r="22" spans="1:7" x14ac:dyDescent="0.25">
      <c r="A22" t="s">
        <v>130</v>
      </c>
      <c r="B22" t="s">
        <v>8</v>
      </c>
      <c r="C22">
        <v>27</v>
      </c>
      <c r="D22" t="s">
        <v>13</v>
      </c>
      <c r="E22" s="1">
        <v>44073</v>
      </c>
      <c r="F22" t="s">
        <v>9</v>
      </c>
      <c r="G22" s="2">
        <v>54970</v>
      </c>
    </row>
    <row r="23" spans="1:7" x14ac:dyDescent="0.25">
      <c r="A23" t="s">
        <v>131</v>
      </c>
      <c r="B23" t="s">
        <v>8</v>
      </c>
      <c r="C23">
        <v>37</v>
      </c>
      <c r="D23" t="s">
        <v>18</v>
      </c>
      <c r="E23" s="1">
        <v>44277</v>
      </c>
      <c r="F23" t="s">
        <v>23</v>
      </c>
      <c r="G23" s="2">
        <v>88050</v>
      </c>
    </row>
    <row r="24" spans="1:7" x14ac:dyDescent="0.25">
      <c r="A24" t="s">
        <v>132</v>
      </c>
      <c r="B24" t="s">
        <v>8</v>
      </c>
      <c r="C24">
        <v>43</v>
      </c>
      <c r="D24" t="s">
        <v>13</v>
      </c>
      <c r="E24" s="1">
        <v>44558</v>
      </c>
      <c r="F24" t="s">
        <v>9</v>
      </c>
      <c r="G24" s="2">
        <v>36040</v>
      </c>
    </row>
    <row r="25" spans="1:7" x14ac:dyDescent="0.25">
      <c r="A25" t="s">
        <v>133</v>
      </c>
      <c r="B25" t="s">
        <v>15</v>
      </c>
      <c r="C25">
        <v>42</v>
      </c>
      <c r="D25" t="s">
        <v>43</v>
      </c>
      <c r="E25" s="1">
        <v>44718</v>
      </c>
      <c r="F25" t="s">
        <v>12</v>
      </c>
      <c r="G25" s="2">
        <v>75000</v>
      </c>
    </row>
    <row r="26" spans="1:7" x14ac:dyDescent="0.25">
      <c r="A26" t="s">
        <v>134</v>
      </c>
      <c r="B26" t="s">
        <v>8</v>
      </c>
      <c r="C26">
        <v>35</v>
      </c>
      <c r="D26" t="s">
        <v>13</v>
      </c>
      <c r="E26" s="1">
        <v>44666</v>
      </c>
      <c r="F26" t="s">
        <v>12</v>
      </c>
      <c r="G26" s="2">
        <v>40400</v>
      </c>
    </row>
    <row r="27" spans="1:7" x14ac:dyDescent="0.25">
      <c r="A27" t="s">
        <v>135</v>
      </c>
      <c r="B27" t="s">
        <v>8</v>
      </c>
      <c r="C27">
        <v>24</v>
      </c>
      <c r="D27" t="s">
        <v>13</v>
      </c>
      <c r="E27" s="1">
        <v>44625</v>
      </c>
      <c r="F27" t="s">
        <v>23</v>
      </c>
      <c r="G27" s="2">
        <v>100420</v>
      </c>
    </row>
    <row r="28" spans="1:7" x14ac:dyDescent="0.25">
      <c r="A28" t="s">
        <v>136</v>
      </c>
      <c r="B28" t="s">
        <v>15</v>
      </c>
      <c r="C28">
        <v>31</v>
      </c>
      <c r="D28" t="s">
        <v>13</v>
      </c>
      <c r="E28" s="1">
        <v>44604</v>
      </c>
      <c r="F28" t="s">
        <v>23</v>
      </c>
      <c r="G28" s="2">
        <v>58100</v>
      </c>
    </row>
    <row r="29" spans="1:7" x14ac:dyDescent="0.25">
      <c r="A29" t="s">
        <v>137</v>
      </c>
      <c r="B29" t="s">
        <v>15</v>
      </c>
      <c r="C29">
        <v>44</v>
      </c>
      <c r="D29" t="s">
        <v>13</v>
      </c>
      <c r="E29" s="1">
        <v>44985</v>
      </c>
      <c r="F29" t="s">
        <v>23</v>
      </c>
      <c r="G29" s="2">
        <v>114870</v>
      </c>
    </row>
    <row r="30" spans="1:7" x14ac:dyDescent="0.25">
      <c r="A30" t="s">
        <v>138</v>
      </c>
      <c r="B30" t="s">
        <v>15</v>
      </c>
      <c r="C30">
        <v>32</v>
      </c>
      <c r="D30" t="s">
        <v>13</v>
      </c>
      <c r="E30" s="1">
        <v>44549</v>
      </c>
      <c r="F30" t="s">
        <v>12</v>
      </c>
      <c r="G30" s="2">
        <v>41570</v>
      </c>
    </row>
    <row r="31" spans="1:7" x14ac:dyDescent="0.25">
      <c r="A31" t="s">
        <v>139</v>
      </c>
      <c r="B31" t="s">
        <v>15</v>
      </c>
      <c r="C31">
        <v>30</v>
      </c>
      <c r="D31" t="s">
        <v>13</v>
      </c>
      <c r="E31" s="1">
        <v>44800</v>
      </c>
      <c r="F31" t="s">
        <v>12</v>
      </c>
      <c r="G31" s="2">
        <v>112570</v>
      </c>
    </row>
    <row r="32" spans="1:7" x14ac:dyDescent="0.25">
      <c r="A32" t="s">
        <v>140</v>
      </c>
      <c r="B32" t="s">
        <v>8</v>
      </c>
      <c r="C32">
        <v>26</v>
      </c>
      <c r="D32" t="s">
        <v>13</v>
      </c>
      <c r="E32" s="1">
        <v>44164</v>
      </c>
      <c r="F32" t="s">
        <v>12</v>
      </c>
      <c r="G32" s="2">
        <v>47360</v>
      </c>
    </row>
    <row r="33" spans="1:7" x14ac:dyDescent="0.25">
      <c r="A33" t="s">
        <v>141</v>
      </c>
      <c r="B33" t="s">
        <v>15</v>
      </c>
      <c r="C33">
        <v>21</v>
      </c>
      <c r="D33" t="s">
        <v>13</v>
      </c>
      <c r="E33" s="1">
        <v>44256</v>
      </c>
      <c r="F33" t="s">
        <v>17</v>
      </c>
      <c r="G33" s="2">
        <v>65920</v>
      </c>
    </row>
    <row r="34" spans="1:7" x14ac:dyDescent="0.25">
      <c r="A34" t="s">
        <v>142</v>
      </c>
      <c r="B34" t="s">
        <v>15</v>
      </c>
      <c r="C34">
        <v>28</v>
      </c>
      <c r="D34" t="s">
        <v>13</v>
      </c>
      <c r="E34" s="1">
        <v>44571</v>
      </c>
      <c r="F34" t="s">
        <v>12</v>
      </c>
      <c r="G34" s="2">
        <v>99970</v>
      </c>
    </row>
    <row r="35" spans="1:7" x14ac:dyDescent="0.25">
      <c r="A35" t="s">
        <v>143</v>
      </c>
      <c r="B35" t="s">
        <v>15</v>
      </c>
      <c r="C35">
        <v>25</v>
      </c>
      <c r="D35" t="s">
        <v>10</v>
      </c>
      <c r="E35" s="1">
        <v>44633</v>
      </c>
      <c r="F35" t="s">
        <v>23</v>
      </c>
      <c r="G35" s="2">
        <v>80700</v>
      </c>
    </row>
    <row r="36" spans="1:7" x14ac:dyDescent="0.25">
      <c r="A36" t="s">
        <v>144</v>
      </c>
      <c r="B36" t="s">
        <v>8</v>
      </c>
      <c r="C36">
        <v>24</v>
      </c>
      <c r="D36" t="s">
        <v>18</v>
      </c>
      <c r="E36" s="1">
        <v>44375</v>
      </c>
      <c r="F36" t="s">
        <v>17</v>
      </c>
      <c r="G36" s="2">
        <v>52610</v>
      </c>
    </row>
    <row r="37" spans="1:7" x14ac:dyDescent="0.25">
      <c r="A37" t="s">
        <v>145</v>
      </c>
      <c r="B37" t="s">
        <v>8</v>
      </c>
      <c r="C37">
        <v>29</v>
      </c>
      <c r="D37" t="s">
        <v>18</v>
      </c>
      <c r="E37" s="1">
        <v>44119</v>
      </c>
      <c r="F37" t="s">
        <v>23</v>
      </c>
      <c r="G37" s="2">
        <v>112110</v>
      </c>
    </row>
    <row r="38" spans="1:7" x14ac:dyDescent="0.25">
      <c r="A38" t="s">
        <v>146</v>
      </c>
      <c r="B38" t="s">
        <v>15</v>
      </c>
      <c r="C38">
        <v>27</v>
      </c>
      <c r="D38" t="s">
        <v>13</v>
      </c>
      <c r="E38" s="1">
        <v>44061</v>
      </c>
      <c r="F38" t="s">
        <v>26</v>
      </c>
      <c r="G38" s="2">
        <v>119110</v>
      </c>
    </row>
    <row r="39" spans="1:7" x14ac:dyDescent="0.25">
      <c r="A39" t="s">
        <v>147</v>
      </c>
      <c r="B39" t="s">
        <v>8</v>
      </c>
      <c r="C39">
        <v>22</v>
      </c>
      <c r="D39" t="s">
        <v>10</v>
      </c>
      <c r="E39" s="1">
        <v>44384</v>
      </c>
      <c r="F39" t="s">
        <v>9</v>
      </c>
      <c r="G39" s="2">
        <v>112780</v>
      </c>
    </row>
    <row r="40" spans="1:7" x14ac:dyDescent="0.25">
      <c r="A40" t="s">
        <v>148</v>
      </c>
      <c r="B40" t="s">
        <v>15</v>
      </c>
      <c r="C40">
        <v>36</v>
      </c>
      <c r="D40" t="s">
        <v>13</v>
      </c>
      <c r="E40" s="1">
        <v>44023</v>
      </c>
      <c r="F40" t="s">
        <v>12</v>
      </c>
      <c r="G40" s="2">
        <v>114890</v>
      </c>
    </row>
    <row r="41" spans="1:7" x14ac:dyDescent="0.25">
      <c r="A41" t="s">
        <v>149</v>
      </c>
      <c r="B41" t="s">
        <v>8</v>
      </c>
      <c r="C41">
        <v>27</v>
      </c>
      <c r="D41" t="s">
        <v>13</v>
      </c>
      <c r="E41" s="1">
        <v>44506</v>
      </c>
      <c r="F41" t="s">
        <v>17</v>
      </c>
      <c r="G41" s="2">
        <v>48980</v>
      </c>
    </row>
    <row r="42" spans="1:7" x14ac:dyDescent="0.25">
      <c r="A42" t="s">
        <v>150</v>
      </c>
      <c r="B42" t="s">
        <v>8</v>
      </c>
      <c r="C42">
        <v>21</v>
      </c>
      <c r="D42" t="s">
        <v>13</v>
      </c>
      <c r="E42" s="1">
        <v>44180</v>
      </c>
      <c r="F42" t="s">
        <v>26</v>
      </c>
      <c r="G42" s="2">
        <v>75880</v>
      </c>
    </row>
    <row r="43" spans="1:7" x14ac:dyDescent="0.25">
      <c r="A43" t="s">
        <v>151</v>
      </c>
      <c r="B43" t="s">
        <v>15</v>
      </c>
      <c r="C43">
        <v>28</v>
      </c>
      <c r="D43" t="s">
        <v>13</v>
      </c>
      <c r="E43" s="1">
        <v>44296</v>
      </c>
      <c r="F43" t="s">
        <v>9</v>
      </c>
      <c r="G43" s="2">
        <v>53240</v>
      </c>
    </row>
    <row r="44" spans="1:7" x14ac:dyDescent="0.25">
      <c r="A44" t="s">
        <v>152</v>
      </c>
      <c r="B44" t="s">
        <v>15</v>
      </c>
      <c r="C44">
        <v>34</v>
      </c>
      <c r="D44" t="s">
        <v>13</v>
      </c>
      <c r="E44" s="1">
        <v>44397</v>
      </c>
      <c r="F44" t="s">
        <v>17</v>
      </c>
      <c r="G44" s="2">
        <v>85000</v>
      </c>
    </row>
    <row r="45" spans="1:7" x14ac:dyDescent="0.25">
      <c r="A45" t="s">
        <v>153</v>
      </c>
      <c r="B45" t="s">
        <v>15</v>
      </c>
      <c r="C45">
        <v>21</v>
      </c>
      <c r="D45" t="s">
        <v>13</v>
      </c>
      <c r="E45" s="1">
        <v>44619</v>
      </c>
      <c r="F45" t="s">
        <v>23</v>
      </c>
      <c r="G45" s="2">
        <v>33920</v>
      </c>
    </row>
    <row r="46" spans="1:7" x14ac:dyDescent="0.25">
      <c r="A46" t="s">
        <v>154</v>
      </c>
      <c r="B46" t="s">
        <v>15</v>
      </c>
      <c r="C46">
        <v>33</v>
      </c>
      <c r="D46" t="s">
        <v>13</v>
      </c>
      <c r="E46" s="1">
        <v>44253</v>
      </c>
      <c r="F46" t="s">
        <v>23</v>
      </c>
      <c r="G46" s="2">
        <v>75280</v>
      </c>
    </row>
    <row r="47" spans="1:7" x14ac:dyDescent="0.25">
      <c r="A47" t="s">
        <v>155</v>
      </c>
      <c r="B47" t="s">
        <v>15</v>
      </c>
      <c r="C47">
        <v>34</v>
      </c>
      <c r="D47" t="s">
        <v>13</v>
      </c>
      <c r="E47" s="1">
        <v>44594</v>
      </c>
      <c r="F47" t="s">
        <v>17</v>
      </c>
      <c r="G47" s="2">
        <v>58940</v>
      </c>
    </row>
    <row r="48" spans="1:7" x14ac:dyDescent="0.25">
      <c r="A48" t="s">
        <v>156</v>
      </c>
      <c r="B48" t="s">
        <v>15</v>
      </c>
      <c r="C48">
        <v>28</v>
      </c>
      <c r="D48" t="s">
        <v>13</v>
      </c>
      <c r="E48" s="1">
        <v>44425</v>
      </c>
      <c r="F48" t="s">
        <v>12</v>
      </c>
      <c r="G48" s="2">
        <v>104770</v>
      </c>
    </row>
    <row r="49" spans="1:7" x14ac:dyDescent="0.25">
      <c r="A49" t="s">
        <v>157</v>
      </c>
      <c r="B49" t="s">
        <v>8</v>
      </c>
      <c r="C49">
        <v>21</v>
      </c>
      <c r="D49" t="s">
        <v>13</v>
      </c>
      <c r="E49" s="1">
        <v>44701</v>
      </c>
      <c r="F49" t="s">
        <v>12</v>
      </c>
      <c r="G49" s="2">
        <v>57090</v>
      </c>
    </row>
    <row r="50" spans="1:7" x14ac:dyDescent="0.25">
      <c r="A50" t="s">
        <v>158</v>
      </c>
      <c r="B50" t="s">
        <v>8</v>
      </c>
      <c r="C50">
        <v>27</v>
      </c>
      <c r="D50" t="s">
        <v>10</v>
      </c>
      <c r="E50" s="1">
        <v>44174</v>
      </c>
      <c r="F50" t="s">
        <v>17</v>
      </c>
      <c r="G50" s="2">
        <v>91650</v>
      </c>
    </row>
    <row r="51" spans="1:7" x14ac:dyDescent="0.25">
      <c r="A51" t="s">
        <v>159</v>
      </c>
      <c r="B51" t="s">
        <v>8</v>
      </c>
      <c r="C51">
        <v>42</v>
      </c>
      <c r="D51" t="s">
        <v>18</v>
      </c>
      <c r="E51" s="1">
        <v>44670</v>
      </c>
      <c r="F51" t="s">
        <v>17</v>
      </c>
      <c r="G51" s="2">
        <v>70270</v>
      </c>
    </row>
    <row r="52" spans="1:7" x14ac:dyDescent="0.25">
      <c r="A52" t="s">
        <v>160</v>
      </c>
      <c r="B52" t="s">
        <v>15</v>
      </c>
      <c r="C52">
        <v>28</v>
      </c>
      <c r="D52" t="s">
        <v>13</v>
      </c>
      <c r="E52" s="1">
        <v>44124</v>
      </c>
      <c r="F52" t="s">
        <v>17</v>
      </c>
      <c r="G52" s="2">
        <v>75970</v>
      </c>
    </row>
    <row r="53" spans="1:7" x14ac:dyDescent="0.25">
      <c r="A53" t="s">
        <v>161</v>
      </c>
      <c r="C53">
        <v>27</v>
      </c>
      <c r="D53" t="s">
        <v>10</v>
      </c>
      <c r="E53" s="1">
        <v>44212</v>
      </c>
      <c r="F53" t="s">
        <v>23</v>
      </c>
      <c r="G53" s="2">
        <v>90700</v>
      </c>
    </row>
    <row r="54" spans="1:7" x14ac:dyDescent="0.25">
      <c r="A54" t="s">
        <v>162</v>
      </c>
      <c r="B54" t="s">
        <v>8</v>
      </c>
      <c r="C54">
        <v>30</v>
      </c>
      <c r="D54" t="s">
        <v>13</v>
      </c>
      <c r="E54" s="1">
        <v>44607</v>
      </c>
      <c r="F54" t="s">
        <v>12</v>
      </c>
      <c r="G54" s="2">
        <v>60570</v>
      </c>
    </row>
    <row r="55" spans="1:7" x14ac:dyDescent="0.25">
      <c r="A55" t="s">
        <v>163</v>
      </c>
      <c r="B55" t="s">
        <v>8</v>
      </c>
      <c r="C55">
        <v>33</v>
      </c>
      <c r="D55" t="s">
        <v>13</v>
      </c>
      <c r="E55" s="1">
        <v>44103</v>
      </c>
      <c r="F55" t="s">
        <v>12</v>
      </c>
      <c r="G55" s="2">
        <v>115920</v>
      </c>
    </row>
    <row r="56" spans="1:7" x14ac:dyDescent="0.25">
      <c r="A56" t="s">
        <v>164</v>
      </c>
      <c r="B56" t="s">
        <v>15</v>
      </c>
      <c r="C56">
        <v>33</v>
      </c>
      <c r="D56" t="s">
        <v>13</v>
      </c>
      <c r="E56" s="1">
        <v>44006</v>
      </c>
      <c r="F56" t="s">
        <v>17</v>
      </c>
      <c r="G56" s="2">
        <v>65360</v>
      </c>
    </row>
    <row r="57" spans="1:7" x14ac:dyDescent="0.25">
      <c r="A57" t="s">
        <v>165</v>
      </c>
      <c r="C57">
        <v>30</v>
      </c>
      <c r="D57" t="s">
        <v>13</v>
      </c>
      <c r="E57" s="1">
        <v>44535</v>
      </c>
      <c r="F57" t="s">
        <v>17</v>
      </c>
      <c r="G57" s="2">
        <v>64000</v>
      </c>
    </row>
    <row r="58" spans="1:7" x14ac:dyDescent="0.25">
      <c r="A58" t="s">
        <v>166</v>
      </c>
      <c r="B58" t="s">
        <v>15</v>
      </c>
      <c r="C58">
        <v>34</v>
      </c>
      <c r="D58" t="s">
        <v>13</v>
      </c>
      <c r="E58" s="1">
        <v>44383</v>
      </c>
      <c r="F58" t="s">
        <v>17</v>
      </c>
      <c r="G58" s="2">
        <v>92450</v>
      </c>
    </row>
    <row r="59" spans="1:7" x14ac:dyDescent="0.25">
      <c r="A59" t="s">
        <v>167</v>
      </c>
      <c r="B59" t="s">
        <v>8</v>
      </c>
      <c r="C59">
        <v>31</v>
      </c>
      <c r="D59" t="s">
        <v>13</v>
      </c>
      <c r="E59" s="1">
        <v>44450</v>
      </c>
      <c r="F59" t="s">
        <v>23</v>
      </c>
      <c r="G59" s="2">
        <v>48950</v>
      </c>
    </row>
    <row r="60" spans="1:7" x14ac:dyDescent="0.25">
      <c r="A60" t="s">
        <v>168</v>
      </c>
      <c r="B60" t="s">
        <v>15</v>
      </c>
      <c r="C60">
        <v>27</v>
      </c>
      <c r="D60" t="s">
        <v>13</v>
      </c>
      <c r="E60" s="1">
        <v>44625</v>
      </c>
      <c r="F60" t="s">
        <v>23</v>
      </c>
      <c r="G60" s="2">
        <v>83750</v>
      </c>
    </row>
    <row r="61" spans="1:7" x14ac:dyDescent="0.25">
      <c r="A61" t="s">
        <v>169</v>
      </c>
      <c r="B61" t="s">
        <v>15</v>
      </c>
      <c r="C61">
        <v>40</v>
      </c>
      <c r="D61" t="s">
        <v>13</v>
      </c>
      <c r="E61" s="1">
        <v>44276</v>
      </c>
      <c r="F61" t="s">
        <v>23</v>
      </c>
      <c r="G61" s="2">
        <v>87620</v>
      </c>
    </row>
    <row r="62" spans="1:7" x14ac:dyDescent="0.25">
      <c r="A62" t="s">
        <v>170</v>
      </c>
      <c r="B62" t="s">
        <v>15</v>
      </c>
      <c r="C62">
        <v>20</v>
      </c>
      <c r="D62" t="s">
        <v>18</v>
      </c>
      <c r="E62" s="1">
        <v>44476</v>
      </c>
      <c r="F62" t="s">
        <v>9</v>
      </c>
      <c r="G62" s="2">
        <v>68900</v>
      </c>
    </row>
    <row r="63" spans="1:7" x14ac:dyDescent="0.25">
      <c r="A63" t="s">
        <v>171</v>
      </c>
      <c r="B63" t="s">
        <v>8</v>
      </c>
      <c r="C63">
        <v>32</v>
      </c>
      <c r="D63" t="s">
        <v>13</v>
      </c>
      <c r="E63" s="1">
        <v>44403</v>
      </c>
      <c r="F63" t="s">
        <v>9</v>
      </c>
      <c r="G63" s="2">
        <v>53540</v>
      </c>
    </row>
    <row r="64" spans="1:7" x14ac:dyDescent="0.25">
      <c r="A64" t="s">
        <v>172</v>
      </c>
      <c r="B64" t="s">
        <v>8</v>
      </c>
      <c r="C64">
        <v>28</v>
      </c>
      <c r="D64" t="s">
        <v>49</v>
      </c>
      <c r="E64" s="1">
        <v>44758</v>
      </c>
      <c r="F64" t="s">
        <v>9</v>
      </c>
      <c r="G64" s="2">
        <v>43510</v>
      </c>
    </row>
    <row r="65" spans="1:7" x14ac:dyDescent="0.25">
      <c r="A65" t="s">
        <v>173</v>
      </c>
      <c r="B65" t="s">
        <v>15</v>
      </c>
      <c r="C65">
        <v>38</v>
      </c>
      <c r="D65" t="s">
        <v>43</v>
      </c>
      <c r="E65" s="1">
        <v>44316</v>
      </c>
      <c r="F65" t="s">
        <v>9</v>
      </c>
      <c r="G65" s="2">
        <v>109160</v>
      </c>
    </row>
    <row r="66" spans="1:7" x14ac:dyDescent="0.25">
      <c r="A66" t="s">
        <v>174</v>
      </c>
      <c r="B66" t="s">
        <v>8</v>
      </c>
      <c r="C66">
        <v>40</v>
      </c>
      <c r="D66" t="s">
        <v>13</v>
      </c>
      <c r="E66" s="1">
        <v>44204</v>
      </c>
      <c r="F66" t="s">
        <v>12</v>
      </c>
      <c r="G66" s="2">
        <v>99750</v>
      </c>
    </row>
    <row r="67" spans="1:7" x14ac:dyDescent="0.25">
      <c r="A67" t="s">
        <v>175</v>
      </c>
      <c r="B67" t="s">
        <v>15</v>
      </c>
      <c r="C67">
        <v>31</v>
      </c>
      <c r="D67" t="s">
        <v>13</v>
      </c>
      <c r="E67" s="1">
        <v>44084</v>
      </c>
      <c r="F67" t="s">
        <v>23</v>
      </c>
      <c r="G67" s="2">
        <v>41980</v>
      </c>
    </row>
    <row r="68" spans="1:7" x14ac:dyDescent="0.25">
      <c r="A68" t="s">
        <v>176</v>
      </c>
      <c r="B68" t="s">
        <v>8</v>
      </c>
      <c r="C68">
        <v>36</v>
      </c>
      <c r="D68" t="s">
        <v>13</v>
      </c>
      <c r="E68" s="1">
        <v>44272</v>
      </c>
      <c r="F68" t="s">
        <v>17</v>
      </c>
      <c r="G68" s="2">
        <v>71380</v>
      </c>
    </row>
    <row r="69" spans="1:7" x14ac:dyDescent="0.25">
      <c r="A69" t="s">
        <v>177</v>
      </c>
      <c r="B69" t="s">
        <v>8</v>
      </c>
      <c r="C69">
        <v>27</v>
      </c>
      <c r="D69" t="s">
        <v>49</v>
      </c>
      <c r="E69" s="1">
        <v>44547</v>
      </c>
      <c r="F69" t="s">
        <v>12</v>
      </c>
      <c r="G69" s="2">
        <v>113280</v>
      </c>
    </row>
    <row r="70" spans="1:7" x14ac:dyDescent="0.25">
      <c r="A70" t="s">
        <v>178</v>
      </c>
      <c r="B70" t="s">
        <v>15</v>
      </c>
      <c r="C70">
        <v>33</v>
      </c>
      <c r="D70" t="s">
        <v>13</v>
      </c>
      <c r="E70" s="1">
        <v>44747</v>
      </c>
      <c r="F70" t="s">
        <v>17</v>
      </c>
      <c r="G70" s="2">
        <v>86570</v>
      </c>
    </row>
    <row r="71" spans="1:7" x14ac:dyDescent="0.25">
      <c r="A71" t="s">
        <v>179</v>
      </c>
      <c r="B71" t="s">
        <v>8</v>
      </c>
      <c r="C71">
        <v>26</v>
      </c>
      <c r="D71" t="s">
        <v>13</v>
      </c>
      <c r="E71" s="1">
        <v>44350</v>
      </c>
      <c r="F71" t="s">
        <v>12</v>
      </c>
      <c r="G71" s="2">
        <v>53540</v>
      </c>
    </row>
    <row r="72" spans="1:7" x14ac:dyDescent="0.25">
      <c r="A72" t="s">
        <v>180</v>
      </c>
      <c r="B72" t="s">
        <v>8</v>
      </c>
      <c r="C72">
        <v>37</v>
      </c>
      <c r="D72" t="s">
        <v>13</v>
      </c>
      <c r="E72" s="1">
        <v>44640</v>
      </c>
      <c r="F72" t="s">
        <v>23</v>
      </c>
      <c r="G72" s="2">
        <v>69070</v>
      </c>
    </row>
    <row r="73" spans="1:7" x14ac:dyDescent="0.25">
      <c r="A73" t="s">
        <v>181</v>
      </c>
      <c r="B73" t="s">
        <v>15</v>
      </c>
      <c r="C73">
        <v>30</v>
      </c>
      <c r="D73" t="s">
        <v>18</v>
      </c>
      <c r="E73" s="1">
        <v>44328</v>
      </c>
      <c r="F73" t="s">
        <v>17</v>
      </c>
      <c r="G73" s="2">
        <v>67910</v>
      </c>
    </row>
    <row r="74" spans="1:7" x14ac:dyDescent="0.25">
      <c r="A74" t="s">
        <v>182</v>
      </c>
      <c r="B74" t="s">
        <v>8</v>
      </c>
      <c r="C74">
        <v>30</v>
      </c>
      <c r="D74" t="s">
        <v>13</v>
      </c>
      <c r="E74" s="1">
        <v>44214</v>
      </c>
      <c r="F74" t="s">
        <v>23</v>
      </c>
      <c r="G74" s="2">
        <v>69120</v>
      </c>
    </row>
    <row r="75" spans="1:7" x14ac:dyDescent="0.25">
      <c r="A75" t="s">
        <v>183</v>
      </c>
      <c r="B75" t="s">
        <v>15</v>
      </c>
      <c r="C75">
        <v>34</v>
      </c>
      <c r="D75" t="s">
        <v>13</v>
      </c>
      <c r="E75" s="1">
        <v>44550</v>
      </c>
      <c r="F75" t="s">
        <v>17</v>
      </c>
      <c r="G75" s="2">
        <v>60130</v>
      </c>
    </row>
    <row r="76" spans="1:7" x14ac:dyDescent="0.25">
      <c r="A76" t="s">
        <v>184</v>
      </c>
      <c r="B76" t="s">
        <v>8</v>
      </c>
      <c r="C76">
        <v>23</v>
      </c>
      <c r="D76" t="s">
        <v>13</v>
      </c>
      <c r="E76" s="1">
        <v>44378</v>
      </c>
      <c r="F76" t="s">
        <v>12</v>
      </c>
      <c r="G76" s="2">
        <v>106460</v>
      </c>
    </row>
    <row r="77" spans="1:7" x14ac:dyDescent="0.25">
      <c r="A77" t="s">
        <v>185</v>
      </c>
      <c r="B77" t="s">
        <v>15</v>
      </c>
      <c r="C77">
        <v>37</v>
      </c>
      <c r="D77" t="s">
        <v>13</v>
      </c>
      <c r="E77" s="1">
        <v>44389</v>
      </c>
      <c r="F77" t="s">
        <v>26</v>
      </c>
      <c r="G77" s="2">
        <v>118100</v>
      </c>
    </row>
    <row r="78" spans="1:7" x14ac:dyDescent="0.25">
      <c r="A78" t="s">
        <v>186</v>
      </c>
      <c r="B78" t="s">
        <v>15</v>
      </c>
      <c r="C78">
        <v>36</v>
      </c>
      <c r="D78" t="s">
        <v>13</v>
      </c>
      <c r="E78" s="1">
        <v>44468</v>
      </c>
      <c r="F78" t="s">
        <v>12</v>
      </c>
      <c r="G78" s="2">
        <v>78390</v>
      </c>
    </row>
    <row r="79" spans="1:7" x14ac:dyDescent="0.25">
      <c r="A79" t="s">
        <v>187</v>
      </c>
      <c r="B79" t="s">
        <v>15</v>
      </c>
      <c r="C79">
        <v>30</v>
      </c>
      <c r="D79" t="s">
        <v>13</v>
      </c>
      <c r="E79" s="1">
        <v>44789</v>
      </c>
      <c r="F79" t="s">
        <v>12</v>
      </c>
      <c r="G79" s="2">
        <v>114180</v>
      </c>
    </row>
    <row r="80" spans="1:7" x14ac:dyDescent="0.25">
      <c r="A80" t="s">
        <v>188</v>
      </c>
      <c r="B80" t="s">
        <v>15</v>
      </c>
      <c r="C80">
        <v>28</v>
      </c>
      <c r="D80" t="s">
        <v>13</v>
      </c>
      <c r="E80" s="1">
        <v>44590</v>
      </c>
      <c r="F80" t="s">
        <v>12</v>
      </c>
      <c r="G80" s="2">
        <v>104120</v>
      </c>
    </row>
    <row r="81" spans="1:7" x14ac:dyDescent="0.25">
      <c r="A81" t="s">
        <v>189</v>
      </c>
      <c r="B81" t="s">
        <v>8</v>
      </c>
      <c r="C81">
        <v>30</v>
      </c>
      <c r="D81" t="s">
        <v>13</v>
      </c>
      <c r="E81" s="1">
        <v>44640</v>
      </c>
      <c r="F81" t="s">
        <v>12</v>
      </c>
      <c r="G81" s="2">
        <v>67950</v>
      </c>
    </row>
    <row r="82" spans="1:7" x14ac:dyDescent="0.25">
      <c r="A82" t="s">
        <v>190</v>
      </c>
      <c r="B82" t="s">
        <v>15</v>
      </c>
      <c r="C82">
        <v>29</v>
      </c>
      <c r="D82" t="s">
        <v>13</v>
      </c>
      <c r="E82" s="1">
        <v>43962</v>
      </c>
      <c r="F82" t="s">
        <v>23</v>
      </c>
      <c r="G82" s="2">
        <v>34980</v>
      </c>
    </row>
    <row r="83" spans="1:7" x14ac:dyDescent="0.25">
      <c r="A83" t="s">
        <v>191</v>
      </c>
      <c r="B83" t="s">
        <v>15</v>
      </c>
      <c r="C83">
        <v>24</v>
      </c>
      <c r="D83" t="s">
        <v>13</v>
      </c>
      <c r="E83" s="1">
        <v>44087</v>
      </c>
      <c r="F83" t="s">
        <v>23</v>
      </c>
      <c r="G83" s="2">
        <v>62780</v>
      </c>
    </row>
    <row r="84" spans="1:7" x14ac:dyDescent="0.25">
      <c r="A84" t="s">
        <v>192</v>
      </c>
      <c r="B84" t="s">
        <v>8</v>
      </c>
      <c r="C84">
        <v>20</v>
      </c>
      <c r="D84" t="s">
        <v>13</v>
      </c>
      <c r="E84" s="1">
        <v>44397</v>
      </c>
      <c r="F84" t="s">
        <v>23</v>
      </c>
      <c r="G84" s="2">
        <v>107700</v>
      </c>
    </row>
    <row r="85" spans="1:7" x14ac:dyDescent="0.25">
      <c r="A85" t="s">
        <v>193</v>
      </c>
      <c r="B85" t="s">
        <v>8</v>
      </c>
      <c r="C85">
        <v>25</v>
      </c>
      <c r="D85" t="s">
        <v>13</v>
      </c>
      <c r="E85" s="1">
        <v>44322</v>
      </c>
      <c r="F85" t="s">
        <v>9</v>
      </c>
      <c r="G85" s="2">
        <v>65700</v>
      </c>
    </row>
    <row r="86" spans="1:7" x14ac:dyDescent="0.25">
      <c r="A86" t="s">
        <v>194</v>
      </c>
      <c r="B86" t="s">
        <v>15</v>
      </c>
      <c r="C86">
        <v>33</v>
      </c>
      <c r="D86" t="s">
        <v>49</v>
      </c>
      <c r="E86" s="1">
        <v>44313</v>
      </c>
      <c r="F86" t="s">
        <v>23</v>
      </c>
      <c r="G86" s="2">
        <v>75480</v>
      </c>
    </row>
    <row r="87" spans="1:7" x14ac:dyDescent="0.25">
      <c r="A87" t="s">
        <v>195</v>
      </c>
      <c r="B87" t="s">
        <v>8</v>
      </c>
      <c r="C87">
        <v>33</v>
      </c>
      <c r="D87" t="s">
        <v>13</v>
      </c>
      <c r="E87" s="1">
        <v>44448</v>
      </c>
      <c r="F87" t="s">
        <v>23</v>
      </c>
      <c r="G87" s="2">
        <v>53870</v>
      </c>
    </row>
    <row r="88" spans="1:7" x14ac:dyDescent="0.25">
      <c r="A88" t="s">
        <v>196</v>
      </c>
      <c r="B88" t="s">
        <v>15</v>
      </c>
      <c r="C88">
        <v>36</v>
      </c>
      <c r="D88" t="s">
        <v>13</v>
      </c>
      <c r="E88" s="1">
        <v>44433</v>
      </c>
      <c r="F88" t="s">
        <v>9</v>
      </c>
      <c r="G88" s="2">
        <v>78540</v>
      </c>
    </row>
    <row r="89" spans="1:7" x14ac:dyDescent="0.25">
      <c r="A89" t="s">
        <v>197</v>
      </c>
      <c r="B89" t="s">
        <v>8</v>
      </c>
      <c r="C89">
        <v>19</v>
      </c>
      <c r="D89" t="s">
        <v>13</v>
      </c>
      <c r="E89" s="1">
        <v>44218</v>
      </c>
      <c r="F89" t="s">
        <v>12</v>
      </c>
      <c r="G89" s="2">
        <v>58960</v>
      </c>
    </row>
    <row r="90" spans="1:7" x14ac:dyDescent="0.25">
      <c r="A90" t="s">
        <v>198</v>
      </c>
      <c r="B90" t="s">
        <v>8</v>
      </c>
      <c r="C90">
        <v>46</v>
      </c>
      <c r="D90" t="s">
        <v>13</v>
      </c>
      <c r="E90" s="1">
        <v>44697</v>
      </c>
      <c r="F90" t="s">
        <v>12</v>
      </c>
      <c r="G90" s="2">
        <v>70610</v>
      </c>
    </row>
    <row r="91" spans="1:7" x14ac:dyDescent="0.25">
      <c r="A91" t="s">
        <v>199</v>
      </c>
      <c r="B91" t="s">
        <v>8</v>
      </c>
      <c r="C91">
        <v>33</v>
      </c>
      <c r="D91" t="s">
        <v>13</v>
      </c>
      <c r="E91" s="1">
        <v>44181</v>
      </c>
      <c r="F91" t="s">
        <v>17</v>
      </c>
      <c r="G91" s="2">
        <v>59430</v>
      </c>
    </row>
    <row r="92" spans="1:7" x14ac:dyDescent="0.25">
      <c r="A92" t="s">
        <v>200</v>
      </c>
      <c r="B92" t="s">
        <v>8</v>
      </c>
      <c r="C92">
        <v>33</v>
      </c>
      <c r="D92" t="s">
        <v>10</v>
      </c>
      <c r="E92" s="1">
        <v>44640</v>
      </c>
      <c r="F92" t="s">
        <v>12</v>
      </c>
      <c r="G92" s="2">
        <v>48530</v>
      </c>
    </row>
    <row r="93" spans="1:7" x14ac:dyDescent="0.25">
      <c r="A93" t="s">
        <v>201</v>
      </c>
      <c r="B93" t="s">
        <v>15</v>
      </c>
      <c r="C93">
        <v>33</v>
      </c>
      <c r="D93" t="s">
        <v>13</v>
      </c>
      <c r="E93" s="1">
        <v>44129</v>
      </c>
      <c r="F93" t="s">
        <v>23</v>
      </c>
      <c r="G93" s="2">
        <v>96140</v>
      </c>
    </row>
    <row r="94" spans="1:7" x14ac:dyDescent="0.25">
      <c r="A94" t="s">
        <v>110</v>
      </c>
      <c r="B94" t="s">
        <v>8</v>
      </c>
      <c r="C94">
        <v>20</v>
      </c>
      <c r="D94" t="s">
        <v>13</v>
      </c>
      <c r="E94" s="1">
        <v>44122</v>
      </c>
      <c r="F94" t="s">
        <v>23</v>
      </c>
      <c r="G94" s="2">
        <v>112650</v>
      </c>
    </row>
    <row r="95" spans="1:7" x14ac:dyDescent="0.25">
      <c r="A95" t="s">
        <v>111</v>
      </c>
      <c r="B95" t="s">
        <v>15</v>
      </c>
      <c r="C95">
        <v>32</v>
      </c>
      <c r="D95" t="s">
        <v>10</v>
      </c>
      <c r="E95" s="1">
        <v>44293</v>
      </c>
      <c r="F95" t="s">
        <v>23</v>
      </c>
      <c r="G95" s="2">
        <v>43840</v>
      </c>
    </row>
    <row r="96" spans="1:7" x14ac:dyDescent="0.25">
      <c r="A96" t="s">
        <v>112</v>
      </c>
      <c r="B96" t="s">
        <v>8</v>
      </c>
      <c r="C96">
        <v>31</v>
      </c>
      <c r="D96" t="s">
        <v>13</v>
      </c>
      <c r="E96" s="1">
        <v>44663</v>
      </c>
      <c r="F96" t="s">
        <v>12</v>
      </c>
      <c r="G96" s="2">
        <v>103550</v>
      </c>
    </row>
    <row r="97" spans="1:7" x14ac:dyDescent="0.25">
      <c r="A97" t="s">
        <v>113</v>
      </c>
      <c r="B97" t="s">
        <v>15</v>
      </c>
      <c r="C97">
        <v>32</v>
      </c>
      <c r="D97" t="s">
        <v>13</v>
      </c>
      <c r="E97" s="1">
        <v>44339</v>
      </c>
      <c r="F97" t="s">
        <v>26</v>
      </c>
      <c r="G97" s="2">
        <v>45510</v>
      </c>
    </row>
    <row r="98" spans="1:7" x14ac:dyDescent="0.25">
      <c r="A98" t="s">
        <v>114</v>
      </c>
      <c r="C98">
        <v>37</v>
      </c>
      <c r="D98" t="s">
        <v>18</v>
      </c>
      <c r="E98" s="1">
        <v>44085</v>
      </c>
      <c r="F98" t="s">
        <v>17</v>
      </c>
      <c r="G98" s="2">
        <v>115440</v>
      </c>
    </row>
    <row r="99" spans="1:7" x14ac:dyDescent="0.25">
      <c r="A99" t="s">
        <v>115</v>
      </c>
      <c r="B99" t="s">
        <v>15</v>
      </c>
      <c r="C99">
        <v>38</v>
      </c>
      <c r="D99" t="s">
        <v>10</v>
      </c>
      <c r="E99" s="1">
        <v>44268</v>
      </c>
      <c r="F99" t="s">
        <v>9</v>
      </c>
      <c r="G99" s="2">
        <v>56870</v>
      </c>
    </row>
    <row r="100" spans="1:7" x14ac:dyDescent="0.25">
      <c r="A100" t="s">
        <v>116</v>
      </c>
      <c r="B100" t="s">
        <v>15</v>
      </c>
      <c r="C100">
        <v>25</v>
      </c>
      <c r="D100" t="s">
        <v>13</v>
      </c>
      <c r="E100" s="1">
        <v>44144</v>
      </c>
      <c r="F100" t="s">
        <v>9</v>
      </c>
      <c r="G100" s="2">
        <v>92700</v>
      </c>
    </row>
    <row r="101" spans="1:7" x14ac:dyDescent="0.25">
      <c r="A101" t="s">
        <v>117</v>
      </c>
      <c r="C101">
        <v>32</v>
      </c>
      <c r="D101" t="s">
        <v>13</v>
      </c>
      <c r="E101" s="1">
        <v>44713</v>
      </c>
      <c r="F101" t="s">
        <v>23</v>
      </c>
      <c r="G101" s="2">
        <v>91310</v>
      </c>
    </row>
    <row r="102" spans="1:7" x14ac:dyDescent="0.25">
      <c r="A102" t="s">
        <v>118</v>
      </c>
      <c r="B102" t="s">
        <v>8</v>
      </c>
      <c r="C102">
        <v>33</v>
      </c>
      <c r="D102" t="s">
        <v>13</v>
      </c>
      <c r="E102" s="1">
        <v>44324</v>
      </c>
      <c r="F102" t="s">
        <v>9</v>
      </c>
      <c r="G102" s="2">
        <v>74550</v>
      </c>
    </row>
    <row r="103" spans="1:7" x14ac:dyDescent="0.25">
      <c r="A103" t="s">
        <v>119</v>
      </c>
      <c r="B103" t="s">
        <v>8</v>
      </c>
      <c r="C103">
        <v>25</v>
      </c>
      <c r="D103" t="s">
        <v>10</v>
      </c>
      <c r="E103" s="1">
        <v>44665</v>
      </c>
      <c r="F103" t="s">
        <v>12</v>
      </c>
      <c r="G103" s="2">
        <v>109190</v>
      </c>
    </row>
    <row r="104" spans="1:7" x14ac:dyDescent="0.25">
      <c r="A104" t="s">
        <v>120</v>
      </c>
      <c r="B104" t="s">
        <v>15</v>
      </c>
      <c r="C104">
        <v>40</v>
      </c>
      <c r="D104" t="s">
        <v>13</v>
      </c>
      <c r="E104" s="1">
        <v>44320</v>
      </c>
      <c r="F104" t="s">
        <v>23</v>
      </c>
      <c r="G104" s="2">
        <v>104410</v>
      </c>
    </row>
    <row r="105" spans="1:7" x14ac:dyDescent="0.25">
      <c r="A105" t="s">
        <v>121</v>
      </c>
      <c r="B105" t="s">
        <v>8</v>
      </c>
      <c r="C105">
        <v>30</v>
      </c>
      <c r="D105" t="s">
        <v>13</v>
      </c>
      <c r="E105" s="1">
        <v>44544</v>
      </c>
      <c r="F105" t="s">
        <v>17</v>
      </c>
      <c r="G105" s="2">
        <v>96800</v>
      </c>
    </row>
    <row r="106" spans="1:7" x14ac:dyDescent="0.25">
      <c r="A106" t="s">
        <v>122</v>
      </c>
      <c r="B106" t="s">
        <v>8</v>
      </c>
      <c r="C106">
        <v>28</v>
      </c>
      <c r="D106" t="s">
        <v>10</v>
      </c>
      <c r="E106" s="1">
        <v>43980</v>
      </c>
      <c r="F106" t="s">
        <v>17</v>
      </c>
      <c r="G106" s="2">
        <v>48170</v>
      </c>
    </row>
    <row r="107" spans="1:7" x14ac:dyDescent="0.25">
      <c r="A107" t="s">
        <v>123</v>
      </c>
      <c r="B107" t="s">
        <v>8</v>
      </c>
      <c r="C107">
        <v>21</v>
      </c>
      <c r="D107" t="s">
        <v>13</v>
      </c>
      <c r="E107" s="1">
        <v>44042</v>
      </c>
      <c r="F107" t="s">
        <v>12</v>
      </c>
      <c r="G107" s="2">
        <v>37920</v>
      </c>
    </row>
    <row r="108" spans="1:7" x14ac:dyDescent="0.25">
      <c r="A108" t="s">
        <v>124</v>
      </c>
      <c r="B108" t="s">
        <v>8</v>
      </c>
      <c r="C108">
        <v>34</v>
      </c>
      <c r="D108" t="s">
        <v>13</v>
      </c>
      <c r="E108" s="1">
        <v>44642</v>
      </c>
      <c r="F108" t="s">
        <v>12</v>
      </c>
      <c r="G108" s="2">
        <v>112650</v>
      </c>
    </row>
    <row r="109" spans="1:7" x14ac:dyDescent="0.25">
      <c r="A109" t="s">
        <v>125</v>
      </c>
      <c r="B109" t="s">
        <v>15</v>
      </c>
      <c r="C109">
        <v>34</v>
      </c>
      <c r="D109" t="s">
        <v>18</v>
      </c>
      <c r="E109" s="1">
        <v>44660</v>
      </c>
      <c r="F109" t="s">
        <v>9</v>
      </c>
      <c r="G109" s="2">
        <v>49630</v>
      </c>
    </row>
    <row r="110" spans="1:7" x14ac:dyDescent="0.25">
      <c r="A110" t="s">
        <v>126</v>
      </c>
      <c r="B110" t="s">
        <v>8</v>
      </c>
      <c r="C110">
        <v>36</v>
      </c>
      <c r="D110" t="s">
        <v>13</v>
      </c>
      <c r="E110" s="1">
        <v>43958</v>
      </c>
      <c r="F110" t="s">
        <v>23</v>
      </c>
      <c r="G110" s="2">
        <v>118840</v>
      </c>
    </row>
    <row r="111" spans="1:7" x14ac:dyDescent="0.25">
      <c r="A111" t="s">
        <v>127</v>
      </c>
      <c r="B111" t="s">
        <v>8</v>
      </c>
      <c r="C111">
        <v>30</v>
      </c>
      <c r="D111" t="s">
        <v>13</v>
      </c>
      <c r="E111" s="1">
        <v>44789</v>
      </c>
      <c r="F111" t="s">
        <v>23</v>
      </c>
      <c r="G111" s="2">
        <v>69710</v>
      </c>
    </row>
    <row r="112" spans="1:7" x14ac:dyDescent="0.25">
      <c r="A112" t="s">
        <v>128</v>
      </c>
      <c r="B112" t="s">
        <v>8</v>
      </c>
      <c r="C112">
        <v>20</v>
      </c>
      <c r="D112" t="s">
        <v>13</v>
      </c>
      <c r="E112" s="1">
        <v>44683</v>
      </c>
      <c r="F112" t="s">
        <v>12</v>
      </c>
      <c r="G112" s="2">
        <v>79570</v>
      </c>
    </row>
    <row r="113" spans="1:7" x14ac:dyDescent="0.25">
      <c r="A113" t="s">
        <v>129</v>
      </c>
      <c r="B113" t="s">
        <v>15</v>
      </c>
      <c r="C113">
        <v>22</v>
      </c>
      <c r="D113" t="s">
        <v>10</v>
      </c>
      <c r="E113" s="1">
        <v>44388</v>
      </c>
      <c r="F113" t="s">
        <v>12</v>
      </c>
      <c r="G113" s="2">
        <v>76900</v>
      </c>
    </row>
  </sheetData>
  <conditionalFormatting sqref="A1:A1048576">
    <cfRule type="duplicateValues" dxfId="0"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90242-2383-4B59-90A0-40916B6921B8}">
  <sheetPr>
    <tabColor theme="9" tint="0.39997558519241921"/>
  </sheetPr>
  <dimension ref="A1:P184"/>
  <sheetViews>
    <sheetView showGridLines="0" topLeftCell="A2" workbookViewId="0">
      <selection activeCell="C20" sqref="C20"/>
    </sheetView>
  </sheetViews>
  <sheetFormatPr defaultColWidth="32.42578125" defaultRowHeight="15" x14ac:dyDescent="0.25"/>
  <cols>
    <col min="1" max="1" width="28.28515625" customWidth="1"/>
    <col min="2" max="2" width="22.140625" customWidth="1"/>
    <col min="3" max="3" width="23.5703125" customWidth="1"/>
    <col min="4" max="4" width="21.5703125" customWidth="1"/>
    <col min="5" max="5" width="22.7109375" customWidth="1"/>
    <col min="6" max="6" width="21" style="5" customWidth="1"/>
    <col min="7" max="7" width="28.28515625" customWidth="1"/>
    <col min="8" max="8" width="21.140625" customWidth="1"/>
    <col min="9" max="9" width="18.85546875" style="3" customWidth="1"/>
    <col min="10" max="10" width="18.85546875" style="2" customWidth="1"/>
    <col min="11" max="12" width="18.85546875" style="3" customWidth="1"/>
    <col min="13" max="13" width="20.140625" customWidth="1"/>
    <col min="14" max="14" width="42.7109375" style="8" customWidth="1"/>
    <col min="15" max="15" width="7.28515625" customWidth="1"/>
  </cols>
  <sheetData>
    <row r="1" spans="1:16" x14ac:dyDescent="0.25">
      <c r="A1" s="7" t="s">
        <v>0</v>
      </c>
      <c r="B1" s="7" t="s">
        <v>1</v>
      </c>
      <c r="C1" s="7" t="s">
        <v>2</v>
      </c>
      <c r="D1" s="7" t="s">
        <v>3</v>
      </c>
      <c r="E1" s="7" t="s">
        <v>4</v>
      </c>
      <c r="F1" s="42" t="s">
        <v>5</v>
      </c>
      <c r="G1" s="7" t="s">
        <v>6</v>
      </c>
      <c r="H1" s="7" t="s">
        <v>203</v>
      </c>
      <c r="I1" s="43" t="s">
        <v>212</v>
      </c>
      <c r="J1" s="60" t="s">
        <v>232</v>
      </c>
      <c r="K1" s="43"/>
      <c r="M1" s="14" t="s">
        <v>218</v>
      </c>
      <c r="N1" s="15"/>
      <c r="P1" s="37" t="s">
        <v>222</v>
      </c>
    </row>
    <row r="2" spans="1:16" ht="15.75" thickBot="1" x14ac:dyDescent="0.3">
      <c r="A2" s="3" t="s">
        <v>93</v>
      </c>
      <c r="B2" s="3" t="s">
        <v>15</v>
      </c>
      <c r="C2" s="3" t="s">
        <v>23</v>
      </c>
      <c r="D2">
        <v>21</v>
      </c>
      <c r="E2" s="4">
        <v>44678</v>
      </c>
      <c r="F2" s="5">
        <v>33920</v>
      </c>
      <c r="G2" t="s">
        <v>13</v>
      </c>
      <c r="H2" t="s">
        <v>204</v>
      </c>
      <c r="I2" s="10">
        <f ca="1">(TODAY()-Staff[[#This Row],[Date Joined]])/365</f>
        <v>2.5561643835616437</v>
      </c>
      <c r="J2" s="61">
        <f ca="1">IF(Staff[[#This Row],[Tenure]]&gt;2,3%,2%)*Staff[[#This Row],[Salary]]</f>
        <v>1017.5999999999999</v>
      </c>
      <c r="K2" s="10"/>
      <c r="M2" s="15"/>
      <c r="N2" s="15"/>
      <c r="P2" s="38"/>
    </row>
    <row r="3" spans="1:16" x14ac:dyDescent="0.25">
      <c r="A3" s="3" t="s">
        <v>153</v>
      </c>
      <c r="B3" s="3" t="s">
        <v>15</v>
      </c>
      <c r="C3" s="3" t="s">
        <v>23</v>
      </c>
      <c r="D3">
        <v>21</v>
      </c>
      <c r="E3" s="4">
        <v>44619</v>
      </c>
      <c r="F3" s="5">
        <v>33920</v>
      </c>
      <c r="G3" t="s">
        <v>13</v>
      </c>
      <c r="H3" t="s">
        <v>206</v>
      </c>
      <c r="I3" s="10">
        <f ca="1">(TODAY()-Staff[[#This Row],[Date Joined]])/365</f>
        <v>2.7178082191780821</v>
      </c>
      <c r="J3" s="61">
        <f ca="1">IF(Staff[[#This Row],[Tenure]]&gt;2,3%,2%)*Staff[[#This Row],[Salary]]</f>
        <v>1017.5999999999999</v>
      </c>
      <c r="K3" s="10"/>
      <c r="M3" s="12" t="s">
        <v>207</v>
      </c>
      <c r="N3" s="16">
        <f>COUNTA(Staff[Name])</f>
        <v>183</v>
      </c>
      <c r="P3" s="39" t="str" cm="1">
        <f t="array" ref="P3:P7">_xlfn.UNIQUE(Staff[Department])</f>
        <v>Website</v>
      </c>
    </row>
    <row r="4" spans="1:16" x14ac:dyDescent="0.25">
      <c r="A4" s="3" t="s">
        <v>45</v>
      </c>
      <c r="B4" s="3" t="s">
        <v>15</v>
      </c>
      <c r="C4" s="3" t="s">
        <v>23</v>
      </c>
      <c r="D4">
        <v>29</v>
      </c>
      <c r="E4" s="4">
        <v>44023</v>
      </c>
      <c r="F4" s="5">
        <v>34980</v>
      </c>
      <c r="G4" t="s">
        <v>13</v>
      </c>
      <c r="H4" t="s">
        <v>204</v>
      </c>
      <c r="I4" s="10">
        <f ca="1">(TODAY()-Staff[[#This Row],[Date Joined]])/365</f>
        <v>4.3506849315068497</v>
      </c>
      <c r="J4" s="61">
        <f ca="1">IF(Staff[[#This Row],[Tenure]]&gt;2,3%,2%)*Staff[[#This Row],[Salary]]</f>
        <v>1049.3999999999999</v>
      </c>
      <c r="K4" s="10"/>
      <c r="M4" s="12" t="s">
        <v>208</v>
      </c>
      <c r="N4" s="17">
        <f>AVERAGE(Staff[Age])</f>
        <v>30.42622950819672</v>
      </c>
      <c r="P4" s="40" t="str">
        <v>Sales</v>
      </c>
    </row>
    <row r="5" spans="1:16" x14ac:dyDescent="0.25">
      <c r="A5" s="3" t="s">
        <v>190</v>
      </c>
      <c r="B5" s="3" t="s">
        <v>15</v>
      </c>
      <c r="C5" s="3" t="s">
        <v>23</v>
      </c>
      <c r="D5">
        <v>29</v>
      </c>
      <c r="E5" s="4">
        <v>43962</v>
      </c>
      <c r="F5" s="5">
        <v>34980</v>
      </c>
      <c r="G5" t="s">
        <v>13</v>
      </c>
      <c r="H5" t="s">
        <v>206</v>
      </c>
      <c r="I5" s="10">
        <f ca="1">(TODAY()-Staff[[#This Row],[Date Joined]])/365</f>
        <v>4.5178082191780824</v>
      </c>
      <c r="J5" s="61">
        <f ca="1">IF(Staff[[#This Row],[Tenure]]&gt;2,3%,2%)*Staff[[#This Row],[Salary]]</f>
        <v>1049.3999999999999</v>
      </c>
      <c r="K5" s="10"/>
      <c r="M5" s="12" t="s">
        <v>209</v>
      </c>
      <c r="N5" s="18">
        <f>AVERAGE(Staff[Salary])</f>
        <v>77173.715846994543</v>
      </c>
      <c r="P5" s="40" t="str">
        <v>Procurement</v>
      </c>
    </row>
    <row r="6" spans="1:16" x14ac:dyDescent="0.25">
      <c r="A6" s="3" t="s">
        <v>97</v>
      </c>
      <c r="B6" s="3" t="s">
        <v>8</v>
      </c>
      <c r="C6" s="3" t="s">
        <v>9</v>
      </c>
      <c r="D6">
        <v>43</v>
      </c>
      <c r="E6" s="4">
        <v>44620</v>
      </c>
      <c r="F6" s="5">
        <v>36040</v>
      </c>
      <c r="G6" t="s">
        <v>13</v>
      </c>
      <c r="H6" t="s">
        <v>204</v>
      </c>
      <c r="I6" s="10">
        <f ca="1">(TODAY()-Staff[[#This Row],[Date Joined]])/365</f>
        <v>2.7150684931506848</v>
      </c>
      <c r="J6" s="61">
        <f ca="1">IF(Staff[[#This Row],[Tenure]]&gt;2,3%,2%)*Staff[[#This Row],[Salary]]</f>
        <v>1081.2</v>
      </c>
      <c r="K6" s="10"/>
      <c r="M6" s="12" t="s">
        <v>210</v>
      </c>
      <c r="N6" s="17">
        <f ca="1">AVERAGE(Staff[Tenure])</f>
        <v>3.2273074331911067</v>
      </c>
      <c r="P6" s="40" t="str">
        <v>HR</v>
      </c>
    </row>
    <row r="7" spans="1:16" ht="15.75" thickBot="1" x14ac:dyDescent="0.3">
      <c r="A7" s="3" t="s">
        <v>132</v>
      </c>
      <c r="B7" s="3" t="s">
        <v>8</v>
      </c>
      <c r="C7" s="3" t="s">
        <v>9</v>
      </c>
      <c r="D7">
        <v>43</v>
      </c>
      <c r="E7" s="4">
        <v>44558</v>
      </c>
      <c r="F7" s="5">
        <v>36040</v>
      </c>
      <c r="G7" t="s">
        <v>13</v>
      </c>
      <c r="H7" t="s">
        <v>206</v>
      </c>
      <c r="I7" s="10">
        <f ca="1">(TODAY()-Staff[[#This Row],[Date Joined]])/365</f>
        <v>2.8849315068493149</v>
      </c>
      <c r="J7" s="61">
        <f ca="1">IF(Staff[[#This Row],[Tenure]]&gt;2,3%,2%)*Staff[[#This Row],[Salary]]</f>
        <v>1081.2</v>
      </c>
      <c r="K7" s="10"/>
      <c r="M7" s="20" t="s">
        <v>211</v>
      </c>
      <c r="N7" s="21">
        <f>N8/N3</f>
        <v>0.46994535519125685</v>
      </c>
      <c r="P7" s="41" t="str">
        <v>Finance</v>
      </c>
    </row>
    <row r="8" spans="1:16" x14ac:dyDescent="0.25">
      <c r="A8" s="3" t="s">
        <v>33</v>
      </c>
      <c r="B8" s="3" t="s">
        <v>8</v>
      </c>
      <c r="C8" s="3" t="s">
        <v>12</v>
      </c>
      <c r="D8">
        <v>21</v>
      </c>
      <c r="E8" s="4">
        <v>44104</v>
      </c>
      <c r="F8" s="5">
        <v>37920</v>
      </c>
      <c r="G8" t="s">
        <v>13</v>
      </c>
      <c r="H8" t="s">
        <v>204</v>
      </c>
      <c r="I8" s="10">
        <f ca="1">(TODAY()-Staff[[#This Row],[Date Joined]])/365</f>
        <v>4.1287671232876715</v>
      </c>
      <c r="J8" s="61">
        <f ca="1">IF(Staff[[#This Row],[Tenure]]&gt;2,3%,2%)*Staff[[#This Row],[Salary]]</f>
        <v>1137.5999999999999</v>
      </c>
      <c r="K8" s="10"/>
      <c r="M8" s="13" t="s">
        <v>213</v>
      </c>
      <c r="N8" s="19">
        <f>COUNTIFS(Staff[Gender],"Female")</f>
        <v>86</v>
      </c>
    </row>
    <row r="9" spans="1:16" x14ac:dyDescent="0.25">
      <c r="A9" s="3" t="s">
        <v>123</v>
      </c>
      <c r="B9" s="3" t="s">
        <v>8</v>
      </c>
      <c r="C9" s="3" t="s">
        <v>12</v>
      </c>
      <c r="D9">
        <v>21</v>
      </c>
      <c r="E9" s="4">
        <v>44042</v>
      </c>
      <c r="F9" s="5">
        <v>37920</v>
      </c>
      <c r="G9" t="s">
        <v>13</v>
      </c>
      <c r="H9" t="s">
        <v>206</v>
      </c>
      <c r="I9" s="10">
        <f ca="1">(TODAY()-Staff[[#This Row],[Date Joined]])/365</f>
        <v>4.2986301369863016</v>
      </c>
      <c r="J9" s="61">
        <f ca="1">IF(Staff[[#This Row],[Tenure]]&gt;2,3%,2%)*Staff[[#This Row],[Salary]]</f>
        <v>1137.5999999999999</v>
      </c>
      <c r="K9" s="10"/>
      <c r="M9" s="20" t="s">
        <v>214</v>
      </c>
      <c r="N9" s="21">
        <f>N10/N3</f>
        <v>0.48633879781420764</v>
      </c>
    </row>
    <row r="10" spans="1:16" x14ac:dyDescent="0.25">
      <c r="A10" s="3" t="s">
        <v>95</v>
      </c>
      <c r="B10" s="3" t="s">
        <v>8</v>
      </c>
      <c r="C10" s="3" t="s">
        <v>12</v>
      </c>
      <c r="D10">
        <v>35</v>
      </c>
      <c r="E10" s="4">
        <v>44727</v>
      </c>
      <c r="F10" s="5">
        <v>40400</v>
      </c>
      <c r="G10" t="s">
        <v>13</v>
      </c>
      <c r="H10" t="s">
        <v>204</v>
      </c>
      <c r="I10" s="10">
        <f ca="1">(TODAY()-Staff[[#This Row],[Date Joined]])/365</f>
        <v>2.4219178082191779</v>
      </c>
      <c r="J10" s="61">
        <f ca="1">IF(Staff[[#This Row],[Tenure]]&gt;2,3%,2%)*Staff[[#This Row],[Salary]]</f>
        <v>1212</v>
      </c>
      <c r="K10" s="10"/>
      <c r="M10" s="13" t="s">
        <v>215</v>
      </c>
      <c r="N10" s="19">
        <f>COUNTIFS(Staff[Gender],"Male")</f>
        <v>89</v>
      </c>
    </row>
    <row r="11" spans="1:16" x14ac:dyDescent="0.25">
      <c r="A11" s="3" t="s">
        <v>134</v>
      </c>
      <c r="B11" s="3" t="s">
        <v>8</v>
      </c>
      <c r="C11" s="3" t="s">
        <v>12</v>
      </c>
      <c r="D11">
        <v>35</v>
      </c>
      <c r="E11" s="4">
        <v>44666</v>
      </c>
      <c r="F11" s="5">
        <v>40400</v>
      </c>
      <c r="G11" t="s">
        <v>13</v>
      </c>
      <c r="H11" t="s">
        <v>206</v>
      </c>
      <c r="I11" s="10">
        <f ca="1">(TODAY()-Staff[[#This Row],[Date Joined]])/365</f>
        <v>2.5890410958904111</v>
      </c>
      <c r="J11" s="61">
        <f ca="1">IF(Staff[[#This Row],[Tenure]]&gt;2,3%,2%)*Staff[[#This Row],[Salary]]</f>
        <v>1212</v>
      </c>
      <c r="K11" s="10"/>
      <c r="M11" s="13" t="s">
        <v>216</v>
      </c>
      <c r="N11" s="19">
        <f>COUNTIFS(Staff[Gender],"Other")</f>
        <v>8</v>
      </c>
    </row>
    <row r="12" spans="1:16" x14ac:dyDescent="0.25">
      <c r="A12" s="3" t="s">
        <v>104</v>
      </c>
      <c r="B12" s="3" t="s">
        <v>15</v>
      </c>
      <c r="C12" s="3" t="s">
        <v>12</v>
      </c>
      <c r="D12">
        <v>32</v>
      </c>
      <c r="E12" s="4">
        <v>44611</v>
      </c>
      <c r="F12" s="5">
        <v>41570</v>
      </c>
      <c r="G12" t="s">
        <v>13</v>
      </c>
      <c r="H12" t="s">
        <v>204</v>
      </c>
      <c r="I12" s="10">
        <f ca="1">(TODAY()-Staff[[#This Row],[Date Joined]])/365</f>
        <v>2.7397260273972601</v>
      </c>
      <c r="J12" s="61">
        <f ca="1">IF(Staff[[#This Row],[Tenure]]&gt;2,3%,2%)*Staff[[#This Row],[Salary]]</f>
        <v>1247.0999999999999</v>
      </c>
      <c r="K12" s="10"/>
      <c r="M12" s="20" t="s">
        <v>217</v>
      </c>
      <c r="N12" s="21">
        <f>N11/N3</f>
        <v>4.3715846994535519E-2</v>
      </c>
    </row>
    <row r="13" spans="1:16" x14ac:dyDescent="0.25">
      <c r="A13" s="3" t="s">
        <v>138</v>
      </c>
      <c r="B13" s="3" t="s">
        <v>15</v>
      </c>
      <c r="C13" s="3" t="s">
        <v>12</v>
      </c>
      <c r="D13">
        <v>32</v>
      </c>
      <c r="E13" s="4">
        <v>44549</v>
      </c>
      <c r="F13" s="5">
        <v>41570</v>
      </c>
      <c r="G13" t="s">
        <v>13</v>
      </c>
      <c r="H13" t="s">
        <v>206</v>
      </c>
      <c r="I13" s="10">
        <f ca="1">(TODAY()-Staff[[#This Row],[Date Joined]])/365</f>
        <v>2.9095890410958902</v>
      </c>
      <c r="J13" s="61">
        <f ca="1">IF(Staff[[#This Row],[Tenure]]&gt;2,3%,2%)*Staff[[#This Row],[Salary]]</f>
        <v>1247.0999999999999</v>
      </c>
      <c r="K13" s="10"/>
    </row>
    <row r="14" spans="1:16" x14ac:dyDescent="0.25">
      <c r="A14" s="3" t="s">
        <v>35</v>
      </c>
      <c r="B14" s="3" t="s">
        <v>15</v>
      </c>
      <c r="C14" s="3" t="s">
        <v>23</v>
      </c>
      <c r="D14">
        <v>31</v>
      </c>
      <c r="E14" s="4">
        <v>44145</v>
      </c>
      <c r="F14" s="5">
        <v>41980</v>
      </c>
      <c r="G14" t="s">
        <v>13</v>
      </c>
      <c r="H14" t="s">
        <v>204</v>
      </c>
      <c r="I14" s="10">
        <f ca="1">(TODAY()-Staff[[#This Row],[Date Joined]])/365</f>
        <v>4.0164383561643833</v>
      </c>
      <c r="J14" s="61">
        <f ca="1">IF(Staff[[#This Row],[Tenure]]&gt;2,3%,2%)*Staff[[#This Row],[Salary]]</f>
        <v>1259.3999999999999</v>
      </c>
      <c r="K14" s="10"/>
    </row>
    <row r="15" spans="1:16" ht="15.75" thickBot="1" x14ac:dyDescent="0.3">
      <c r="A15" s="3" t="s">
        <v>175</v>
      </c>
      <c r="B15" s="3" t="s">
        <v>15</v>
      </c>
      <c r="C15" s="3" t="s">
        <v>23</v>
      </c>
      <c r="D15">
        <v>31</v>
      </c>
      <c r="E15" s="4">
        <v>44084</v>
      </c>
      <c r="F15" s="5">
        <v>41980</v>
      </c>
      <c r="G15" t="s">
        <v>13</v>
      </c>
      <c r="H15" t="s">
        <v>206</v>
      </c>
      <c r="I15" s="10">
        <f ca="1">(TODAY()-Staff[[#This Row],[Date Joined]])/365</f>
        <v>4.183561643835616</v>
      </c>
      <c r="J15" s="61">
        <f ca="1">IF(Staff[[#This Row],[Tenure]]&gt;2,3%,2%)*Staff[[#This Row],[Salary]]</f>
        <v>1259.3999999999999</v>
      </c>
      <c r="K15" s="10"/>
    </row>
    <row r="16" spans="1:16" x14ac:dyDescent="0.25">
      <c r="A16" s="3" t="s">
        <v>101</v>
      </c>
      <c r="B16" s="3" t="s">
        <v>8</v>
      </c>
      <c r="C16" s="3" t="s">
        <v>9</v>
      </c>
      <c r="D16">
        <v>28</v>
      </c>
      <c r="E16" s="4">
        <v>44820</v>
      </c>
      <c r="F16" s="5">
        <v>43510</v>
      </c>
      <c r="G16" t="s">
        <v>49</v>
      </c>
      <c r="H16" t="s">
        <v>204</v>
      </c>
      <c r="I16" s="10">
        <f ca="1">(TODAY()-Staff[[#This Row],[Date Joined]])/365</f>
        <v>2.1671232876712327</v>
      </c>
      <c r="J16" s="61">
        <f ca="1">IF(Staff[[#This Row],[Tenure]]&gt;2,3%,2%)*Staff[[#This Row],[Salary]]</f>
        <v>1305.3</v>
      </c>
      <c r="K16" s="10"/>
      <c r="M16" s="22" t="s">
        <v>220</v>
      </c>
      <c r="N16" s="23"/>
    </row>
    <row r="17" spans="1:14" x14ac:dyDescent="0.25">
      <c r="A17" s="3" t="s">
        <v>172</v>
      </c>
      <c r="B17" s="3" t="s">
        <v>8</v>
      </c>
      <c r="C17" s="3" t="s">
        <v>9</v>
      </c>
      <c r="D17">
        <v>28</v>
      </c>
      <c r="E17" s="4">
        <v>44758</v>
      </c>
      <c r="F17" s="5">
        <v>43510</v>
      </c>
      <c r="G17" t="s">
        <v>49</v>
      </c>
      <c r="H17" t="s">
        <v>206</v>
      </c>
      <c r="I17" s="10">
        <f ca="1">(TODAY()-Staff[[#This Row],[Date Joined]])/365</f>
        <v>2.3369863013698629</v>
      </c>
      <c r="J17" s="61">
        <f ca="1">IF(Staff[[#This Row],[Tenure]]&gt;2,3%,2%)*Staff[[#This Row],[Salary]]</f>
        <v>1305.3</v>
      </c>
      <c r="K17" s="10"/>
      <c r="M17" s="24"/>
      <c r="N17" s="25"/>
    </row>
    <row r="18" spans="1:14" ht="21" x14ac:dyDescent="0.35">
      <c r="A18" s="3" t="s">
        <v>31</v>
      </c>
      <c r="B18" s="3" t="s">
        <v>15</v>
      </c>
      <c r="C18" s="3" t="s">
        <v>23</v>
      </c>
      <c r="D18">
        <v>32</v>
      </c>
      <c r="E18" s="4">
        <v>44354</v>
      </c>
      <c r="F18" s="5">
        <v>43840</v>
      </c>
      <c r="G18" t="s">
        <v>10</v>
      </c>
      <c r="H18" t="s">
        <v>204</v>
      </c>
      <c r="I18" s="10">
        <f ca="1">(TODAY()-Staff[[#This Row],[Date Joined]])/365</f>
        <v>3.4438356164383563</v>
      </c>
      <c r="J18" s="61">
        <f ca="1">IF(Staff[[#This Row],[Tenure]]&gt;2,3%,2%)*Staff[[#This Row],[Salary]]</f>
        <v>1315.2</v>
      </c>
      <c r="K18" s="10"/>
      <c r="M18" s="26" t="s">
        <v>219</v>
      </c>
      <c r="N18" s="27" t="s">
        <v>201</v>
      </c>
    </row>
    <row r="19" spans="1:14" ht="15.75" thickBot="1" x14ac:dyDescent="0.3">
      <c r="A19" s="3" t="s">
        <v>111</v>
      </c>
      <c r="B19" s="3" t="s">
        <v>15</v>
      </c>
      <c r="C19" s="3" t="s">
        <v>23</v>
      </c>
      <c r="D19">
        <v>32</v>
      </c>
      <c r="E19" s="4">
        <v>44293</v>
      </c>
      <c r="F19" s="5">
        <v>43840</v>
      </c>
      <c r="G19" t="s">
        <v>10</v>
      </c>
      <c r="H19" t="s">
        <v>206</v>
      </c>
      <c r="I19" s="10">
        <f ca="1">(TODAY()-Staff[[#This Row],[Date Joined]])/365</f>
        <v>3.6109589041095891</v>
      </c>
      <c r="J19" s="61">
        <f ca="1">IF(Staff[[#This Row],[Tenure]]&gt;2,3%,2%)*Staff[[#This Row],[Salary]]</f>
        <v>1315.2</v>
      </c>
      <c r="K19" s="10"/>
      <c r="M19" s="28"/>
      <c r="N19" s="29"/>
    </row>
    <row r="20" spans="1:14" x14ac:dyDescent="0.25">
      <c r="A20" s="3" t="s">
        <v>70</v>
      </c>
      <c r="B20" s="3" t="s">
        <v>15</v>
      </c>
      <c r="C20" s="3" t="s">
        <v>26</v>
      </c>
      <c r="D20">
        <v>32</v>
      </c>
      <c r="E20" s="4">
        <v>44400</v>
      </c>
      <c r="F20" s="5">
        <v>45510</v>
      </c>
      <c r="G20" t="s">
        <v>13</v>
      </c>
      <c r="H20" t="s">
        <v>204</v>
      </c>
      <c r="I20" s="10">
        <f ca="1">(TODAY()-Staff[[#This Row],[Date Joined]])/365</f>
        <v>3.3178082191780822</v>
      </c>
      <c r="J20" s="61">
        <f ca="1">IF(Staff[[#This Row],[Tenure]]&gt;2,3%,2%)*Staff[[#This Row],[Salary]]</f>
        <v>1365.3</v>
      </c>
      <c r="K20" s="10"/>
      <c r="M20" s="30" t="s">
        <v>1</v>
      </c>
      <c r="N20" s="33" t="str" cm="1">
        <f t="array" aca="1" ref="N20:N27" ca="1">TRANSPOSE(_xlfn.XLOOKUP(N18,A:A,B:I,"Not Found"))</f>
        <v>Female</v>
      </c>
    </row>
    <row r="21" spans="1:14" x14ac:dyDescent="0.25">
      <c r="A21" s="3" t="s">
        <v>113</v>
      </c>
      <c r="B21" s="3" t="s">
        <v>15</v>
      </c>
      <c r="C21" s="3" t="s">
        <v>26</v>
      </c>
      <c r="D21">
        <v>32</v>
      </c>
      <c r="E21" s="4">
        <v>44339</v>
      </c>
      <c r="F21" s="5">
        <v>45510</v>
      </c>
      <c r="G21" t="s">
        <v>13</v>
      </c>
      <c r="H21" t="s">
        <v>206</v>
      </c>
      <c r="I21" s="10">
        <f ca="1">(TODAY()-Staff[[#This Row],[Date Joined]])/365</f>
        <v>3.484931506849315</v>
      </c>
      <c r="J21" s="61">
        <f ca="1">IF(Staff[[#This Row],[Tenure]]&gt;2,3%,2%)*Staff[[#This Row],[Salary]]</f>
        <v>1365.3</v>
      </c>
      <c r="K21" s="10"/>
      <c r="M21" s="30" t="s">
        <v>2</v>
      </c>
      <c r="N21" s="34" t="str">
        <f ca="1"/>
        <v>Website</v>
      </c>
    </row>
    <row r="22" spans="1:14" x14ac:dyDescent="0.25">
      <c r="A22" s="3" t="s">
        <v>87</v>
      </c>
      <c r="B22" s="3" t="s">
        <v>8</v>
      </c>
      <c r="C22" s="3" t="s">
        <v>12</v>
      </c>
      <c r="D22">
        <v>26</v>
      </c>
      <c r="E22" s="4">
        <v>44225</v>
      </c>
      <c r="F22" s="5">
        <v>47360</v>
      </c>
      <c r="G22" t="s">
        <v>13</v>
      </c>
      <c r="H22" t="s">
        <v>204</v>
      </c>
      <c r="I22" s="10">
        <f ca="1">(TODAY()-Staff[[#This Row],[Date Joined]])/365</f>
        <v>3.7972602739726029</v>
      </c>
      <c r="J22" s="61">
        <f ca="1">IF(Staff[[#This Row],[Tenure]]&gt;2,3%,2%)*Staff[[#This Row],[Salary]]</f>
        <v>1420.8</v>
      </c>
      <c r="K22" s="10"/>
      <c r="M22" s="30" t="s">
        <v>3</v>
      </c>
      <c r="N22" s="34">
        <f ca="1"/>
        <v>33</v>
      </c>
    </row>
    <row r="23" spans="1:14" x14ac:dyDescent="0.25">
      <c r="A23" s="3" t="s">
        <v>140</v>
      </c>
      <c r="B23" s="3" t="s">
        <v>8</v>
      </c>
      <c r="C23" s="3" t="s">
        <v>12</v>
      </c>
      <c r="D23">
        <v>26</v>
      </c>
      <c r="E23" s="4">
        <v>44164</v>
      </c>
      <c r="F23" s="5">
        <v>47360</v>
      </c>
      <c r="G23" t="s">
        <v>13</v>
      </c>
      <c r="H23" t="s">
        <v>206</v>
      </c>
      <c r="I23" s="10">
        <f ca="1">(TODAY()-Staff[[#This Row],[Date Joined]])/365</f>
        <v>3.9643835616438357</v>
      </c>
      <c r="J23" s="61">
        <f ca="1">IF(Staff[[#This Row],[Tenure]]&gt;2,3%,2%)*Staff[[#This Row],[Salary]]</f>
        <v>1420.8</v>
      </c>
      <c r="K23" s="10"/>
      <c r="M23" s="30" t="s">
        <v>4</v>
      </c>
      <c r="N23" s="57">
        <f ca="1"/>
        <v>44129</v>
      </c>
    </row>
    <row r="24" spans="1:14" x14ac:dyDescent="0.25">
      <c r="A24" s="3" t="s">
        <v>69</v>
      </c>
      <c r="B24" s="3" t="s">
        <v>8</v>
      </c>
      <c r="C24" s="3" t="s">
        <v>17</v>
      </c>
      <c r="D24">
        <v>28</v>
      </c>
      <c r="E24" s="4">
        <v>44041</v>
      </c>
      <c r="F24" s="5">
        <v>48170</v>
      </c>
      <c r="G24" t="s">
        <v>10</v>
      </c>
      <c r="H24" t="s">
        <v>204</v>
      </c>
      <c r="I24" s="10">
        <f ca="1">(TODAY()-Staff[[#This Row],[Date Joined]])/365</f>
        <v>4.3013698630136989</v>
      </c>
      <c r="J24" s="61">
        <f ca="1">IF(Staff[[#This Row],[Tenure]]&gt;2,3%,2%)*Staff[[#This Row],[Salary]]</f>
        <v>1445.1</v>
      </c>
      <c r="K24" s="10"/>
      <c r="M24" s="31" t="s">
        <v>5</v>
      </c>
      <c r="N24" s="35">
        <f ca="1"/>
        <v>96140</v>
      </c>
    </row>
    <row r="25" spans="1:14" x14ac:dyDescent="0.25">
      <c r="A25" s="3" t="s">
        <v>122</v>
      </c>
      <c r="B25" s="3" t="s">
        <v>8</v>
      </c>
      <c r="C25" s="3" t="s">
        <v>17</v>
      </c>
      <c r="D25">
        <v>28</v>
      </c>
      <c r="E25" s="4">
        <v>43980</v>
      </c>
      <c r="F25" s="5">
        <v>48170</v>
      </c>
      <c r="G25" t="s">
        <v>10</v>
      </c>
      <c r="H25" t="s">
        <v>206</v>
      </c>
      <c r="I25" s="10">
        <f ca="1">(TODAY()-Staff[[#This Row],[Date Joined]])/365</f>
        <v>4.4684931506849317</v>
      </c>
      <c r="J25" s="61">
        <f ca="1">IF(Staff[[#This Row],[Tenure]]&gt;2,3%,2%)*Staff[[#This Row],[Salary]]</f>
        <v>1445.1</v>
      </c>
      <c r="K25" s="10"/>
      <c r="M25" s="30" t="s">
        <v>6</v>
      </c>
      <c r="N25" s="34" t="str">
        <f ca="1"/>
        <v>Average</v>
      </c>
    </row>
    <row r="26" spans="1:14" x14ac:dyDescent="0.25">
      <c r="A26" s="3" t="s">
        <v>21</v>
      </c>
      <c r="B26" s="3" t="s">
        <v>8</v>
      </c>
      <c r="C26" s="3" t="s">
        <v>12</v>
      </c>
      <c r="D26">
        <v>33</v>
      </c>
      <c r="E26" s="4">
        <v>44701</v>
      </c>
      <c r="F26" s="5">
        <v>48530</v>
      </c>
      <c r="G26" t="s">
        <v>10</v>
      </c>
      <c r="H26" t="s">
        <v>204</v>
      </c>
      <c r="I26" s="10">
        <f ca="1">(TODAY()-Staff[[#This Row],[Date Joined]])/365</f>
        <v>2.493150684931507</v>
      </c>
      <c r="J26" s="61">
        <f ca="1">IF(Staff[[#This Row],[Tenure]]&gt;2,3%,2%)*Staff[[#This Row],[Salary]]</f>
        <v>1455.8999999999999</v>
      </c>
      <c r="K26" s="10"/>
      <c r="M26" s="30" t="s">
        <v>203</v>
      </c>
      <c r="N26" s="34" t="str">
        <f ca="1"/>
        <v>IND</v>
      </c>
    </row>
    <row r="27" spans="1:14" ht="15.75" thickBot="1" x14ac:dyDescent="0.3">
      <c r="A27" s="3" t="s">
        <v>200</v>
      </c>
      <c r="B27" s="3" t="s">
        <v>8</v>
      </c>
      <c r="C27" s="3" t="s">
        <v>12</v>
      </c>
      <c r="D27">
        <v>33</v>
      </c>
      <c r="E27" s="4">
        <v>44640</v>
      </c>
      <c r="F27" s="5">
        <v>48530</v>
      </c>
      <c r="G27" t="s">
        <v>10</v>
      </c>
      <c r="H27" t="s">
        <v>206</v>
      </c>
      <c r="I27" s="10">
        <f ca="1">(TODAY()-Staff[[#This Row],[Date Joined]])/365</f>
        <v>2.6602739726027398</v>
      </c>
      <c r="J27" s="61">
        <f ca="1">IF(Staff[[#This Row],[Tenure]]&gt;2,3%,2%)*Staff[[#This Row],[Salary]]</f>
        <v>1455.8999999999999</v>
      </c>
      <c r="K27" s="10"/>
      <c r="M27" s="32" t="s">
        <v>212</v>
      </c>
      <c r="N27" s="36">
        <f ca="1"/>
        <v>4.0602739726027401</v>
      </c>
    </row>
    <row r="28" spans="1:14" x14ac:dyDescent="0.25">
      <c r="A28" s="3" t="s">
        <v>57</v>
      </c>
      <c r="B28" s="3" t="s">
        <v>8</v>
      </c>
      <c r="C28" s="3" t="s">
        <v>23</v>
      </c>
      <c r="D28">
        <v>31</v>
      </c>
      <c r="E28" s="4">
        <v>44511</v>
      </c>
      <c r="F28" s="5">
        <v>48950</v>
      </c>
      <c r="G28" t="s">
        <v>13</v>
      </c>
      <c r="H28" t="s">
        <v>204</v>
      </c>
      <c r="I28" s="10">
        <f ca="1">(TODAY()-Staff[[#This Row],[Date Joined]])/365</f>
        <v>3.0136986301369864</v>
      </c>
      <c r="J28" s="61">
        <f ca="1">IF(Staff[[#This Row],[Tenure]]&gt;2,3%,2%)*Staff[[#This Row],[Salary]]</f>
        <v>1468.5</v>
      </c>
      <c r="K28" s="10"/>
    </row>
    <row r="29" spans="1:14" x14ac:dyDescent="0.25">
      <c r="A29" s="3" t="s">
        <v>167</v>
      </c>
      <c r="B29" s="3" t="s">
        <v>8</v>
      </c>
      <c r="C29" s="3" t="s">
        <v>23</v>
      </c>
      <c r="D29">
        <v>31</v>
      </c>
      <c r="E29" s="4">
        <v>44450</v>
      </c>
      <c r="F29" s="5">
        <v>48950</v>
      </c>
      <c r="G29" t="s">
        <v>13</v>
      </c>
      <c r="H29" t="s">
        <v>206</v>
      </c>
      <c r="I29" s="10">
        <f ca="1">(TODAY()-Staff[[#This Row],[Date Joined]])/365</f>
        <v>3.1808219178082191</v>
      </c>
      <c r="J29" s="61">
        <f ca="1">IF(Staff[[#This Row],[Tenure]]&gt;2,3%,2%)*Staff[[#This Row],[Salary]]</f>
        <v>1468.5</v>
      </c>
      <c r="K29" s="10"/>
    </row>
    <row r="30" spans="1:14" x14ac:dyDescent="0.25">
      <c r="A30" s="3" t="s">
        <v>40</v>
      </c>
      <c r="B30" s="3" t="s">
        <v>8</v>
      </c>
      <c r="C30" s="3" t="s">
        <v>17</v>
      </c>
      <c r="D30">
        <v>27</v>
      </c>
      <c r="E30" s="4">
        <v>44567</v>
      </c>
      <c r="F30" s="5">
        <v>48980</v>
      </c>
      <c r="G30" t="s">
        <v>13</v>
      </c>
      <c r="H30" t="s">
        <v>204</v>
      </c>
      <c r="I30" s="10">
        <f ca="1">(TODAY()-Staff[[#This Row],[Date Joined]])/365</f>
        <v>2.8602739726027395</v>
      </c>
      <c r="J30" s="61">
        <f ca="1">IF(Staff[[#This Row],[Tenure]]&gt;2,3%,2%)*Staff[[#This Row],[Salary]]</f>
        <v>1469.3999999999999</v>
      </c>
      <c r="K30" s="10"/>
    </row>
    <row r="31" spans="1:14" x14ac:dyDescent="0.25">
      <c r="A31" s="3" t="s">
        <v>149</v>
      </c>
      <c r="B31" s="3" t="s">
        <v>8</v>
      </c>
      <c r="C31" s="3" t="s">
        <v>17</v>
      </c>
      <c r="D31">
        <v>27</v>
      </c>
      <c r="E31" s="4">
        <v>44506</v>
      </c>
      <c r="F31" s="5">
        <v>48980</v>
      </c>
      <c r="G31" t="s">
        <v>13</v>
      </c>
      <c r="H31" t="s">
        <v>206</v>
      </c>
      <c r="I31" s="10">
        <f ca="1">(TODAY()-Staff[[#This Row],[Date Joined]])/365</f>
        <v>3.0273972602739727</v>
      </c>
      <c r="J31" s="61">
        <f ca="1">IF(Staff[[#This Row],[Tenure]]&gt;2,3%,2%)*Staff[[#This Row],[Salary]]</f>
        <v>1469.3999999999999</v>
      </c>
      <c r="K31" s="10"/>
    </row>
    <row r="32" spans="1:14" x14ac:dyDescent="0.25">
      <c r="A32" s="3" t="s">
        <v>53</v>
      </c>
      <c r="B32" s="3" t="s">
        <v>15</v>
      </c>
      <c r="C32" s="3" t="s">
        <v>9</v>
      </c>
      <c r="D32">
        <v>34</v>
      </c>
      <c r="E32" s="4">
        <v>44721</v>
      </c>
      <c r="F32" s="5">
        <v>49630</v>
      </c>
      <c r="G32" t="s">
        <v>18</v>
      </c>
      <c r="H32" t="s">
        <v>204</v>
      </c>
      <c r="I32" s="10">
        <f ca="1">(TODAY()-Staff[[#This Row],[Date Joined]])/365</f>
        <v>2.4383561643835616</v>
      </c>
      <c r="J32" s="61">
        <f ca="1">IF(Staff[[#This Row],[Tenure]]&gt;2,3%,2%)*Staff[[#This Row],[Salary]]</f>
        <v>1488.8999999999999</v>
      </c>
      <c r="K32" s="10"/>
    </row>
    <row r="33" spans="1:11" x14ac:dyDescent="0.25">
      <c r="A33" s="3" t="s">
        <v>125</v>
      </c>
      <c r="B33" s="3" t="s">
        <v>15</v>
      </c>
      <c r="C33" s="3" t="s">
        <v>9</v>
      </c>
      <c r="D33">
        <v>34</v>
      </c>
      <c r="E33" s="4">
        <v>44660</v>
      </c>
      <c r="F33" s="5">
        <v>49630</v>
      </c>
      <c r="G33" t="s">
        <v>18</v>
      </c>
      <c r="H33" t="s">
        <v>206</v>
      </c>
      <c r="I33" s="10">
        <f ca="1">(TODAY()-Staff[[#This Row],[Date Joined]])/365</f>
        <v>2.6054794520547944</v>
      </c>
      <c r="J33" s="61">
        <f ca="1">IF(Staff[[#This Row],[Tenure]]&gt;2,3%,2%)*Staff[[#This Row],[Salary]]</f>
        <v>1488.8999999999999</v>
      </c>
      <c r="K33" s="10"/>
    </row>
    <row r="34" spans="1:11" x14ac:dyDescent="0.25">
      <c r="A34" s="3" t="s">
        <v>58</v>
      </c>
      <c r="B34" s="3" t="s">
        <v>8</v>
      </c>
      <c r="C34" s="3" t="s">
        <v>17</v>
      </c>
      <c r="D34">
        <v>24</v>
      </c>
      <c r="E34" s="4">
        <v>44436</v>
      </c>
      <c r="F34" s="5">
        <v>52610</v>
      </c>
      <c r="G34" t="s">
        <v>18</v>
      </c>
      <c r="H34" t="s">
        <v>204</v>
      </c>
      <c r="I34" s="10">
        <f ca="1">(TODAY()-Staff[[#This Row],[Date Joined]])/365</f>
        <v>3.2191780821917808</v>
      </c>
      <c r="J34" s="61">
        <f ca="1">IF(Staff[[#This Row],[Tenure]]&gt;2,3%,2%)*Staff[[#This Row],[Salary]]</f>
        <v>1578.3</v>
      </c>
      <c r="K34" s="10"/>
    </row>
    <row r="35" spans="1:11" x14ac:dyDescent="0.25">
      <c r="A35" s="3" t="s">
        <v>144</v>
      </c>
      <c r="B35" s="3" t="s">
        <v>8</v>
      </c>
      <c r="C35" s="3" t="s">
        <v>17</v>
      </c>
      <c r="D35">
        <v>24</v>
      </c>
      <c r="E35" s="4">
        <v>44375</v>
      </c>
      <c r="F35" s="5">
        <v>52610</v>
      </c>
      <c r="G35" t="s">
        <v>18</v>
      </c>
      <c r="H35" t="s">
        <v>206</v>
      </c>
      <c r="I35" s="10">
        <f ca="1">(TODAY()-Staff[[#This Row],[Date Joined]])/365</f>
        <v>3.3863013698630136</v>
      </c>
      <c r="J35" s="61">
        <f ca="1">IF(Staff[[#This Row],[Tenure]]&gt;2,3%,2%)*Staff[[#This Row],[Salary]]</f>
        <v>1578.3</v>
      </c>
      <c r="K35" s="10"/>
    </row>
    <row r="36" spans="1:11" x14ac:dyDescent="0.25">
      <c r="A36" s="3" t="s">
        <v>14</v>
      </c>
      <c r="B36" s="3" t="s">
        <v>15</v>
      </c>
      <c r="C36" s="3" t="s">
        <v>9</v>
      </c>
      <c r="D36">
        <v>28</v>
      </c>
      <c r="E36" s="4">
        <v>44357</v>
      </c>
      <c r="F36" s="5">
        <v>53240</v>
      </c>
      <c r="G36" t="s">
        <v>13</v>
      </c>
      <c r="H36" t="s">
        <v>204</v>
      </c>
      <c r="I36" s="10">
        <f ca="1">(TODAY()-Staff[[#This Row],[Date Joined]])/365</f>
        <v>3.4356164383561643</v>
      </c>
      <c r="J36" s="61">
        <f ca="1">IF(Staff[[#This Row],[Tenure]]&gt;2,3%,2%)*Staff[[#This Row],[Salary]]</f>
        <v>1597.2</v>
      </c>
      <c r="K36" s="10"/>
    </row>
    <row r="37" spans="1:11" x14ac:dyDescent="0.25">
      <c r="A37" s="3" t="s">
        <v>151</v>
      </c>
      <c r="B37" s="3" t="s">
        <v>15</v>
      </c>
      <c r="C37" s="3" t="s">
        <v>9</v>
      </c>
      <c r="D37">
        <v>28</v>
      </c>
      <c r="E37" s="4">
        <v>44296</v>
      </c>
      <c r="F37" s="5">
        <v>53240</v>
      </c>
      <c r="G37" t="s">
        <v>13</v>
      </c>
      <c r="H37" t="s">
        <v>206</v>
      </c>
      <c r="I37" s="10">
        <f ca="1">(TODAY()-Staff[[#This Row],[Date Joined]])/365</f>
        <v>3.6027397260273974</v>
      </c>
      <c r="J37" s="61">
        <f ca="1">IF(Staff[[#This Row],[Tenure]]&gt;2,3%,2%)*Staff[[#This Row],[Salary]]</f>
        <v>1597.2</v>
      </c>
      <c r="K37" s="10"/>
    </row>
    <row r="38" spans="1:11" x14ac:dyDescent="0.25">
      <c r="A38" s="3" t="s">
        <v>19</v>
      </c>
      <c r="B38" s="3" t="s">
        <v>8</v>
      </c>
      <c r="C38" s="3" t="s">
        <v>9</v>
      </c>
      <c r="D38">
        <v>32</v>
      </c>
      <c r="E38" s="4">
        <v>44465</v>
      </c>
      <c r="F38" s="5">
        <v>53540</v>
      </c>
      <c r="G38" t="s">
        <v>13</v>
      </c>
      <c r="H38" t="s">
        <v>204</v>
      </c>
      <c r="I38" s="10">
        <f ca="1">(TODAY()-Staff[[#This Row],[Date Joined]])/365</f>
        <v>3.1397260273972605</v>
      </c>
      <c r="J38" s="61">
        <f ca="1">IF(Staff[[#This Row],[Tenure]]&gt;2,3%,2%)*Staff[[#This Row],[Salary]]</f>
        <v>1606.2</v>
      </c>
      <c r="K38" s="10"/>
    </row>
    <row r="39" spans="1:11" x14ac:dyDescent="0.25">
      <c r="A39" s="3" t="s">
        <v>109</v>
      </c>
      <c r="B39" s="3" t="s">
        <v>8</v>
      </c>
      <c r="C39" s="3" t="s">
        <v>12</v>
      </c>
      <c r="D39">
        <v>26</v>
      </c>
      <c r="E39" s="4">
        <v>44411</v>
      </c>
      <c r="F39" s="5">
        <v>53540</v>
      </c>
      <c r="G39" t="s">
        <v>13</v>
      </c>
      <c r="H39" t="s">
        <v>204</v>
      </c>
      <c r="I39" s="10">
        <f ca="1">(TODAY()-Staff[[#This Row],[Date Joined]])/365</f>
        <v>3.2876712328767121</v>
      </c>
      <c r="J39" s="61">
        <f ca="1">IF(Staff[[#This Row],[Tenure]]&gt;2,3%,2%)*Staff[[#This Row],[Salary]]</f>
        <v>1606.2</v>
      </c>
      <c r="K39" s="10"/>
    </row>
    <row r="40" spans="1:11" x14ac:dyDescent="0.25">
      <c r="A40" s="3" t="s">
        <v>171</v>
      </c>
      <c r="B40" s="3" t="s">
        <v>8</v>
      </c>
      <c r="C40" s="3" t="s">
        <v>9</v>
      </c>
      <c r="D40">
        <v>32</v>
      </c>
      <c r="E40" s="4">
        <v>44403</v>
      </c>
      <c r="F40" s="5">
        <v>53540</v>
      </c>
      <c r="G40" t="s">
        <v>13</v>
      </c>
      <c r="H40" t="s">
        <v>206</v>
      </c>
      <c r="I40" s="10">
        <f ca="1">(TODAY()-Staff[[#This Row],[Date Joined]])/365</f>
        <v>3.3095890410958906</v>
      </c>
      <c r="J40" s="61">
        <f ca="1">IF(Staff[[#This Row],[Tenure]]&gt;2,3%,2%)*Staff[[#This Row],[Salary]]</f>
        <v>1606.2</v>
      </c>
      <c r="K40" s="10"/>
    </row>
    <row r="41" spans="1:11" x14ac:dyDescent="0.25">
      <c r="A41" s="3" t="s">
        <v>179</v>
      </c>
      <c r="B41" s="3" t="s">
        <v>8</v>
      </c>
      <c r="C41" s="3" t="s">
        <v>12</v>
      </c>
      <c r="D41">
        <v>26</v>
      </c>
      <c r="E41" s="4">
        <v>44350</v>
      </c>
      <c r="F41" s="5">
        <v>53540</v>
      </c>
      <c r="G41" t="s">
        <v>13</v>
      </c>
      <c r="H41" t="s">
        <v>206</v>
      </c>
      <c r="I41" s="10">
        <f ca="1">(TODAY()-Staff[[#This Row],[Date Joined]])/365</f>
        <v>3.4547945205479453</v>
      </c>
      <c r="J41" s="61">
        <f ca="1">IF(Staff[[#This Row],[Tenure]]&gt;2,3%,2%)*Staff[[#This Row],[Salary]]</f>
        <v>1606.2</v>
      </c>
      <c r="K41" s="10"/>
    </row>
    <row r="42" spans="1:11" x14ac:dyDescent="0.25">
      <c r="A42" s="3" t="s">
        <v>24</v>
      </c>
      <c r="B42" s="3" t="s">
        <v>8</v>
      </c>
      <c r="C42" s="3" t="s">
        <v>23</v>
      </c>
      <c r="D42">
        <v>33</v>
      </c>
      <c r="E42" s="4">
        <v>44509</v>
      </c>
      <c r="F42" s="5">
        <v>53870</v>
      </c>
      <c r="G42" t="s">
        <v>13</v>
      </c>
      <c r="H42" t="s">
        <v>204</v>
      </c>
      <c r="I42" s="10">
        <f ca="1">(TODAY()-Staff[[#This Row],[Date Joined]])/365</f>
        <v>3.0191780821917806</v>
      </c>
      <c r="J42" s="61">
        <f ca="1">IF(Staff[[#This Row],[Tenure]]&gt;2,3%,2%)*Staff[[#This Row],[Salary]]</f>
        <v>1616.1</v>
      </c>
      <c r="K42" s="10"/>
    </row>
    <row r="43" spans="1:11" x14ac:dyDescent="0.25">
      <c r="A43" s="3" t="s">
        <v>195</v>
      </c>
      <c r="B43" s="3" t="s">
        <v>8</v>
      </c>
      <c r="C43" s="3" t="s">
        <v>23</v>
      </c>
      <c r="D43">
        <v>33</v>
      </c>
      <c r="E43" s="4">
        <v>44448</v>
      </c>
      <c r="F43" s="5">
        <v>53870</v>
      </c>
      <c r="G43" t="s">
        <v>13</v>
      </c>
      <c r="H43" t="s">
        <v>206</v>
      </c>
      <c r="I43" s="10">
        <f ca="1">(TODAY()-Staff[[#This Row],[Date Joined]])/365</f>
        <v>3.1863013698630138</v>
      </c>
      <c r="J43" s="61">
        <f ca="1">IF(Staff[[#This Row],[Tenure]]&gt;2,3%,2%)*Staff[[#This Row],[Salary]]</f>
        <v>1616.1</v>
      </c>
      <c r="K43" s="10"/>
    </row>
    <row r="44" spans="1:11" x14ac:dyDescent="0.25">
      <c r="A44" s="3" t="s">
        <v>82</v>
      </c>
      <c r="B44" s="3" t="s">
        <v>8</v>
      </c>
      <c r="C44" s="3" t="s">
        <v>9</v>
      </c>
      <c r="D44">
        <v>27</v>
      </c>
      <c r="E44" s="4">
        <v>44134</v>
      </c>
      <c r="F44" s="5">
        <v>54970</v>
      </c>
      <c r="G44" t="s">
        <v>13</v>
      </c>
      <c r="H44" t="s">
        <v>204</v>
      </c>
      <c r="I44" s="10">
        <f ca="1">(TODAY()-Staff[[#This Row],[Date Joined]])/365</f>
        <v>4.0465753424657533</v>
      </c>
      <c r="J44" s="61">
        <f ca="1">IF(Staff[[#This Row],[Tenure]]&gt;2,3%,2%)*Staff[[#This Row],[Salary]]</f>
        <v>1649.1</v>
      </c>
      <c r="K44" s="10"/>
    </row>
    <row r="45" spans="1:11" x14ac:dyDescent="0.25">
      <c r="A45" s="3" t="s">
        <v>130</v>
      </c>
      <c r="B45" s="3" t="s">
        <v>8</v>
      </c>
      <c r="C45" s="3" t="s">
        <v>9</v>
      </c>
      <c r="D45">
        <v>27</v>
      </c>
      <c r="E45" s="4">
        <v>44073</v>
      </c>
      <c r="F45" s="5">
        <v>54970</v>
      </c>
      <c r="G45" t="s">
        <v>13</v>
      </c>
      <c r="H45" t="s">
        <v>206</v>
      </c>
      <c r="I45" s="10">
        <f ca="1">(TODAY()-Staff[[#This Row],[Date Joined]])/365</f>
        <v>4.2136986301369861</v>
      </c>
      <c r="J45" s="61">
        <f ca="1">IF(Staff[[#This Row],[Tenure]]&gt;2,3%,2%)*Staff[[#This Row],[Salary]]</f>
        <v>1649.1</v>
      </c>
      <c r="K45" s="10"/>
    </row>
    <row r="46" spans="1:11" x14ac:dyDescent="0.25">
      <c r="A46" s="3" t="s">
        <v>84</v>
      </c>
      <c r="B46" s="3" t="s">
        <v>15</v>
      </c>
      <c r="C46" s="3" t="s">
        <v>9</v>
      </c>
      <c r="D46">
        <v>38</v>
      </c>
      <c r="E46" s="4">
        <v>44329</v>
      </c>
      <c r="F46" s="5">
        <v>56870</v>
      </c>
      <c r="G46" t="s">
        <v>10</v>
      </c>
      <c r="H46" t="s">
        <v>204</v>
      </c>
      <c r="I46" s="10">
        <f ca="1">(TODAY()-Staff[[#This Row],[Date Joined]])/365</f>
        <v>3.5123287671232877</v>
      </c>
      <c r="J46" s="61">
        <f ca="1">IF(Staff[[#This Row],[Tenure]]&gt;2,3%,2%)*Staff[[#This Row],[Salary]]</f>
        <v>1706.1</v>
      </c>
      <c r="K46" s="10"/>
    </row>
    <row r="47" spans="1:11" x14ac:dyDescent="0.25">
      <c r="A47" s="3" t="s">
        <v>115</v>
      </c>
      <c r="B47" s="3" t="s">
        <v>15</v>
      </c>
      <c r="C47" s="3" t="s">
        <v>9</v>
      </c>
      <c r="D47">
        <v>38</v>
      </c>
      <c r="E47" s="4">
        <v>44268</v>
      </c>
      <c r="F47" s="5">
        <v>56870</v>
      </c>
      <c r="G47" t="s">
        <v>10</v>
      </c>
      <c r="H47" t="s">
        <v>206</v>
      </c>
      <c r="I47" s="10">
        <f ca="1">(TODAY()-Staff[[#This Row],[Date Joined]])/365</f>
        <v>3.6794520547945204</v>
      </c>
      <c r="J47" s="61">
        <f ca="1">IF(Staff[[#This Row],[Tenure]]&gt;2,3%,2%)*Staff[[#This Row],[Salary]]</f>
        <v>1706.1</v>
      </c>
      <c r="K47" s="10"/>
    </row>
    <row r="48" spans="1:11" x14ac:dyDescent="0.25">
      <c r="A48" s="3" t="s">
        <v>34</v>
      </c>
      <c r="B48" s="3" t="s">
        <v>8</v>
      </c>
      <c r="C48" s="3" t="s">
        <v>12</v>
      </c>
      <c r="D48">
        <v>21</v>
      </c>
      <c r="E48" s="4">
        <v>44762</v>
      </c>
      <c r="F48" s="5">
        <v>57090</v>
      </c>
      <c r="G48" t="s">
        <v>13</v>
      </c>
      <c r="H48" t="s">
        <v>204</v>
      </c>
      <c r="I48" s="10">
        <f ca="1">(TODAY()-Staff[[#This Row],[Date Joined]])/365</f>
        <v>2.3260273972602739</v>
      </c>
      <c r="J48" s="61">
        <f ca="1">IF(Staff[[#This Row],[Tenure]]&gt;2,3%,2%)*Staff[[#This Row],[Salary]]</f>
        <v>1712.7</v>
      </c>
      <c r="K48" s="10"/>
    </row>
    <row r="49" spans="1:11" x14ac:dyDescent="0.25">
      <c r="A49" s="3" t="s">
        <v>157</v>
      </c>
      <c r="B49" s="3" t="s">
        <v>8</v>
      </c>
      <c r="C49" s="3" t="s">
        <v>12</v>
      </c>
      <c r="D49">
        <v>21</v>
      </c>
      <c r="E49" s="4">
        <v>44701</v>
      </c>
      <c r="F49" s="5">
        <v>57090</v>
      </c>
      <c r="G49" t="s">
        <v>13</v>
      </c>
      <c r="H49" t="s">
        <v>206</v>
      </c>
      <c r="I49" s="10">
        <f ca="1">(TODAY()-Staff[[#This Row],[Date Joined]])/365</f>
        <v>2.493150684931507</v>
      </c>
      <c r="J49" s="61">
        <f ca="1">IF(Staff[[#This Row],[Tenure]]&gt;2,3%,2%)*Staff[[#This Row],[Salary]]</f>
        <v>1712.7</v>
      </c>
      <c r="K49" s="10"/>
    </row>
    <row r="50" spans="1:11" x14ac:dyDescent="0.25">
      <c r="A50" s="3" t="s">
        <v>39</v>
      </c>
      <c r="B50" s="3" t="s">
        <v>15</v>
      </c>
      <c r="C50" s="3" t="s">
        <v>23</v>
      </c>
      <c r="D50">
        <v>31</v>
      </c>
      <c r="E50" s="4">
        <v>44663</v>
      </c>
      <c r="F50" s="5">
        <v>58100</v>
      </c>
      <c r="G50" t="s">
        <v>13</v>
      </c>
      <c r="H50" t="s">
        <v>204</v>
      </c>
      <c r="I50" s="10">
        <f ca="1">(TODAY()-Staff[[#This Row],[Date Joined]])/365</f>
        <v>2.5972602739726027</v>
      </c>
      <c r="J50" s="61">
        <f ca="1">IF(Staff[[#This Row],[Tenure]]&gt;2,3%,2%)*Staff[[#This Row],[Salary]]</f>
        <v>1743</v>
      </c>
      <c r="K50" s="10"/>
    </row>
    <row r="51" spans="1:11" x14ac:dyDescent="0.25">
      <c r="A51" s="3" t="s">
        <v>136</v>
      </c>
      <c r="B51" s="3" t="s">
        <v>15</v>
      </c>
      <c r="C51" s="3" t="s">
        <v>23</v>
      </c>
      <c r="D51">
        <v>31</v>
      </c>
      <c r="E51" s="4">
        <v>44604</v>
      </c>
      <c r="F51" s="5">
        <v>58100</v>
      </c>
      <c r="G51" t="s">
        <v>13</v>
      </c>
      <c r="H51" t="s">
        <v>206</v>
      </c>
      <c r="I51" s="10">
        <f ca="1">(TODAY()-Staff[[#This Row],[Date Joined]])/365</f>
        <v>2.7589041095890412</v>
      </c>
      <c r="J51" s="61">
        <f ca="1">IF(Staff[[#This Row],[Tenure]]&gt;2,3%,2%)*Staff[[#This Row],[Salary]]</f>
        <v>1743</v>
      </c>
      <c r="K51" s="10"/>
    </row>
    <row r="52" spans="1:11" x14ac:dyDescent="0.25">
      <c r="A52" s="3" t="s">
        <v>37</v>
      </c>
      <c r="B52" s="3" t="s">
        <v>15</v>
      </c>
      <c r="C52" s="3" t="s">
        <v>17</v>
      </c>
      <c r="D52">
        <v>34</v>
      </c>
      <c r="E52" s="4">
        <v>44653</v>
      </c>
      <c r="F52" s="5">
        <v>58940</v>
      </c>
      <c r="G52" t="s">
        <v>13</v>
      </c>
      <c r="H52" t="s">
        <v>204</v>
      </c>
      <c r="I52" s="10">
        <f ca="1">(TODAY()-Staff[[#This Row],[Date Joined]])/365</f>
        <v>2.6246575342465754</v>
      </c>
      <c r="J52" s="61">
        <f ca="1">IF(Staff[[#This Row],[Tenure]]&gt;2,3%,2%)*Staff[[#This Row],[Salary]]</f>
        <v>1768.2</v>
      </c>
      <c r="K52" s="10"/>
    </row>
    <row r="53" spans="1:11" x14ac:dyDescent="0.25">
      <c r="A53" s="3" t="s">
        <v>155</v>
      </c>
      <c r="B53" s="3" t="s">
        <v>15</v>
      </c>
      <c r="C53" s="3" t="s">
        <v>17</v>
      </c>
      <c r="D53">
        <v>34</v>
      </c>
      <c r="E53" s="4">
        <v>44594</v>
      </c>
      <c r="F53" s="5">
        <v>58940</v>
      </c>
      <c r="G53" t="s">
        <v>13</v>
      </c>
      <c r="H53" t="s">
        <v>206</v>
      </c>
      <c r="I53" s="10">
        <f ca="1">(TODAY()-Staff[[#This Row],[Date Joined]])/365</f>
        <v>2.7863013698630139</v>
      </c>
      <c r="J53" s="61">
        <f ca="1">IF(Staff[[#This Row],[Tenure]]&gt;2,3%,2%)*Staff[[#This Row],[Salary]]</f>
        <v>1768.2</v>
      </c>
      <c r="K53" s="10"/>
    </row>
    <row r="54" spans="1:11" x14ac:dyDescent="0.25">
      <c r="A54" s="3" t="s">
        <v>67</v>
      </c>
      <c r="B54" s="3" t="s">
        <v>8</v>
      </c>
      <c r="C54" s="3" t="s">
        <v>12</v>
      </c>
      <c r="D54">
        <v>19</v>
      </c>
      <c r="E54" s="4">
        <v>44277</v>
      </c>
      <c r="F54" s="5">
        <v>58960</v>
      </c>
      <c r="G54" t="s">
        <v>13</v>
      </c>
      <c r="H54" t="s">
        <v>204</v>
      </c>
      <c r="I54" s="10">
        <f ca="1">(TODAY()-Staff[[#This Row],[Date Joined]])/365</f>
        <v>3.6547945205479451</v>
      </c>
      <c r="J54" s="61">
        <f ca="1">IF(Staff[[#This Row],[Tenure]]&gt;2,3%,2%)*Staff[[#This Row],[Salary]]</f>
        <v>1768.8</v>
      </c>
      <c r="K54" s="10"/>
    </row>
    <row r="55" spans="1:11" x14ac:dyDescent="0.25">
      <c r="A55" s="3" t="s">
        <v>197</v>
      </c>
      <c r="B55" s="3" t="s">
        <v>8</v>
      </c>
      <c r="C55" s="3" t="s">
        <v>12</v>
      </c>
      <c r="D55">
        <v>19</v>
      </c>
      <c r="E55" s="4">
        <v>44218</v>
      </c>
      <c r="F55" s="5">
        <v>58960</v>
      </c>
      <c r="G55" t="s">
        <v>13</v>
      </c>
      <c r="H55" t="s">
        <v>206</v>
      </c>
      <c r="I55" s="10">
        <f ca="1">(TODAY()-Staff[[#This Row],[Date Joined]])/365</f>
        <v>3.8164383561643835</v>
      </c>
      <c r="J55" s="61">
        <f ca="1">IF(Staff[[#This Row],[Tenure]]&gt;2,3%,2%)*Staff[[#This Row],[Salary]]</f>
        <v>1768.8</v>
      </c>
      <c r="K55" s="10"/>
    </row>
    <row r="56" spans="1:11" x14ac:dyDescent="0.25">
      <c r="A56" s="3" t="s">
        <v>102</v>
      </c>
      <c r="B56" s="3" t="s">
        <v>8</v>
      </c>
      <c r="C56" s="3" t="s">
        <v>17</v>
      </c>
      <c r="D56">
        <v>33</v>
      </c>
      <c r="E56" s="4">
        <v>44243</v>
      </c>
      <c r="F56" s="5">
        <v>59430</v>
      </c>
      <c r="G56" t="s">
        <v>13</v>
      </c>
      <c r="H56" t="s">
        <v>204</v>
      </c>
      <c r="I56" s="10">
        <f ca="1">(TODAY()-Staff[[#This Row],[Date Joined]])/365</f>
        <v>3.7479452054794522</v>
      </c>
      <c r="J56" s="61">
        <f ca="1">IF(Staff[[#This Row],[Tenure]]&gt;2,3%,2%)*Staff[[#This Row],[Salary]]</f>
        <v>1782.8999999999999</v>
      </c>
      <c r="K56" s="10"/>
    </row>
    <row r="57" spans="1:11" x14ac:dyDescent="0.25">
      <c r="A57" s="3" t="s">
        <v>199</v>
      </c>
      <c r="B57" s="3" t="s">
        <v>8</v>
      </c>
      <c r="C57" s="3" t="s">
        <v>17</v>
      </c>
      <c r="D57">
        <v>33</v>
      </c>
      <c r="E57" s="4">
        <v>44181</v>
      </c>
      <c r="F57" s="5">
        <v>59430</v>
      </c>
      <c r="G57" t="s">
        <v>13</v>
      </c>
      <c r="H57" t="s">
        <v>206</v>
      </c>
      <c r="I57" s="10">
        <f ca="1">(TODAY()-Staff[[#This Row],[Date Joined]])/365</f>
        <v>3.9178082191780823</v>
      </c>
      <c r="J57" s="61">
        <f ca="1">IF(Staff[[#This Row],[Tenure]]&gt;2,3%,2%)*Staff[[#This Row],[Salary]]</f>
        <v>1782.8999999999999</v>
      </c>
      <c r="K57" s="10"/>
    </row>
    <row r="58" spans="1:11" x14ac:dyDescent="0.25">
      <c r="A58" s="3" t="s">
        <v>47</v>
      </c>
      <c r="B58" s="3" t="s">
        <v>15</v>
      </c>
      <c r="C58" s="3" t="s">
        <v>17</v>
      </c>
      <c r="D58">
        <v>34</v>
      </c>
      <c r="E58" s="4">
        <v>44612</v>
      </c>
      <c r="F58" s="5">
        <v>60130</v>
      </c>
      <c r="G58" t="s">
        <v>13</v>
      </c>
      <c r="H58" t="s">
        <v>204</v>
      </c>
      <c r="I58" s="10">
        <f ca="1">(TODAY()-Staff[[#This Row],[Date Joined]])/365</f>
        <v>2.7369863013698632</v>
      </c>
      <c r="J58" s="61">
        <f ca="1">IF(Staff[[#This Row],[Tenure]]&gt;2,3%,2%)*Staff[[#This Row],[Salary]]</f>
        <v>1803.8999999999999</v>
      </c>
      <c r="K58" s="10"/>
    </row>
    <row r="59" spans="1:11" x14ac:dyDescent="0.25">
      <c r="A59" s="3" t="s">
        <v>183</v>
      </c>
      <c r="B59" s="3" t="s">
        <v>15</v>
      </c>
      <c r="C59" s="3" t="s">
        <v>17</v>
      </c>
      <c r="D59">
        <v>34</v>
      </c>
      <c r="E59" s="4">
        <v>44550</v>
      </c>
      <c r="F59" s="5">
        <v>60130</v>
      </c>
      <c r="G59" t="s">
        <v>13</v>
      </c>
      <c r="H59" t="s">
        <v>206</v>
      </c>
      <c r="I59" s="10">
        <f ca="1">(TODAY()-Staff[[#This Row],[Date Joined]])/365</f>
        <v>2.9068493150684933</v>
      </c>
      <c r="J59" s="61">
        <f ca="1">IF(Staff[[#This Row],[Tenure]]&gt;2,3%,2%)*Staff[[#This Row],[Salary]]</f>
        <v>1803.8999999999999</v>
      </c>
      <c r="K59" s="10"/>
    </row>
    <row r="60" spans="1:11" x14ac:dyDescent="0.25">
      <c r="A60" s="3" t="s">
        <v>88</v>
      </c>
      <c r="B60" s="3" t="s">
        <v>8</v>
      </c>
      <c r="C60" s="3" t="s">
        <v>12</v>
      </c>
      <c r="D60">
        <v>30</v>
      </c>
      <c r="E60" s="4">
        <v>44666</v>
      </c>
      <c r="F60" s="5">
        <v>60570</v>
      </c>
      <c r="G60" t="s">
        <v>13</v>
      </c>
      <c r="H60" t="s">
        <v>204</v>
      </c>
      <c r="I60" s="10">
        <f ca="1">(TODAY()-Staff[[#This Row],[Date Joined]])/365</f>
        <v>2.5890410958904111</v>
      </c>
      <c r="J60" s="61">
        <f ca="1">IF(Staff[[#This Row],[Tenure]]&gt;2,3%,2%)*Staff[[#This Row],[Salary]]</f>
        <v>1817.1</v>
      </c>
      <c r="K60" s="10"/>
    </row>
    <row r="61" spans="1:11" x14ac:dyDescent="0.25">
      <c r="A61" s="3" t="s">
        <v>162</v>
      </c>
      <c r="B61" s="3" t="s">
        <v>8</v>
      </c>
      <c r="C61" s="3" t="s">
        <v>12</v>
      </c>
      <c r="D61">
        <v>30</v>
      </c>
      <c r="E61" s="4">
        <v>44607</v>
      </c>
      <c r="F61" s="5">
        <v>60570</v>
      </c>
      <c r="G61" t="s">
        <v>13</v>
      </c>
      <c r="H61" t="s">
        <v>206</v>
      </c>
      <c r="I61" s="10">
        <f ca="1">(TODAY()-Staff[[#This Row],[Date Joined]])/365</f>
        <v>2.7506849315068491</v>
      </c>
      <c r="J61" s="61">
        <f ca="1">IF(Staff[[#This Row],[Tenure]]&gt;2,3%,2%)*Staff[[#This Row],[Salary]]</f>
        <v>1817.1</v>
      </c>
      <c r="K61" s="10"/>
    </row>
    <row r="62" spans="1:11" x14ac:dyDescent="0.25">
      <c r="A62" s="3" t="s">
        <v>22</v>
      </c>
      <c r="B62" s="3" t="s">
        <v>15</v>
      </c>
      <c r="C62" s="3" t="s">
        <v>23</v>
      </c>
      <c r="D62">
        <v>24</v>
      </c>
      <c r="E62" s="4">
        <v>44148</v>
      </c>
      <c r="F62" s="5">
        <v>62780</v>
      </c>
      <c r="G62" t="s">
        <v>13</v>
      </c>
      <c r="H62" t="s">
        <v>204</v>
      </c>
      <c r="I62" s="10">
        <f ca="1">(TODAY()-Staff[[#This Row],[Date Joined]])/365</f>
        <v>4.0082191780821921</v>
      </c>
      <c r="J62" s="61">
        <f ca="1">IF(Staff[[#This Row],[Tenure]]&gt;2,3%,2%)*Staff[[#This Row],[Salary]]</f>
        <v>1883.3999999999999</v>
      </c>
      <c r="K62" s="10"/>
    </row>
    <row r="63" spans="1:11" x14ac:dyDescent="0.25">
      <c r="A63" s="3" t="s">
        <v>191</v>
      </c>
      <c r="B63" s="3" t="s">
        <v>15</v>
      </c>
      <c r="C63" s="3" t="s">
        <v>23</v>
      </c>
      <c r="D63">
        <v>24</v>
      </c>
      <c r="E63" s="4">
        <v>44087</v>
      </c>
      <c r="F63" s="5">
        <v>62780</v>
      </c>
      <c r="G63" t="s">
        <v>13</v>
      </c>
      <c r="H63" t="s">
        <v>206</v>
      </c>
      <c r="I63" s="10">
        <f ca="1">(TODAY()-Staff[[#This Row],[Date Joined]])/365</f>
        <v>4.1753424657534248</v>
      </c>
      <c r="J63" s="61">
        <f ca="1">IF(Staff[[#This Row],[Tenure]]&gt;2,3%,2%)*Staff[[#This Row],[Salary]]</f>
        <v>1883.3999999999999</v>
      </c>
      <c r="K63" s="10"/>
    </row>
    <row r="64" spans="1:11" x14ac:dyDescent="0.25">
      <c r="A64" s="3" t="s">
        <v>41</v>
      </c>
      <c r="B64" s="3" t="s">
        <v>205</v>
      </c>
      <c r="C64" s="3" t="s">
        <v>17</v>
      </c>
      <c r="D64">
        <v>30</v>
      </c>
      <c r="E64" s="4">
        <v>44597</v>
      </c>
      <c r="F64" s="5">
        <v>64000</v>
      </c>
      <c r="G64" t="s">
        <v>13</v>
      </c>
      <c r="H64" t="s">
        <v>204</v>
      </c>
      <c r="I64" s="10">
        <f ca="1">(TODAY()-Staff[[#This Row],[Date Joined]])/365</f>
        <v>2.7780821917808218</v>
      </c>
      <c r="J64" s="61">
        <f ca="1">IF(Staff[[#This Row],[Tenure]]&gt;2,3%,2%)*Staff[[#This Row],[Salary]]</f>
        <v>1920</v>
      </c>
      <c r="K64" s="10"/>
    </row>
    <row r="65" spans="1:11" x14ac:dyDescent="0.25">
      <c r="A65" s="3" t="s">
        <v>165</v>
      </c>
      <c r="B65" s="3" t="s">
        <v>205</v>
      </c>
      <c r="C65" s="3" t="s">
        <v>17</v>
      </c>
      <c r="D65">
        <v>30</v>
      </c>
      <c r="E65" s="4">
        <v>44535</v>
      </c>
      <c r="F65" s="5">
        <v>64000</v>
      </c>
      <c r="G65" t="s">
        <v>13</v>
      </c>
      <c r="H65" t="s">
        <v>206</v>
      </c>
      <c r="I65" s="10">
        <f ca="1">(TODAY()-Staff[[#This Row],[Date Joined]])/365</f>
        <v>2.9479452054794519</v>
      </c>
      <c r="J65" s="61">
        <f ca="1">IF(Staff[[#This Row],[Tenure]]&gt;2,3%,2%)*Staff[[#This Row],[Salary]]</f>
        <v>1920</v>
      </c>
      <c r="K65" s="10"/>
    </row>
    <row r="66" spans="1:11" x14ac:dyDescent="0.25">
      <c r="A66" s="3" t="s">
        <v>103</v>
      </c>
      <c r="B66" s="3" t="s">
        <v>15</v>
      </c>
      <c r="C66" s="3" t="s">
        <v>17</v>
      </c>
      <c r="D66">
        <v>33</v>
      </c>
      <c r="E66" s="4">
        <v>44067</v>
      </c>
      <c r="F66" s="5">
        <v>65360</v>
      </c>
      <c r="G66" t="s">
        <v>13</v>
      </c>
      <c r="H66" t="s">
        <v>204</v>
      </c>
      <c r="I66" s="10">
        <f ca="1">(TODAY()-Staff[[#This Row],[Date Joined]])/365</f>
        <v>4.2301369863013702</v>
      </c>
      <c r="J66" s="61">
        <f ca="1">IF(Staff[[#This Row],[Tenure]]&gt;2,3%,2%)*Staff[[#This Row],[Salary]]</f>
        <v>1960.8</v>
      </c>
      <c r="K66" s="10"/>
    </row>
    <row r="67" spans="1:11" x14ac:dyDescent="0.25">
      <c r="A67" s="3" t="s">
        <v>164</v>
      </c>
      <c r="B67" s="3" t="s">
        <v>15</v>
      </c>
      <c r="C67" s="3" t="s">
        <v>17</v>
      </c>
      <c r="D67">
        <v>33</v>
      </c>
      <c r="E67" s="4">
        <v>44006</v>
      </c>
      <c r="F67" s="5">
        <v>65360</v>
      </c>
      <c r="G67" t="s">
        <v>13</v>
      </c>
      <c r="H67" t="s">
        <v>206</v>
      </c>
      <c r="I67" s="10">
        <f ca="1">(TODAY()-Staff[[#This Row],[Date Joined]])/365</f>
        <v>4.397260273972603</v>
      </c>
      <c r="J67" s="61">
        <f ca="1">IF(Staff[[#This Row],[Tenure]]&gt;2,3%,2%)*Staff[[#This Row],[Salary]]</f>
        <v>1960.8</v>
      </c>
      <c r="K67" s="10"/>
    </row>
    <row r="68" spans="1:11" x14ac:dyDescent="0.25">
      <c r="A68" s="3" t="s">
        <v>28</v>
      </c>
      <c r="B68" s="3" t="s">
        <v>8</v>
      </c>
      <c r="C68" s="3" t="s">
        <v>9</v>
      </c>
      <c r="D68">
        <v>25</v>
      </c>
      <c r="E68" s="4">
        <v>44383</v>
      </c>
      <c r="F68" s="5">
        <v>65700</v>
      </c>
      <c r="G68" t="s">
        <v>13</v>
      </c>
      <c r="H68" t="s">
        <v>204</v>
      </c>
      <c r="I68" s="10">
        <f ca="1">(TODAY()-Staff[[#This Row],[Date Joined]])/365</f>
        <v>3.3643835616438356</v>
      </c>
      <c r="J68" s="61">
        <f ca="1">IF(Staff[[#This Row],[Tenure]]&gt;2,3%,2%)*Staff[[#This Row],[Salary]]</f>
        <v>1971</v>
      </c>
      <c r="K68" s="10"/>
    </row>
    <row r="69" spans="1:11" x14ac:dyDescent="0.25">
      <c r="A69" s="3" t="s">
        <v>193</v>
      </c>
      <c r="B69" s="3" t="s">
        <v>8</v>
      </c>
      <c r="C69" s="3" t="s">
        <v>9</v>
      </c>
      <c r="D69">
        <v>25</v>
      </c>
      <c r="E69" s="4">
        <v>44322</v>
      </c>
      <c r="F69" s="5">
        <v>65700</v>
      </c>
      <c r="G69" t="s">
        <v>13</v>
      </c>
      <c r="H69" t="s">
        <v>206</v>
      </c>
      <c r="I69" s="10">
        <f ca="1">(TODAY()-Staff[[#This Row],[Date Joined]])/365</f>
        <v>3.5315068493150683</v>
      </c>
      <c r="J69" s="61">
        <f ca="1">IF(Staff[[#This Row],[Tenure]]&gt;2,3%,2%)*Staff[[#This Row],[Salary]]</f>
        <v>1971</v>
      </c>
      <c r="K69" s="10"/>
    </row>
    <row r="70" spans="1:11" x14ac:dyDescent="0.25">
      <c r="A70" s="3" t="s">
        <v>86</v>
      </c>
      <c r="B70" s="3" t="s">
        <v>15</v>
      </c>
      <c r="C70" s="3" t="s">
        <v>17</v>
      </c>
      <c r="D70">
        <v>21</v>
      </c>
      <c r="E70" s="4">
        <v>44317</v>
      </c>
      <c r="F70" s="5">
        <v>65920</v>
      </c>
      <c r="G70" t="s">
        <v>13</v>
      </c>
      <c r="H70" t="s">
        <v>204</v>
      </c>
      <c r="I70" s="10">
        <f ca="1">(TODAY()-Staff[[#This Row],[Date Joined]])/365</f>
        <v>3.5452054794520547</v>
      </c>
      <c r="J70" s="61">
        <f ca="1">IF(Staff[[#This Row],[Tenure]]&gt;2,3%,2%)*Staff[[#This Row],[Salary]]</f>
        <v>1977.6</v>
      </c>
      <c r="K70" s="10"/>
    </row>
    <row r="71" spans="1:11" x14ac:dyDescent="0.25">
      <c r="A71" s="3" t="s">
        <v>141</v>
      </c>
      <c r="B71" s="3" t="s">
        <v>15</v>
      </c>
      <c r="C71" s="3" t="s">
        <v>17</v>
      </c>
      <c r="D71">
        <v>21</v>
      </c>
      <c r="E71" s="4">
        <v>44256</v>
      </c>
      <c r="F71" s="5">
        <v>65920</v>
      </c>
      <c r="G71" t="s">
        <v>13</v>
      </c>
      <c r="H71" t="s">
        <v>206</v>
      </c>
      <c r="I71" s="10">
        <f ca="1">(TODAY()-Staff[[#This Row],[Date Joined]])/365</f>
        <v>3.7123287671232879</v>
      </c>
      <c r="J71" s="61">
        <f ca="1">IF(Staff[[#This Row],[Tenure]]&gt;2,3%,2%)*Staff[[#This Row],[Salary]]</f>
        <v>1977.6</v>
      </c>
      <c r="K71" s="10"/>
    </row>
    <row r="72" spans="1:11" x14ac:dyDescent="0.25">
      <c r="A72" s="3" t="s">
        <v>38</v>
      </c>
      <c r="B72" s="3" t="s">
        <v>15</v>
      </c>
      <c r="C72" s="3" t="s">
        <v>17</v>
      </c>
      <c r="D72">
        <v>30</v>
      </c>
      <c r="E72" s="4">
        <v>44389</v>
      </c>
      <c r="F72" s="5">
        <v>67910</v>
      </c>
      <c r="G72" t="s">
        <v>18</v>
      </c>
      <c r="H72" t="s">
        <v>204</v>
      </c>
      <c r="I72" s="10">
        <f ca="1">(TODAY()-Staff[[#This Row],[Date Joined]])/365</f>
        <v>3.3479452054794518</v>
      </c>
      <c r="J72" s="61">
        <f ca="1">IF(Staff[[#This Row],[Tenure]]&gt;2,3%,2%)*Staff[[#This Row],[Salary]]</f>
        <v>2037.3</v>
      </c>
      <c r="K72" s="10"/>
    </row>
    <row r="73" spans="1:11" x14ac:dyDescent="0.25">
      <c r="A73" s="3" t="s">
        <v>181</v>
      </c>
      <c r="B73" s="3" t="s">
        <v>15</v>
      </c>
      <c r="C73" s="3" t="s">
        <v>17</v>
      </c>
      <c r="D73">
        <v>30</v>
      </c>
      <c r="E73" s="4">
        <v>44328</v>
      </c>
      <c r="F73" s="5">
        <v>67910</v>
      </c>
      <c r="G73" t="s">
        <v>18</v>
      </c>
      <c r="H73" t="s">
        <v>206</v>
      </c>
      <c r="I73" s="10">
        <f ca="1">(TODAY()-Staff[[#This Row],[Date Joined]])/365</f>
        <v>3.515068493150685</v>
      </c>
      <c r="J73" s="61">
        <f ca="1">IF(Staff[[#This Row],[Tenure]]&gt;2,3%,2%)*Staff[[#This Row],[Salary]]</f>
        <v>2037.3</v>
      </c>
      <c r="K73" s="10"/>
    </row>
    <row r="74" spans="1:11" x14ac:dyDescent="0.25">
      <c r="A74" s="3" t="s">
        <v>107</v>
      </c>
      <c r="B74" s="3" t="s">
        <v>8</v>
      </c>
      <c r="C74" s="3" t="s">
        <v>12</v>
      </c>
      <c r="D74">
        <v>30</v>
      </c>
      <c r="E74" s="4">
        <v>44701</v>
      </c>
      <c r="F74" s="5">
        <v>67950</v>
      </c>
      <c r="G74" t="s">
        <v>13</v>
      </c>
      <c r="H74" t="s">
        <v>204</v>
      </c>
      <c r="I74" s="10">
        <f ca="1">(TODAY()-Staff[[#This Row],[Date Joined]])/365</f>
        <v>2.493150684931507</v>
      </c>
      <c r="J74" s="61">
        <f ca="1">IF(Staff[[#This Row],[Tenure]]&gt;2,3%,2%)*Staff[[#This Row],[Salary]]</f>
        <v>2038.5</v>
      </c>
      <c r="K74" s="10"/>
    </row>
    <row r="75" spans="1:11" x14ac:dyDescent="0.25">
      <c r="A75" s="3" t="s">
        <v>189</v>
      </c>
      <c r="B75" s="3" t="s">
        <v>8</v>
      </c>
      <c r="C75" s="3" t="s">
        <v>12</v>
      </c>
      <c r="D75">
        <v>30</v>
      </c>
      <c r="E75" s="4">
        <v>44640</v>
      </c>
      <c r="F75" s="5">
        <v>67950</v>
      </c>
      <c r="G75" t="s">
        <v>13</v>
      </c>
      <c r="H75" t="s">
        <v>206</v>
      </c>
      <c r="I75" s="10">
        <f ca="1">(TODAY()-Staff[[#This Row],[Date Joined]])/365</f>
        <v>2.6602739726027398</v>
      </c>
      <c r="J75" s="61">
        <f ca="1">IF(Staff[[#This Row],[Tenure]]&gt;2,3%,2%)*Staff[[#This Row],[Salary]]</f>
        <v>2038.5</v>
      </c>
      <c r="K75" s="10"/>
    </row>
    <row r="76" spans="1:11" x14ac:dyDescent="0.25">
      <c r="A76" s="3" t="s">
        <v>65</v>
      </c>
      <c r="B76" s="3" t="s">
        <v>15</v>
      </c>
      <c r="C76" s="3" t="s">
        <v>9</v>
      </c>
      <c r="D76">
        <v>20</v>
      </c>
      <c r="E76" s="4">
        <v>44537</v>
      </c>
      <c r="F76" s="5">
        <v>68900</v>
      </c>
      <c r="G76" t="s">
        <v>18</v>
      </c>
      <c r="H76" t="s">
        <v>204</v>
      </c>
      <c r="I76" s="10">
        <f ca="1">(TODAY()-Staff[[#This Row],[Date Joined]])/365</f>
        <v>2.9424657534246577</v>
      </c>
      <c r="J76" s="61">
        <f ca="1">IF(Staff[[#This Row],[Tenure]]&gt;2,3%,2%)*Staff[[#This Row],[Salary]]</f>
        <v>2067</v>
      </c>
      <c r="K76" s="10"/>
    </row>
    <row r="77" spans="1:11" x14ac:dyDescent="0.25">
      <c r="A77" s="3" t="s">
        <v>170</v>
      </c>
      <c r="B77" s="3" t="s">
        <v>15</v>
      </c>
      <c r="C77" s="3" t="s">
        <v>9</v>
      </c>
      <c r="D77">
        <v>20</v>
      </c>
      <c r="E77" s="4">
        <v>44476</v>
      </c>
      <c r="F77" s="5">
        <v>68900</v>
      </c>
      <c r="G77" t="s">
        <v>18</v>
      </c>
      <c r="H77" t="s">
        <v>206</v>
      </c>
      <c r="I77" s="10">
        <f ca="1">(TODAY()-Staff[[#This Row],[Date Joined]])/365</f>
        <v>3.1095890410958904</v>
      </c>
      <c r="J77" s="61">
        <f ca="1">IF(Staff[[#This Row],[Tenure]]&gt;2,3%,2%)*Staff[[#This Row],[Salary]]</f>
        <v>2067</v>
      </c>
      <c r="K77" s="10"/>
    </row>
    <row r="78" spans="1:11" x14ac:dyDescent="0.25">
      <c r="A78" s="3" t="s">
        <v>29</v>
      </c>
      <c r="B78" s="3" t="s">
        <v>8</v>
      </c>
      <c r="C78" s="3" t="s">
        <v>23</v>
      </c>
      <c r="D78">
        <v>37</v>
      </c>
      <c r="E78" s="4">
        <v>44701</v>
      </c>
      <c r="F78" s="5">
        <v>69070</v>
      </c>
      <c r="G78" t="s">
        <v>13</v>
      </c>
      <c r="H78" t="s">
        <v>204</v>
      </c>
      <c r="I78" s="10">
        <f ca="1">(TODAY()-Staff[[#This Row],[Date Joined]])/365</f>
        <v>2.493150684931507</v>
      </c>
      <c r="J78" s="61">
        <f ca="1">IF(Staff[[#This Row],[Tenure]]&gt;2,3%,2%)*Staff[[#This Row],[Salary]]</f>
        <v>2072.1</v>
      </c>
      <c r="K78" s="10"/>
    </row>
    <row r="79" spans="1:11" x14ac:dyDescent="0.25">
      <c r="A79" s="3" t="s">
        <v>180</v>
      </c>
      <c r="B79" s="3" t="s">
        <v>8</v>
      </c>
      <c r="C79" s="3" t="s">
        <v>23</v>
      </c>
      <c r="D79">
        <v>37</v>
      </c>
      <c r="E79" s="4">
        <v>44640</v>
      </c>
      <c r="F79" s="5">
        <v>69070</v>
      </c>
      <c r="G79" t="s">
        <v>13</v>
      </c>
      <c r="H79" t="s">
        <v>206</v>
      </c>
      <c r="I79" s="10">
        <f ca="1">(TODAY()-Staff[[#This Row],[Date Joined]])/365</f>
        <v>2.6602739726027398</v>
      </c>
      <c r="J79" s="61">
        <f ca="1">IF(Staff[[#This Row],[Tenure]]&gt;2,3%,2%)*Staff[[#This Row],[Salary]]</f>
        <v>2072.1</v>
      </c>
      <c r="K79" s="10"/>
    </row>
    <row r="80" spans="1:11" x14ac:dyDescent="0.25">
      <c r="A80" s="3" t="s">
        <v>76</v>
      </c>
      <c r="B80" s="3" t="s">
        <v>8</v>
      </c>
      <c r="C80" s="3" t="s">
        <v>23</v>
      </c>
      <c r="D80">
        <v>30</v>
      </c>
      <c r="E80" s="4">
        <v>44273</v>
      </c>
      <c r="F80" s="5">
        <v>69120</v>
      </c>
      <c r="G80" t="s">
        <v>13</v>
      </c>
      <c r="H80" t="s">
        <v>204</v>
      </c>
      <c r="I80" s="10">
        <f ca="1">(TODAY()-Staff[[#This Row],[Date Joined]])/365</f>
        <v>3.6657534246575341</v>
      </c>
      <c r="J80" s="61">
        <f ca="1">IF(Staff[[#This Row],[Tenure]]&gt;2,3%,2%)*Staff[[#This Row],[Salary]]</f>
        <v>2073.6</v>
      </c>
      <c r="K80" s="10"/>
    </row>
    <row r="81" spans="1:11" x14ac:dyDescent="0.25">
      <c r="A81" s="3" t="s">
        <v>182</v>
      </c>
      <c r="B81" s="3" t="s">
        <v>8</v>
      </c>
      <c r="C81" s="3" t="s">
        <v>23</v>
      </c>
      <c r="D81">
        <v>30</v>
      </c>
      <c r="E81" s="4">
        <v>44214</v>
      </c>
      <c r="F81" s="5">
        <v>69120</v>
      </c>
      <c r="G81" t="s">
        <v>13</v>
      </c>
      <c r="H81" t="s">
        <v>206</v>
      </c>
      <c r="I81" s="10">
        <f ca="1">(TODAY()-Staff[[#This Row],[Date Joined]])/365</f>
        <v>3.8273972602739725</v>
      </c>
      <c r="J81" s="61">
        <f ca="1">IF(Staff[[#This Row],[Tenure]]&gt;2,3%,2%)*Staff[[#This Row],[Salary]]</f>
        <v>2073.6</v>
      </c>
      <c r="K81" s="10"/>
    </row>
    <row r="82" spans="1:11" x14ac:dyDescent="0.25">
      <c r="A82" s="3" t="s">
        <v>72</v>
      </c>
      <c r="B82" s="3" t="s">
        <v>8</v>
      </c>
      <c r="C82" s="3" t="s">
        <v>23</v>
      </c>
      <c r="D82">
        <v>30</v>
      </c>
      <c r="E82" s="4">
        <v>44850</v>
      </c>
      <c r="F82" s="5">
        <v>69710</v>
      </c>
      <c r="G82" t="s">
        <v>13</v>
      </c>
      <c r="H82" t="s">
        <v>204</v>
      </c>
      <c r="I82" s="10">
        <f ca="1">(TODAY()-Staff[[#This Row],[Date Joined]])/365</f>
        <v>2.0849315068493151</v>
      </c>
      <c r="J82" s="61">
        <f ca="1">IF(Staff[[#This Row],[Tenure]]&gt;2,3%,2%)*Staff[[#This Row],[Salary]]</f>
        <v>2091.2999999999997</v>
      </c>
      <c r="K82" s="10"/>
    </row>
    <row r="83" spans="1:11" x14ac:dyDescent="0.25">
      <c r="A83" s="3" t="s">
        <v>127</v>
      </c>
      <c r="B83" s="3" t="s">
        <v>8</v>
      </c>
      <c r="C83" s="3" t="s">
        <v>23</v>
      </c>
      <c r="D83">
        <v>30</v>
      </c>
      <c r="E83" s="4">
        <v>44789</v>
      </c>
      <c r="F83" s="5">
        <v>69710</v>
      </c>
      <c r="G83" t="s">
        <v>13</v>
      </c>
      <c r="H83" t="s">
        <v>206</v>
      </c>
      <c r="I83" s="10">
        <f ca="1">(TODAY()-Staff[[#This Row],[Date Joined]])/365</f>
        <v>2.2520547945205478</v>
      </c>
      <c r="J83" s="61">
        <f ca="1">IF(Staff[[#This Row],[Tenure]]&gt;2,3%,2%)*Staff[[#This Row],[Salary]]</f>
        <v>2091.2999999999997</v>
      </c>
      <c r="K83" s="10"/>
    </row>
    <row r="84" spans="1:11" x14ac:dyDescent="0.25">
      <c r="A84" s="3" t="s">
        <v>108</v>
      </c>
      <c r="B84" s="3" t="s">
        <v>8</v>
      </c>
      <c r="C84" s="3" t="s">
        <v>17</v>
      </c>
      <c r="D84">
        <v>42</v>
      </c>
      <c r="E84" s="4">
        <v>44731</v>
      </c>
      <c r="F84" s="5">
        <v>70270</v>
      </c>
      <c r="G84" t="s">
        <v>18</v>
      </c>
      <c r="H84" t="s">
        <v>204</v>
      </c>
      <c r="I84" s="10">
        <f ca="1">(TODAY()-Staff[[#This Row],[Date Joined]])/365</f>
        <v>2.4109589041095889</v>
      </c>
      <c r="J84" s="61">
        <f ca="1">IF(Staff[[#This Row],[Tenure]]&gt;2,3%,2%)*Staff[[#This Row],[Salary]]</f>
        <v>2108.1</v>
      </c>
      <c r="K84" s="10"/>
    </row>
    <row r="85" spans="1:11" x14ac:dyDescent="0.25">
      <c r="A85" s="3" t="s">
        <v>159</v>
      </c>
      <c r="B85" s="3" t="s">
        <v>8</v>
      </c>
      <c r="C85" s="3" t="s">
        <v>17</v>
      </c>
      <c r="D85">
        <v>42</v>
      </c>
      <c r="E85" s="4">
        <v>44670</v>
      </c>
      <c r="F85" s="5">
        <v>70270</v>
      </c>
      <c r="G85" t="s">
        <v>18</v>
      </c>
      <c r="H85" t="s">
        <v>206</v>
      </c>
      <c r="I85" s="10">
        <f ca="1">(TODAY()-Staff[[#This Row],[Date Joined]])/365</f>
        <v>2.5780821917808221</v>
      </c>
      <c r="J85" s="61">
        <f ca="1">IF(Staff[[#This Row],[Tenure]]&gt;2,3%,2%)*Staff[[#This Row],[Salary]]</f>
        <v>2108.1</v>
      </c>
      <c r="K85" s="10"/>
    </row>
    <row r="86" spans="1:11" x14ac:dyDescent="0.25">
      <c r="A86" s="3" t="s">
        <v>11</v>
      </c>
      <c r="B86" s="3" t="s">
        <v>8</v>
      </c>
      <c r="C86" s="3" t="s">
        <v>12</v>
      </c>
      <c r="D86">
        <v>46</v>
      </c>
      <c r="E86" s="4">
        <v>44758</v>
      </c>
      <c r="F86" s="5">
        <v>70610</v>
      </c>
      <c r="G86" t="s">
        <v>13</v>
      </c>
      <c r="H86" t="s">
        <v>204</v>
      </c>
      <c r="I86" s="10">
        <f ca="1">(TODAY()-Staff[[#This Row],[Date Joined]])/365</f>
        <v>2.3369863013698629</v>
      </c>
      <c r="J86" s="61">
        <f ca="1">IF(Staff[[#This Row],[Tenure]]&gt;2,3%,2%)*Staff[[#This Row],[Salary]]</f>
        <v>2118.2999999999997</v>
      </c>
      <c r="K86" s="10"/>
    </row>
    <row r="87" spans="1:11" x14ac:dyDescent="0.25">
      <c r="A87" s="3" t="s">
        <v>198</v>
      </c>
      <c r="B87" s="3" t="s">
        <v>8</v>
      </c>
      <c r="C87" s="3" t="s">
        <v>12</v>
      </c>
      <c r="D87">
        <v>46</v>
      </c>
      <c r="E87" s="4">
        <v>44697</v>
      </c>
      <c r="F87" s="5">
        <v>70610</v>
      </c>
      <c r="G87" t="s">
        <v>13</v>
      </c>
      <c r="H87" t="s">
        <v>206</v>
      </c>
      <c r="I87" s="10">
        <f ca="1">(TODAY()-Staff[[#This Row],[Date Joined]])/365</f>
        <v>2.504109589041096</v>
      </c>
      <c r="J87" s="61">
        <f ca="1">IF(Staff[[#This Row],[Tenure]]&gt;2,3%,2%)*Staff[[#This Row],[Salary]]</f>
        <v>2118.2999999999997</v>
      </c>
      <c r="K87" s="10"/>
    </row>
    <row r="88" spans="1:11" x14ac:dyDescent="0.25">
      <c r="A88" s="3" t="s">
        <v>73</v>
      </c>
      <c r="B88" s="3" t="s">
        <v>8</v>
      </c>
      <c r="C88" s="3" t="s">
        <v>17</v>
      </c>
      <c r="D88">
        <v>36</v>
      </c>
      <c r="E88" s="4">
        <v>44333</v>
      </c>
      <c r="F88" s="5">
        <v>71380</v>
      </c>
      <c r="G88" t="s">
        <v>13</v>
      </c>
      <c r="H88" t="s">
        <v>204</v>
      </c>
      <c r="I88" s="10">
        <f ca="1">(TODAY()-Staff[[#This Row],[Date Joined]])/365</f>
        <v>3.5013698630136987</v>
      </c>
      <c r="J88" s="61">
        <f ca="1">IF(Staff[[#This Row],[Tenure]]&gt;2,3%,2%)*Staff[[#This Row],[Salary]]</f>
        <v>2141.4</v>
      </c>
      <c r="K88" s="10"/>
    </row>
    <row r="89" spans="1:11" x14ac:dyDescent="0.25">
      <c r="A89" s="3" t="s">
        <v>176</v>
      </c>
      <c r="B89" s="3" t="s">
        <v>8</v>
      </c>
      <c r="C89" s="3" t="s">
        <v>17</v>
      </c>
      <c r="D89">
        <v>36</v>
      </c>
      <c r="E89" s="4">
        <v>44272</v>
      </c>
      <c r="F89" s="5">
        <v>71380</v>
      </c>
      <c r="G89" t="s">
        <v>13</v>
      </c>
      <c r="H89" t="s">
        <v>206</v>
      </c>
      <c r="I89" s="10">
        <f ca="1">(TODAY()-Staff[[#This Row],[Date Joined]])/365</f>
        <v>3.6684931506849314</v>
      </c>
      <c r="J89" s="61">
        <f ca="1">IF(Staff[[#This Row],[Tenure]]&gt;2,3%,2%)*Staff[[#This Row],[Salary]]</f>
        <v>2141.4</v>
      </c>
      <c r="K89" s="10"/>
    </row>
    <row r="90" spans="1:11" x14ac:dyDescent="0.25">
      <c r="A90" s="3" t="s">
        <v>106</v>
      </c>
      <c r="B90" s="3" t="s">
        <v>8</v>
      </c>
      <c r="C90" s="3" t="s">
        <v>9</v>
      </c>
      <c r="D90">
        <v>33</v>
      </c>
      <c r="E90" s="4">
        <v>44385</v>
      </c>
      <c r="F90" s="5">
        <v>74550</v>
      </c>
      <c r="G90" t="s">
        <v>13</v>
      </c>
      <c r="H90" t="s">
        <v>204</v>
      </c>
      <c r="I90" s="10">
        <f ca="1">(TODAY()-Staff[[#This Row],[Date Joined]])/365</f>
        <v>3.3589041095890413</v>
      </c>
      <c r="J90" s="61">
        <f ca="1">IF(Staff[[#This Row],[Tenure]]&gt;2,3%,2%)*Staff[[#This Row],[Salary]]</f>
        <v>2236.5</v>
      </c>
      <c r="K90" s="10"/>
    </row>
    <row r="91" spans="1:11" x14ac:dyDescent="0.25">
      <c r="A91" s="3" t="s">
        <v>118</v>
      </c>
      <c r="B91" s="3" t="s">
        <v>8</v>
      </c>
      <c r="C91" s="3" t="s">
        <v>9</v>
      </c>
      <c r="D91">
        <v>33</v>
      </c>
      <c r="E91" s="4">
        <v>44324</v>
      </c>
      <c r="F91" s="5">
        <v>74550</v>
      </c>
      <c r="G91" t="s">
        <v>13</v>
      </c>
      <c r="H91" t="s">
        <v>206</v>
      </c>
      <c r="I91" s="10">
        <f ca="1">(TODAY()-Staff[[#This Row],[Date Joined]])/365</f>
        <v>3.526027397260274</v>
      </c>
      <c r="J91" s="61">
        <f ca="1">IF(Staff[[#This Row],[Tenure]]&gt;2,3%,2%)*Staff[[#This Row],[Salary]]</f>
        <v>2236.5</v>
      </c>
      <c r="K91" s="10"/>
    </row>
    <row r="92" spans="1:11" x14ac:dyDescent="0.25">
      <c r="A92" s="3" t="s">
        <v>42</v>
      </c>
      <c r="B92" s="3" t="s">
        <v>15</v>
      </c>
      <c r="C92" s="3" t="s">
        <v>12</v>
      </c>
      <c r="D92">
        <v>42</v>
      </c>
      <c r="E92" s="4">
        <v>44779</v>
      </c>
      <c r="F92" s="5">
        <v>75000</v>
      </c>
      <c r="G92" t="s">
        <v>43</v>
      </c>
      <c r="H92" t="s">
        <v>204</v>
      </c>
      <c r="I92" s="10">
        <f ca="1">(TODAY()-Staff[[#This Row],[Date Joined]])/365</f>
        <v>2.2794520547945205</v>
      </c>
      <c r="J92" s="61">
        <f ca="1">IF(Staff[[#This Row],[Tenure]]&gt;2,3%,2%)*Staff[[#This Row],[Salary]]</f>
        <v>2250</v>
      </c>
      <c r="K92" s="10"/>
    </row>
    <row r="93" spans="1:11" x14ac:dyDescent="0.25">
      <c r="A93" s="3" t="s">
        <v>133</v>
      </c>
      <c r="B93" s="3" t="s">
        <v>15</v>
      </c>
      <c r="C93" s="3" t="s">
        <v>12</v>
      </c>
      <c r="D93">
        <v>42</v>
      </c>
      <c r="E93" s="4">
        <v>44718</v>
      </c>
      <c r="F93" s="5">
        <v>75000</v>
      </c>
      <c r="G93" t="s">
        <v>43</v>
      </c>
      <c r="H93" t="s">
        <v>206</v>
      </c>
      <c r="I93" s="10">
        <f ca="1">(TODAY()-Staff[[#This Row],[Date Joined]])/365</f>
        <v>2.4465753424657533</v>
      </c>
      <c r="J93" s="61">
        <f ca="1">IF(Staff[[#This Row],[Tenure]]&gt;2,3%,2%)*Staff[[#This Row],[Salary]]</f>
        <v>2250</v>
      </c>
      <c r="K93" s="10"/>
    </row>
    <row r="94" spans="1:11" x14ac:dyDescent="0.25">
      <c r="A94" s="3" t="s">
        <v>105</v>
      </c>
      <c r="B94" s="3" t="s">
        <v>15</v>
      </c>
      <c r="C94" s="3" t="s">
        <v>23</v>
      </c>
      <c r="D94">
        <v>33</v>
      </c>
      <c r="E94" s="4">
        <v>44312</v>
      </c>
      <c r="F94" s="5">
        <v>75280</v>
      </c>
      <c r="G94" t="s">
        <v>13</v>
      </c>
      <c r="H94" t="s">
        <v>204</v>
      </c>
      <c r="I94" s="10">
        <f ca="1">(TODAY()-Staff[[#This Row],[Date Joined]])/365</f>
        <v>3.558904109589041</v>
      </c>
      <c r="J94" s="61">
        <f ca="1">IF(Staff[[#This Row],[Tenure]]&gt;2,3%,2%)*Staff[[#This Row],[Salary]]</f>
        <v>2258.4</v>
      </c>
      <c r="K94" s="10"/>
    </row>
    <row r="95" spans="1:11" x14ac:dyDescent="0.25">
      <c r="A95" s="3" t="s">
        <v>154</v>
      </c>
      <c r="B95" s="3" t="s">
        <v>15</v>
      </c>
      <c r="C95" s="3" t="s">
        <v>23</v>
      </c>
      <c r="D95">
        <v>33</v>
      </c>
      <c r="E95" s="4">
        <v>44253</v>
      </c>
      <c r="F95" s="5">
        <v>75280</v>
      </c>
      <c r="G95" t="s">
        <v>13</v>
      </c>
      <c r="H95" t="s">
        <v>206</v>
      </c>
      <c r="I95" s="10">
        <f ca="1">(TODAY()-Staff[[#This Row],[Date Joined]])/365</f>
        <v>3.7205479452054795</v>
      </c>
      <c r="J95" s="61">
        <f ca="1">IF(Staff[[#This Row],[Tenure]]&gt;2,3%,2%)*Staff[[#This Row],[Salary]]</f>
        <v>2258.4</v>
      </c>
      <c r="K95" s="10"/>
    </row>
    <row r="96" spans="1:11" x14ac:dyDescent="0.25">
      <c r="A96" s="3" t="s">
        <v>48</v>
      </c>
      <c r="B96" s="3" t="s">
        <v>15</v>
      </c>
      <c r="C96" s="3" t="s">
        <v>23</v>
      </c>
      <c r="D96">
        <v>33</v>
      </c>
      <c r="E96" s="4">
        <v>44374</v>
      </c>
      <c r="F96" s="5">
        <v>75480</v>
      </c>
      <c r="G96" t="s">
        <v>49</v>
      </c>
      <c r="H96" t="s">
        <v>204</v>
      </c>
      <c r="I96" s="10">
        <f ca="1">(TODAY()-Staff[[#This Row],[Date Joined]])/365</f>
        <v>3.3890410958904109</v>
      </c>
      <c r="J96" s="61">
        <f ca="1">IF(Staff[[#This Row],[Tenure]]&gt;2,3%,2%)*Staff[[#This Row],[Salary]]</f>
        <v>2264.4</v>
      </c>
      <c r="K96" s="10"/>
    </row>
    <row r="97" spans="1:11" x14ac:dyDescent="0.25">
      <c r="A97" s="3" t="s">
        <v>194</v>
      </c>
      <c r="B97" s="3" t="s">
        <v>15</v>
      </c>
      <c r="C97" s="3" t="s">
        <v>23</v>
      </c>
      <c r="D97">
        <v>33</v>
      </c>
      <c r="E97" s="4">
        <v>44313</v>
      </c>
      <c r="F97" s="5">
        <v>75480</v>
      </c>
      <c r="G97" t="s">
        <v>49</v>
      </c>
      <c r="H97" t="s">
        <v>206</v>
      </c>
      <c r="I97" s="10">
        <f ca="1">(TODAY()-Staff[[#This Row],[Date Joined]])/365</f>
        <v>3.5561643835616437</v>
      </c>
      <c r="J97" s="61">
        <f ca="1">IF(Staff[[#This Row],[Tenure]]&gt;2,3%,2%)*Staff[[#This Row],[Salary]]</f>
        <v>2264.4</v>
      </c>
      <c r="K97" s="10"/>
    </row>
    <row r="98" spans="1:11" x14ac:dyDescent="0.25">
      <c r="A98" s="3" t="s">
        <v>36</v>
      </c>
      <c r="B98" s="3" t="s">
        <v>8</v>
      </c>
      <c r="C98" s="3" t="s">
        <v>26</v>
      </c>
      <c r="D98">
        <v>21</v>
      </c>
      <c r="E98" s="4">
        <v>44242</v>
      </c>
      <c r="F98" s="5">
        <v>75880</v>
      </c>
      <c r="G98" t="s">
        <v>13</v>
      </c>
      <c r="H98" t="s">
        <v>204</v>
      </c>
      <c r="I98" s="10">
        <f ca="1">(TODAY()-Staff[[#This Row],[Date Joined]])/365</f>
        <v>3.7506849315068491</v>
      </c>
      <c r="J98" s="61">
        <f ca="1">IF(Staff[[#This Row],[Tenure]]&gt;2,3%,2%)*Staff[[#This Row],[Salary]]</f>
        <v>2276.4</v>
      </c>
      <c r="K98" s="10"/>
    </row>
    <row r="99" spans="1:11" x14ac:dyDescent="0.25">
      <c r="A99" s="3" t="s">
        <v>150</v>
      </c>
      <c r="B99" s="3" t="s">
        <v>8</v>
      </c>
      <c r="C99" s="3" t="s">
        <v>26</v>
      </c>
      <c r="D99">
        <v>21</v>
      </c>
      <c r="E99" s="4">
        <v>44180</v>
      </c>
      <c r="F99" s="5">
        <v>75880</v>
      </c>
      <c r="G99" t="s">
        <v>13</v>
      </c>
      <c r="H99" t="s">
        <v>206</v>
      </c>
      <c r="I99" s="10">
        <f ca="1">(TODAY()-Staff[[#This Row],[Date Joined]])/365</f>
        <v>3.9205479452054797</v>
      </c>
      <c r="J99" s="61">
        <f ca="1">IF(Staff[[#This Row],[Tenure]]&gt;2,3%,2%)*Staff[[#This Row],[Salary]]</f>
        <v>2276.4</v>
      </c>
      <c r="K99" s="10"/>
    </row>
    <row r="100" spans="1:11" x14ac:dyDescent="0.25">
      <c r="A100" s="3" t="s">
        <v>46</v>
      </c>
      <c r="B100" s="3" t="s">
        <v>15</v>
      </c>
      <c r="C100" s="3" t="s">
        <v>17</v>
      </c>
      <c r="D100">
        <v>28</v>
      </c>
      <c r="E100" s="4">
        <v>44185</v>
      </c>
      <c r="F100" s="5">
        <v>75970</v>
      </c>
      <c r="G100" t="s">
        <v>13</v>
      </c>
      <c r="H100" t="s">
        <v>204</v>
      </c>
      <c r="I100" s="10">
        <f ca="1">(TODAY()-Staff[[#This Row],[Date Joined]])/365</f>
        <v>3.9068493150684933</v>
      </c>
      <c r="J100" s="61">
        <f ca="1">IF(Staff[[#This Row],[Tenure]]&gt;2,3%,2%)*Staff[[#This Row],[Salary]]</f>
        <v>2279.1</v>
      </c>
      <c r="K100" s="10"/>
    </row>
    <row r="101" spans="1:11" x14ac:dyDescent="0.25">
      <c r="A101" s="3" t="s">
        <v>160</v>
      </c>
      <c r="B101" s="3" t="s">
        <v>15</v>
      </c>
      <c r="C101" s="3" t="s">
        <v>17</v>
      </c>
      <c r="D101">
        <v>28</v>
      </c>
      <c r="E101" s="4">
        <v>44124</v>
      </c>
      <c r="F101" s="5">
        <v>75970</v>
      </c>
      <c r="G101" t="s">
        <v>13</v>
      </c>
      <c r="H101" t="s">
        <v>206</v>
      </c>
      <c r="I101" s="10">
        <f ca="1">(TODAY()-Staff[[#This Row],[Date Joined]])/365</f>
        <v>4.0739726027397261</v>
      </c>
      <c r="J101" s="61">
        <f ca="1">IF(Staff[[#This Row],[Tenure]]&gt;2,3%,2%)*Staff[[#This Row],[Salary]]</f>
        <v>2279.1</v>
      </c>
      <c r="K101" s="10"/>
    </row>
    <row r="102" spans="1:11" x14ac:dyDescent="0.25">
      <c r="A102" s="3" t="s">
        <v>78</v>
      </c>
      <c r="B102" s="3" t="s">
        <v>15</v>
      </c>
      <c r="C102" s="3" t="s">
        <v>12</v>
      </c>
      <c r="D102">
        <v>22</v>
      </c>
      <c r="E102" s="4">
        <v>44450</v>
      </c>
      <c r="F102" s="5">
        <v>76900</v>
      </c>
      <c r="G102" t="s">
        <v>10</v>
      </c>
      <c r="H102" t="s">
        <v>204</v>
      </c>
      <c r="I102" s="10">
        <f ca="1">(TODAY()-Staff[[#This Row],[Date Joined]])/365</f>
        <v>3.1808219178082191</v>
      </c>
      <c r="J102" s="61">
        <f ca="1">IF(Staff[[#This Row],[Tenure]]&gt;2,3%,2%)*Staff[[#This Row],[Salary]]</f>
        <v>2307</v>
      </c>
      <c r="K102" s="10"/>
    </row>
    <row r="103" spans="1:11" x14ac:dyDescent="0.25">
      <c r="A103" s="3" t="s">
        <v>129</v>
      </c>
      <c r="B103" s="3" t="s">
        <v>15</v>
      </c>
      <c r="C103" s="3" t="s">
        <v>12</v>
      </c>
      <c r="D103">
        <v>22</v>
      </c>
      <c r="E103" s="4">
        <v>44388</v>
      </c>
      <c r="F103" s="5">
        <v>76900</v>
      </c>
      <c r="G103" t="s">
        <v>10</v>
      </c>
      <c r="H103" t="s">
        <v>206</v>
      </c>
      <c r="I103" s="10">
        <f ca="1">(TODAY()-Staff[[#This Row],[Date Joined]])/365</f>
        <v>3.3506849315068492</v>
      </c>
      <c r="J103" s="61">
        <f ca="1">IF(Staff[[#This Row],[Tenure]]&gt;2,3%,2%)*Staff[[#This Row],[Salary]]</f>
        <v>2307</v>
      </c>
      <c r="K103" s="10"/>
    </row>
    <row r="104" spans="1:11" x14ac:dyDescent="0.25">
      <c r="A104" s="3" t="s">
        <v>59</v>
      </c>
      <c r="B104" s="3" t="s">
        <v>15</v>
      </c>
      <c r="C104" s="3" t="s">
        <v>12</v>
      </c>
      <c r="D104">
        <v>36</v>
      </c>
      <c r="E104" s="4">
        <v>44529</v>
      </c>
      <c r="F104" s="5">
        <v>78390</v>
      </c>
      <c r="G104" t="s">
        <v>13</v>
      </c>
      <c r="H104" t="s">
        <v>204</v>
      </c>
      <c r="I104" s="10">
        <f ca="1">(TODAY()-Staff[[#This Row],[Date Joined]])/365</f>
        <v>2.9643835616438357</v>
      </c>
      <c r="J104" s="61">
        <f ca="1">IF(Staff[[#This Row],[Tenure]]&gt;2,3%,2%)*Staff[[#This Row],[Salary]]</f>
        <v>2351.6999999999998</v>
      </c>
      <c r="K104" s="10"/>
    </row>
    <row r="105" spans="1:11" x14ac:dyDescent="0.25">
      <c r="A105" s="3" t="s">
        <v>186</v>
      </c>
      <c r="B105" s="3" t="s">
        <v>15</v>
      </c>
      <c r="C105" s="3" t="s">
        <v>12</v>
      </c>
      <c r="D105">
        <v>36</v>
      </c>
      <c r="E105" s="4">
        <v>44468</v>
      </c>
      <c r="F105" s="5">
        <v>78390</v>
      </c>
      <c r="G105" t="s">
        <v>13</v>
      </c>
      <c r="H105" t="s">
        <v>206</v>
      </c>
      <c r="I105" s="10">
        <f ca="1">(TODAY()-Staff[[#This Row],[Date Joined]])/365</f>
        <v>3.1315068493150684</v>
      </c>
      <c r="J105" s="61">
        <f ca="1">IF(Staff[[#This Row],[Tenure]]&gt;2,3%,2%)*Staff[[#This Row],[Salary]]</f>
        <v>2351.6999999999998</v>
      </c>
      <c r="K105" s="10"/>
    </row>
    <row r="106" spans="1:11" x14ac:dyDescent="0.25">
      <c r="A106" s="3" t="s">
        <v>51</v>
      </c>
      <c r="B106" s="3" t="s">
        <v>15</v>
      </c>
      <c r="C106" s="3" t="s">
        <v>9</v>
      </c>
      <c r="D106">
        <v>36</v>
      </c>
      <c r="E106" s="4">
        <v>44494</v>
      </c>
      <c r="F106" s="5">
        <v>78540</v>
      </c>
      <c r="G106" t="s">
        <v>13</v>
      </c>
      <c r="H106" t="s">
        <v>204</v>
      </c>
      <c r="I106" s="10">
        <f ca="1">(TODAY()-Staff[[#This Row],[Date Joined]])/365</f>
        <v>3.0602739726027397</v>
      </c>
      <c r="J106" s="61">
        <f ca="1">IF(Staff[[#This Row],[Tenure]]&gt;2,3%,2%)*Staff[[#This Row],[Salary]]</f>
        <v>2356.1999999999998</v>
      </c>
      <c r="K106" s="10"/>
    </row>
    <row r="107" spans="1:11" x14ac:dyDescent="0.25">
      <c r="A107" s="3" t="s">
        <v>196</v>
      </c>
      <c r="B107" s="3" t="s">
        <v>15</v>
      </c>
      <c r="C107" s="3" t="s">
        <v>9</v>
      </c>
      <c r="D107">
        <v>36</v>
      </c>
      <c r="E107" s="4">
        <v>44433</v>
      </c>
      <c r="F107" s="5">
        <v>78540</v>
      </c>
      <c r="G107" t="s">
        <v>13</v>
      </c>
      <c r="H107" t="s">
        <v>206</v>
      </c>
      <c r="I107" s="10">
        <f ca="1">(TODAY()-Staff[[#This Row],[Date Joined]])/365</f>
        <v>3.2273972602739724</v>
      </c>
      <c r="J107" s="61">
        <f ca="1">IF(Staff[[#This Row],[Tenure]]&gt;2,3%,2%)*Staff[[#This Row],[Salary]]</f>
        <v>2356.1999999999998</v>
      </c>
      <c r="K107" s="10"/>
    </row>
    <row r="108" spans="1:11" x14ac:dyDescent="0.25">
      <c r="A108" s="3" t="s">
        <v>64</v>
      </c>
      <c r="B108" s="3" t="s">
        <v>8</v>
      </c>
      <c r="C108" s="3" t="s">
        <v>12</v>
      </c>
      <c r="D108">
        <v>20</v>
      </c>
      <c r="E108" s="4">
        <v>44744</v>
      </c>
      <c r="F108" s="5">
        <v>79570</v>
      </c>
      <c r="G108" t="s">
        <v>13</v>
      </c>
      <c r="H108" t="s">
        <v>204</v>
      </c>
      <c r="I108" s="10">
        <f ca="1">(TODAY()-Staff[[#This Row],[Date Joined]])/365</f>
        <v>2.3753424657534246</v>
      </c>
      <c r="J108" s="61">
        <f ca="1">IF(Staff[[#This Row],[Tenure]]&gt;2,3%,2%)*Staff[[#This Row],[Salary]]</f>
        <v>2387.1</v>
      </c>
      <c r="K108" s="10"/>
    </row>
    <row r="109" spans="1:11" x14ac:dyDescent="0.25">
      <c r="A109" s="3" t="s">
        <v>128</v>
      </c>
      <c r="B109" s="3" t="s">
        <v>8</v>
      </c>
      <c r="C109" s="3" t="s">
        <v>12</v>
      </c>
      <c r="D109">
        <v>20</v>
      </c>
      <c r="E109" s="4">
        <v>44683</v>
      </c>
      <c r="F109" s="5">
        <v>79570</v>
      </c>
      <c r="G109" t="s">
        <v>13</v>
      </c>
      <c r="H109" t="s">
        <v>206</v>
      </c>
      <c r="I109" s="10">
        <f ca="1">(TODAY()-Staff[[#This Row],[Date Joined]])/365</f>
        <v>2.5424657534246577</v>
      </c>
      <c r="J109" s="61">
        <f ca="1">IF(Staff[[#This Row],[Tenure]]&gt;2,3%,2%)*Staff[[#This Row],[Salary]]</f>
        <v>2387.1</v>
      </c>
      <c r="K109" s="10"/>
    </row>
    <row r="110" spans="1:11" x14ac:dyDescent="0.25">
      <c r="A110" s="3" t="s">
        <v>66</v>
      </c>
      <c r="B110" s="3" t="s">
        <v>15</v>
      </c>
      <c r="C110" s="3" t="s">
        <v>23</v>
      </c>
      <c r="D110">
        <v>25</v>
      </c>
      <c r="E110" s="4">
        <v>44694</v>
      </c>
      <c r="F110" s="5">
        <v>80700</v>
      </c>
      <c r="G110" t="s">
        <v>10</v>
      </c>
      <c r="H110" t="s">
        <v>204</v>
      </c>
      <c r="I110" s="10">
        <f ca="1">(TODAY()-Staff[[#This Row],[Date Joined]])/365</f>
        <v>2.5123287671232877</v>
      </c>
      <c r="J110" s="61">
        <f ca="1">IF(Staff[[#This Row],[Tenure]]&gt;2,3%,2%)*Staff[[#This Row],[Salary]]</f>
        <v>2421</v>
      </c>
      <c r="K110" s="10"/>
    </row>
    <row r="111" spans="1:11" x14ac:dyDescent="0.25">
      <c r="A111" s="3" t="s">
        <v>143</v>
      </c>
      <c r="B111" s="3" t="s">
        <v>15</v>
      </c>
      <c r="C111" s="3" t="s">
        <v>23</v>
      </c>
      <c r="D111">
        <v>25</v>
      </c>
      <c r="E111" s="4">
        <v>44633</v>
      </c>
      <c r="F111" s="5">
        <v>80700</v>
      </c>
      <c r="G111" t="s">
        <v>10</v>
      </c>
      <c r="H111" t="s">
        <v>206</v>
      </c>
      <c r="I111" s="10">
        <f ca="1">(TODAY()-Staff[[#This Row],[Date Joined]])/365</f>
        <v>2.6794520547945204</v>
      </c>
      <c r="J111" s="61">
        <f ca="1">IF(Staff[[#This Row],[Tenure]]&gt;2,3%,2%)*Staff[[#This Row],[Salary]]</f>
        <v>2421</v>
      </c>
      <c r="K111" s="10"/>
    </row>
    <row r="112" spans="1:11" x14ac:dyDescent="0.25">
      <c r="A112" s="3" t="s">
        <v>61</v>
      </c>
      <c r="B112" s="3" t="s">
        <v>15</v>
      </c>
      <c r="C112" s="3" t="s">
        <v>23</v>
      </c>
      <c r="D112">
        <v>27</v>
      </c>
      <c r="E112" s="4">
        <v>44686</v>
      </c>
      <c r="F112" s="5">
        <v>83750</v>
      </c>
      <c r="G112" t="s">
        <v>13</v>
      </c>
      <c r="H112" t="s">
        <v>204</v>
      </c>
      <c r="I112" s="10">
        <f ca="1">(TODAY()-Staff[[#This Row],[Date Joined]])/365</f>
        <v>2.5342465753424657</v>
      </c>
      <c r="J112" s="61">
        <f ca="1">IF(Staff[[#This Row],[Tenure]]&gt;2,3%,2%)*Staff[[#This Row],[Salary]]</f>
        <v>2512.5</v>
      </c>
      <c r="K112" s="10"/>
    </row>
    <row r="113" spans="1:11" x14ac:dyDescent="0.25">
      <c r="A113" s="3" t="s">
        <v>168</v>
      </c>
      <c r="B113" s="3" t="s">
        <v>15</v>
      </c>
      <c r="C113" s="3" t="s">
        <v>23</v>
      </c>
      <c r="D113">
        <v>27</v>
      </c>
      <c r="E113" s="4">
        <v>44625</v>
      </c>
      <c r="F113" s="5">
        <v>83750</v>
      </c>
      <c r="G113" t="s">
        <v>13</v>
      </c>
      <c r="H113" t="s">
        <v>206</v>
      </c>
      <c r="I113" s="10">
        <f ca="1">(TODAY()-Staff[[#This Row],[Date Joined]])/365</f>
        <v>2.7013698630136984</v>
      </c>
      <c r="J113" s="61">
        <f ca="1">IF(Staff[[#This Row],[Tenure]]&gt;2,3%,2%)*Staff[[#This Row],[Salary]]</f>
        <v>2512.5</v>
      </c>
      <c r="K113" s="10"/>
    </row>
    <row r="114" spans="1:11" x14ac:dyDescent="0.25">
      <c r="A114" s="3" t="s">
        <v>100</v>
      </c>
      <c r="B114" s="3" t="s">
        <v>15</v>
      </c>
      <c r="C114" s="3" t="s">
        <v>17</v>
      </c>
      <c r="D114">
        <v>34</v>
      </c>
      <c r="E114" s="4">
        <v>44459</v>
      </c>
      <c r="F114" s="5">
        <v>85000</v>
      </c>
      <c r="G114" t="s">
        <v>13</v>
      </c>
      <c r="H114" t="s">
        <v>204</v>
      </c>
      <c r="I114" s="10">
        <f ca="1">(TODAY()-Staff[[#This Row],[Date Joined]])/365</f>
        <v>3.1561643835616437</v>
      </c>
      <c r="J114" s="61">
        <f ca="1">IF(Staff[[#This Row],[Tenure]]&gt;2,3%,2%)*Staff[[#This Row],[Salary]]</f>
        <v>2550</v>
      </c>
      <c r="K114" s="10"/>
    </row>
    <row r="115" spans="1:11" x14ac:dyDescent="0.25">
      <c r="A115" s="3" t="s">
        <v>152</v>
      </c>
      <c r="B115" s="3" t="s">
        <v>15</v>
      </c>
      <c r="C115" s="3" t="s">
        <v>17</v>
      </c>
      <c r="D115">
        <v>34</v>
      </c>
      <c r="E115" s="4">
        <v>44397</v>
      </c>
      <c r="F115" s="5">
        <v>85000</v>
      </c>
      <c r="G115" t="s">
        <v>13</v>
      </c>
      <c r="H115" t="s">
        <v>206</v>
      </c>
      <c r="I115" s="10">
        <f ca="1">(TODAY()-Staff[[#This Row],[Date Joined]])/365</f>
        <v>3.3260273972602739</v>
      </c>
      <c r="J115" s="61">
        <f ca="1">IF(Staff[[#This Row],[Tenure]]&gt;2,3%,2%)*Staff[[#This Row],[Salary]]</f>
        <v>2550</v>
      </c>
      <c r="K115" s="10"/>
    </row>
    <row r="116" spans="1:11" x14ac:dyDescent="0.25">
      <c r="A116" s="3" t="s">
        <v>60</v>
      </c>
      <c r="B116" s="3" t="s">
        <v>15</v>
      </c>
      <c r="C116" s="3" t="s">
        <v>17</v>
      </c>
      <c r="D116">
        <v>33</v>
      </c>
      <c r="E116" s="4">
        <v>44809</v>
      </c>
      <c r="F116" s="5">
        <v>86570</v>
      </c>
      <c r="G116" t="s">
        <v>13</v>
      </c>
      <c r="H116" t="s">
        <v>204</v>
      </c>
      <c r="I116" s="10">
        <f ca="1">(TODAY()-Staff[[#This Row],[Date Joined]])/365</f>
        <v>2.1972602739726028</v>
      </c>
      <c r="J116" s="61">
        <f ca="1">IF(Staff[[#This Row],[Tenure]]&gt;2,3%,2%)*Staff[[#This Row],[Salary]]</f>
        <v>2597.1</v>
      </c>
      <c r="K116" s="10"/>
    </row>
    <row r="117" spans="1:11" x14ac:dyDescent="0.25">
      <c r="A117" s="3" t="s">
        <v>178</v>
      </c>
      <c r="B117" s="3" t="s">
        <v>15</v>
      </c>
      <c r="C117" s="3" t="s">
        <v>17</v>
      </c>
      <c r="D117">
        <v>33</v>
      </c>
      <c r="E117" s="4">
        <v>44747</v>
      </c>
      <c r="F117" s="5">
        <v>86570</v>
      </c>
      <c r="G117" t="s">
        <v>13</v>
      </c>
      <c r="H117" t="s">
        <v>206</v>
      </c>
      <c r="I117" s="10">
        <f ca="1">(TODAY()-Staff[[#This Row],[Date Joined]])/365</f>
        <v>2.3671232876712329</v>
      </c>
      <c r="J117" s="61">
        <f ca="1">IF(Staff[[#This Row],[Tenure]]&gt;2,3%,2%)*Staff[[#This Row],[Salary]]</f>
        <v>2597.1</v>
      </c>
      <c r="K117" s="10"/>
    </row>
    <row r="118" spans="1:11" x14ac:dyDescent="0.25">
      <c r="A118" s="3" t="s">
        <v>44</v>
      </c>
      <c r="B118" s="3" t="s">
        <v>15</v>
      </c>
      <c r="C118" s="3" t="s">
        <v>23</v>
      </c>
      <c r="D118">
        <v>40</v>
      </c>
      <c r="E118" s="4">
        <v>44337</v>
      </c>
      <c r="F118" s="5">
        <v>87620</v>
      </c>
      <c r="G118" t="s">
        <v>13</v>
      </c>
      <c r="H118" t="s">
        <v>204</v>
      </c>
      <c r="I118" s="10">
        <f ca="1">(TODAY()-Staff[[#This Row],[Date Joined]])/365</f>
        <v>3.4904109589041097</v>
      </c>
      <c r="J118" s="61">
        <f ca="1">IF(Staff[[#This Row],[Tenure]]&gt;2,3%,2%)*Staff[[#This Row],[Salary]]</f>
        <v>2628.6</v>
      </c>
      <c r="K118" s="10"/>
    </row>
    <row r="119" spans="1:11" x14ac:dyDescent="0.25">
      <c r="A119" s="3" t="s">
        <v>169</v>
      </c>
      <c r="B119" s="3" t="s">
        <v>15</v>
      </c>
      <c r="C119" s="3" t="s">
        <v>23</v>
      </c>
      <c r="D119">
        <v>40</v>
      </c>
      <c r="E119" s="4">
        <v>44276</v>
      </c>
      <c r="F119" s="5">
        <v>87620</v>
      </c>
      <c r="G119" t="s">
        <v>13</v>
      </c>
      <c r="H119" t="s">
        <v>206</v>
      </c>
      <c r="I119" s="10">
        <f ca="1">(TODAY()-Staff[[#This Row],[Date Joined]])/365</f>
        <v>3.6575342465753424</v>
      </c>
      <c r="J119" s="61">
        <f ca="1">IF(Staff[[#This Row],[Tenure]]&gt;2,3%,2%)*Staff[[#This Row],[Salary]]</f>
        <v>2628.6</v>
      </c>
      <c r="K119" s="10"/>
    </row>
    <row r="120" spans="1:11" x14ac:dyDescent="0.25">
      <c r="A120" s="3" t="s">
        <v>90</v>
      </c>
      <c r="B120" s="3" t="s">
        <v>8</v>
      </c>
      <c r="C120" s="3" t="s">
        <v>23</v>
      </c>
      <c r="D120">
        <v>37</v>
      </c>
      <c r="E120" s="4">
        <v>44338</v>
      </c>
      <c r="F120" s="5">
        <v>88050</v>
      </c>
      <c r="G120" t="s">
        <v>18</v>
      </c>
      <c r="H120" t="s">
        <v>204</v>
      </c>
      <c r="I120" s="10">
        <f ca="1">(TODAY()-Staff[[#This Row],[Date Joined]])/365</f>
        <v>3.4876712328767123</v>
      </c>
      <c r="J120" s="61">
        <f ca="1">IF(Staff[[#This Row],[Tenure]]&gt;2,3%,2%)*Staff[[#This Row],[Salary]]</f>
        <v>2641.5</v>
      </c>
      <c r="K120" s="10"/>
    </row>
    <row r="121" spans="1:11" x14ac:dyDescent="0.25">
      <c r="A121" s="3" t="s">
        <v>131</v>
      </c>
      <c r="B121" s="3" t="s">
        <v>8</v>
      </c>
      <c r="C121" s="3" t="s">
        <v>23</v>
      </c>
      <c r="D121">
        <v>37</v>
      </c>
      <c r="E121" s="4">
        <v>44277</v>
      </c>
      <c r="F121" s="5">
        <v>88050</v>
      </c>
      <c r="G121" t="s">
        <v>18</v>
      </c>
      <c r="H121" t="s">
        <v>206</v>
      </c>
      <c r="I121" s="10">
        <f ca="1">(TODAY()-Staff[[#This Row],[Date Joined]])/365</f>
        <v>3.6547945205479451</v>
      </c>
      <c r="J121" s="61">
        <f ca="1">IF(Staff[[#This Row],[Tenure]]&gt;2,3%,2%)*Staff[[#This Row],[Salary]]</f>
        <v>2641.5</v>
      </c>
      <c r="K121" s="10"/>
    </row>
    <row r="122" spans="1:11" x14ac:dyDescent="0.25">
      <c r="A122" s="3" t="s">
        <v>83</v>
      </c>
      <c r="B122" s="3" t="s">
        <v>205</v>
      </c>
      <c r="C122" s="3" t="s">
        <v>23</v>
      </c>
      <c r="D122">
        <v>26</v>
      </c>
      <c r="E122" s="4">
        <v>44271</v>
      </c>
      <c r="F122" s="5">
        <v>90700</v>
      </c>
      <c r="G122" t="s">
        <v>10</v>
      </c>
      <c r="H122" t="s">
        <v>204</v>
      </c>
      <c r="I122" s="10">
        <f ca="1">(TODAY()-Staff[[#This Row],[Date Joined]])/365</f>
        <v>3.6712328767123288</v>
      </c>
      <c r="J122" s="61">
        <f ca="1">IF(Staff[[#This Row],[Tenure]]&gt;2,3%,2%)*Staff[[#This Row],[Salary]]</f>
        <v>2721</v>
      </c>
      <c r="K122" s="10"/>
    </row>
    <row r="123" spans="1:11" x14ac:dyDescent="0.25">
      <c r="A123" s="3" t="s">
        <v>161</v>
      </c>
      <c r="B123" s="3" t="s">
        <v>205</v>
      </c>
      <c r="C123" s="3" t="s">
        <v>23</v>
      </c>
      <c r="D123">
        <v>27</v>
      </c>
      <c r="E123" s="4">
        <v>44212</v>
      </c>
      <c r="F123" s="5">
        <v>90700</v>
      </c>
      <c r="G123" t="s">
        <v>10</v>
      </c>
      <c r="H123" t="s">
        <v>206</v>
      </c>
      <c r="I123" s="10">
        <f ca="1">(TODAY()-Staff[[#This Row],[Date Joined]])/365</f>
        <v>3.8328767123287673</v>
      </c>
      <c r="J123" s="61">
        <f ca="1">IF(Staff[[#This Row],[Tenure]]&gt;2,3%,2%)*Staff[[#This Row],[Salary]]</f>
        <v>2721</v>
      </c>
      <c r="K123" s="10"/>
    </row>
    <row r="124" spans="1:11" x14ac:dyDescent="0.25">
      <c r="A124" s="3" t="s">
        <v>80</v>
      </c>
      <c r="B124" s="3" t="s">
        <v>205</v>
      </c>
      <c r="C124" s="3" t="s">
        <v>23</v>
      </c>
      <c r="D124">
        <v>32</v>
      </c>
      <c r="E124" s="4">
        <v>44774</v>
      </c>
      <c r="F124" s="5">
        <v>91310</v>
      </c>
      <c r="G124" t="s">
        <v>13</v>
      </c>
      <c r="H124" t="s">
        <v>204</v>
      </c>
      <c r="I124" s="10">
        <f ca="1">(TODAY()-Staff[[#This Row],[Date Joined]])/365</f>
        <v>2.2931506849315069</v>
      </c>
      <c r="J124" s="61">
        <f ca="1">IF(Staff[[#This Row],[Tenure]]&gt;2,3%,2%)*Staff[[#This Row],[Salary]]</f>
        <v>2739.2999999999997</v>
      </c>
      <c r="K124" s="10"/>
    </row>
    <row r="125" spans="1:11" x14ac:dyDescent="0.25">
      <c r="A125" s="3" t="s">
        <v>117</v>
      </c>
      <c r="B125" s="3" t="s">
        <v>205</v>
      </c>
      <c r="C125" s="3" t="s">
        <v>23</v>
      </c>
      <c r="D125">
        <v>32</v>
      </c>
      <c r="E125" s="4">
        <v>44713</v>
      </c>
      <c r="F125" s="5">
        <v>91310</v>
      </c>
      <c r="G125" t="s">
        <v>13</v>
      </c>
      <c r="H125" t="s">
        <v>206</v>
      </c>
      <c r="I125" s="10">
        <f ca="1">(TODAY()-Staff[[#This Row],[Date Joined]])/365</f>
        <v>2.4602739726027396</v>
      </c>
      <c r="J125" s="61">
        <f ca="1">IF(Staff[[#This Row],[Tenure]]&gt;2,3%,2%)*Staff[[#This Row],[Salary]]</f>
        <v>2739.2999999999997</v>
      </c>
      <c r="K125" s="10"/>
    </row>
    <row r="126" spans="1:11" x14ac:dyDescent="0.25">
      <c r="A126" s="3" t="s">
        <v>96</v>
      </c>
      <c r="B126" s="3" t="s">
        <v>8</v>
      </c>
      <c r="C126" s="3" t="s">
        <v>17</v>
      </c>
      <c r="D126">
        <v>27</v>
      </c>
      <c r="E126" s="4">
        <v>44236</v>
      </c>
      <c r="F126" s="5">
        <v>91650</v>
      </c>
      <c r="G126" t="s">
        <v>10</v>
      </c>
      <c r="H126" t="s">
        <v>204</v>
      </c>
      <c r="I126" s="10">
        <f ca="1">(TODAY()-Staff[[#This Row],[Date Joined]])/365</f>
        <v>3.7671232876712328</v>
      </c>
      <c r="J126" s="61">
        <f ca="1">IF(Staff[[#This Row],[Tenure]]&gt;2,3%,2%)*Staff[[#This Row],[Salary]]</f>
        <v>2749.5</v>
      </c>
      <c r="K126" s="10"/>
    </row>
    <row r="127" spans="1:11" x14ac:dyDescent="0.25">
      <c r="A127" s="3" t="s">
        <v>158</v>
      </c>
      <c r="B127" s="3" t="s">
        <v>8</v>
      </c>
      <c r="C127" s="3" t="s">
        <v>17</v>
      </c>
      <c r="D127">
        <v>27</v>
      </c>
      <c r="E127" s="4">
        <v>44174</v>
      </c>
      <c r="F127" s="5">
        <v>91650</v>
      </c>
      <c r="G127" t="s">
        <v>10</v>
      </c>
      <c r="H127" t="s">
        <v>206</v>
      </c>
      <c r="I127" s="10">
        <f ca="1">(TODAY()-Staff[[#This Row],[Date Joined]])/365</f>
        <v>3.9369863013698629</v>
      </c>
      <c r="J127" s="61">
        <f ca="1">IF(Staff[[#This Row],[Tenure]]&gt;2,3%,2%)*Staff[[#This Row],[Salary]]</f>
        <v>2749.5</v>
      </c>
      <c r="K127" s="10"/>
    </row>
    <row r="128" spans="1:11" x14ac:dyDescent="0.25">
      <c r="A128" s="3" t="s">
        <v>62</v>
      </c>
      <c r="B128" s="3" t="s">
        <v>15</v>
      </c>
      <c r="C128" s="3" t="s">
        <v>17</v>
      </c>
      <c r="D128">
        <v>34</v>
      </c>
      <c r="E128" s="4">
        <v>44445</v>
      </c>
      <c r="F128" s="5">
        <v>92450</v>
      </c>
      <c r="G128" t="s">
        <v>13</v>
      </c>
      <c r="H128" t="s">
        <v>204</v>
      </c>
      <c r="I128" s="10">
        <f ca="1">(TODAY()-Staff[[#This Row],[Date Joined]])/365</f>
        <v>3.1945205479452055</v>
      </c>
      <c r="J128" s="61">
        <f ca="1">IF(Staff[[#This Row],[Tenure]]&gt;2,3%,2%)*Staff[[#This Row],[Salary]]</f>
        <v>2773.5</v>
      </c>
      <c r="K128" s="10"/>
    </row>
    <row r="129" spans="1:11" x14ac:dyDescent="0.25">
      <c r="A129" s="3" t="s">
        <v>166</v>
      </c>
      <c r="B129" s="3" t="s">
        <v>15</v>
      </c>
      <c r="C129" s="3" t="s">
        <v>17</v>
      </c>
      <c r="D129">
        <v>34</v>
      </c>
      <c r="E129" s="4">
        <v>44383</v>
      </c>
      <c r="F129" s="5">
        <v>92450</v>
      </c>
      <c r="G129" t="s">
        <v>13</v>
      </c>
      <c r="H129" t="s">
        <v>206</v>
      </c>
      <c r="I129" s="10">
        <f ca="1">(TODAY()-Staff[[#This Row],[Date Joined]])/365</f>
        <v>3.3643835616438356</v>
      </c>
      <c r="J129" s="61">
        <f ca="1">IF(Staff[[#This Row],[Tenure]]&gt;2,3%,2%)*Staff[[#This Row],[Salary]]</f>
        <v>2773.5</v>
      </c>
      <c r="K129" s="10"/>
    </row>
    <row r="130" spans="1:11" x14ac:dyDescent="0.25">
      <c r="A130" s="3" t="s">
        <v>85</v>
      </c>
      <c r="B130" s="3" t="s">
        <v>15</v>
      </c>
      <c r="C130" s="3" t="s">
        <v>9</v>
      </c>
      <c r="D130">
        <v>25</v>
      </c>
      <c r="E130" s="4">
        <v>44205</v>
      </c>
      <c r="F130" s="5">
        <v>92700</v>
      </c>
      <c r="G130" t="s">
        <v>13</v>
      </c>
      <c r="H130" t="s">
        <v>204</v>
      </c>
      <c r="I130" s="10">
        <f ca="1">(TODAY()-Staff[[#This Row],[Date Joined]])/365</f>
        <v>3.8520547945205479</v>
      </c>
      <c r="J130" s="61">
        <f ca="1">IF(Staff[[#This Row],[Tenure]]&gt;2,3%,2%)*Staff[[#This Row],[Salary]]</f>
        <v>2781</v>
      </c>
      <c r="K130" s="10"/>
    </row>
    <row r="131" spans="1:11" x14ac:dyDescent="0.25">
      <c r="A131" s="3" t="s">
        <v>116</v>
      </c>
      <c r="B131" s="3" t="s">
        <v>15</v>
      </c>
      <c r="C131" s="3" t="s">
        <v>9</v>
      </c>
      <c r="D131">
        <v>25</v>
      </c>
      <c r="E131" s="4">
        <v>44144</v>
      </c>
      <c r="F131" s="5">
        <v>92700</v>
      </c>
      <c r="G131" t="s">
        <v>13</v>
      </c>
      <c r="H131" t="s">
        <v>206</v>
      </c>
      <c r="I131" s="10">
        <f ca="1">(TODAY()-Staff[[#This Row],[Date Joined]])/365</f>
        <v>4.0191780821917806</v>
      </c>
      <c r="J131" s="61">
        <f ca="1">IF(Staff[[#This Row],[Tenure]]&gt;2,3%,2%)*Staff[[#This Row],[Salary]]</f>
        <v>2781</v>
      </c>
      <c r="K131" s="10"/>
    </row>
    <row r="132" spans="1:11" x14ac:dyDescent="0.25">
      <c r="A132" s="3" t="s">
        <v>55</v>
      </c>
      <c r="B132" s="3" t="s">
        <v>15</v>
      </c>
      <c r="C132" s="3" t="s">
        <v>23</v>
      </c>
      <c r="D132">
        <v>33</v>
      </c>
      <c r="E132" s="4">
        <v>44190</v>
      </c>
      <c r="F132" s="5">
        <v>96140</v>
      </c>
      <c r="G132" t="s">
        <v>13</v>
      </c>
      <c r="H132" t="s">
        <v>204</v>
      </c>
      <c r="I132" s="10">
        <f ca="1">(TODAY()-Staff[[#This Row],[Date Joined]])/365</f>
        <v>3.893150684931507</v>
      </c>
      <c r="J132" s="61">
        <f ca="1">IF(Staff[[#This Row],[Tenure]]&gt;2,3%,2%)*Staff[[#This Row],[Salary]]</f>
        <v>2884.2</v>
      </c>
      <c r="K132" s="10"/>
    </row>
    <row r="133" spans="1:11" x14ac:dyDescent="0.25">
      <c r="A133" s="3" t="s">
        <v>201</v>
      </c>
      <c r="B133" s="3" t="s">
        <v>15</v>
      </c>
      <c r="C133" s="3" t="s">
        <v>23</v>
      </c>
      <c r="D133">
        <v>33</v>
      </c>
      <c r="E133" s="4">
        <v>44129</v>
      </c>
      <c r="F133" s="5">
        <v>96140</v>
      </c>
      <c r="G133" t="s">
        <v>13</v>
      </c>
      <c r="H133" t="s">
        <v>206</v>
      </c>
      <c r="I133" s="10">
        <f ca="1">(TODAY()-Staff[[#This Row],[Date Joined]])/365</f>
        <v>4.0602739726027401</v>
      </c>
      <c r="J133" s="61">
        <f ca="1">IF(Staff[[#This Row],[Tenure]]&gt;2,3%,2%)*Staff[[#This Row],[Salary]]</f>
        <v>2884.2</v>
      </c>
      <c r="K133" s="10"/>
    </row>
    <row r="134" spans="1:11" x14ac:dyDescent="0.25">
      <c r="A134" s="3" t="s">
        <v>99</v>
      </c>
      <c r="B134" s="3" t="s">
        <v>8</v>
      </c>
      <c r="C134" s="3" t="s">
        <v>17</v>
      </c>
      <c r="D134">
        <v>30</v>
      </c>
      <c r="E134" s="4">
        <v>44606</v>
      </c>
      <c r="F134" s="5">
        <v>96800</v>
      </c>
      <c r="G134" t="s">
        <v>13</v>
      </c>
      <c r="H134" t="s">
        <v>204</v>
      </c>
      <c r="I134" s="10">
        <f ca="1">(TODAY()-Staff[[#This Row],[Date Joined]])/365</f>
        <v>2.7534246575342465</v>
      </c>
      <c r="J134" s="61">
        <f ca="1">IF(Staff[[#This Row],[Tenure]]&gt;2,3%,2%)*Staff[[#This Row],[Salary]]</f>
        <v>2904</v>
      </c>
      <c r="K134" s="10"/>
    </row>
    <row r="135" spans="1:11" x14ac:dyDescent="0.25">
      <c r="A135" s="3" t="s">
        <v>121</v>
      </c>
      <c r="B135" s="3" t="s">
        <v>8</v>
      </c>
      <c r="C135" s="3" t="s">
        <v>17</v>
      </c>
      <c r="D135">
        <v>30</v>
      </c>
      <c r="E135" s="4">
        <v>44544</v>
      </c>
      <c r="F135" s="5">
        <v>96800</v>
      </c>
      <c r="G135" t="s">
        <v>13</v>
      </c>
      <c r="H135" t="s">
        <v>206</v>
      </c>
      <c r="I135" s="10">
        <f ca="1">(TODAY()-Staff[[#This Row],[Date Joined]])/365</f>
        <v>2.9232876712328766</v>
      </c>
      <c r="J135" s="61">
        <f ca="1">IF(Staff[[#This Row],[Tenure]]&gt;2,3%,2%)*Staff[[#This Row],[Salary]]</f>
        <v>2904</v>
      </c>
      <c r="K135" s="10"/>
    </row>
    <row r="136" spans="1:11" x14ac:dyDescent="0.25">
      <c r="A136" s="3" t="s">
        <v>32</v>
      </c>
      <c r="B136" s="3" t="s">
        <v>8</v>
      </c>
      <c r="C136" s="3" t="s">
        <v>12</v>
      </c>
      <c r="D136">
        <v>40</v>
      </c>
      <c r="E136" s="4">
        <v>44263</v>
      </c>
      <c r="F136" s="5">
        <v>99750</v>
      </c>
      <c r="G136" t="s">
        <v>13</v>
      </c>
      <c r="H136" t="s">
        <v>204</v>
      </c>
      <c r="I136" s="10">
        <f ca="1">(TODAY()-Staff[[#This Row],[Date Joined]])/365</f>
        <v>3.6931506849315068</v>
      </c>
      <c r="J136" s="61">
        <f ca="1">IF(Staff[[#This Row],[Tenure]]&gt;2,3%,2%)*Staff[[#This Row],[Salary]]</f>
        <v>2992.5</v>
      </c>
      <c r="K136" s="10"/>
    </row>
    <row r="137" spans="1:11" x14ac:dyDescent="0.25">
      <c r="A137" s="3" t="s">
        <v>174</v>
      </c>
      <c r="B137" s="3" t="s">
        <v>8</v>
      </c>
      <c r="C137" s="3" t="s">
        <v>12</v>
      </c>
      <c r="D137">
        <v>40</v>
      </c>
      <c r="E137" s="4">
        <v>44204</v>
      </c>
      <c r="F137" s="5">
        <v>99750</v>
      </c>
      <c r="G137" t="s">
        <v>13</v>
      </c>
      <c r="H137" t="s">
        <v>206</v>
      </c>
      <c r="I137" s="10">
        <f ca="1">(TODAY()-Staff[[#This Row],[Date Joined]])/365</f>
        <v>3.8547945205479452</v>
      </c>
      <c r="J137" s="61">
        <f ca="1">IF(Staff[[#This Row],[Tenure]]&gt;2,3%,2%)*Staff[[#This Row],[Salary]]</f>
        <v>2992.5</v>
      </c>
      <c r="K137" s="10"/>
    </row>
    <row r="138" spans="1:11" x14ac:dyDescent="0.25">
      <c r="A138" s="3" t="s">
        <v>54</v>
      </c>
      <c r="B138" s="3" t="s">
        <v>15</v>
      </c>
      <c r="C138" s="3" t="s">
        <v>12</v>
      </c>
      <c r="D138">
        <v>28</v>
      </c>
      <c r="E138" s="4">
        <v>44630</v>
      </c>
      <c r="F138" s="5">
        <v>99970</v>
      </c>
      <c r="G138" t="s">
        <v>13</v>
      </c>
      <c r="H138" t="s">
        <v>204</v>
      </c>
      <c r="I138" s="10">
        <f ca="1">(TODAY()-Staff[[#This Row],[Date Joined]])/365</f>
        <v>2.6876712328767125</v>
      </c>
      <c r="J138" s="61">
        <f ca="1">IF(Staff[[#This Row],[Tenure]]&gt;2,3%,2%)*Staff[[#This Row],[Salary]]</f>
        <v>2999.1</v>
      </c>
      <c r="K138" s="10"/>
    </row>
    <row r="139" spans="1:11" x14ac:dyDescent="0.25">
      <c r="A139" s="3" t="s">
        <v>142</v>
      </c>
      <c r="B139" s="3" t="s">
        <v>15</v>
      </c>
      <c r="C139" s="3" t="s">
        <v>12</v>
      </c>
      <c r="D139">
        <v>28</v>
      </c>
      <c r="E139" s="4">
        <v>44571</v>
      </c>
      <c r="F139" s="5">
        <v>99970</v>
      </c>
      <c r="G139" t="s">
        <v>13</v>
      </c>
      <c r="H139" t="s">
        <v>206</v>
      </c>
      <c r="I139" s="10">
        <f ca="1">(TODAY()-Staff[[#This Row],[Date Joined]])/365</f>
        <v>2.8493150684931505</v>
      </c>
      <c r="J139" s="61">
        <f ca="1">IF(Staff[[#This Row],[Tenure]]&gt;2,3%,2%)*Staff[[#This Row],[Salary]]</f>
        <v>2999.1</v>
      </c>
      <c r="K139" s="10"/>
    </row>
    <row r="140" spans="1:11" x14ac:dyDescent="0.25">
      <c r="A140" s="3" t="s">
        <v>91</v>
      </c>
      <c r="B140" s="3" t="s">
        <v>8</v>
      </c>
      <c r="C140" s="3" t="s">
        <v>23</v>
      </c>
      <c r="D140">
        <v>24</v>
      </c>
      <c r="E140" s="4">
        <v>44686</v>
      </c>
      <c r="F140" s="5">
        <v>100420</v>
      </c>
      <c r="G140" t="s">
        <v>13</v>
      </c>
      <c r="H140" t="s">
        <v>204</v>
      </c>
      <c r="I140" s="10">
        <f ca="1">(TODAY()-Staff[[#This Row],[Date Joined]])/365</f>
        <v>2.5342465753424657</v>
      </c>
      <c r="J140" s="61">
        <f ca="1">IF(Staff[[#This Row],[Tenure]]&gt;2,3%,2%)*Staff[[#This Row],[Salary]]</f>
        <v>3012.6</v>
      </c>
      <c r="K140" s="10"/>
    </row>
    <row r="141" spans="1:11" x14ac:dyDescent="0.25">
      <c r="A141" s="3" t="s">
        <v>135</v>
      </c>
      <c r="B141" s="3" t="s">
        <v>8</v>
      </c>
      <c r="C141" s="3" t="s">
        <v>23</v>
      </c>
      <c r="D141">
        <v>24</v>
      </c>
      <c r="E141" s="4">
        <v>44625</v>
      </c>
      <c r="F141" s="5">
        <v>100420</v>
      </c>
      <c r="G141" t="s">
        <v>13</v>
      </c>
      <c r="H141" t="s">
        <v>206</v>
      </c>
      <c r="I141" s="10">
        <f ca="1">(TODAY()-Staff[[#This Row],[Date Joined]])/365</f>
        <v>2.7013698630136984</v>
      </c>
      <c r="J141" s="61">
        <f ca="1">IF(Staff[[#This Row],[Tenure]]&gt;2,3%,2%)*Staff[[#This Row],[Salary]]</f>
        <v>3012.6</v>
      </c>
      <c r="K141" s="10"/>
    </row>
    <row r="142" spans="1:11" x14ac:dyDescent="0.25">
      <c r="A142" s="3" t="s">
        <v>56</v>
      </c>
      <c r="B142" s="3" t="s">
        <v>8</v>
      </c>
      <c r="C142" s="3" t="s">
        <v>12</v>
      </c>
      <c r="D142">
        <v>31</v>
      </c>
      <c r="E142" s="4">
        <v>44724</v>
      </c>
      <c r="F142" s="5">
        <v>103550</v>
      </c>
      <c r="G142" t="s">
        <v>13</v>
      </c>
      <c r="H142" t="s">
        <v>204</v>
      </c>
      <c r="I142" s="10">
        <f ca="1">(TODAY()-Staff[[#This Row],[Date Joined]])/365</f>
        <v>2.43013698630137</v>
      </c>
      <c r="J142" s="61">
        <f ca="1">IF(Staff[[#This Row],[Tenure]]&gt;2,3%,2%)*Staff[[#This Row],[Salary]]</f>
        <v>3106.5</v>
      </c>
      <c r="K142" s="10"/>
    </row>
    <row r="143" spans="1:11" x14ac:dyDescent="0.25">
      <c r="A143" s="3" t="s">
        <v>112</v>
      </c>
      <c r="B143" s="3" t="s">
        <v>8</v>
      </c>
      <c r="C143" s="3" t="s">
        <v>12</v>
      </c>
      <c r="D143">
        <v>31</v>
      </c>
      <c r="E143" s="4">
        <v>44663</v>
      </c>
      <c r="F143" s="5">
        <v>103550</v>
      </c>
      <c r="G143" t="s">
        <v>13</v>
      </c>
      <c r="H143" t="s">
        <v>206</v>
      </c>
      <c r="I143" s="10">
        <f ca="1">(TODAY()-Staff[[#This Row],[Date Joined]])/365</f>
        <v>2.5972602739726027</v>
      </c>
      <c r="J143" s="61">
        <f ca="1">IF(Staff[[#This Row],[Tenure]]&gt;2,3%,2%)*Staff[[#This Row],[Salary]]</f>
        <v>3106.5</v>
      </c>
      <c r="K143" s="10"/>
    </row>
    <row r="144" spans="1:11" x14ac:dyDescent="0.25">
      <c r="A144" s="3" t="s">
        <v>89</v>
      </c>
      <c r="B144" s="3" t="s">
        <v>15</v>
      </c>
      <c r="C144" s="3" t="s">
        <v>12</v>
      </c>
      <c r="D144">
        <v>28</v>
      </c>
      <c r="E144" s="4">
        <v>44649</v>
      </c>
      <c r="F144" s="5">
        <v>104120</v>
      </c>
      <c r="G144" t="s">
        <v>13</v>
      </c>
      <c r="H144" t="s">
        <v>204</v>
      </c>
      <c r="I144" s="10">
        <f ca="1">(TODAY()-Staff[[#This Row],[Date Joined]])/365</f>
        <v>2.6356164383561644</v>
      </c>
      <c r="J144" s="61">
        <f ca="1">IF(Staff[[#This Row],[Tenure]]&gt;2,3%,2%)*Staff[[#This Row],[Salary]]</f>
        <v>3123.6</v>
      </c>
      <c r="K144" s="10"/>
    </row>
    <row r="145" spans="1:11" x14ac:dyDescent="0.25">
      <c r="A145" s="3" t="s">
        <v>188</v>
      </c>
      <c r="B145" s="3" t="s">
        <v>15</v>
      </c>
      <c r="C145" s="3" t="s">
        <v>12</v>
      </c>
      <c r="D145">
        <v>28</v>
      </c>
      <c r="E145" s="4">
        <v>44590</v>
      </c>
      <c r="F145" s="5">
        <v>104120</v>
      </c>
      <c r="G145" t="s">
        <v>13</v>
      </c>
      <c r="H145" t="s">
        <v>206</v>
      </c>
      <c r="I145" s="10">
        <f ca="1">(TODAY()-Staff[[#This Row],[Date Joined]])/365</f>
        <v>2.7972602739726029</v>
      </c>
      <c r="J145" s="61">
        <f ca="1">IF(Staff[[#This Row],[Tenure]]&gt;2,3%,2%)*Staff[[#This Row],[Salary]]</f>
        <v>3123.6</v>
      </c>
      <c r="K145" s="10"/>
    </row>
    <row r="146" spans="1:11" x14ac:dyDescent="0.25">
      <c r="A146" s="3" t="s">
        <v>98</v>
      </c>
      <c r="B146" s="3" t="s">
        <v>15</v>
      </c>
      <c r="C146" s="3" t="s">
        <v>23</v>
      </c>
      <c r="D146">
        <v>40</v>
      </c>
      <c r="E146" s="4">
        <v>44381</v>
      </c>
      <c r="F146" s="5">
        <v>104410</v>
      </c>
      <c r="G146" t="s">
        <v>13</v>
      </c>
      <c r="H146" t="s">
        <v>204</v>
      </c>
      <c r="I146" s="10">
        <f ca="1">(TODAY()-Staff[[#This Row],[Date Joined]])/365</f>
        <v>3.3698630136986303</v>
      </c>
      <c r="J146" s="61">
        <f ca="1">IF(Staff[[#This Row],[Tenure]]&gt;2,3%,2%)*Staff[[#This Row],[Salary]]</f>
        <v>3132.2999999999997</v>
      </c>
      <c r="K146" s="10"/>
    </row>
    <row r="147" spans="1:11" x14ac:dyDescent="0.25">
      <c r="A147" s="3" t="s">
        <v>120</v>
      </c>
      <c r="B147" s="3" t="s">
        <v>15</v>
      </c>
      <c r="C147" s="3" t="s">
        <v>23</v>
      </c>
      <c r="D147">
        <v>40</v>
      </c>
      <c r="E147" s="4">
        <v>44320</v>
      </c>
      <c r="F147" s="5">
        <v>104410</v>
      </c>
      <c r="G147" t="s">
        <v>13</v>
      </c>
      <c r="H147" t="s">
        <v>206</v>
      </c>
      <c r="I147" s="10">
        <f ca="1">(TODAY()-Staff[[#This Row],[Date Joined]])/365</f>
        <v>3.536986301369863</v>
      </c>
      <c r="J147" s="61">
        <f ca="1">IF(Staff[[#This Row],[Tenure]]&gt;2,3%,2%)*Staff[[#This Row],[Salary]]</f>
        <v>3132.2999999999997</v>
      </c>
      <c r="K147" s="10"/>
    </row>
    <row r="148" spans="1:11" x14ac:dyDescent="0.25">
      <c r="A148" s="3" t="s">
        <v>81</v>
      </c>
      <c r="B148" s="3" t="s">
        <v>15</v>
      </c>
      <c r="C148" s="3" t="s">
        <v>12</v>
      </c>
      <c r="D148">
        <v>28</v>
      </c>
      <c r="E148" s="4">
        <v>44486</v>
      </c>
      <c r="F148" s="5">
        <v>104770</v>
      </c>
      <c r="G148" t="s">
        <v>13</v>
      </c>
      <c r="H148" t="s">
        <v>204</v>
      </c>
      <c r="I148" s="10">
        <f ca="1">(TODAY()-Staff[[#This Row],[Date Joined]])/365</f>
        <v>3.0821917808219177</v>
      </c>
      <c r="J148" s="61">
        <f ca="1">IF(Staff[[#This Row],[Tenure]]&gt;2,3%,2%)*Staff[[#This Row],[Salary]]</f>
        <v>3143.1</v>
      </c>
      <c r="K148" s="10"/>
    </row>
    <row r="149" spans="1:11" x14ac:dyDescent="0.25">
      <c r="A149" s="3" t="s">
        <v>156</v>
      </c>
      <c r="B149" s="3" t="s">
        <v>15</v>
      </c>
      <c r="C149" s="3" t="s">
        <v>12</v>
      </c>
      <c r="D149">
        <v>28</v>
      </c>
      <c r="E149" s="4">
        <v>44425</v>
      </c>
      <c r="F149" s="5">
        <v>104770</v>
      </c>
      <c r="G149" t="s">
        <v>13</v>
      </c>
      <c r="H149" t="s">
        <v>206</v>
      </c>
      <c r="I149" s="10">
        <f ca="1">(TODAY()-Staff[[#This Row],[Date Joined]])/365</f>
        <v>3.2493150684931509</v>
      </c>
      <c r="J149" s="61">
        <f ca="1">IF(Staff[[#This Row],[Tenure]]&gt;2,3%,2%)*Staff[[#This Row],[Salary]]</f>
        <v>3143.1</v>
      </c>
      <c r="K149" s="10"/>
    </row>
    <row r="150" spans="1:11" x14ac:dyDescent="0.25">
      <c r="A150" s="3" t="s">
        <v>94</v>
      </c>
      <c r="B150" s="3" t="s">
        <v>8</v>
      </c>
      <c r="C150" s="3" t="s">
        <v>12</v>
      </c>
      <c r="D150">
        <v>23</v>
      </c>
      <c r="E150" s="4">
        <v>44440</v>
      </c>
      <c r="F150" s="5">
        <v>106460</v>
      </c>
      <c r="G150" t="s">
        <v>13</v>
      </c>
      <c r="H150" t="s">
        <v>204</v>
      </c>
      <c r="I150" s="10">
        <f ca="1">(TODAY()-Staff[[#This Row],[Date Joined]])/365</f>
        <v>3.2082191780821918</v>
      </c>
      <c r="J150" s="61">
        <f ca="1">IF(Staff[[#This Row],[Tenure]]&gt;2,3%,2%)*Staff[[#This Row],[Salary]]</f>
        <v>3193.7999999999997</v>
      </c>
      <c r="K150" s="10"/>
    </row>
    <row r="151" spans="1:11" x14ac:dyDescent="0.25">
      <c r="A151" s="3" t="s">
        <v>184</v>
      </c>
      <c r="B151" s="3" t="s">
        <v>8</v>
      </c>
      <c r="C151" s="3" t="s">
        <v>12</v>
      </c>
      <c r="D151">
        <v>23</v>
      </c>
      <c r="E151" s="4">
        <v>44378</v>
      </c>
      <c r="F151" s="5">
        <v>106460</v>
      </c>
      <c r="G151" t="s">
        <v>13</v>
      </c>
      <c r="H151" t="s">
        <v>206</v>
      </c>
      <c r="I151" s="10">
        <f ca="1">(TODAY()-Staff[[#This Row],[Date Joined]])/365</f>
        <v>3.3780821917808219</v>
      </c>
      <c r="J151" s="61">
        <f ca="1">IF(Staff[[#This Row],[Tenure]]&gt;2,3%,2%)*Staff[[#This Row],[Salary]]</f>
        <v>3193.7999999999997</v>
      </c>
      <c r="K151" s="10"/>
    </row>
    <row r="152" spans="1:11" x14ac:dyDescent="0.25">
      <c r="A152" s="3" t="s">
        <v>30</v>
      </c>
      <c r="B152" s="3" t="s">
        <v>8</v>
      </c>
      <c r="C152" s="3" t="s">
        <v>23</v>
      </c>
      <c r="D152">
        <v>20</v>
      </c>
      <c r="E152" s="4">
        <v>44459</v>
      </c>
      <c r="F152" s="5">
        <v>107700</v>
      </c>
      <c r="G152" t="s">
        <v>13</v>
      </c>
      <c r="H152" t="s">
        <v>204</v>
      </c>
      <c r="I152" s="10">
        <f ca="1">(TODAY()-Staff[[#This Row],[Date Joined]])/365</f>
        <v>3.1561643835616437</v>
      </c>
      <c r="J152" s="61">
        <f ca="1">IF(Staff[[#This Row],[Tenure]]&gt;2,3%,2%)*Staff[[#This Row],[Salary]]</f>
        <v>3231</v>
      </c>
      <c r="K152" s="10"/>
    </row>
    <row r="153" spans="1:11" x14ac:dyDescent="0.25">
      <c r="A153" s="3" t="s">
        <v>192</v>
      </c>
      <c r="B153" s="3" t="s">
        <v>8</v>
      </c>
      <c r="C153" s="3" t="s">
        <v>23</v>
      </c>
      <c r="D153">
        <v>20</v>
      </c>
      <c r="E153" s="4">
        <v>44397</v>
      </c>
      <c r="F153" s="5">
        <v>107700</v>
      </c>
      <c r="G153" t="s">
        <v>13</v>
      </c>
      <c r="H153" t="s">
        <v>206</v>
      </c>
      <c r="I153" s="10">
        <f ca="1">(TODAY()-Staff[[#This Row],[Date Joined]])/365</f>
        <v>3.3260273972602739</v>
      </c>
      <c r="J153" s="61">
        <f ca="1">IF(Staff[[#This Row],[Tenure]]&gt;2,3%,2%)*Staff[[#This Row],[Salary]]</f>
        <v>3231</v>
      </c>
      <c r="K153" s="10"/>
    </row>
    <row r="154" spans="1:11" x14ac:dyDescent="0.25">
      <c r="A154" s="3" t="s">
        <v>74</v>
      </c>
      <c r="B154" s="3" t="s">
        <v>15</v>
      </c>
      <c r="C154" s="3" t="s">
        <v>9</v>
      </c>
      <c r="D154">
        <v>38</v>
      </c>
      <c r="E154" s="4">
        <v>44377</v>
      </c>
      <c r="F154" s="5">
        <v>109160</v>
      </c>
      <c r="G154" t="s">
        <v>43</v>
      </c>
      <c r="H154" t="s">
        <v>204</v>
      </c>
      <c r="I154" s="10">
        <f ca="1">(TODAY()-Staff[[#This Row],[Date Joined]])/365</f>
        <v>3.3808219178082193</v>
      </c>
      <c r="J154" s="61">
        <f ca="1">IF(Staff[[#This Row],[Tenure]]&gt;2,3%,2%)*Staff[[#This Row],[Salary]]</f>
        <v>3274.7999999999997</v>
      </c>
      <c r="K154" s="10"/>
    </row>
    <row r="155" spans="1:11" x14ac:dyDescent="0.25">
      <c r="A155" s="3" t="s">
        <v>173</v>
      </c>
      <c r="B155" s="3" t="s">
        <v>15</v>
      </c>
      <c r="C155" s="3" t="s">
        <v>9</v>
      </c>
      <c r="D155">
        <v>38</v>
      </c>
      <c r="E155" s="4">
        <v>44316</v>
      </c>
      <c r="F155" s="5">
        <v>109160</v>
      </c>
      <c r="G155" t="s">
        <v>43</v>
      </c>
      <c r="H155" t="s">
        <v>206</v>
      </c>
      <c r="I155" s="10">
        <f ca="1">(TODAY()-Staff[[#This Row],[Date Joined]])/365</f>
        <v>3.547945205479452</v>
      </c>
      <c r="J155" s="61">
        <f ca="1">IF(Staff[[#This Row],[Tenure]]&gt;2,3%,2%)*Staff[[#This Row],[Salary]]</f>
        <v>3274.7999999999997</v>
      </c>
      <c r="K155" s="10"/>
    </row>
    <row r="156" spans="1:11" x14ac:dyDescent="0.25">
      <c r="A156" s="3" t="s">
        <v>52</v>
      </c>
      <c r="B156" s="3" t="s">
        <v>8</v>
      </c>
      <c r="C156" s="3" t="s">
        <v>12</v>
      </c>
      <c r="D156">
        <v>25</v>
      </c>
      <c r="E156" s="4">
        <v>44726</v>
      </c>
      <c r="F156" s="5">
        <v>109190</v>
      </c>
      <c r="G156" t="s">
        <v>10</v>
      </c>
      <c r="H156" t="s">
        <v>204</v>
      </c>
      <c r="I156" s="10">
        <f ca="1">(TODAY()-Staff[[#This Row],[Date Joined]])/365</f>
        <v>2.4246575342465753</v>
      </c>
      <c r="J156" s="61">
        <f ca="1">IF(Staff[[#This Row],[Tenure]]&gt;2,3%,2%)*Staff[[#This Row],[Salary]]</f>
        <v>3275.7</v>
      </c>
      <c r="K156" s="10"/>
    </row>
    <row r="157" spans="1:11" x14ac:dyDescent="0.25">
      <c r="A157" s="3" t="s">
        <v>119</v>
      </c>
      <c r="B157" s="3" t="s">
        <v>8</v>
      </c>
      <c r="C157" s="3" t="s">
        <v>12</v>
      </c>
      <c r="D157">
        <v>25</v>
      </c>
      <c r="E157" s="4">
        <v>44665</v>
      </c>
      <c r="F157" s="5">
        <v>109190</v>
      </c>
      <c r="G157" t="s">
        <v>10</v>
      </c>
      <c r="H157" t="s">
        <v>206</v>
      </c>
      <c r="I157" s="10">
        <f ca="1">(TODAY()-Staff[[#This Row],[Date Joined]])/365</f>
        <v>2.591780821917808</v>
      </c>
      <c r="J157" s="61">
        <f ca="1">IF(Staff[[#This Row],[Tenure]]&gt;2,3%,2%)*Staff[[#This Row],[Salary]]</f>
        <v>3275.7</v>
      </c>
      <c r="K157" s="10"/>
    </row>
    <row r="158" spans="1:11" x14ac:dyDescent="0.25">
      <c r="A158" s="3" t="s">
        <v>27</v>
      </c>
      <c r="B158" s="3" t="s">
        <v>8</v>
      </c>
      <c r="C158" s="3" t="s">
        <v>23</v>
      </c>
      <c r="D158">
        <v>29</v>
      </c>
      <c r="E158" s="4">
        <v>44180</v>
      </c>
      <c r="F158" s="5">
        <v>112110</v>
      </c>
      <c r="G158" t="s">
        <v>18</v>
      </c>
      <c r="H158" t="s">
        <v>204</v>
      </c>
      <c r="I158" s="10">
        <f ca="1">(TODAY()-Staff[[#This Row],[Date Joined]])/365</f>
        <v>3.9205479452054797</v>
      </c>
      <c r="J158" s="61">
        <f ca="1">IF(Staff[[#This Row],[Tenure]]&gt;2,3%,2%)*Staff[[#This Row],[Salary]]</f>
        <v>3363.2999999999997</v>
      </c>
      <c r="K158" s="10"/>
    </row>
    <row r="159" spans="1:11" x14ac:dyDescent="0.25">
      <c r="A159" s="3" t="s">
        <v>145</v>
      </c>
      <c r="B159" s="3" t="s">
        <v>8</v>
      </c>
      <c r="C159" s="3" t="s">
        <v>23</v>
      </c>
      <c r="D159">
        <v>29</v>
      </c>
      <c r="E159" s="4">
        <v>44119</v>
      </c>
      <c r="F159" s="5">
        <v>112110</v>
      </c>
      <c r="G159" t="s">
        <v>18</v>
      </c>
      <c r="H159" t="s">
        <v>206</v>
      </c>
      <c r="I159" s="10">
        <f ca="1">(TODAY()-Staff[[#This Row],[Date Joined]])/365</f>
        <v>4.087671232876712</v>
      </c>
      <c r="J159" s="61">
        <f ca="1">IF(Staff[[#This Row],[Tenure]]&gt;2,3%,2%)*Staff[[#This Row],[Salary]]</f>
        <v>3363.2999999999997</v>
      </c>
      <c r="K159" s="10"/>
    </row>
    <row r="160" spans="1:11" x14ac:dyDescent="0.25">
      <c r="A160" s="3" t="s">
        <v>20</v>
      </c>
      <c r="B160" s="3" t="s">
        <v>15</v>
      </c>
      <c r="C160" s="3" t="s">
        <v>12</v>
      </c>
      <c r="D160">
        <v>30</v>
      </c>
      <c r="E160" s="4">
        <v>44861</v>
      </c>
      <c r="F160" s="5">
        <v>112570</v>
      </c>
      <c r="G160" t="s">
        <v>13</v>
      </c>
      <c r="H160" t="s">
        <v>204</v>
      </c>
      <c r="I160" s="10">
        <f ca="1">(TODAY()-Staff[[#This Row],[Date Joined]])/365</f>
        <v>2.0547945205479454</v>
      </c>
      <c r="J160" s="61">
        <f ca="1">IF(Staff[[#This Row],[Tenure]]&gt;2,3%,2%)*Staff[[#This Row],[Salary]]</f>
        <v>3377.1</v>
      </c>
      <c r="K160" s="10"/>
    </row>
    <row r="161" spans="1:11" x14ac:dyDescent="0.25">
      <c r="A161" s="3" t="s">
        <v>139</v>
      </c>
      <c r="B161" s="3" t="s">
        <v>15</v>
      </c>
      <c r="C161" s="3" t="s">
        <v>12</v>
      </c>
      <c r="D161">
        <v>30</v>
      </c>
      <c r="E161" s="4">
        <v>44800</v>
      </c>
      <c r="F161" s="5">
        <v>112570</v>
      </c>
      <c r="G161" t="s">
        <v>13</v>
      </c>
      <c r="H161" t="s">
        <v>206</v>
      </c>
      <c r="I161" s="10">
        <f ca="1">(TODAY()-Staff[[#This Row],[Date Joined]])/365</f>
        <v>2.2219178082191782</v>
      </c>
      <c r="J161" s="61">
        <f ca="1">IF(Staff[[#This Row],[Tenure]]&gt;2,3%,2%)*Staff[[#This Row],[Salary]]</f>
        <v>3377.1</v>
      </c>
      <c r="K161" s="10"/>
    </row>
    <row r="162" spans="1:11" x14ac:dyDescent="0.25">
      <c r="A162" s="3" t="s">
        <v>63</v>
      </c>
      <c r="B162" s="3" t="s">
        <v>8</v>
      </c>
      <c r="C162" s="3" t="s">
        <v>23</v>
      </c>
      <c r="D162">
        <v>20</v>
      </c>
      <c r="E162" s="4">
        <v>44183</v>
      </c>
      <c r="F162" s="5">
        <v>112650</v>
      </c>
      <c r="G162" t="s">
        <v>13</v>
      </c>
      <c r="H162" t="s">
        <v>204</v>
      </c>
      <c r="I162" s="10">
        <f ca="1">(TODAY()-Staff[[#This Row],[Date Joined]])/365</f>
        <v>3.9123287671232876</v>
      </c>
      <c r="J162" s="61">
        <f ca="1">IF(Staff[[#This Row],[Tenure]]&gt;2,3%,2%)*Staff[[#This Row],[Salary]]</f>
        <v>3379.5</v>
      </c>
      <c r="K162" s="10"/>
    </row>
    <row r="163" spans="1:11" x14ac:dyDescent="0.25">
      <c r="A163" s="3" t="s">
        <v>110</v>
      </c>
      <c r="B163" s="3" t="s">
        <v>8</v>
      </c>
      <c r="C163" s="3" t="s">
        <v>23</v>
      </c>
      <c r="D163">
        <v>20</v>
      </c>
      <c r="E163" s="4">
        <v>44122</v>
      </c>
      <c r="F163" s="5">
        <v>112650</v>
      </c>
      <c r="G163" t="s">
        <v>13</v>
      </c>
      <c r="H163" t="s">
        <v>206</v>
      </c>
      <c r="I163" s="10">
        <f ca="1">(TODAY()-Staff[[#This Row],[Date Joined]])/365</f>
        <v>4.0794520547945208</v>
      </c>
      <c r="J163" s="61">
        <f ca="1">IF(Staff[[#This Row],[Tenure]]&gt;2,3%,2%)*Staff[[#This Row],[Salary]]</f>
        <v>3379.5</v>
      </c>
      <c r="K163" s="10"/>
    </row>
    <row r="164" spans="1:11" x14ac:dyDescent="0.25">
      <c r="A164" s="3" t="s">
        <v>124</v>
      </c>
      <c r="B164" s="3" t="s">
        <v>8</v>
      </c>
      <c r="C164" s="3" t="s">
        <v>12</v>
      </c>
      <c r="D164">
        <v>34</v>
      </c>
      <c r="E164" s="4">
        <v>44642</v>
      </c>
      <c r="F164" s="5">
        <v>112650</v>
      </c>
      <c r="G164" t="s">
        <v>13</v>
      </c>
      <c r="H164" t="s">
        <v>206</v>
      </c>
      <c r="I164" s="10">
        <f ca="1">(TODAY()-Staff[[#This Row],[Date Joined]])/365</f>
        <v>2.6547945205479451</v>
      </c>
      <c r="J164" s="61">
        <f ca="1">IF(Staff[[#This Row],[Tenure]]&gt;2,3%,2%)*Staff[[#This Row],[Salary]]</f>
        <v>3379.5</v>
      </c>
      <c r="K164" s="10"/>
    </row>
    <row r="165" spans="1:11" x14ac:dyDescent="0.25">
      <c r="A165" s="3" t="s">
        <v>7</v>
      </c>
      <c r="B165" s="3" t="s">
        <v>8</v>
      </c>
      <c r="C165" s="3" t="s">
        <v>9</v>
      </c>
      <c r="D165">
        <v>22</v>
      </c>
      <c r="E165" s="4">
        <v>44446</v>
      </c>
      <c r="F165" s="5">
        <v>112780</v>
      </c>
      <c r="G165" t="s">
        <v>10</v>
      </c>
      <c r="H165" t="s">
        <v>204</v>
      </c>
      <c r="I165" s="10">
        <f ca="1">(TODAY()-Staff[[#This Row],[Date Joined]])/365</f>
        <v>3.1917808219178081</v>
      </c>
      <c r="J165" s="61">
        <f ca="1">IF(Staff[[#This Row],[Tenure]]&gt;2,3%,2%)*Staff[[#This Row],[Salary]]</f>
        <v>3383.4</v>
      </c>
      <c r="K165" s="10"/>
    </row>
    <row r="166" spans="1:11" x14ac:dyDescent="0.25">
      <c r="A166" s="3" t="s">
        <v>147</v>
      </c>
      <c r="B166" s="3" t="s">
        <v>8</v>
      </c>
      <c r="C166" s="3" t="s">
        <v>9</v>
      </c>
      <c r="D166">
        <v>22</v>
      </c>
      <c r="E166" s="4">
        <v>44384</v>
      </c>
      <c r="F166" s="5">
        <v>112780</v>
      </c>
      <c r="G166" t="s">
        <v>10</v>
      </c>
      <c r="H166" t="s">
        <v>206</v>
      </c>
      <c r="I166" s="10">
        <f ca="1">(TODAY()-Staff[[#This Row],[Date Joined]])/365</f>
        <v>3.3616438356164382</v>
      </c>
      <c r="J166" s="61">
        <f ca="1">IF(Staff[[#This Row],[Tenure]]&gt;2,3%,2%)*Staff[[#This Row],[Salary]]</f>
        <v>3383.4</v>
      </c>
      <c r="K166" s="10"/>
    </row>
    <row r="167" spans="1:11" x14ac:dyDescent="0.25">
      <c r="A167" s="3" t="s">
        <v>75</v>
      </c>
      <c r="B167" s="3" t="s">
        <v>8</v>
      </c>
      <c r="C167" s="3" t="s">
        <v>12</v>
      </c>
      <c r="D167">
        <v>27</v>
      </c>
      <c r="E167" s="4">
        <v>44609</v>
      </c>
      <c r="F167" s="5">
        <v>113280</v>
      </c>
      <c r="G167" t="s">
        <v>49</v>
      </c>
      <c r="H167" t="s">
        <v>204</v>
      </c>
      <c r="I167" s="10">
        <f ca="1">(TODAY()-Staff[[#This Row],[Date Joined]])/365</f>
        <v>2.7452054794520548</v>
      </c>
      <c r="J167" s="61">
        <f ca="1">IF(Staff[[#This Row],[Tenure]]&gt;2,3%,2%)*Staff[[#This Row],[Salary]]</f>
        <v>3398.4</v>
      </c>
      <c r="K167" s="10"/>
    </row>
    <row r="168" spans="1:11" x14ac:dyDescent="0.25">
      <c r="A168" s="3" t="s">
        <v>177</v>
      </c>
      <c r="B168" s="3" t="s">
        <v>8</v>
      </c>
      <c r="C168" s="3" t="s">
        <v>12</v>
      </c>
      <c r="D168">
        <v>27</v>
      </c>
      <c r="E168" s="4">
        <v>44547</v>
      </c>
      <c r="F168" s="5">
        <v>113280</v>
      </c>
      <c r="G168" t="s">
        <v>49</v>
      </c>
      <c r="H168" t="s">
        <v>206</v>
      </c>
      <c r="I168" s="10">
        <f ca="1">(TODAY()-Staff[[#This Row],[Date Joined]])/365</f>
        <v>2.9150684931506849</v>
      </c>
      <c r="J168" s="61">
        <f ca="1">IF(Staff[[#This Row],[Tenure]]&gt;2,3%,2%)*Staff[[#This Row],[Salary]]</f>
        <v>3398.4</v>
      </c>
      <c r="K168" s="10"/>
    </row>
    <row r="169" spans="1:11" x14ac:dyDescent="0.25">
      <c r="A169" s="3" t="s">
        <v>92</v>
      </c>
      <c r="B169" s="3" t="s">
        <v>15</v>
      </c>
      <c r="C169" s="3" t="s">
        <v>12</v>
      </c>
      <c r="D169">
        <v>30</v>
      </c>
      <c r="E169" s="4">
        <v>44850</v>
      </c>
      <c r="F169" s="5">
        <v>114180</v>
      </c>
      <c r="G169" t="s">
        <v>13</v>
      </c>
      <c r="H169" t="s">
        <v>204</v>
      </c>
      <c r="I169" s="10">
        <f ca="1">(TODAY()-Staff[[#This Row],[Date Joined]])/365</f>
        <v>2.0849315068493151</v>
      </c>
      <c r="J169" s="61">
        <f ca="1">IF(Staff[[#This Row],[Tenure]]&gt;2,3%,2%)*Staff[[#This Row],[Salary]]</f>
        <v>3425.4</v>
      </c>
      <c r="K169" s="10"/>
    </row>
    <row r="170" spans="1:11" x14ac:dyDescent="0.25">
      <c r="A170" s="3" t="s">
        <v>187</v>
      </c>
      <c r="B170" s="3" t="s">
        <v>15</v>
      </c>
      <c r="C170" s="3" t="s">
        <v>12</v>
      </c>
      <c r="D170">
        <v>30</v>
      </c>
      <c r="E170" s="4">
        <v>44789</v>
      </c>
      <c r="F170" s="5">
        <v>114180</v>
      </c>
      <c r="G170" t="s">
        <v>13</v>
      </c>
      <c r="H170" t="s">
        <v>206</v>
      </c>
      <c r="I170" s="10">
        <f ca="1">(TODAY()-Staff[[#This Row],[Date Joined]])/365</f>
        <v>2.2520547945205478</v>
      </c>
      <c r="J170" s="61">
        <f ca="1">IF(Staff[[#This Row],[Tenure]]&gt;2,3%,2%)*Staff[[#This Row],[Salary]]</f>
        <v>3425.4</v>
      </c>
      <c r="K170" s="10"/>
    </row>
    <row r="171" spans="1:11" x14ac:dyDescent="0.25">
      <c r="A171" s="3" t="s">
        <v>79</v>
      </c>
      <c r="B171" s="3" t="s">
        <v>15</v>
      </c>
      <c r="C171" s="3" t="s">
        <v>23</v>
      </c>
      <c r="D171">
        <v>43</v>
      </c>
      <c r="E171" s="4">
        <v>45045</v>
      </c>
      <c r="F171" s="5">
        <v>114870</v>
      </c>
      <c r="G171" t="s">
        <v>13</v>
      </c>
      <c r="H171" t="s">
        <v>204</v>
      </c>
      <c r="I171" s="10">
        <f ca="1">(TODAY()-Staff[[#This Row],[Date Joined]])/365</f>
        <v>1.5506849315068494</v>
      </c>
      <c r="J171" s="61">
        <f ca="1">IF(Staff[[#This Row],[Tenure]]&gt;2,3%,2%)*Staff[[#This Row],[Salary]]</f>
        <v>2297.4</v>
      </c>
      <c r="K171" s="10"/>
    </row>
    <row r="172" spans="1:11" x14ac:dyDescent="0.25">
      <c r="A172" s="3" t="s">
        <v>137</v>
      </c>
      <c r="B172" s="3" t="s">
        <v>15</v>
      </c>
      <c r="C172" s="3" t="s">
        <v>23</v>
      </c>
      <c r="D172">
        <v>44</v>
      </c>
      <c r="E172" s="4">
        <v>44985</v>
      </c>
      <c r="F172" s="5">
        <v>114870</v>
      </c>
      <c r="G172" t="s">
        <v>13</v>
      </c>
      <c r="H172" t="s">
        <v>206</v>
      </c>
      <c r="I172" s="10">
        <f ca="1">(TODAY()-Staff[[#This Row],[Date Joined]])/365</f>
        <v>1.715068493150685</v>
      </c>
      <c r="J172" s="61">
        <f ca="1">IF(Staff[[#This Row],[Tenure]]&gt;2,3%,2%)*Staff[[#This Row],[Salary]]</f>
        <v>2297.4</v>
      </c>
      <c r="K172" s="10"/>
    </row>
    <row r="173" spans="1:11" x14ac:dyDescent="0.25">
      <c r="A173" s="3" t="s">
        <v>71</v>
      </c>
      <c r="B173" s="3" t="s">
        <v>15</v>
      </c>
      <c r="C173" s="3" t="s">
        <v>12</v>
      </c>
      <c r="D173">
        <v>36</v>
      </c>
      <c r="E173" s="4">
        <v>44085</v>
      </c>
      <c r="F173" s="5">
        <v>114890</v>
      </c>
      <c r="G173" t="s">
        <v>13</v>
      </c>
      <c r="H173" t="s">
        <v>204</v>
      </c>
      <c r="I173" s="10">
        <f ca="1">(TODAY()-Staff[[#This Row],[Date Joined]])/365</f>
        <v>4.1808219178082195</v>
      </c>
      <c r="J173" s="61">
        <f ca="1">IF(Staff[[#This Row],[Tenure]]&gt;2,3%,2%)*Staff[[#This Row],[Salary]]</f>
        <v>3446.7</v>
      </c>
      <c r="K173" s="10"/>
    </row>
    <row r="174" spans="1:11" x14ac:dyDescent="0.25">
      <c r="A174" s="3" t="s">
        <v>148</v>
      </c>
      <c r="B174" s="3" t="s">
        <v>15</v>
      </c>
      <c r="C174" s="3" t="s">
        <v>12</v>
      </c>
      <c r="D174">
        <v>36</v>
      </c>
      <c r="E174" s="4">
        <v>44023</v>
      </c>
      <c r="F174" s="5">
        <v>114890</v>
      </c>
      <c r="G174" t="s">
        <v>13</v>
      </c>
      <c r="H174" t="s">
        <v>206</v>
      </c>
      <c r="I174" s="10">
        <f ca="1">(TODAY()-Staff[[#This Row],[Date Joined]])/365</f>
        <v>4.3506849315068497</v>
      </c>
      <c r="J174" s="61">
        <f ca="1">IF(Staff[[#This Row],[Tenure]]&gt;2,3%,2%)*Staff[[#This Row],[Salary]]</f>
        <v>3446.7</v>
      </c>
      <c r="K174" s="10"/>
    </row>
    <row r="175" spans="1:11" x14ac:dyDescent="0.25">
      <c r="A175" s="3" t="s">
        <v>16</v>
      </c>
      <c r="B175" s="3" t="s">
        <v>205</v>
      </c>
      <c r="C175" s="3" t="s">
        <v>17</v>
      </c>
      <c r="D175">
        <v>37</v>
      </c>
      <c r="E175" s="4">
        <v>44146</v>
      </c>
      <c r="F175" s="5">
        <v>115440</v>
      </c>
      <c r="G175" t="s">
        <v>18</v>
      </c>
      <c r="H175" t="s">
        <v>204</v>
      </c>
      <c r="I175" s="10">
        <f ca="1">(TODAY()-Staff[[#This Row],[Date Joined]])/365</f>
        <v>4.0136986301369859</v>
      </c>
      <c r="J175" s="61">
        <f ca="1">IF(Staff[[#This Row],[Tenure]]&gt;2,3%,2%)*Staff[[#This Row],[Salary]]</f>
        <v>3463.2</v>
      </c>
      <c r="K175" s="10"/>
    </row>
    <row r="176" spans="1:11" x14ac:dyDescent="0.25">
      <c r="A176" s="3" t="s">
        <v>114</v>
      </c>
      <c r="B176" s="3" t="s">
        <v>205</v>
      </c>
      <c r="C176" s="3" t="s">
        <v>17</v>
      </c>
      <c r="D176">
        <v>37</v>
      </c>
      <c r="E176" s="4">
        <v>44085</v>
      </c>
      <c r="F176" s="5">
        <v>115440</v>
      </c>
      <c r="G176" t="s">
        <v>18</v>
      </c>
      <c r="H176" t="s">
        <v>206</v>
      </c>
      <c r="I176" s="10">
        <f ca="1">(TODAY()-Staff[[#This Row],[Date Joined]])/365</f>
        <v>4.1808219178082195</v>
      </c>
      <c r="J176" s="61">
        <f ca="1">IF(Staff[[#This Row],[Tenure]]&gt;2,3%,2%)*Staff[[#This Row],[Salary]]</f>
        <v>3463.2</v>
      </c>
      <c r="K176" s="10"/>
    </row>
    <row r="177" spans="1:11" x14ac:dyDescent="0.25">
      <c r="A177" s="3" t="s">
        <v>50</v>
      </c>
      <c r="B177" s="3" t="s">
        <v>8</v>
      </c>
      <c r="C177" s="3" t="s">
        <v>12</v>
      </c>
      <c r="D177">
        <v>33</v>
      </c>
      <c r="E177" s="4">
        <v>44164</v>
      </c>
      <c r="F177" s="5">
        <v>115920</v>
      </c>
      <c r="G177" t="s">
        <v>13</v>
      </c>
      <c r="H177" t="s">
        <v>204</v>
      </c>
      <c r="I177" s="10">
        <f ca="1">(TODAY()-Staff[[#This Row],[Date Joined]])/365</f>
        <v>3.9643835616438357</v>
      </c>
      <c r="J177" s="61">
        <f ca="1">IF(Staff[[#This Row],[Tenure]]&gt;2,3%,2%)*Staff[[#This Row],[Salary]]</f>
        <v>3477.6</v>
      </c>
      <c r="K177" s="10"/>
    </row>
    <row r="178" spans="1:11" x14ac:dyDescent="0.25">
      <c r="A178" s="3" t="s">
        <v>163</v>
      </c>
      <c r="B178" s="3" t="s">
        <v>8</v>
      </c>
      <c r="C178" s="3" t="s">
        <v>12</v>
      </c>
      <c r="D178">
        <v>33</v>
      </c>
      <c r="E178" s="4">
        <v>44103</v>
      </c>
      <c r="F178" s="5">
        <v>115920</v>
      </c>
      <c r="G178" t="s">
        <v>13</v>
      </c>
      <c r="H178" t="s">
        <v>206</v>
      </c>
      <c r="I178" s="10">
        <f ca="1">(TODAY()-Staff[[#This Row],[Date Joined]])/365</f>
        <v>4.1315068493150688</v>
      </c>
      <c r="J178" s="61">
        <f ca="1">IF(Staff[[#This Row],[Tenure]]&gt;2,3%,2%)*Staff[[#This Row],[Salary]]</f>
        <v>3477.6</v>
      </c>
      <c r="K178" s="10"/>
    </row>
    <row r="179" spans="1:11" x14ac:dyDescent="0.25">
      <c r="A179" s="3" t="s">
        <v>77</v>
      </c>
      <c r="B179" s="3" t="s">
        <v>15</v>
      </c>
      <c r="C179" s="3" t="s">
        <v>26</v>
      </c>
      <c r="D179">
        <v>37</v>
      </c>
      <c r="E179" s="4">
        <v>44451</v>
      </c>
      <c r="F179" s="5">
        <v>118100</v>
      </c>
      <c r="G179" t="s">
        <v>13</v>
      </c>
      <c r="H179" t="s">
        <v>204</v>
      </c>
      <c r="I179" s="10">
        <f ca="1">(TODAY()-Staff[[#This Row],[Date Joined]])/365</f>
        <v>3.1780821917808217</v>
      </c>
      <c r="J179" s="61">
        <f ca="1">IF(Staff[[#This Row],[Tenure]]&gt;2,3%,2%)*Staff[[#This Row],[Salary]]</f>
        <v>3543</v>
      </c>
      <c r="K179" s="10"/>
    </row>
    <row r="180" spans="1:11" x14ac:dyDescent="0.25">
      <c r="A180" s="3" t="s">
        <v>185</v>
      </c>
      <c r="B180" s="3" t="s">
        <v>15</v>
      </c>
      <c r="C180" s="3" t="s">
        <v>26</v>
      </c>
      <c r="D180">
        <v>37</v>
      </c>
      <c r="E180" s="4">
        <v>44389</v>
      </c>
      <c r="F180" s="5">
        <v>118100</v>
      </c>
      <c r="G180" t="s">
        <v>13</v>
      </c>
      <c r="H180" t="s">
        <v>206</v>
      </c>
      <c r="I180" s="10">
        <f ca="1">(TODAY()-Staff[[#This Row],[Date Joined]])/365</f>
        <v>3.3479452054794518</v>
      </c>
      <c r="J180" s="61">
        <f ca="1">IF(Staff[[#This Row],[Tenure]]&gt;2,3%,2%)*Staff[[#This Row],[Salary]]</f>
        <v>3543</v>
      </c>
      <c r="K180" s="10"/>
    </row>
    <row r="181" spans="1:11" x14ac:dyDescent="0.25">
      <c r="A181" s="3" t="s">
        <v>68</v>
      </c>
      <c r="B181" s="3" t="s">
        <v>8</v>
      </c>
      <c r="C181" s="3" t="s">
        <v>23</v>
      </c>
      <c r="D181">
        <v>36</v>
      </c>
      <c r="E181" s="4">
        <v>44019</v>
      </c>
      <c r="F181" s="5">
        <v>118840</v>
      </c>
      <c r="G181" t="s">
        <v>13</v>
      </c>
      <c r="H181" t="s">
        <v>204</v>
      </c>
      <c r="I181" s="10">
        <f ca="1">(TODAY()-Staff[[#This Row],[Date Joined]])/365</f>
        <v>4.3616438356164382</v>
      </c>
      <c r="J181" s="61">
        <f ca="1">IF(Staff[[#This Row],[Tenure]]&gt;2,3%,2%)*Staff[[#This Row],[Salary]]</f>
        <v>3565.2</v>
      </c>
      <c r="K181" s="10"/>
    </row>
    <row r="182" spans="1:11" x14ac:dyDescent="0.25">
      <c r="A182" s="3" t="s">
        <v>126</v>
      </c>
      <c r="B182" s="3" t="s">
        <v>8</v>
      </c>
      <c r="C182" s="3" t="s">
        <v>23</v>
      </c>
      <c r="D182">
        <v>36</v>
      </c>
      <c r="E182" s="4">
        <v>43958</v>
      </c>
      <c r="F182" s="5">
        <v>118840</v>
      </c>
      <c r="G182" t="s">
        <v>13</v>
      </c>
      <c r="H182" t="s">
        <v>206</v>
      </c>
      <c r="I182" s="10">
        <f ca="1">(TODAY()-Staff[[#This Row],[Date Joined]])/365</f>
        <v>4.5287671232876709</v>
      </c>
      <c r="J182" s="61">
        <f ca="1">IF(Staff[[#This Row],[Tenure]]&gt;2,3%,2%)*Staff[[#This Row],[Salary]]</f>
        <v>3565.2</v>
      </c>
      <c r="K182" s="10"/>
    </row>
    <row r="183" spans="1:11" x14ac:dyDescent="0.25">
      <c r="A183" s="3" t="s">
        <v>25</v>
      </c>
      <c r="B183" s="3" t="s">
        <v>15</v>
      </c>
      <c r="C183" s="3" t="s">
        <v>26</v>
      </c>
      <c r="D183">
        <v>27</v>
      </c>
      <c r="E183" s="4">
        <v>44122</v>
      </c>
      <c r="F183" s="5">
        <v>119110</v>
      </c>
      <c r="G183" t="s">
        <v>13</v>
      </c>
      <c r="H183" t="s">
        <v>204</v>
      </c>
      <c r="I183" s="10">
        <f ca="1">(TODAY()-Staff[[#This Row],[Date Joined]])/365</f>
        <v>4.0794520547945208</v>
      </c>
      <c r="J183" s="61">
        <f ca="1">IF(Staff[[#This Row],[Tenure]]&gt;2,3%,2%)*Staff[[#This Row],[Salary]]</f>
        <v>3573.2999999999997</v>
      </c>
      <c r="K183" s="10"/>
    </row>
    <row r="184" spans="1:11" x14ac:dyDescent="0.25">
      <c r="A184" s="3" t="s">
        <v>146</v>
      </c>
      <c r="B184" s="3" t="s">
        <v>15</v>
      </c>
      <c r="C184" s="3" t="s">
        <v>26</v>
      </c>
      <c r="D184">
        <v>27</v>
      </c>
      <c r="E184" s="4">
        <v>44061</v>
      </c>
      <c r="F184" s="5">
        <v>119110</v>
      </c>
      <c r="G184" t="s">
        <v>13</v>
      </c>
      <c r="H184" t="s">
        <v>206</v>
      </c>
      <c r="I184" s="10">
        <f ca="1">(TODAY()-Staff[[#This Row],[Date Joined]])/365</f>
        <v>4.2465753424657535</v>
      </c>
      <c r="J184" s="61">
        <f ca="1">IF(Staff[[#This Row],[Tenure]]&gt;2,3%,2%)*Staff[[#This Row],[Salary]]</f>
        <v>3573.2999999999997</v>
      </c>
      <c r="K184" s="10"/>
    </row>
  </sheetData>
  <mergeCells count="3">
    <mergeCell ref="M1:N2"/>
    <mergeCell ref="M16:N17"/>
    <mergeCell ref="P1:P2"/>
  </mergeCells>
  <conditionalFormatting sqref="F1:F1048576">
    <cfRule type="colorScale" priority="1">
      <colorScale>
        <cfvo type="min"/>
        <cfvo type="percentile" val="50"/>
        <cfvo type="max"/>
        <color rgb="FFF8696B"/>
        <color rgb="FFFFEB84"/>
        <color rgb="FF63BE7B"/>
      </colorScale>
    </cfRule>
  </conditionalFormatting>
  <dataValidations count="1">
    <dataValidation type="list" allowBlank="1" showInputMessage="1" showErrorMessage="1" sqref="N18" xr:uid="{9B0AF95E-F024-44FF-AD1A-9D9141991E60}">
      <formula1>$A$1:$A$184</formula1>
    </dataValidation>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C81F3-3570-4179-B26E-20B6C5D4EB10}">
  <sheetPr>
    <tabColor theme="7" tint="0.59999389629810485"/>
  </sheetPr>
  <dimension ref="B3:K60"/>
  <sheetViews>
    <sheetView showGridLines="0" workbookViewId="0">
      <selection activeCell="C3" sqref="C3"/>
    </sheetView>
  </sheetViews>
  <sheetFormatPr defaultRowHeight="15" x14ac:dyDescent="0.25"/>
  <cols>
    <col min="1" max="1" width="9.140625" style="8"/>
    <col min="2" max="2" width="30.42578125" style="8" customWidth="1"/>
    <col min="3" max="3" width="23" style="8" customWidth="1"/>
    <col min="4" max="4" width="16.7109375" style="8" customWidth="1"/>
    <col min="5" max="5" width="17.7109375" style="8" customWidth="1"/>
    <col min="6" max="6" width="19.7109375" style="8" customWidth="1"/>
    <col min="7" max="7" width="15.5703125" style="8" customWidth="1"/>
    <col min="8" max="8" width="18.42578125" style="8" customWidth="1"/>
    <col min="9" max="9" width="15.42578125" style="8" customWidth="1"/>
    <col min="10" max="10" width="15.28515625" style="48" customWidth="1"/>
    <col min="11" max="11" width="9.85546875" style="64" bestFit="1" customWidth="1"/>
    <col min="12" max="16384" width="9.140625" style="8"/>
  </cols>
  <sheetData>
    <row r="3" spans="2:11" ht="23.25" x14ac:dyDescent="0.25">
      <c r="B3" s="47" t="s">
        <v>221</v>
      </c>
      <c r="C3" s="46" t="s">
        <v>26</v>
      </c>
      <c r="E3" s="54" t="s">
        <v>223</v>
      </c>
      <c r="F3" s="54"/>
      <c r="G3" s="55">
        <f>COUNTIFS(Staff[Department],C3)</f>
        <v>8</v>
      </c>
      <c r="I3" s="56"/>
      <c r="J3" s="56"/>
      <c r="K3" s="62"/>
    </row>
    <row r="4" spans="2:11" s="52" customFormat="1" x14ac:dyDescent="0.25">
      <c r="J4" s="53"/>
      <c r="K4" s="62"/>
    </row>
    <row r="5" spans="2:11" ht="18.75" x14ac:dyDescent="0.25">
      <c r="B5" s="49" t="s">
        <v>0</v>
      </c>
      <c r="C5" s="49" t="s">
        <v>1</v>
      </c>
      <c r="D5" s="49" t="s">
        <v>2</v>
      </c>
      <c r="E5" s="49" t="s">
        <v>3</v>
      </c>
      <c r="F5" s="49" t="s">
        <v>4</v>
      </c>
      <c r="G5" s="50" t="s">
        <v>5</v>
      </c>
      <c r="H5" s="49" t="s">
        <v>6</v>
      </c>
      <c r="I5" s="49" t="s">
        <v>203</v>
      </c>
      <c r="J5" s="51" t="s">
        <v>212</v>
      </c>
      <c r="K5" s="63" t="s">
        <v>232</v>
      </c>
    </row>
    <row r="6" spans="2:11" x14ac:dyDescent="0.25">
      <c r="B6" s="8" t="str" cm="1">
        <f t="array" aca="1" ref="B6:K13" ca="1">_xlfn._xlws.FILTER(Staff[],Staff[Department]=C3)</f>
        <v>Florinda Crace</v>
      </c>
      <c r="C6" s="8" t="str">
        <f ca="1"/>
        <v>Female</v>
      </c>
      <c r="D6" s="8" t="str">
        <f ca="1"/>
        <v>HR</v>
      </c>
      <c r="E6" s="8">
        <f ca="1"/>
        <v>32</v>
      </c>
      <c r="F6" s="11">
        <f ca="1"/>
        <v>44400</v>
      </c>
      <c r="G6" s="45">
        <f ca="1"/>
        <v>45510</v>
      </c>
      <c r="H6" s="8" t="str">
        <f ca="1"/>
        <v>Average</v>
      </c>
      <c r="I6" s="8" t="str">
        <f ca="1"/>
        <v>NZ</v>
      </c>
      <c r="J6" s="9">
        <f ca="1"/>
        <v>3.3178082191780822</v>
      </c>
      <c r="K6" s="64">
        <f ca="1"/>
        <v>1365.3</v>
      </c>
    </row>
    <row r="7" spans="2:11" x14ac:dyDescent="0.25">
      <c r="B7" s="8" t="str">
        <f ca="1"/>
        <v>Madhavdas Buhpathi</v>
      </c>
      <c r="C7" s="8" t="str">
        <f ca="1"/>
        <v>Female</v>
      </c>
      <c r="D7" s="8" t="str">
        <f ca="1"/>
        <v>HR</v>
      </c>
      <c r="E7" s="8">
        <f ca="1"/>
        <v>32</v>
      </c>
      <c r="F7" s="11">
        <f ca="1"/>
        <v>44339</v>
      </c>
      <c r="G7" s="45">
        <f ca="1"/>
        <v>45510</v>
      </c>
      <c r="H7" s="8" t="str">
        <f ca="1"/>
        <v>Average</v>
      </c>
      <c r="I7" s="8" t="str">
        <f ca="1"/>
        <v>IND</v>
      </c>
      <c r="J7" s="9">
        <f ca="1"/>
        <v>3.484931506849315</v>
      </c>
      <c r="K7" s="64">
        <f ca="1"/>
        <v>1365.3</v>
      </c>
    </row>
    <row r="8" spans="2:11" x14ac:dyDescent="0.25">
      <c r="B8" s="8" t="str">
        <f ca="1"/>
        <v>Shari McNee</v>
      </c>
      <c r="C8" s="8" t="str">
        <f ca="1"/>
        <v>Male</v>
      </c>
      <c r="D8" s="8" t="str">
        <f ca="1"/>
        <v>HR</v>
      </c>
      <c r="E8" s="8">
        <f ca="1"/>
        <v>21</v>
      </c>
      <c r="F8" s="11">
        <f ca="1"/>
        <v>44242</v>
      </c>
      <c r="G8" s="45">
        <f ca="1"/>
        <v>75880</v>
      </c>
      <c r="H8" s="8" t="str">
        <f ca="1"/>
        <v>Average</v>
      </c>
      <c r="I8" s="8" t="str">
        <f ca="1"/>
        <v>NZ</v>
      </c>
      <c r="J8" s="9">
        <f ca="1"/>
        <v>3.7506849315068491</v>
      </c>
      <c r="K8" s="64">
        <f ca="1"/>
        <v>2276.4</v>
      </c>
    </row>
    <row r="9" spans="2:11" x14ac:dyDescent="0.25">
      <c r="B9" s="8" t="str">
        <f ca="1"/>
        <v>Sameer Shashank Sapra</v>
      </c>
      <c r="C9" s="8" t="str">
        <f ca="1"/>
        <v>Male</v>
      </c>
      <c r="D9" s="8" t="str">
        <f ca="1"/>
        <v>HR</v>
      </c>
      <c r="E9" s="8">
        <f ca="1"/>
        <v>21</v>
      </c>
      <c r="F9" s="11">
        <f ca="1"/>
        <v>44180</v>
      </c>
      <c r="G9" s="45">
        <f ca="1"/>
        <v>75880</v>
      </c>
      <c r="H9" s="8" t="str">
        <f ca="1"/>
        <v>Average</v>
      </c>
      <c r="I9" s="8" t="str">
        <f ca="1"/>
        <v>IND</v>
      </c>
      <c r="J9" s="9">
        <f ca="1"/>
        <v>3.9205479452054797</v>
      </c>
      <c r="K9" s="64">
        <f ca="1"/>
        <v>2276.4</v>
      </c>
    </row>
    <row r="10" spans="2:11" x14ac:dyDescent="0.25">
      <c r="B10" s="8" t="str">
        <f ca="1"/>
        <v>Valentia Etteridge</v>
      </c>
      <c r="C10" s="8" t="str">
        <f ca="1"/>
        <v>Female</v>
      </c>
      <c r="D10" s="8" t="str">
        <f ca="1"/>
        <v>HR</v>
      </c>
      <c r="E10" s="8">
        <f ca="1"/>
        <v>37</v>
      </c>
      <c r="F10" s="11">
        <f ca="1"/>
        <v>44451</v>
      </c>
      <c r="G10" s="45">
        <f ca="1"/>
        <v>118100</v>
      </c>
      <c r="H10" s="8" t="str">
        <f ca="1"/>
        <v>Average</v>
      </c>
      <c r="I10" s="8" t="str">
        <f ca="1"/>
        <v>NZ</v>
      </c>
      <c r="J10" s="9">
        <f ca="1"/>
        <v>3.1780821917808217</v>
      </c>
      <c r="K10" s="64">
        <f ca="1"/>
        <v>3543</v>
      </c>
    </row>
    <row r="11" spans="2:11" x14ac:dyDescent="0.25">
      <c r="B11" s="8" t="str">
        <f ca="1"/>
        <v>Kaishori Harathi Kateel</v>
      </c>
      <c r="C11" s="8" t="str">
        <f ca="1"/>
        <v>Female</v>
      </c>
      <c r="D11" s="8" t="str">
        <f ca="1"/>
        <v>HR</v>
      </c>
      <c r="E11" s="8">
        <f ca="1"/>
        <v>37</v>
      </c>
      <c r="F11" s="11">
        <f ca="1"/>
        <v>44389</v>
      </c>
      <c r="G11" s="45">
        <f ca="1"/>
        <v>118100</v>
      </c>
      <c r="H11" s="8" t="str">
        <f ca="1"/>
        <v>Average</v>
      </c>
      <c r="I11" s="8" t="str">
        <f ca="1"/>
        <v>IND</v>
      </c>
      <c r="J11" s="9">
        <f ca="1"/>
        <v>3.3479452054794518</v>
      </c>
      <c r="K11" s="64">
        <f ca="1"/>
        <v>3543</v>
      </c>
    </row>
    <row r="12" spans="2:11" x14ac:dyDescent="0.25">
      <c r="B12" s="8" t="str">
        <f ca="1"/>
        <v>Ewart Laphorn</v>
      </c>
      <c r="C12" s="8" t="str">
        <f ca="1"/>
        <v>Female</v>
      </c>
      <c r="D12" s="8" t="str">
        <f ca="1"/>
        <v>HR</v>
      </c>
      <c r="E12" s="8">
        <f ca="1"/>
        <v>27</v>
      </c>
      <c r="F12" s="11">
        <f ca="1"/>
        <v>44122</v>
      </c>
      <c r="G12" s="45">
        <f ca="1"/>
        <v>119110</v>
      </c>
      <c r="H12" s="8" t="str">
        <f ca="1"/>
        <v>Average</v>
      </c>
      <c r="I12" s="8" t="str">
        <f ca="1"/>
        <v>NZ</v>
      </c>
      <c r="J12" s="9">
        <f ca="1"/>
        <v>4.0794520547945208</v>
      </c>
      <c r="K12" s="64">
        <f ca="1"/>
        <v>3573.2999999999997</v>
      </c>
    </row>
    <row r="13" spans="2:11" x14ac:dyDescent="0.25">
      <c r="B13" s="8" t="str">
        <f ca="1"/>
        <v>Anjushri Chandiramani</v>
      </c>
      <c r="C13" s="8" t="str">
        <f ca="1"/>
        <v>Female</v>
      </c>
      <c r="D13" s="8" t="str">
        <f ca="1"/>
        <v>HR</v>
      </c>
      <c r="E13" s="8">
        <f ca="1"/>
        <v>27</v>
      </c>
      <c r="F13" s="11">
        <f ca="1"/>
        <v>44061</v>
      </c>
      <c r="G13" s="45">
        <f ca="1"/>
        <v>119110</v>
      </c>
      <c r="H13" s="8" t="str">
        <f ca="1"/>
        <v>Average</v>
      </c>
      <c r="I13" s="8" t="str">
        <f ca="1"/>
        <v>IND</v>
      </c>
      <c r="J13" s="9">
        <f ca="1"/>
        <v>4.2465753424657535</v>
      </c>
      <c r="K13" s="64">
        <f ca="1"/>
        <v>3573.2999999999997</v>
      </c>
    </row>
    <row r="14" spans="2:11" x14ac:dyDescent="0.25">
      <c r="F14" s="11"/>
      <c r="G14" s="45"/>
      <c r="J14" s="9"/>
    </row>
    <row r="15" spans="2:11" x14ac:dyDescent="0.25">
      <c r="F15" s="11"/>
      <c r="G15" s="45"/>
      <c r="J15" s="9"/>
    </row>
    <row r="16" spans="2:11" x14ac:dyDescent="0.25">
      <c r="F16" s="11"/>
      <c r="G16" s="45"/>
      <c r="J16" s="9"/>
    </row>
    <row r="17" spans="6:10" x14ac:dyDescent="0.25">
      <c r="F17" s="11"/>
      <c r="G17" s="45"/>
      <c r="J17" s="9"/>
    </row>
    <row r="18" spans="6:10" x14ac:dyDescent="0.25">
      <c r="F18" s="11"/>
      <c r="G18" s="45"/>
      <c r="J18" s="9"/>
    </row>
    <row r="19" spans="6:10" x14ac:dyDescent="0.25">
      <c r="F19" s="11"/>
      <c r="G19" s="45"/>
      <c r="J19" s="9"/>
    </row>
    <row r="20" spans="6:10" x14ac:dyDescent="0.25">
      <c r="F20" s="11"/>
      <c r="G20" s="45"/>
      <c r="J20" s="9"/>
    </row>
    <row r="21" spans="6:10" x14ac:dyDescent="0.25">
      <c r="F21" s="11"/>
      <c r="G21" s="45"/>
      <c r="J21" s="9"/>
    </row>
    <row r="22" spans="6:10" x14ac:dyDescent="0.25">
      <c r="F22" s="11"/>
      <c r="G22" s="45"/>
      <c r="J22" s="9"/>
    </row>
    <row r="23" spans="6:10" x14ac:dyDescent="0.25">
      <c r="F23" s="11"/>
      <c r="G23" s="45"/>
      <c r="J23" s="9"/>
    </row>
    <row r="24" spans="6:10" x14ac:dyDescent="0.25">
      <c r="F24" s="11"/>
      <c r="G24" s="45"/>
      <c r="J24" s="9"/>
    </row>
    <row r="25" spans="6:10" x14ac:dyDescent="0.25">
      <c r="F25" s="11"/>
      <c r="G25" s="45"/>
      <c r="J25" s="9"/>
    </row>
    <row r="26" spans="6:10" x14ac:dyDescent="0.25">
      <c r="F26" s="11"/>
      <c r="G26" s="45"/>
      <c r="J26" s="9"/>
    </row>
    <row r="27" spans="6:10" x14ac:dyDescent="0.25">
      <c r="F27" s="11"/>
      <c r="G27" s="45"/>
      <c r="J27" s="9"/>
    </row>
    <row r="28" spans="6:10" x14ac:dyDescent="0.25">
      <c r="F28" s="11"/>
      <c r="G28" s="45"/>
      <c r="J28" s="9"/>
    </row>
    <row r="29" spans="6:10" x14ac:dyDescent="0.25">
      <c r="F29" s="11"/>
      <c r="G29" s="45"/>
      <c r="J29" s="9"/>
    </row>
    <row r="30" spans="6:10" x14ac:dyDescent="0.25">
      <c r="F30" s="11"/>
      <c r="G30" s="45"/>
      <c r="J30" s="9"/>
    </row>
    <row r="31" spans="6:10" x14ac:dyDescent="0.25">
      <c r="F31" s="11"/>
      <c r="G31" s="45"/>
      <c r="J31" s="9"/>
    </row>
    <row r="32" spans="6:10" x14ac:dyDescent="0.25">
      <c r="F32" s="11"/>
      <c r="G32" s="45"/>
      <c r="J32" s="9"/>
    </row>
    <row r="33" spans="6:10" x14ac:dyDescent="0.25">
      <c r="F33" s="11"/>
      <c r="G33" s="45"/>
      <c r="J33" s="9"/>
    </row>
    <row r="34" spans="6:10" x14ac:dyDescent="0.25">
      <c r="F34" s="11"/>
      <c r="G34" s="45"/>
      <c r="J34" s="9"/>
    </row>
    <row r="35" spans="6:10" x14ac:dyDescent="0.25">
      <c r="F35" s="11"/>
      <c r="G35" s="45"/>
      <c r="J35" s="9"/>
    </row>
    <row r="36" spans="6:10" x14ac:dyDescent="0.25">
      <c r="F36" s="11"/>
      <c r="G36" s="45"/>
      <c r="J36" s="9"/>
    </row>
    <row r="37" spans="6:10" x14ac:dyDescent="0.25">
      <c r="F37" s="11"/>
      <c r="G37" s="45"/>
      <c r="J37" s="9"/>
    </row>
    <row r="38" spans="6:10" x14ac:dyDescent="0.25">
      <c r="F38" s="11"/>
      <c r="G38" s="45"/>
      <c r="J38" s="9"/>
    </row>
    <row r="39" spans="6:10" x14ac:dyDescent="0.25">
      <c r="F39" s="11"/>
      <c r="G39" s="45"/>
      <c r="J39" s="9"/>
    </row>
    <row r="40" spans="6:10" x14ac:dyDescent="0.25">
      <c r="F40" s="11"/>
      <c r="G40" s="45"/>
      <c r="J40" s="9"/>
    </row>
    <row r="41" spans="6:10" x14ac:dyDescent="0.25">
      <c r="F41" s="11"/>
      <c r="G41" s="45"/>
      <c r="J41" s="9"/>
    </row>
    <row r="42" spans="6:10" x14ac:dyDescent="0.25">
      <c r="F42" s="11"/>
      <c r="G42" s="45"/>
      <c r="J42" s="9"/>
    </row>
    <row r="43" spans="6:10" x14ac:dyDescent="0.25">
      <c r="F43" s="11"/>
      <c r="G43" s="45"/>
      <c r="J43" s="9"/>
    </row>
    <row r="44" spans="6:10" x14ac:dyDescent="0.25">
      <c r="F44" s="11"/>
      <c r="G44" s="45"/>
      <c r="J44" s="9"/>
    </row>
    <row r="45" spans="6:10" x14ac:dyDescent="0.25">
      <c r="F45" s="11"/>
      <c r="G45" s="45"/>
      <c r="J45" s="9"/>
    </row>
    <row r="46" spans="6:10" x14ac:dyDescent="0.25">
      <c r="F46" s="11"/>
      <c r="G46" s="45"/>
      <c r="J46" s="9"/>
    </row>
    <row r="47" spans="6:10" x14ac:dyDescent="0.25">
      <c r="F47" s="11"/>
      <c r="G47" s="45"/>
      <c r="J47" s="9"/>
    </row>
    <row r="48" spans="6:10" x14ac:dyDescent="0.25">
      <c r="F48" s="11"/>
      <c r="G48" s="45"/>
      <c r="J48" s="9"/>
    </row>
    <row r="49" spans="6:10" x14ac:dyDescent="0.25">
      <c r="F49" s="11"/>
      <c r="G49" s="45"/>
      <c r="J49" s="9"/>
    </row>
    <row r="50" spans="6:10" x14ac:dyDescent="0.25">
      <c r="F50" s="11"/>
      <c r="G50" s="45"/>
      <c r="J50" s="9"/>
    </row>
    <row r="51" spans="6:10" x14ac:dyDescent="0.25">
      <c r="F51" s="11"/>
      <c r="G51" s="45"/>
      <c r="J51" s="9"/>
    </row>
    <row r="52" spans="6:10" x14ac:dyDescent="0.25">
      <c r="F52" s="11"/>
      <c r="G52" s="45"/>
      <c r="J52" s="9"/>
    </row>
    <row r="53" spans="6:10" x14ac:dyDescent="0.25">
      <c r="F53" s="11"/>
      <c r="G53" s="45"/>
      <c r="J53" s="9"/>
    </row>
    <row r="54" spans="6:10" x14ac:dyDescent="0.25">
      <c r="F54" s="11"/>
      <c r="G54" s="45"/>
      <c r="J54" s="9"/>
    </row>
    <row r="55" spans="6:10" x14ac:dyDescent="0.25">
      <c r="F55" s="11"/>
      <c r="G55" s="45"/>
      <c r="J55" s="9"/>
    </row>
    <row r="56" spans="6:10" x14ac:dyDescent="0.25">
      <c r="F56" s="11"/>
      <c r="G56" s="45"/>
      <c r="J56" s="9"/>
    </row>
    <row r="57" spans="6:10" x14ac:dyDescent="0.25">
      <c r="F57" s="11"/>
      <c r="G57" s="45"/>
      <c r="J57" s="9"/>
    </row>
    <row r="58" spans="6:10" x14ac:dyDescent="0.25">
      <c r="F58" s="11"/>
      <c r="G58" s="45"/>
      <c r="J58" s="9"/>
    </row>
    <row r="59" spans="6:10" x14ac:dyDescent="0.25">
      <c r="F59" s="11"/>
      <c r="G59" s="45"/>
      <c r="J59" s="9"/>
    </row>
    <row r="60" spans="6:10" x14ac:dyDescent="0.25">
      <c r="F60" s="11"/>
      <c r="G60" s="45"/>
      <c r="J60" s="9"/>
    </row>
  </sheetData>
  <mergeCells count="1">
    <mergeCell ref="E3:F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55429E-2173-44CC-916B-6A3F37702296}">
          <x14:formula1>
            <xm:f>'All Staff'!$P$3:$P$7</xm:f>
          </x14:formula1>
          <xm:sqref>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9705-E13D-4ACB-9A92-4DF0A87B1782}">
  <sheetPr>
    <tabColor theme="4"/>
  </sheetPr>
  <dimension ref="B2:D10"/>
  <sheetViews>
    <sheetView workbookViewId="0">
      <selection activeCell="C13" sqref="C13"/>
    </sheetView>
  </sheetViews>
  <sheetFormatPr defaultRowHeight="15" x14ac:dyDescent="0.25"/>
  <cols>
    <col min="2" max="2" width="18.140625" customWidth="1"/>
    <col min="3" max="3" width="16.28515625" bestFit="1" customWidth="1"/>
    <col min="4" max="4" width="14" customWidth="1"/>
    <col min="5" max="6" width="12" bestFit="1" customWidth="1"/>
    <col min="7" max="7" width="16.28515625" bestFit="1" customWidth="1"/>
    <col min="8" max="8" width="19.42578125" bestFit="1" customWidth="1"/>
    <col min="9" max="9" width="19.5703125" bestFit="1" customWidth="1"/>
  </cols>
  <sheetData>
    <row r="2" spans="2:4" x14ac:dyDescent="0.25">
      <c r="B2" s="6" t="s">
        <v>224</v>
      </c>
    </row>
    <row r="5" spans="2:4" x14ac:dyDescent="0.25">
      <c r="C5" s="58" t="s">
        <v>225</v>
      </c>
    </row>
    <row r="6" spans="2:4" x14ac:dyDescent="0.25">
      <c r="B6" s="58" t="s">
        <v>229</v>
      </c>
      <c r="C6" t="s">
        <v>15</v>
      </c>
      <c r="D6" t="s">
        <v>8</v>
      </c>
    </row>
    <row r="7" spans="2:4" x14ac:dyDescent="0.25">
      <c r="B7" s="59" t="s">
        <v>227</v>
      </c>
      <c r="C7" s="3">
        <v>43</v>
      </c>
      <c r="D7" s="3">
        <v>44</v>
      </c>
    </row>
    <row r="8" spans="2:4" x14ac:dyDescent="0.25">
      <c r="B8" s="59" t="s">
        <v>228</v>
      </c>
      <c r="C8" s="10">
        <v>31.395348837209301</v>
      </c>
      <c r="D8" s="10">
        <v>29.34090909090909</v>
      </c>
    </row>
    <row r="9" spans="2:4" x14ac:dyDescent="0.25">
      <c r="B9" s="59" t="s">
        <v>230</v>
      </c>
      <c r="C9" s="44">
        <v>78284.186046511633</v>
      </c>
      <c r="D9" s="44">
        <v>74486.363636363632</v>
      </c>
    </row>
    <row r="10" spans="2:4" x14ac:dyDescent="0.25">
      <c r="B10" s="59" t="s">
        <v>231</v>
      </c>
      <c r="C10" s="10">
        <v>3.1464797706275878</v>
      </c>
      <c r="D10" s="10">
        <v>3.1435242839352426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86B6-1F36-4089-A85A-BF76FAD09A39}">
  <sheetPr>
    <tabColor theme="1"/>
  </sheetPr>
  <dimension ref="B2:G10"/>
  <sheetViews>
    <sheetView workbookViewId="0">
      <selection activeCell="T27" sqref="T27"/>
    </sheetView>
  </sheetViews>
  <sheetFormatPr defaultRowHeight="15" x14ac:dyDescent="0.25"/>
  <cols>
    <col min="2" max="2" width="13.140625" bestFit="1" customWidth="1"/>
    <col min="3" max="3" width="14.42578125" bestFit="1" customWidth="1"/>
    <col min="6" max="6" width="13.140625" bestFit="1" customWidth="1"/>
    <col min="7" max="7" width="14.42578125" bestFit="1" customWidth="1"/>
  </cols>
  <sheetData>
    <row r="2" spans="2:7" x14ac:dyDescent="0.25">
      <c r="B2" s="58" t="s">
        <v>203</v>
      </c>
      <c r="C2" t="s" vm="1">
        <v>206</v>
      </c>
      <c r="F2" s="58" t="s">
        <v>203</v>
      </c>
      <c r="G2" t="s" vm="2">
        <v>204</v>
      </c>
    </row>
    <row r="4" spans="2:7" x14ac:dyDescent="0.25">
      <c r="B4" s="58" t="s">
        <v>233</v>
      </c>
      <c r="C4" t="s">
        <v>227</v>
      </c>
      <c r="F4" s="58" t="s">
        <v>233</v>
      </c>
      <c r="G4" t="s">
        <v>227</v>
      </c>
    </row>
    <row r="5" spans="2:7" x14ac:dyDescent="0.25">
      <c r="B5" s="59" t="s">
        <v>12</v>
      </c>
      <c r="C5" s="3">
        <v>28</v>
      </c>
      <c r="F5" s="59" t="s">
        <v>23</v>
      </c>
      <c r="G5" s="3">
        <v>27</v>
      </c>
    </row>
    <row r="6" spans="2:7" x14ac:dyDescent="0.25">
      <c r="B6" s="59" t="s">
        <v>23</v>
      </c>
      <c r="C6" s="3">
        <v>27</v>
      </c>
      <c r="F6" s="59" t="s">
        <v>12</v>
      </c>
      <c r="G6" s="3">
        <v>27</v>
      </c>
    </row>
    <row r="7" spans="2:7" x14ac:dyDescent="0.25">
      <c r="B7" s="59" t="s">
        <v>17</v>
      </c>
      <c r="C7" s="3">
        <v>19</v>
      </c>
      <c r="F7" s="59" t="s">
        <v>17</v>
      </c>
      <c r="G7" s="3">
        <v>19</v>
      </c>
    </row>
    <row r="8" spans="2:7" x14ac:dyDescent="0.25">
      <c r="B8" s="59" t="s">
        <v>9</v>
      </c>
      <c r="C8" s="3">
        <v>14</v>
      </c>
      <c r="F8" s="59" t="s">
        <v>9</v>
      </c>
      <c r="G8" s="3">
        <v>14</v>
      </c>
    </row>
    <row r="9" spans="2:7" x14ac:dyDescent="0.25">
      <c r="B9" s="59" t="s">
        <v>26</v>
      </c>
      <c r="C9" s="3">
        <v>4</v>
      </c>
      <c r="F9" s="59" t="s">
        <v>26</v>
      </c>
      <c r="G9" s="3">
        <v>4</v>
      </c>
    </row>
    <row r="10" spans="2:7" x14ac:dyDescent="0.25">
      <c r="B10" s="59" t="s">
        <v>226</v>
      </c>
      <c r="C10" s="3">
        <v>92</v>
      </c>
      <c r="F10" s="59" t="s">
        <v>226</v>
      </c>
      <c r="G10" s="3">
        <v>91</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1FBB7-9B31-4D85-B165-D66AE5B67BA4}">
  <sheetPr>
    <tabColor theme="3"/>
  </sheetPr>
  <dimension ref="K2:AA16"/>
  <sheetViews>
    <sheetView showGridLines="0" tabSelected="1" workbookViewId="0">
      <selection activeCell="Z16" sqref="Z16"/>
    </sheetView>
  </sheetViews>
  <sheetFormatPr defaultRowHeight="15" x14ac:dyDescent="0.25"/>
  <cols>
    <col min="8" max="8" width="8.7109375" customWidth="1"/>
    <col min="9" max="9" width="2.140625" customWidth="1"/>
    <col min="10" max="10" width="2.28515625" customWidth="1"/>
    <col min="12" max="12" width="10.85546875" customWidth="1"/>
    <col min="13" max="13" width="1.42578125" customWidth="1"/>
    <col min="15" max="15" width="20.28515625" customWidth="1"/>
    <col min="16" max="16" width="2.5703125" customWidth="1"/>
    <col min="18" max="18" width="26.7109375" customWidth="1"/>
    <col min="21" max="21" width="10.7109375" customWidth="1"/>
    <col min="22" max="22" width="1.85546875" customWidth="1"/>
    <col min="24" max="24" width="18.7109375" customWidth="1"/>
    <col min="25" max="25" width="2" customWidth="1"/>
    <col min="27" max="27" width="26.42578125" customWidth="1"/>
  </cols>
  <sheetData>
    <row r="2" spans="11:27" x14ac:dyDescent="0.25">
      <c r="M2" s="74" t="s">
        <v>235</v>
      </c>
      <c r="N2" s="74"/>
      <c r="O2" s="74"/>
      <c r="P2" s="74"/>
      <c r="Q2" s="74"/>
      <c r="U2" s="74" t="s">
        <v>236</v>
      </c>
      <c r="V2" s="74"/>
      <c r="W2" s="74"/>
      <c r="X2" s="74"/>
      <c r="Y2" s="74"/>
      <c r="Z2" s="74"/>
    </row>
    <row r="3" spans="11:27" ht="40.5" customHeight="1" x14ac:dyDescent="0.25">
      <c r="M3" s="74"/>
      <c r="N3" s="74"/>
      <c r="O3" s="74"/>
      <c r="P3" s="74"/>
      <c r="Q3" s="74"/>
      <c r="U3" s="74"/>
      <c r="V3" s="74"/>
      <c r="W3" s="74"/>
      <c r="X3" s="74"/>
      <c r="Y3" s="74"/>
      <c r="Z3" s="74"/>
    </row>
    <row r="4" spans="11:27" x14ac:dyDescent="0.25">
      <c r="M4" s="74"/>
      <c r="N4" s="74"/>
      <c r="O4" s="74"/>
      <c r="P4" s="74"/>
      <c r="Q4" s="74"/>
      <c r="U4" s="74"/>
      <c r="V4" s="74"/>
      <c r="W4" s="74"/>
      <c r="X4" s="74"/>
      <c r="Y4" s="74"/>
      <c r="Z4" s="74"/>
    </row>
    <row r="5" spans="11:27" ht="21.75" customHeight="1" x14ac:dyDescent="0.25">
      <c r="K5" s="76" t="s">
        <v>237</v>
      </c>
      <c r="L5" s="76"/>
      <c r="M5" s="75"/>
      <c r="N5" s="76" t="s">
        <v>238</v>
      </c>
      <c r="O5" s="76"/>
      <c r="P5" s="75"/>
      <c r="Q5" s="76" t="s">
        <v>239</v>
      </c>
      <c r="R5" s="76"/>
      <c r="T5" s="76" t="s">
        <v>237</v>
      </c>
      <c r="U5" s="76"/>
      <c r="V5" s="75"/>
      <c r="W5" s="76" t="s">
        <v>238</v>
      </c>
      <c r="X5" s="76"/>
      <c r="Y5" s="75"/>
      <c r="Z5" s="76" t="s">
        <v>239</v>
      </c>
      <c r="AA5" s="76"/>
    </row>
    <row r="7" spans="11:27" x14ac:dyDescent="0.25">
      <c r="K7" s="65">
        <f>COUNTIF(Staff[Country],"NZ")</f>
        <v>91</v>
      </c>
      <c r="L7" s="65"/>
      <c r="N7" s="66">
        <f>COUNTIFS(Staff[Country],"NZ",Staff[Gender],"Female")/K7</f>
        <v>0.47252747252747251</v>
      </c>
      <c r="O7" s="66"/>
      <c r="Q7" s="67">
        <f>AVERAGEIFS(Staff[Salary],Staff[Country],"NZ")</f>
        <v>76978.791208791212</v>
      </c>
      <c r="R7" s="67"/>
      <c r="T7" s="65">
        <f>COUNTIF(Staff[Country],"IND")</f>
        <v>92</v>
      </c>
      <c r="U7" s="65"/>
      <c r="W7" s="66">
        <f>COUNTIFS(Staff[Country],"IND",Staff[Gender],"Female")/T7</f>
        <v>0.46739130434782611</v>
      </c>
      <c r="X7" s="66"/>
      <c r="Z7" s="67">
        <f>AVERAGEIFS(Staff[Salary],Staff[Country],"IND")</f>
        <v>77366.521739130432</v>
      </c>
      <c r="AA7" s="67"/>
    </row>
    <row r="8" spans="11:27" x14ac:dyDescent="0.25">
      <c r="K8" s="65"/>
      <c r="L8" s="65"/>
      <c r="N8" s="66"/>
      <c r="O8" s="66"/>
      <c r="Q8" s="67"/>
      <c r="R8" s="67"/>
      <c r="T8" s="65"/>
      <c r="U8" s="65"/>
      <c r="W8" s="66"/>
      <c r="X8" s="66"/>
      <c r="Z8" s="67"/>
      <c r="AA8" s="67"/>
    </row>
    <row r="9" spans="11:27" x14ac:dyDescent="0.25">
      <c r="K9" s="65"/>
      <c r="L9" s="65"/>
      <c r="N9" s="66"/>
      <c r="O9" s="66"/>
      <c r="Q9" s="67"/>
      <c r="R9" s="67"/>
      <c r="T9" s="65"/>
      <c r="U9" s="65"/>
      <c r="W9" s="66"/>
      <c r="X9" s="66"/>
      <c r="Z9" s="67"/>
      <c r="AA9" s="67"/>
    </row>
    <row r="10" spans="11:27" x14ac:dyDescent="0.25">
      <c r="K10" s="65"/>
      <c r="L10" s="65"/>
      <c r="N10" s="66"/>
      <c r="O10" s="66"/>
      <c r="Q10" s="67"/>
      <c r="R10" s="67"/>
      <c r="T10" s="65"/>
      <c r="U10" s="65"/>
      <c r="W10" s="66"/>
      <c r="X10" s="66"/>
      <c r="Z10" s="67"/>
      <c r="AA10" s="67"/>
    </row>
    <row r="11" spans="11:27" x14ac:dyDescent="0.25">
      <c r="K11" s="65"/>
      <c r="L11" s="65"/>
      <c r="N11" s="66"/>
      <c r="O11" s="66"/>
      <c r="Q11" s="67"/>
      <c r="R11" s="67"/>
      <c r="T11" s="65"/>
      <c r="U11" s="65"/>
      <c r="W11" s="66"/>
      <c r="X11" s="66"/>
      <c r="Z11" s="67"/>
      <c r="AA11" s="67"/>
    </row>
    <row r="12" spans="11:27" x14ac:dyDescent="0.25">
      <c r="K12" s="65"/>
      <c r="L12" s="65"/>
      <c r="N12" s="66"/>
      <c r="O12" s="66"/>
      <c r="Q12" s="67"/>
      <c r="R12" s="67"/>
      <c r="T12" s="65"/>
      <c r="U12" s="65"/>
      <c r="W12" s="66"/>
      <c r="X12" s="66"/>
      <c r="Z12" s="67"/>
      <c r="AA12" s="67"/>
    </row>
    <row r="13" spans="11:27" x14ac:dyDescent="0.25">
      <c r="K13" s="65"/>
      <c r="L13" s="65"/>
      <c r="N13" s="66"/>
      <c r="O13" s="66"/>
      <c r="Q13" s="67"/>
      <c r="R13" s="67"/>
      <c r="T13" s="65"/>
      <c r="U13" s="65"/>
      <c r="W13" s="66"/>
      <c r="X13" s="66"/>
      <c r="Z13" s="67"/>
      <c r="AA13" s="67"/>
    </row>
    <row r="14" spans="11:27" x14ac:dyDescent="0.25">
      <c r="K14" s="65"/>
      <c r="L14" s="65"/>
      <c r="N14" s="66"/>
      <c r="O14" s="66"/>
      <c r="Q14" s="67"/>
      <c r="R14" s="67"/>
      <c r="T14" s="65"/>
      <c r="U14" s="65"/>
      <c r="W14" s="66"/>
      <c r="X14" s="66"/>
      <c r="Z14" s="67"/>
      <c r="AA14" s="67"/>
    </row>
    <row r="15" spans="11:27" s="69" customFormat="1" ht="35.25" customHeight="1" x14ac:dyDescent="0.25">
      <c r="K15" s="68"/>
      <c r="L15" s="68"/>
      <c r="N15" s="70"/>
      <c r="O15" s="70"/>
      <c r="Q15" s="71"/>
      <c r="R15" s="71"/>
      <c r="T15" s="68"/>
      <c r="U15" s="68"/>
      <c r="W15" s="70"/>
      <c r="X15" s="70"/>
      <c r="Z15" s="71"/>
      <c r="AA15" s="71"/>
    </row>
    <row r="16" spans="11:27" ht="49.5" customHeight="1" x14ac:dyDescent="0.25">
      <c r="K16" s="68"/>
      <c r="L16" s="68"/>
      <c r="M16" s="69"/>
      <c r="N16" s="73" t="s">
        <v>234</v>
      </c>
      <c r="O16" s="72"/>
      <c r="P16" s="72"/>
      <c r="Q16" s="72"/>
      <c r="R16" s="72"/>
      <c r="S16" s="72"/>
      <c r="T16" s="72"/>
      <c r="U16" s="72"/>
      <c r="V16" s="72"/>
      <c r="W16" s="72"/>
      <c r="X16" s="72"/>
      <c r="Y16" s="69"/>
      <c r="Z16" s="71"/>
      <c r="AA16" s="71"/>
    </row>
  </sheetData>
  <mergeCells count="15">
    <mergeCell ref="N16:X16"/>
    <mergeCell ref="M2:Q4"/>
    <mergeCell ref="U2:Z4"/>
    <mergeCell ref="K5:L5"/>
    <mergeCell ref="N5:O5"/>
    <mergeCell ref="Q5:R5"/>
    <mergeCell ref="T5:U5"/>
    <mergeCell ref="W5:X5"/>
    <mergeCell ref="Z5:AA5"/>
    <mergeCell ref="K7:L14"/>
    <mergeCell ref="Q7:R14"/>
    <mergeCell ref="N7:O14"/>
    <mergeCell ref="T7:U14"/>
    <mergeCell ref="W7:X14"/>
    <mergeCell ref="Z7:AA1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5A2A89-92B2-485A-981F-E9648A2346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NZ Staff Raw Data</vt:lpstr>
      <vt:lpstr>India Staff Raw Data</vt:lpstr>
      <vt:lpstr>NZ Working Data</vt:lpstr>
      <vt:lpstr>India Working Data</vt:lpstr>
      <vt:lpstr>All Staff</vt:lpstr>
      <vt:lpstr>Information Finder 2</vt:lpstr>
      <vt:lpstr>Compariosn </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2024-11-15T11:30:00Z</dcterms:created>
  <dcterms:modified xsi:type="dcterms:W3CDTF">2024-11-15T18:20:43Z</dcterms:modified>
</cp:coreProperties>
</file>