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FA\Documents\"/>
    </mc:Choice>
  </mc:AlternateContent>
  <xr:revisionPtr revIDLastSave="0" documentId="13_ncr:1_{BF341A1D-F9F5-4B97-AC56-89E857E4AD6E}" xr6:coauthVersionLast="43" xr6:coauthVersionMax="43" xr10:uidLastSave="{00000000-0000-0000-0000-000000000000}"/>
  <bookViews>
    <workbookView xWindow="-120" yWindow="-120" windowWidth="20730" windowHeight="11760" activeTab="5" xr2:uid="{00000000-000D-0000-FFFF-FFFF00000000}"/>
  </bookViews>
  <sheets>
    <sheet name="Menu utama" sheetId="8" r:id="rId1"/>
    <sheet name="Data Barang" sheetId="1" r:id="rId2"/>
    <sheet name="Penjualan" sheetId="2" r:id="rId3"/>
    <sheet name="Pembelian" sheetId="3" r:id="rId4"/>
    <sheet name="Persediaan" sheetId="6" r:id="rId5"/>
    <sheet name="Dashboard" sheetId="10" r:id="rId6"/>
    <sheet name="Pivot" sheetId="7" state="hidden" r:id="rId7"/>
  </sheets>
  <externalReferences>
    <externalReference r:id="rId8"/>
    <externalReference r:id="rId9"/>
  </externalReferences>
  <definedNames>
    <definedName name="nama_barang1">'[1]Data Barang'!$B$6:$B$155</definedName>
    <definedName name="penjualan">Penjualan!$A$5:$M$6</definedName>
    <definedName name="Roti_Sandwich">'Data Barang'!$C$7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R8" i="6" l="1"/>
  <c r="U8" i="6" s="1"/>
  <c r="S8" i="6" s="1"/>
  <c r="R9" i="6"/>
  <c r="U9" i="6" s="1"/>
  <c r="S9" i="6" s="1"/>
  <c r="R7" i="6"/>
  <c r="T7" i="6" s="1"/>
  <c r="J9" i="6"/>
  <c r="M9" i="6" s="1"/>
  <c r="K9" i="6" s="1"/>
  <c r="J8" i="6"/>
  <c r="J7" i="6"/>
  <c r="N7" i="6" s="1"/>
  <c r="M8" i="6"/>
  <c r="K8" i="6" s="1"/>
  <c r="L8" i="6"/>
  <c r="N8" i="6"/>
  <c r="L7" i="6"/>
  <c r="U7" i="6" l="1"/>
  <c r="S7" i="6" s="1"/>
  <c r="T8" i="6"/>
  <c r="M7" i="6"/>
  <c r="K7" i="6" s="1"/>
  <c r="V7" i="6"/>
  <c r="Q7" i="6"/>
  <c r="O7" i="6" s="1"/>
  <c r="P7" i="6"/>
  <c r="V8" i="6"/>
  <c r="Q8" i="6"/>
  <c r="O8" i="6" s="1"/>
  <c r="P8" i="6"/>
  <c r="N9" i="6"/>
  <c r="L9" i="6"/>
  <c r="T9" i="6"/>
  <c r="Q9" i="6" l="1"/>
  <c r="O9" i="6" s="1"/>
  <c r="P9" i="6"/>
  <c r="V9" i="6"/>
  <c r="Z7" i="6"/>
  <c r="Y7" i="6"/>
  <c r="W7" i="6" s="1"/>
  <c r="X7" i="6"/>
  <c r="Z8" i="6"/>
  <c r="Y8" i="6"/>
  <c r="W8" i="6" s="1"/>
  <c r="X8" i="6"/>
  <c r="Y9" i="6" l="1"/>
  <c r="W9" i="6" s="1"/>
  <c r="X9" i="6"/>
  <c r="Z9" i="6"/>
  <c r="J7" i="2" l="1"/>
  <c r="F7" i="2"/>
  <c r="B9" i="3"/>
  <c r="B8" i="3" l="1"/>
  <c r="B10" i="3"/>
  <c r="B11" i="3"/>
  <c r="B12" i="3"/>
  <c r="B13" i="3"/>
  <c r="B14" i="3"/>
  <c r="B7" i="3"/>
  <c r="G7" i="3" l="1"/>
  <c r="H5" i="2" l="1"/>
  <c r="G6" i="3" l="1"/>
  <c r="G8" i="3"/>
  <c r="B6" i="3"/>
  <c r="B9" i="6" l="1"/>
  <c r="B8" i="6"/>
  <c r="B7" i="6"/>
  <c r="K9" i="2" l="1"/>
  <c r="H9" i="2"/>
  <c r="F9" i="2"/>
  <c r="H8" i="2"/>
  <c r="F8" i="2"/>
  <c r="K6" i="2"/>
  <c r="H6" i="2"/>
  <c r="F6" i="2"/>
  <c r="K5" i="2"/>
  <c r="F5" i="2"/>
  <c r="J5" i="2" l="1"/>
  <c r="M5" i="2" s="1"/>
  <c r="J8" i="2"/>
  <c r="M8" i="2" s="1"/>
  <c r="J6" i="2"/>
  <c r="M6" i="2" s="1"/>
  <c r="J9" i="2"/>
  <c r="M9" i="2" s="1"/>
  <c r="L6" i="2" l="1"/>
  <c r="L5" i="2"/>
</calcChain>
</file>

<file path=xl/sharedStrings.xml><?xml version="1.0" encoding="utf-8"?>
<sst xmlns="http://schemas.openxmlformats.org/spreadsheetml/2006/main" count="127" uniqueCount="68">
  <si>
    <t>No</t>
  </si>
  <si>
    <t>Nama Barang</t>
  </si>
  <si>
    <t>Kode Brg</t>
  </si>
  <si>
    <t>Nama Suplier</t>
  </si>
  <si>
    <t>teh gelas</t>
  </si>
  <si>
    <t>PT. IndoFood</t>
  </si>
  <si>
    <t>Tali tambang</t>
  </si>
  <si>
    <t xml:space="preserve">PT. Rifki </t>
  </si>
  <si>
    <t>Roti Sandwich</t>
  </si>
  <si>
    <t>Sari Roti</t>
  </si>
  <si>
    <t>No.</t>
  </si>
  <si>
    <t>Tanggal</t>
  </si>
  <si>
    <t>Unit</t>
  </si>
  <si>
    <t>Harga</t>
  </si>
  <si>
    <t>Jumlah Harga</t>
  </si>
  <si>
    <t>Disc</t>
  </si>
  <si>
    <t>HPP</t>
  </si>
  <si>
    <t>Ongkir</t>
  </si>
  <si>
    <t>Total Potongan</t>
  </si>
  <si>
    <t>Bulan</t>
  </si>
  <si>
    <t>Total Bayar</t>
  </si>
  <si>
    <t>Profit</t>
  </si>
  <si>
    <t>PENJUALAN</t>
  </si>
  <si>
    <t>Total Harga</t>
  </si>
  <si>
    <t>Hpp</t>
  </si>
  <si>
    <t>PEMBELIAN BARANG</t>
  </si>
  <si>
    <t>Nama</t>
  </si>
  <si>
    <t>Persediaan Awal</t>
  </si>
  <si>
    <t>Lusin</t>
  </si>
  <si>
    <t>Kodi</t>
  </si>
  <si>
    <t>Gros</t>
  </si>
  <si>
    <t>PERSEDIAAN</t>
  </si>
  <si>
    <t/>
  </si>
  <si>
    <t>Row Labels</t>
  </si>
  <si>
    <t>Grand Total</t>
  </si>
  <si>
    <t>Sum of Harga</t>
  </si>
  <si>
    <t>Sum of Profit</t>
  </si>
  <si>
    <t>(All)</t>
  </si>
  <si>
    <t>Sum of HPP</t>
  </si>
  <si>
    <t>Column Labels</t>
  </si>
  <si>
    <t>Total Sum of Profit</t>
  </si>
  <si>
    <t>Total Sum of Harga</t>
  </si>
  <si>
    <t>Total Sum of HPP</t>
  </si>
  <si>
    <t>APLIKASI PENGOLAHAN DATA TOKO</t>
  </si>
  <si>
    <t xml:space="preserve">Nama Toko </t>
  </si>
  <si>
    <t>:</t>
  </si>
  <si>
    <t>Toko Makmur</t>
  </si>
  <si>
    <t xml:space="preserve">Nama Pemilik </t>
  </si>
  <si>
    <t>Lukman Hakim</t>
  </si>
  <si>
    <t>Alamat</t>
  </si>
  <si>
    <t>Cihaubeuti</t>
  </si>
  <si>
    <t>No Hp/Tlp</t>
  </si>
  <si>
    <t>085223318017</t>
  </si>
  <si>
    <t>1. Isikan Data Barang  Terlebih Dahulu.</t>
  </si>
  <si>
    <t>2. Untuk HPP Isi Di Persediaan.</t>
  </si>
  <si>
    <t>3. Harga Dituntukan Sendiri.</t>
  </si>
  <si>
    <t>4. Bila Ada Pengularan Toko Isi Di Pengambilan.</t>
  </si>
  <si>
    <t>5. Untuk Melihat Rekap dan Grafik Silahkan Lihat Di Dasboard</t>
  </si>
  <si>
    <t>…:: Petungjuk ::..</t>
  </si>
  <si>
    <t>`1</t>
  </si>
  <si>
    <t>Pembelian</t>
  </si>
  <si>
    <t>Persediaan Untuk Dijual</t>
  </si>
  <si>
    <t>Penjualan</t>
  </si>
  <si>
    <t>Persediaan Akhir</t>
  </si>
  <si>
    <t>Jumlah</t>
  </si>
  <si>
    <t>kodi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</si>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</sst>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KK-&quot;00#"/>
    <numFmt numFmtId="165" formatCode="[$-421]dd\ mmmm\ yyyy;@"/>
    <numFmt numFmtId="166" formatCode="[$Rp-421]#,##0"/>
    <numFmt numFmtId="167" formatCode="_([$Rp-421]* #,##0_);_([$Rp-421]* \(#,##0\);_([$Rp-421]* &quot;-&quot;_);_(@_)"/>
    <numFmt numFmtId="168" formatCode="&quot;DD-&quot;00#"/>
  </numFmts>
  <fonts count="8" x14ac:knownFonts="1">
    <font>
      <sz val="11"/>
      <color theme="1"/>
      <name val="Calibri"/>
      <family val="2"/>
      <charset val="1"/>
      <scheme val="minor"/>
    </font>
    <font>
      <b/>
      <sz val="18"/>
      <color theme="6"/>
      <name val="Calibri"/>
      <family val="2"/>
      <scheme val="minor"/>
    </font>
    <font>
      <sz val="18"/>
      <color rgb="FFFFFF00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90">
        <stop position="0">
          <color theme="1"/>
        </stop>
        <stop position="0.5">
          <color rgb="FF92D050"/>
        </stop>
        <stop position="1">
          <color theme="1"/>
        </stop>
      </gradientFill>
    </fill>
    <fill>
      <gradientFill>
        <stop position="0">
          <color theme="1"/>
        </stop>
        <stop position="0.5">
          <color rgb="FF00B050"/>
        </stop>
        <stop position="1">
          <color theme="1"/>
        </stop>
      </gradientFill>
    </fill>
    <fill>
      <patternFill patternType="solid">
        <fgColor rgb="FF00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165" fontId="0" fillId="0" borderId="1" xfId="0" applyNumberFormat="1" applyBorder="1" applyProtection="1">
      <protection locked="0" hidden="1"/>
    </xf>
    <xf numFmtId="0" fontId="0" fillId="0" borderId="1" xfId="0" applyBorder="1" applyProtection="1">
      <protection locked="0" hidden="1"/>
    </xf>
    <xf numFmtId="166" fontId="0" fillId="0" borderId="1" xfId="0" applyNumberFormat="1" applyBorder="1" applyProtection="1">
      <protection hidden="1"/>
    </xf>
    <xf numFmtId="10" fontId="0" fillId="0" borderId="1" xfId="0" applyNumberFormat="1" applyBorder="1" applyProtection="1">
      <protection locked="0" hidden="1"/>
    </xf>
    <xf numFmtId="167" fontId="0" fillId="0" borderId="1" xfId="0" applyNumberFormat="1" applyBorder="1" applyProtection="1">
      <protection locked="0" hidden="1"/>
    </xf>
    <xf numFmtId="167" fontId="0" fillId="0" borderId="1" xfId="0" applyNumberFormat="1" applyBorder="1" applyProtection="1">
      <protection hidden="1"/>
    </xf>
    <xf numFmtId="0" fontId="1" fillId="0" borderId="0" xfId="0" applyFont="1"/>
    <xf numFmtId="0" fontId="0" fillId="0" borderId="3" xfId="0" applyBorder="1" applyProtection="1">
      <protection hidden="1"/>
    </xf>
    <xf numFmtId="164" fontId="0" fillId="0" borderId="1" xfId="0" applyNumberFormat="1" applyBorder="1" applyAlignment="1" applyProtection="1">
      <alignment horizontal="left"/>
      <protection hidden="1"/>
    </xf>
    <xf numFmtId="3" fontId="0" fillId="0" borderId="1" xfId="0" applyNumberFormat="1" applyBorder="1" applyProtection="1">
      <protection locked="0" hidden="1"/>
    </xf>
    <xf numFmtId="164" fontId="0" fillId="0" borderId="0" xfId="0" applyNumberFormat="1" applyAlignment="1" applyProtection="1">
      <alignment horizontal="left" vertical="center"/>
      <protection locked="0"/>
    </xf>
    <xf numFmtId="168" fontId="0" fillId="0" borderId="0" xfId="0" applyNumberFormat="1"/>
    <xf numFmtId="0" fontId="0" fillId="4" borderId="1" xfId="0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1" fontId="0" fillId="0" borderId="1" xfId="0" applyNumberFormat="1" applyBorder="1" applyProtection="1">
      <protection hidden="1"/>
    </xf>
    <xf numFmtId="0" fontId="0" fillId="0" borderId="0" xfId="0" quotePrefix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left" indent="1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left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2" fontId="0" fillId="0" borderId="4" xfId="0" applyNumberFormat="1" applyBorder="1" applyProtection="1">
      <protection hidden="1"/>
    </xf>
    <xf numFmtId="0" fontId="3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left" vertical="center"/>
    </xf>
    <xf numFmtId="0" fontId="4" fillId="7" borderId="0" xfId="0" applyFont="1" applyFill="1"/>
    <xf numFmtId="0" fontId="0" fillId="6" borderId="0" xfId="0" applyFill="1"/>
    <xf numFmtId="0" fontId="4" fillId="8" borderId="0" xfId="0" applyFont="1" applyFill="1" applyAlignment="1">
      <alignment vertical="center"/>
    </xf>
    <xf numFmtId="0" fontId="4" fillId="8" borderId="8" xfId="0" applyFont="1" applyFill="1" applyBorder="1" applyAlignment="1">
      <alignment vertical="center"/>
    </xf>
    <xf numFmtId="0" fontId="4" fillId="8" borderId="10" xfId="0" applyFont="1" applyFill="1" applyBorder="1"/>
    <xf numFmtId="0" fontId="4" fillId="8" borderId="11" xfId="0" applyFont="1" applyFill="1" applyBorder="1"/>
    <xf numFmtId="0" fontId="5" fillId="7" borderId="0" xfId="0" applyFont="1" applyFill="1"/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left"/>
    </xf>
    <xf numFmtId="0" fontId="4" fillId="9" borderId="0" xfId="0" applyFont="1" applyFill="1"/>
    <xf numFmtId="0" fontId="4" fillId="9" borderId="9" xfId="0" applyFont="1" applyFill="1" applyBorder="1"/>
    <xf numFmtId="0" fontId="4" fillId="9" borderId="8" xfId="0" applyFont="1" applyFill="1" applyBorder="1"/>
    <xf numFmtId="0" fontId="0" fillId="9" borderId="8" xfId="0" applyFill="1" applyBorder="1"/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7" borderId="0" xfId="0" applyFill="1"/>
    <xf numFmtId="0" fontId="0" fillId="8" borderId="13" xfId="0" applyFill="1" applyBorder="1" applyAlignment="1" applyProtection="1">
      <alignment horizontal="center" vertic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14" xfId="0" applyFill="1" applyBorder="1" applyAlignment="1" applyProtection="1">
      <alignment horizontal="center" vertical="center"/>
      <protection hidden="1"/>
    </xf>
    <xf numFmtId="0" fontId="0" fillId="10" borderId="13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0" fillId="11" borderId="13" xfId="0" applyFill="1" applyBorder="1" applyAlignment="1" applyProtection="1">
      <alignment horizontal="center" vertical="center"/>
      <protection hidden="1"/>
    </xf>
    <xf numFmtId="0" fontId="0" fillId="11" borderId="1" xfId="0" applyFill="1" applyBorder="1" applyAlignment="1" applyProtection="1">
      <alignment horizontal="center" vertical="center"/>
      <protection hidden="1"/>
    </xf>
    <xf numFmtId="0" fontId="0" fillId="11" borderId="14" xfId="0" applyFill="1" applyBorder="1" applyAlignment="1" applyProtection="1">
      <alignment horizontal="center" vertical="center"/>
      <protection hidden="1"/>
    </xf>
    <xf numFmtId="0" fontId="0" fillId="7" borderId="13" xfId="0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4" xfId="0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2" fontId="0" fillId="0" borderId="14" xfId="0" applyNumberFormat="1" applyBorder="1" applyProtection="1">
      <protection hidden="1"/>
    </xf>
    <xf numFmtId="4" fontId="0" fillId="0" borderId="13" xfId="0" quotePrefix="1" applyNumberFormat="1" applyBorder="1" applyProtection="1">
      <protection hidden="1"/>
    </xf>
    <xf numFmtId="4" fontId="0" fillId="0" borderId="1" xfId="0" applyNumberFormat="1" applyBorder="1" applyProtection="1">
      <protection hidden="1"/>
    </xf>
    <xf numFmtId="4" fontId="0" fillId="0" borderId="14" xfId="0" applyNumberFormat="1" applyBorder="1" applyProtection="1">
      <protection hidden="1"/>
    </xf>
    <xf numFmtId="4" fontId="0" fillId="0" borderId="13" xfId="0" applyNumberFormat="1" applyBorder="1" applyProtection="1">
      <protection hidden="1"/>
    </xf>
    <xf numFmtId="0" fontId="0" fillId="0" borderId="0" xfId="0" applyNumberFormat="1"/>
    <xf numFmtId="0" fontId="2" fillId="5" borderId="0" xfId="0" applyFont="1" applyFill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49" fontId="4" fillId="8" borderId="11" xfId="0" applyNumberFormat="1" applyFont="1" applyFill="1" applyBorder="1" applyAlignment="1">
      <alignment horizontal="left"/>
    </xf>
    <xf numFmtId="49" fontId="4" fillId="8" borderId="12" xfId="0" applyNumberFormat="1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10" borderId="13" xfId="0" applyFill="1" applyBorder="1" applyAlignment="1" applyProtection="1">
      <alignment horizontal="center"/>
      <protection hidden="1"/>
    </xf>
    <xf numFmtId="0" fontId="0" fillId="10" borderId="1" xfId="0" applyFill="1" applyBorder="1" applyAlignment="1" applyProtection="1">
      <alignment horizontal="center"/>
      <protection hidden="1"/>
    </xf>
    <xf numFmtId="0" fontId="0" fillId="10" borderId="14" xfId="0" applyFill="1" applyBorder="1" applyAlignment="1" applyProtection="1">
      <alignment horizontal="center"/>
      <protection hidden="1"/>
    </xf>
    <xf numFmtId="0" fontId="0" fillId="11" borderId="13" xfId="0" applyFill="1" applyBorder="1" applyAlignment="1" applyProtection="1">
      <alignment horizontal="center"/>
      <protection hidden="1"/>
    </xf>
    <xf numFmtId="0" fontId="0" fillId="11" borderId="1" xfId="0" applyFill="1" applyBorder="1" applyAlignment="1" applyProtection="1">
      <alignment horizontal="center"/>
      <protection hidden="1"/>
    </xf>
    <xf numFmtId="0" fontId="0" fillId="11" borderId="14" xfId="0" applyFill="1" applyBorder="1" applyAlignment="1" applyProtection="1">
      <alignment horizontal="center"/>
      <protection hidden="1"/>
    </xf>
    <xf numFmtId="0" fontId="0" fillId="7" borderId="13" xfId="0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7" borderId="4" xfId="0" applyFill="1" applyBorder="1" applyAlignment="1" applyProtection="1">
      <alignment horizontal="center"/>
      <protection hidden="1"/>
    </xf>
    <xf numFmtId="0" fontId="7" fillId="12" borderId="1" xfId="0" applyFont="1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8" borderId="13" xfId="0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/>
      <protection hidden="1"/>
    </xf>
    <xf numFmtId="0" fontId="0" fillId="8" borderId="14" xfId="0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[Tugas_MM_P4.xlsb.xlsx]Dashboard!PivotTable2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92038495188101E-2"/>
          <c:y val="2.5428331875182269E-2"/>
          <c:w val="0.6631918197725283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Sum of Harga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Dashboard!$A$2:$A$4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2"/>
                <c:pt idx="0">
                  <c:v>5000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1-498B-96C3-A2525B0DC198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Sum of HPP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Dashboard!$A$2:$A$4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Dashboard!$C$2:$C$4</c:f>
              <c:numCache>
                <c:formatCode>General</c:formatCode>
                <c:ptCount val="2"/>
                <c:pt idx="0">
                  <c:v>2000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1-498B-96C3-A2525B0DC198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Dashboard!$A$2:$A$4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Dashboard!$D$2:$D$4</c:f>
              <c:numCache>
                <c:formatCode>General</c:formatCode>
                <c:ptCount val="2"/>
                <c:pt idx="0">
                  <c:v>63000</c:v>
                </c:pt>
                <c:pt idx="1">
                  <c:v>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1-498B-96C3-A2525B0D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26584"/>
        <c:axId val="409726912"/>
      </c:barChart>
      <c:catAx>
        <c:axId val="40972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6912"/>
        <c:crosses val="autoZero"/>
        <c:auto val="1"/>
        <c:lblAlgn val="ctr"/>
        <c:lblOffset val="100"/>
        <c:noMultiLvlLbl val="0"/>
      </c:catAx>
      <c:valAx>
        <c:axId val="409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2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[Tugas_MM_P4.xlsb.xlsx]Pivot!PivotTable4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Pivot!$C$9:$C$10</c:f>
              <c:strCache>
                <c:ptCount val="1"/>
                <c:pt idx="0">
                  <c:v>Roti Sandwich</c:v>
                </c:pt>
              </c:strCache>
            </c:strRef>
          </c:tx>
          <c:invertIfNegative val="0"/>
          <c:cat>
            <c:multiLvlStrRef>
              <c:f>Pivot!$B$11:$B$22</c:f>
              <c:multiLvlStrCache>
                <c:ptCount val="6"/>
                <c:lvl>
                  <c:pt idx="0">
                    <c:v>5000</c:v>
                  </c:pt>
                  <c:pt idx="1">
                    <c:v>6000</c:v>
                  </c:pt>
                  <c:pt idx="2">
                    <c:v>5000</c:v>
                  </c:pt>
                  <c:pt idx="3">
                    <c:v>6000</c:v>
                  </c:pt>
                  <c:pt idx="4">
                    <c:v>5000</c:v>
                  </c:pt>
                  <c:pt idx="5">
                    <c:v>6000</c:v>
                  </c:pt>
                </c:lvl>
                <c:lvl>
                  <c:pt idx="0">
                    <c:v>Sum of Profit</c:v>
                  </c:pt>
                  <c:pt idx="2">
                    <c:v>Sum of Harga</c:v>
                  </c:pt>
                  <c:pt idx="4">
                    <c:v>Sum of HPP</c:v>
                  </c:pt>
                </c:lvl>
              </c:multiLvlStrCache>
            </c:multiLvlStrRef>
          </c:cat>
          <c:val>
            <c:numRef>
              <c:f>Pivot!$C$11:$C$22</c:f>
              <c:numCache>
                <c:formatCode>General</c:formatCode>
                <c:ptCount val="6"/>
                <c:pt idx="1">
                  <c:v>81000</c:v>
                </c:pt>
                <c:pt idx="3">
                  <c:v>6000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7-49F1-9DCF-C02D1A1901D7}"/>
            </c:ext>
          </c:extLst>
        </c:ser>
        <c:ser>
          <c:idx val="1"/>
          <c:order val="1"/>
          <c:tx>
            <c:strRef>
              <c:f>Pivot!$D$9:$D$10</c:f>
              <c:strCache>
                <c:ptCount val="1"/>
                <c:pt idx="0">
                  <c:v>Tali tambang</c:v>
                </c:pt>
              </c:strCache>
            </c:strRef>
          </c:tx>
          <c:invertIfNegative val="0"/>
          <c:cat>
            <c:multiLvlStrRef>
              <c:f>Pivot!$B$11:$B$22</c:f>
              <c:multiLvlStrCache>
                <c:ptCount val="6"/>
                <c:lvl>
                  <c:pt idx="0">
                    <c:v>5000</c:v>
                  </c:pt>
                  <c:pt idx="1">
                    <c:v>6000</c:v>
                  </c:pt>
                  <c:pt idx="2">
                    <c:v>5000</c:v>
                  </c:pt>
                  <c:pt idx="3">
                    <c:v>6000</c:v>
                  </c:pt>
                  <c:pt idx="4">
                    <c:v>5000</c:v>
                  </c:pt>
                  <c:pt idx="5">
                    <c:v>6000</c:v>
                  </c:pt>
                </c:lvl>
                <c:lvl>
                  <c:pt idx="0">
                    <c:v>Sum of Profit</c:v>
                  </c:pt>
                  <c:pt idx="2">
                    <c:v>Sum of Harga</c:v>
                  </c:pt>
                  <c:pt idx="4">
                    <c:v>Sum of HPP</c:v>
                  </c:pt>
                </c:lvl>
              </c:multiLvlStrCache>
            </c:multiLvlStrRef>
          </c:cat>
          <c:val>
            <c:numRef>
              <c:f>Pivot!$D$11:$D$22</c:f>
              <c:numCache>
                <c:formatCode>General</c:formatCode>
                <c:ptCount val="6"/>
                <c:pt idx="0">
                  <c:v>63000</c:v>
                </c:pt>
                <c:pt idx="2">
                  <c:v>5000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7-49F1-9DCF-C02D1A19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45984"/>
        <c:axId val="89947520"/>
      </c:barChart>
      <c:catAx>
        <c:axId val="8994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947520"/>
        <c:crosses val="autoZero"/>
        <c:auto val="1"/>
        <c:lblAlgn val="ctr"/>
        <c:lblOffset val="100"/>
        <c:noMultiLvlLbl val="0"/>
      </c:catAx>
      <c:valAx>
        <c:axId val="89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Penjualan!$C$5</c:f>
              <c:strCache>
                <c:ptCount val="1"/>
                <c:pt idx="0">
                  <c:v>Tali tambang</c:v>
                </c:pt>
              </c:strCache>
            </c:strRef>
          </c:tx>
          <c:invertIfNegative val="0"/>
          <c:cat>
            <c:strRef>
              <c:f>Penjualan!$C$5:$C$6</c:f>
              <c:strCache>
                <c:ptCount val="2"/>
                <c:pt idx="0">
                  <c:v>Tali tambang</c:v>
                </c:pt>
                <c:pt idx="1">
                  <c:v>Roti Sandwich</c:v>
                </c:pt>
              </c:strCache>
            </c:strRef>
          </c:cat>
          <c:val>
            <c:numRef>
              <c:f>Penjualan!$D$5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5-4D7C-A7C9-8F7CBFE4554C}"/>
            </c:ext>
          </c:extLst>
        </c:ser>
        <c:ser>
          <c:idx val="1"/>
          <c:order val="1"/>
          <c:tx>
            <c:strRef>
              <c:f>Penjualan!#REF!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Penjualan!$C$5:$C$6</c:f>
              <c:strCache>
                <c:ptCount val="2"/>
                <c:pt idx="0">
                  <c:v>Tali tambang</c:v>
                </c:pt>
                <c:pt idx="1">
                  <c:v>Roti Sandwich</c:v>
                </c:pt>
              </c:strCache>
            </c:strRef>
          </c:cat>
          <c:val>
            <c:numRef>
              <c:f>Penjualan!#REF!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5-4D7C-A7C9-8F7CBFE4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5024"/>
        <c:axId val="89986560"/>
      </c:barChart>
      <c:catAx>
        <c:axId val="899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986560"/>
        <c:crosses val="autoZero"/>
        <c:auto val="1"/>
        <c:lblAlgn val="ctr"/>
        <c:lblOffset val="100"/>
        <c:noMultiLvlLbl val="0"/>
      </c:catAx>
      <c:valAx>
        <c:axId val="89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rsediaan!A1"/><Relationship Id="rId2" Type="http://schemas.openxmlformats.org/officeDocument/2006/relationships/hyperlink" Target="#Penjualan!A1"/><Relationship Id="rId1" Type="http://schemas.openxmlformats.org/officeDocument/2006/relationships/hyperlink" Target="#Pembelian!A1"/><Relationship Id="rId4" Type="http://schemas.openxmlformats.org/officeDocument/2006/relationships/hyperlink" Target="#'Data Barang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104775</xdr:rowOff>
    </xdr:from>
    <xdr:to>
      <xdr:col>4</xdr:col>
      <xdr:colOff>419101</xdr:colOff>
      <xdr:row>18</xdr:row>
      <xdr:rowOff>19051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179512-7A0A-412F-99CE-EEB3EB1A3A51}"/>
            </a:ext>
          </a:extLst>
        </xdr:cNvPr>
        <xdr:cNvSpPr/>
      </xdr:nvSpPr>
      <xdr:spPr>
        <a:xfrm>
          <a:off x="161925" y="676275"/>
          <a:ext cx="2695576" cy="2990851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257175</xdr:colOff>
      <xdr:row>4</xdr:row>
      <xdr:rowOff>19811</xdr:rowOff>
    </xdr:from>
    <xdr:to>
      <xdr:col>4</xdr:col>
      <xdr:colOff>323850</xdr:colOff>
      <xdr:row>17</xdr:row>
      <xdr:rowOff>9659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7C04445-F620-432D-B97D-A2543DB91AFF}"/>
            </a:ext>
          </a:extLst>
        </xdr:cNvPr>
        <xdr:cNvGrpSpPr/>
      </xdr:nvGrpSpPr>
      <xdr:grpSpPr>
        <a:xfrm>
          <a:off x="257175" y="829436"/>
          <a:ext cx="2505075" cy="2628273"/>
          <a:chOff x="257175" y="781811"/>
          <a:chExt cx="2505075" cy="2916206"/>
        </a:xfrm>
      </xdr:grpSpPr>
      <xdr:sp macro="[2]!Pembelian" textlink="">
        <xdr:nvSpPr>
          <xdr:cNvPr id="4" name="Rectangl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D10546B-DAC4-480D-A39C-E01C47D42361}"/>
              </a:ext>
            </a:extLst>
          </xdr:cNvPr>
          <xdr:cNvSpPr/>
        </xdr:nvSpPr>
        <xdr:spPr>
          <a:xfrm>
            <a:off x="257175" y="781811"/>
            <a:ext cx="1095375" cy="527335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/>
              <a:t>Pembelian</a:t>
            </a:r>
          </a:p>
        </xdr:txBody>
      </xdr:sp>
      <xdr:sp macro="[2]!Penjualan" textlink="">
        <xdr:nvSpPr>
          <xdr:cNvPr id="5" name="Rectangl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928ACC0-DE25-481E-971D-35B363A847ED}"/>
              </a:ext>
            </a:extLst>
          </xdr:cNvPr>
          <xdr:cNvSpPr/>
        </xdr:nvSpPr>
        <xdr:spPr>
          <a:xfrm>
            <a:off x="257175" y="1462307"/>
            <a:ext cx="1095375" cy="57496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/>
              <a:t>Penjualan</a:t>
            </a:r>
          </a:p>
        </xdr:txBody>
      </xdr:sp>
      <xdr:sp macro="[2]!Pengambilan" textlink="">
        <xdr:nvSpPr>
          <xdr:cNvPr id="6" name="Rectangle 5">
            <a:extLst>
              <a:ext uri="{FF2B5EF4-FFF2-40B4-BE49-F238E27FC236}">
                <a16:creationId xmlns:a16="http://schemas.microsoft.com/office/drawing/2014/main" id="{35536967-1BB0-44E2-A99A-5E5AA10CCE7E}"/>
              </a:ext>
            </a:extLst>
          </xdr:cNvPr>
          <xdr:cNvSpPr/>
        </xdr:nvSpPr>
        <xdr:spPr>
          <a:xfrm>
            <a:off x="1657350" y="1462307"/>
            <a:ext cx="1095375" cy="57496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/>
              <a:t>Pengambilan</a:t>
            </a:r>
          </a:p>
        </xdr:txBody>
      </xdr:sp>
      <xdr:sp macro="[2]!Persediaan" textlink="">
        <xdr:nvSpPr>
          <xdr:cNvPr id="7" name="Rectangl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A04AC59-4CAE-448F-9FD2-96AAC0835C6A}"/>
              </a:ext>
            </a:extLst>
          </xdr:cNvPr>
          <xdr:cNvSpPr/>
        </xdr:nvSpPr>
        <xdr:spPr>
          <a:xfrm>
            <a:off x="1657350" y="791405"/>
            <a:ext cx="1095375" cy="527335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100"/>
              <a:t>Persediaan</a:t>
            </a:r>
          </a:p>
        </xdr:txBody>
      </xdr:sp>
      <xdr:sp macro="[2]!dasboard" textlink="">
        <xdr:nvSpPr>
          <xdr:cNvPr id="8" name="Rectangle 7">
            <a:extLst>
              <a:ext uri="{FF2B5EF4-FFF2-40B4-BE49-F238E27FC236}">
                <a16:creationId xmlns:a16="http://schemas.microsoft.com/office/drawing/2014/main" id="{57D7AE59-90BC-4486-84E8-17E1B5EAB7EC}"/>
              </a:ext>
            </a:extLst>
          </xdr:cNvPr>
          <xdr:cNvSpPr/>
        </xdr:nvSpPr>
        <xdr:spPr>
          <a:xfrm>
            <a:off x="257175" y="3123058"/>
            <a:ext cx="2505075" cy="57495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1600">
                <a:solidFill>
                  <a:srgbClr val="FF0000"/>
                </a:solidFill>
                <a:latin typeface="+mj-lt"/>
              </a:rPr>
              <a:t>Dasboard</a:t>
            </a:r>
          </a:p>
        </xdr:txBody>
      </xdr:sp>
    </xdr:grpSp>
    <xdr:clientData/>
  </xdr:twoCellAnchor>
  <xdr:twoCellAnchor>
    <xdr:from>
      <xdr:col>0</xdr:col>
      <xdr:colOff>257175</xdr:colOff>
      <xdr:row>10</xdr:row>
      <xdr:rowOff>105536</xdr:rowOff>
    </xdr:from>
    <xdr:to>
      <xdr:col>4</xdr:col>
      <xdr:colOff>333375</xdr:colOff>
      <xdr:row>13</xdr:row>
      <xdr:rowOff>20185</xdr:rowOff>
    </xdr:to>
    <xdr:sp macro="[2]!Data_Toko" textlink="">
      <xdr:nvSpPr>
        <xdr:cNvPr id="9" name="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46272F-22E7-4260-891C-0C5181BE140D}"/>
            </a:ext>
          </a:extLst>
        </xdr:cNvPr>
        <xdr:cNvSpPr/>
      </xdr:nvSpPr>
      <xdr:spPr>
        <a:xfrm>
          <a:off x="257175" y="2010536"/>
          <a:ext cx="2514600" cy="486149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Data Barang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28575</xdr:rowOff>
    </xdr:from>
    <xdr:to>
      <xdr:col>3</xdr:col>
      <xdr:colOff>819150</xdr:colOff>
      <xdr:row>1</xdr:row>
      <xdr:rowOff>95250</xdr:rowOff>
    </xdr:to>
    <xdr:sp macro="[1]!MENU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81225" y="28575"/>
          <a:ext cx="752475" cy="257175"/>
        </a:xfrm>
        <a:prstGeom prst="roundRect">
          <a:avLst/>
        </a:prstGeom>
        <a:ln w="19050"/>
        <a:effectLst>
          <a:outerShdw blurRad="40000" dist="20000" dir="5400000" rotWithShape="0">
            <a:srgbClr val="000000">
              <a:alpha val="38000"/>
            </a:srgbClr>
          </a:outerShdw>
          <a:reflection blurRad="6350" stA="50000" endA="300" endPos="90000" dist="508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0</xdr:row>
      <xdr:rowOff>28575</xdr:rowOff>
    </xdr:from>
    <xdr:to>
      <xdr:col>12</xdr:col>
      <xdr:colOff>542925</xdr:colOff>
      <xdr:row>1</xdr:row>
      <xdr:rowOff>95250</xdr:rowOff>
    </xdr:to>
    <xdr:sp macro="[1]!MENU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0075" y="28575"/>
          <a:ext cx="752475" cy="257175"/>
        </a:xfrm>
        <a:prstGeom prst="roundRect">
          <a:avLst/>
        </a:prstGeom>
        <a:ln w="19050"/>
        <a:effectLst>
          <a:outerShdw blurRad="40000" dist="20000" dir="5400000" rotWithShape="0">
            <a:srgbClr val="000000">
              <a:alpha val="38000"/>
            </a:srgbClr>
          </a:outerShdw>
          <a:reflection blurRad="6350" stA="50000" endA="300" endPos="90000" dist="508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MENU</a:t>
          </a:r>
        </a:p>
      </xdr:txBody>
    </xdr:sp>
    <xdr:clientData/>
  </xdr:twoCellAnchor>
  <xdr:oneCellAnchor>
    <xdr:from>
      <xdr:col>8</xdr:col>
      <xdr:colOff>431509</xdr:colOff>
      <xdr:row>10</xdr:row>
      <xdr:rowOff>136023</xdr:rowOff>
    </xdr:from>
    <xdr:ext cx="18473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317959" y="20410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38100</xdr:rowOff>
    </xdr:from>
    <xdr:to>
      <xdr:col>6</xdr:col>
      <xdr:colOff>476250</xdr:colOff>
      <xdr:row>1</xdr:row>
      <xdr:rowOff>104775</xdr:rowOff>
    </xdr:to>
    <xdr:sp macro="[1]!MENU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562475" y="38100"/>
          <a:ext cx="647700" cy="257175"/>
        </a:xfrm>
        <a:prstGeom prst="roundRect">
          <a:avLst/>
        </a:prstGeom>
        <a:ln w="19050"/>
        <a:effectLst>
          <a:outerShdw blurRad="40000" dist="20000" dir="5400000" rotWithShape="0">
            <a:srgbClr val="000000">
              <a:alpha val="38000"/>
            </a:srgbClr>
          </a:outerShdw>
          <a:reflection blurRad="6350" stA="50000" endA="300" endPos="90000" dist="508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28575</xdr:rowOff>
    </xdr:from>
    <xdr:to>
      <xdr:col>8</xdr:col>
      <xdr:colOff>552450</xdr:colOff>
      <xdr:row>1</xdr:row>
      <xdr:rowOff>285750</xdr:rowOff>
    </xdr:to>
    <xdr:sp macro="[1]!MENU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429125" y="219075"/>
          <a:ext cx="685800" cy="257175"/>
        </a:xfrm>
        <a:prstGeom prst="roundRect">
          <a:avLst/>
        </a:prstGeom>
        <a:ln w="19050"/>
        <a:effectLst>
          <a:outerShdw blurRad="40000" dist="20000" dir="5400000" rotWithShape="0">
            <a:srgbClr val="000000">
              <a:alpha val="38000"/>
            </a:srgbClr>
          </a:outerShdw>
          <a:reflection blurRad="6350" stA="50000" endA="300" endPos="90000" dist="508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6</xdr:col>
      <xdr:colOff>57150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B7B43-313D-46C1-92C5-D19EB8D4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14287</xdr:rowOff>
    </xdr:from>
    <xdr:to>
      <xdr:col>7</xdr:col>
      <xdr:colOff>304800</xdr:colOff>
      <xdr:row>27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12</xdr:row>
      <xdr:rowOff>180975</xdr:rowOff>
    </xdr:from>
    <xdr:to>
      <xdr:col>12</xdr:col>
      <xdr:colOff>161925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han%20Excel/APLIKASI%20PENGOLAHAN%20DATA%20TOKO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uliah\S4\Multimedia(882)\File%20Pendukung\Excel\Bahan%20Excel\APLIKASI%20PENGOLAHAN%20DATA%20TOK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enu Kasir"/>
      <sheetName val="Sheet6"/>
      <sheetName val="Sheet5"/>
      <sheetName val="MENU"/>
      <sheetName val="Persediaan"/>
      <sheetName val="Sheet3"/>
      <sheetName val="PEMBELIAN"/>
      <sheetName val="Penjualan"/>
      <sheetName val="Penjualan (2)"/>
      <sheetName val="WARNING!!"/>
      <sheetName val="Pengambilan"/>
      <sheetName val="Dasboard (3)"/>
      <sheetName val="Dasboard (2)"/>
      <sheetName val="Dasboard"/>
      <sheetName val="Data Barang"/>
      <sheetName val="Data Password"/>
      <sheetName val="Kasir"/>
      <sheetName val="Kasir (2)"/>
      <sheetName val="Sheet1"/>
      <sheetName val="Sheet8"/>
      <sheetName val="Sheet7"/>
      <sheetName val="Sheet4"/>
      <sheetName val="Sheet2"/>
      <sheetName val="APLIKASI PENGOLAHAN DATA TOKO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D7" t="str">
            <v>teh gelas</v>
          </cell>
          <cell r="E7">
            <v>144</v>
          </cell>
          <cell r="F7">
            <v>12</v>
          </cell>
          <cell r="G7">
            <v>7.2</v>
          </cell>
          <cell r="H7">
            <v>1</v>
          </cell>
          <cell r="I7">
            <v>1000</v>
          </cell>
        </row>
        <row r="8">
          <cell r="D8" t="str">
            <v>Tali tambang</v>
          </cell>
          <cell r="E8">
            <v>150</v>
          </cell>
          <cell r="F8">
            <v>12.5</v>
          </cell>
          <cell r="G8">
            <v>7.5</v>
          </cell>
          <cell r="H8">
            <v>1.0416666666666667</v>
          </cell>
          <cell r="I8">
            <v>2000</v>
          </cell>
        </row>
        <row r="9">
          <cell r="D9" t="str">
            <v>Roti Sandwich</v>
          </cell>
          <cell r="E9">
            <v>2000</v>
          </cell>
          <cell r="F9">
            <v>166.66666666666669</v>
          </cell>
          <cell r="G9">
            <v>100</v>
          </cell>
          <cell r="H9">
            <v>13.888888888888889</v>
          </cell>
          <cell r="I9">
            <v>3000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</sheetData>
      <sheetData sheetId="6" refreshError="1"/>
      <sheetData sheetId="7" refreshError="1"/>
      <sheetData sheetId="8" refreshError="1">
        <row r="5">
          <cell r="D5">
            <v>0</v>
          </cell>
        </row>
        <row r="6">
          <cell r="D6" t="str">
            <v>Unit</v>
          </cell>
        </row>
        <row r="7">
          <cell r="D7">
            <v>12</v>
          </cell>
        </row>
        <row r="8">
          <cell r="D8">
            <v>13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 t="str">
            <v>teh gelas</v>
          </cell>
        </row>
        <row r="7">
          <cell r="B7" t="str">
            <v>Tali tambang</v>
          </cell>
        </row>
        <row r="8">
          <cell r="B8" t="str">
            <v>Roti Sandwich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enu Kasir"/>
      <sheetName val="Sheet6"/>
      <sheetName val="Sheet5"/>
      <sheetName val="MENU"/>
      <sheetName val="Persediaan"/>
      <sheetName val="Sheet3"/>
      <sheetName val="PEMBELIAN"/>
      <sheetName val="Penjualan"/>
      <sheetName val="Penjualan (2)"/>
      <sheetName val="WARNING!!"/>
      <sheetName val="Pengambilan"/>
      <sheetName val="Dasboard (3)"/>
      <sheetName val="Dasboard (2)"/>
      <sheetName val="Dasboard"/>
      <sheetName val="Data Barang"/>
      <sheetName val="Data Password"/>
      <sheetName val="Kasir"/>
      <sheetName val="Kasir (2)"/>
      <sheetName val="Sheet1"/>
      <sheetName val="Sheet8"/>
      <sheetName val="Sheet7"/>
      <sheetName val="Sheet4"/>
      <sheetName val="Sheet2"/>
      <sheetName val="APLIKASI PENGOLAHAN DATA TOKO"/>
    </sheetNames>
    <definedNames>
      <definedName name="dasboard"/>
      <definedName name="Data_Toko"/>
      <definedName name="Pembelian"/>
      <definedName name="Pengambilan"/>
      <definedName name="Penjualan"/>
      <definedName name="Persediaa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i s" refreshedDate="42992.461509953704" createdVersion="4" refreshedVersion="4" minRefreshableVersion="3" recordCount="2" xr:uid="{00000000-000A-0000-FFFF-FFFF00000000}">
  <cacheSource type="worksheet">
    <worksheetSource ref="A4:M6" sheet="Penjualan"/>
  </cacheSource>
  <cacheFields count="15">
    <cacheField name="No." numFmtId="0">
      <sharedItems containsSemiMixedTypes="0" containsString="0" containsNumber="1" containsInteger="1" minValue="1" maxValue="2"/>
    </cacheField>
    <cacheField name="Tanggal" numFmtId="165">
      <sharedItems containsSemiMixedTypes="0" containsNonDate="0" containsDate="1" containsString="0" minDate="2017-12-12T00:00:00" maxDate="2018-01-13T00:00:00" count="2">
        <d v="2017-12-12T00:00:00"/>
        <d v="2018-01-12T00:00:00"/>
      </sharedItems>
      <fieldGroup par="14" base="1">
        <rangePr groupBy="months" startDate="2017-12-12T00:00:00" endDate="2018-01-13T00:00:00"/>
        <groupItems count="14">
          <s v="&lt;12/1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3/2018"/>
        </groupItems>
      </fieldGroup>
    </cacheField>
    <cacheField name="Nama Barang" numFmtId="0">
      <sharedItems count="2">
        <s v="Tali tambang"/>
        <s v="Roti Sandwich"/>
      </sharedItems>
    </cacheField>
    <cacheField name="Unit" numFmtId="0">
      <sharedItems containsSemiMixedTypes="0" containsString="0" containsNumber="1" containsInteger="1" minValue="12" maxValue="14"/>
    </cacheField>
    <cacheField name="Harga" numFmtId="0">
      <sharedItems containsSemiMixedTypes="0" containsString="0" containsNumber="1" containsInteger="1" minValue="5000" maxValue="6000" count="2">
        <n v="5000"/>
        <n v="6000"/>
      </sharedItems>
    </cacheField>
    <cacheField name="Jumlah Harga" numFmtId="166">
      <sharedItems containsSemiMixedTypes="0" containsString="0" containsNumber="1" containsInteger="1" minValue="60000" maxValue="84000"/>
    </cacheField>
    <cacheField name="Disc" numFmtId="10">
      <sharedItems containsNonDate="0" containsString="0" containsBlank="1"/>
    </cacheField>
    <cacheField name="HPP" numFmtId="166">
      <sharedItems containsSemiMixedTypes="0" containsString="0" containsNumber="1" containsInteger="1" minValue="2000" maxValue="3000"/>
    </cacheField>
    <cacheField name="Ongkir" numFmtId="167">
      <sharedItems containsString="0" containsBlank="1" containsNumber="1" containsInteger="1" minValue="5000" maxValue="5000"/>
    </cacheField>
    <cacheField name="Total Potongan" numFmtId="167">
      <sharedItems containsSemiMixedTypes="0" containsString="0" containsNumber="1" containsInteger="1" minValue="0" maxValue="0"/>
    </cacheField>
    <cacheField name="Bulan" numFmtId="1">
      <sharedItems containsSemiMixedTypes="0" containsString="0" containsNumber="1" containsInteger="1" minValue="1" maxValue="12"/>
    </cacheField>
    <cacheField name="Total Bayar" numFmtId="167">
      <sharedItems containsSemiMixedTypes="0" containsString="0" containsNumber="1" containsInteger="1" minValue="65000" maxValue="84000"/>
    </cacheField>
    <cacheField name="Profit" numFmtId="167">
      <sharedItems containsSemiMixedTypes="0" containsString="0" containsNumber="1" containsInteger="1" minValue="63000" maxValue="81000"/>
    </cacheField>
    <cacheField name="Quarters" numFmtId="0" databaseField="0">
      <fieldGroup base="1">
        <rangePr groupBy="quarters" startDate="2017-12-12T00:00:00" endDate="2018-01-13T00:00:00"/>
        <groupItems count="6">
          <s v="&lt;12/12/2017"/>
          <s v="Qtr1"/>
          <s v="Qtr2"/>
          <s v="Qtr3"/>
          <s v="Qtr4"/>
          <s v="&gt;1/13/2018"/>
        </groupItems>
      </fieldGroup>
    </cacheField>
    <cacheField name="Years" numFmtId="0" databaseField="0">
      <fieldGroup base="1">
        <rangePr groupBy="years" startDate="2017-12-12T00:00:00" endDate="2018-01-13T00:00:00"/>
        <groupItems count="4">
          <s v="&lt;12/12/2017"/>
          <s v="2017"/>
          <s v="2018"/>
          <s v="&gt;1/13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x v="0"/>
    <x v="0"/>
    <n v="12"/>
    <x v="0"/>
    <n v="60000"/>
    <m/>
    <n v="2000"/>
    <n v="5000"/>
    <n v="0"/>
    <n v="12"/>
    <n v="65000"/>
    <n v="63000"/>
  </r>
  <r>
    <n v="2"/>
    <x v="1"/>
    <x v="1"/>
    <n v="14"/>
    <x v="1"/>
    <n v="84000"/>
    <m/>
    <n v="3000"/>
    <m/>
    <n v="0"/>
    <n v="1"/>
    <n v="84000"/>
    <n v="8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4691A-84C5-4DF1-A1D2-EC0AB34760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1:D4" firstHeaderRow="0" firstDataRow="1" firstDataCol="1"/>
  <pivotFields count="15"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numFmtId="166" showAll="0"/>
    <pivotField showAll="0"/>
    <pivotField dataField="1" numFmtId="166" showAll="0"/>
    <pivotField showAll="0"/>
    <pivotField numFmtId="167" showAll="0"/>
    <pivotField numFmtId="1" showAll="0"/>
    <pivotField numFmtId="167" showAll="0"/>
    <pivotField dataField="1" numFmtId="167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4"/>
    <field x="13"/>
    <field x="1"/>
    <field x="2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arga" fld="4" baseField="0" baseItem="0"/>
    <dataField name="Sum of HPP" fld="7" baseField="0" baseItem="0"/>
    <dataField name="Sum of Profit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3:E6" firstHeaderRow="0" firstDataRow="1" firstDataCol="1" rowPageCount="1" colPageCount="1"/>
  <pivotFields count="15">
    <pivotField showAll="0"/>
    <pivotField axis="axisPage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numFmtId="166" showAll="0"/>
    <pivotField showAll="0"/>
    <pivotField dataField="1" numFmtId="166" showAll="0"/>
    <pivotField showAll="0"/>
    <pivotField numFmtId="167" showAll="0"/>
    <pivotField numFmtId="1" showAll="0"/>
    <pivotField numFmtId="167" showAll="0"/>
    <pivotField dataField="1" numFmtId="167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Profit" fld="12" baseField="0" baseItem="0"/>
    <dataField name="Sum of Harga" fld="4" baseField="0" baseItem="0"/>
    <dataField name="Sum of HPP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4" cacheId="0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B9:E22" firstHeaderRow="1" firstDataRow="2" firstDataCol="1" rowPageCount="1" colPageCount="1"/>
  <pivotFields count="15">
    <pivotField showAll="0"/>
    <pivotField axis="axisPage" numFmtId="165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dataField="1" showAll="0" sumSubtotal="1">
      <items count="3">
        <item x="0"/>
        <item x="1"/>
        <item t="sum"/>
      </items>
    </pivotField>
    <pivotField numFmtId="166" showAll="0"/>
    <pivotField showAll="0"/>
    <pivotField dataField="1" numFmtId="166" showAll="0"/>
    <pivotField showAll="0"/>
    <pivotField numFmtId="167" showAll="0"/>
    <pivotField numFmtId="1" showAll="0"/>
    <pivotField numFmtId="167" showAll="0"/>
    <pivotField dataField="1" numFmtId="167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-2"/>
    <field x="4"/>
  </rowFields>
  <rowItems count="12">
    <i>
      <x/>
    </i>
    <i r="1">
      <x/>
    </i>
    <i r="1">
      <x v="1"/>
    </i>
    <i i="1">
      <x v="1"/>
    </i>
    <i r="1" i="1">
      <x/>
    </i>
    <i r="1" i="1">
      <x v="1"/>
    </i>
    <i i="2">
      <x v="2"/>
    </i>
    <i r="1" i="2">
      <x/>
    </i>
    <i r="1" i="2">
      <x v="1"/>
    </i>
    <i t="grand">
      <x/>
    </i>
    <i t="grand" i="1">
      <x/>
    </i>
    <i t="grand" i="2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3">
    <dataField name="Sum of Profit" fld="12" baseField="0" baseItem="0"/>
    <dataField name="Sum of Harga" fld="4" baseField="0" baseItem="0"/>
    <dataField name="Sum of HPP" fld="7" baseField="0" baseItem="0"/>
  </dataField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A7D2-1A77-46F6-AAE8-DED172D10F21}">
  <dimension ref="A1:N30"/>
  <sheetViews>
    <sheetView showGridLines="0" workbookViewId="0">
      <selection activeCell="H13" sqref="H13"/>
    </sheetView>
  </sheetViews>
  <sheetFormatPr defaultColWidth="0" defaultRowHeight="15" customHeight="1" zeroHeight="1" x14ac:dyDescent="0.25"/>
  <cols>
    <col min="1" max="7" width="9.140625" customWidth="1"/>
    <col min="8" max="8" width="8.140625" customWidth="1"/>
    <col min="9" max="9" width="1.5703125" bestFit="1" customWidth="1"/>
    <col min="10" max="14" width="9.140625" customWidth="1"/>
    <col min="15" max="16384" width="9.140625" hidden="1"/>
  </cols>
  <sheetData>
    <row r="1" spans="1:14" s="79" customFormat="1" x14ac:dyDescent="0.25">
      <c r="A1" s="79" t="s">
        <v>43</v>
      </c>
    </row>
    <row r="2" spans="1:14" s="79" customFormat="1" ht="15" customHeight="1" x14ac:dyDescent="0.25"/>
    <row r="3" spans="1:14" s="79" customFormat="1" ht="15" customHeight="1" x14ac:dyDescent="0.25"/>
    <row r="4" spans="1:14" ht="18.75" x14ac:dyDescent="0.25">
      <c r="A4" s="33"/>
      <c r="B4" s="33"/>
      <c r="C4" s="33"/>
      <c r="D4" s="33"/>
      <c r="E4" s="33"/>
      <c r="F4" s="34"/>
      <c r="G4" s="34"/>
      <c r="H4" s="34"/>
      <c r="I4" s="34"/>
      <c r="J4" s="34"/>
      <c r="K4" s="34"/>
      <c r="L4" s="34"/>
      <c r="M4" s="34"/>
      <c r="N4" s="34"/>
    </row>
    <row r="5" spans="1:14" ht="18.75" x14ac:dyDescent="0.25">
      <c r="A5" s="33"/>
      <c r="B5" s="33"/>
      <c r="C5" s="33"/>
      <c r="D5" s="33"/>
      <c r="E5" s="33"/>
      <c r="F5" s="34"/>
      <c r="G5" s="35" t="s">
        <v>44</v>
      </c>
      <c r="H5" s="36"/>
      <c r="I5" s="37" t="s">
        <v>45</v>
      </c>
      <c r="J5" s="36" t="s">
        <v>46</v>
      </c>
      <c r="K5" s="36"/>
      <c r="L5" s="36"/>
      <c r="M5" s="38"/>
      <c r="N5" s="39"/>
    </row>
    <row r="6" spans="1:14" ht="15.75" x14ac:dyDescent="0.25">
      <c r="A6" s="40"/>
      <c r="B6" s="40"/>
      <c r="C6" s="40"/>
      <c r="D6" s="40"/>
      <c r="E6" s="40"/>
      <c r="F6" s="39"/>
      <c r="G6" s="80" t="s">
        <v>47</v>
      </c>
      <c r="H6" s="81"/>
      <c r="I6" s="41" t="s">
        <v>45</v>
      </c>
      <c r="J6" s="81" t="s">
        <v>48</v>
      </c>
      <c r="K6" s="81"/>
      <c r="L6" s="81"/>
      <c r="M6" s="82"/>
      <c r="N6" s="39"/>
    </row>
    <row r="7" spans="1:14" ht="15.75" x14ac:dyDescent="0.25">
      <c r="A7" s="40"/>
      <c r="B7" s="40"/>
      <c r="C7" s="40"/>
      <c r="D7" s="40"/>
      <c r="E7" s="40"/>
      <c r="F7" s="39"/>
      <c r="G7" s="42" t="s">
        <v>49</v>
      </c>
      <c r="H7" s="41"/>
      <c r="I7" s="41" t="s">
        <v>45</v>
      </c>
      <c r="J7" s="81" t="s">
        <v>50</v>
      </c>
      <c r="K7" s="81"/>
      <c r="L7" s="81"/>
      <c r="M7" s="82"/>
      <c r="N7" s="39"/>
    </row>
    <row r="8" spans="1:14" ht="15.75" x14ac:dyDescent="0.25">
      <c r="A8" s="40"/>
      <c r="B8" s="40"/>
      <c r="C8" s="40"/>
      <c r="D8" s="40"/>
      <c r="E8" s="40"/>
      <c r="F8" s="39"/>
      <c r="G8" s="43" t="s">
        <v>51</v>
      </c>
      <c r="H8" s="44"/>
      <c r="I8" s="44" t="s">
        <v>45</v>
      </c>
      <c r="J8" s="83" t="s">
        <v>52</v>
      </c>
      <c r="K8" s="83"/>
      <c r="L8" s="83"/>
      <c r="M8" s="84"/>
      <c r="N8" s="39"/>
    </row>
    <row r="9" spans="1:14" ht="15.75" x14ac:dyDescent="0.25">
      <c r="A9" s="40"/>
      <c r="B9" s="40"/>
      <c r="C9" s="40"/>
      <c r="D9" s="40"/>
      <c r="E9" s="40"/>
      <c r="F9" s="39"/>
      <c r="G9" s="45"/>
      <c r="H9" s="45"/>
      <c r="I9" s="45"/>
      <c r="J9" s="45"/>
      <c r="K9" s="45"/>
      <c r="L9" s="45"/>
      <c r="M9" s="45"/>
      <c r="N9" s="39"/>
    </row>
    <row r="10" spans="1:14" ht="15.75" x14ac:dyDescent="0.25">
      <c r="A10" s="40"/>
      <c r="B10" s="40"/>
      <c r="C10" s="40"/>
      <c r="D10" s="40"/>
      <c r="E10" s="40"/>
      <c r="F10" s="39"/>
      <c r="G10" s="46"/>
      <c r="H10" s="47"/>
      <c r="I10" s="47"/>
      <c r="J10" s="47" t="s">
        <v>58</v>
      </c>
      <c r="K10" s="47"/>
      <c r="L10" s="47"/>
      <c r="M10" s="48"/>
      <c r="N10" s="39"/>
    </row>
    <row r="11" spans="1:14" ht="15.75" x14ac:dyDescent="0.25">
      <c r="A11" s="40"/>
      <c r="B11" s="40"/>
      <c r="C11" s="40"/>
      <c r="D11" s="40"/>
      <c r="E11" s="40"/>
      <c r="F11" s="39"/>
      <c r="G11" s="49" t="s">
        <v>53</v>
      </c>
      <c r="H11" s="50"/>
      <c r="I11" s="50"/>
      <c r="J11" s="50"/>
      <c r="K11" s="50"/>
      <c r="L11" s="50"/>
      <c r="M11" s="51"/>
      <c r="N11" s="39"/>
    </row>
    <row r="12" spans="1:14" ht="15.75" x14ac:dyDescent="0.25">
      <c r="A12" s="40"/>
      <c r="B12" s="40"/>
      <c r="C12" s="40"/>
      <c r="D12" s="40"/>
      <c r="E12" s="40"/>
      <c r="F12" s="39"/>
      <c r="G12" s="49" t="s">
        <v>54</v>
      </c>
      <c r="H12" s="50"/>
      <c r="I12" s="50"/>
      <c r="J12" s="50"/>
      <c r="K12" s="50"/>
      <c r="L12" s="50"/>
      <c r="M12" s="51"/>
      <c r="N12" s="39"/>
    </row>
    <row r="13" spans="1:14" ht="15.75" x14ac:dyDescent="0.25">
      <c r="A13" s="40"/>
      <c r="B13" s="40"/>
      <c r="C13" s="40"/>
      <c r="D13" s="40"/>
      <c r="E13" s="40"/>
      <c r="F13" s="39"/>
      <c r="G13" s="49" t="s">
        <v>55</v>
      </c>
      <c r="H13" s="50" t="s">
        <v>59</v>
      </c>
      <c r="I13" s="50"/>
      <c r="J13" s="50"/>
      <c r="K13" s="50"/>
      <c r="L13" s="50"/>
      <c r="M13" s="51"/>
      <c r="N13" s="39"/>
    </row>
    <row r="14" spans="1:14" ht="15.75" x14ac:dyDescent="0.25">
      <c r="A14" s="40"/>
      <c r="B14" s="40"/>
      <c r="C14" s="40"/>
      <c r="D14" s="40"/>
      <c r="E14" s="40"/>
      <c r="F14" s="39"/>
      <c r="G14" s="49" t="s">
        <v>56</v>
      </c>
      <c r="H14" s="50"/>
      <c r="I14" s="50"/>
      <c r="J14" s="50"/>
      <c r="K14" s="50"/>
      <c r="L14" s="50"/>
      <c r="M14" s="51"/>
      <c r="N14" s="39"/>
    </row>
    <row r="15" spans="1:14" ht="15.75" x14ac:dyDescent="0.25">
      <c r="A15" s="40"/>
      <c r="B15" s="40"/>
      <c r="C15" s="40"/>
      <c r="D15" s="40"/>
      <c r="E15" s="40"/>
      <c r="F15" s="39"/>
      <c r="G15" s="49" t="s">
        <v>57</v>
      </c>
      <c r="H15" s="50"/>
      <c r="I15" s="50"/>
      <c r="J15" s="50"/>
      <c r="K15" s="50"/>
      <c r="L15" s="50"/>
      <c r="M15" s="51"/>
      <c r="N15" s="39"/>
    </row>
    <row r="16" spans="1:14" ht="15.75" x14ac:dyDescent="0.25">
      <c r="A16" s="40"/>
      <c r="B16" s="40"/>
      <c r="C16" s="40"/>
      <c r="D16" s="40"/>
      <c r="E16" s="40"/>
      <c r="F16" s="39"/>
      <c r="G16" s="52"/>
      <c r="H16" s="50"/>
      <c r="I16" s="50"/>
      <c r="J16" s="50"/>
      <c r="K16" s="50"/>
      <c r="L16" s="50"/>
      <c r="M16" s="51"/>
      <c r="N16" s="39"/>
    </row>
    <row r="17" spans="1:14" ht="15.75" x14ac:dyDescent="0.25">
      <c r="A17" s="40"/>
      <c r="B17" s="40"/>
      <c r="C17" s="40"/>
      <c r="D17" s="40"/>
      <c r="E17" s="40"/>
      <c r="F17" s="39"/>
      <c r="G17" s="53"/>
      <c r="H17" s="54"/>
      <c r="I17" s="54"/>
      <c r="J17" s="54"/>
      <c r="K17" s="54"/>
      <c r="L17" s="54"/>
      <c r="M17" s="55"/>
      <c r="N17" s="39"/>
    </row>
    <row r="18" spans="1:14" ht="15.75" x14ac:dyDescent="0.25">
      <c r="A18" s="40"/>
      <c r="B18" s="40"/>
      <c r="C18" s="40"/>
      <c r="D18" s="40"/>
      <c r="E18" s="40"/>
      <c r="F18" s="39"/>
      <c r="G18" s="56"/>
      <c r="H18" s="57"/>
      <c r="I18" s="57"/>
      <c r="J18" s="57"/>
      <c r="K18" s="57"/>
      <c r="L18" s="57"/>
      <c r="M18" s="58"/>
      <c r="N18" s="39"/>
    </row>
    <row r="19" spans="1:14" ht="15.75" x14ac:dyDescent="0.25">
      <c r="A19" s="40"/>
      <c r="B19" s="40"/>
      <c r="C19" s="40"/>
      <c r="D19" s="40"/>
      <c r="E19" s="40"/>
      <c r="F19" s="39"/>
      <c r="G19" s="59"/>
      <c r="H19" s="59"/>
      <c r="I19" s="59"/>
      <c r="J19" s="59"/>
      <c r="K19" s="59"/>
      <c r="L19" s="59"/>
      <c r="M19" s="59"/>
      <c r="N19" s="39"/>
    </row>
    <row r="20" spans="1:14" ht="15.75" x14ac:dyDescent="0.25">
      <c r="A20" s="40"/>
      <c r="B20" s="40"/>
      <c r="C20" s="40"/>
      <c r="D20" s="40"/>
      <c r="E20" s="40"/>
      <c r="F20" s="39"/>
      <c r="G20" s="59"/>
      <c r="H20" s="59"/>
      <c r="I20" s="59"/>
      <c r="J20" s="59"/>
      <c r="K20" s="59"/>
      <c r="L20" s="59"/>
      <c r="M20" s="59"/>
      <c r="N20" s="39"/>
    </row>
    <row r="21" spans="1:14" ht="15.75" x14ac:dyDescent="0.25">
      <c r="A21" s="40"/>
      <c r="B21" s="40"/>
      <c r="C21" s="40"/>
      <c r="D21" s="40"/>
      <c r="E21" s="40"/>
      <c r="F21" s="39"/>
      <c r="G21" s="59"/>
      <c r="H21" s="59"/>
      <c r="I21" s="59"/>
      <c r="J21" s="59"/>
      <c r="K21" s="59"/>
      <c r="L21" s="59"/>
      <c r="M21" s="59"/>
      <c r="N21" s="39"/>
    </row>
    <row r="22" spans="1:14" ht="15" customHeight="1" x14ac:dyDescent="0.25">
      <c r="A22" s="40"/>
      <c r="B22" s="40"/>
      <c r="C22" s="40"/>
      <c r="D22" s="40"/>
      <c r="E22" s="40"/>
      <c r="F22" s="59"/>
      <c r="G22" s="59"/>
      <c r="H22" s="59"/>
      <c r="I22" s="59"/>
      <c r="J22" s="59"/>
      <c r="K22" s="59"/>
      <c r="L22" s="59"/>
      <c r="M22" s="59"/>
      <c r="N22" s="59"/>
    </row>
    <row r="23" spans="1:14" ht="15" customHeight="1" x14ac:dyDescent="0.25">
      <c r="A23" s="40"/>
      <c r="B23" s="40"/>
      <c r="C23" s="40"/>
      <c r="D23" s="40"/>
      <c r="E23" s="40"/>
      <c r="F23" s="59"/>
      <c r="G23" s="59"/>
      <c r="H23" s="59"/>
      <c r="I23" s="59"/>
      <c r="J23" s="59"/>
      <c r="K23" s="59"/>
      <c r="L23" s="59"/>
      <c r="M23" s="59"/>
      <c r="N23" s="59"/>
    </row>
    <row r="24" spans="1:14" ht="15" customHeight="1" x14ac:dyDescent="0.25">
      <c r="A24" s="40"/>
      <c r="B24" s="40"/>
      <c r="C24" s="40"/>
      <c r="D24" s="40"/>
      <c r="E24" s="40"/>
      <c r="F24" s="59"/>
      <c r="G24" s="59"/>
      <c r="H24" s="59"/>
      <c r="I24" s="59"/>
      <c r="J24" s="59"/>
      <c r="K24" s="59"/>
      <c r="L24" s="59"/>
      <c r="M24" s="59"/>
      <c r="N24" s="59"/>
    </row>
    <row r="25" spans="1:14" ht="15" customHeight="1" x14ac:dyDescent="0.25">
      <c r="A25" s="40"/>
      <c r="B25" s="40"/>
      <c r="C25" s="40"/>
      <c r="D25" s="40"/>
      <c r="E25" s="40"/>
      <c r="F25" s="59"/>
      <c r="G25" s="59"/>
      <c r="H25" s="59"/>
      <c r="I25" s="59"/>
      <c r="J25" s="59"/>
      <c r="K25" s="59"/>
      <c r="L25" s="59"/>
      <c r="M25" s="59"/>
      <c r="N25" s="59"/>
    </row>
    <row r="26" spans="1:14" ht="15" customHeight="1" x14ac:dyDescent="0.25">
      <c r="A26" s="40"/>
      <c r="B26" s="40"/>
      <c r="C26" s="40"/>
      <c r="D26" s="40"/>
      <c r="E26" s="40"/>
      <c r="F26" s="59"/>
      <c r="G26" s="59"/>
      <c r="H26" s="59"/>
      <c r="I26" s="59"/>
      <c r="J26" s="59"/>
      <c r="K26" s="59"/>
      <c r="L26" s="59"/>
      <c r="M26" s="59"/>
      <c r="N26" s="59"/>
    </row>
    <row r="27" spans="1:14" x14ac:dyDescent="0.25">
      <c r="A27" s="40"/>
      <c r="B27" s="40"/>
      <c r="C27" s="40"/>
      <c r="D27" s="40"/>
      <c r="E27" s="40"/>
      <c r="F27" s="59"/>
      <c r="G27" s="59"/>
      <c r="H27" s="59"/>
      <c r="I27" s="59"/>
      <c r="J27" s="59"/>
      <c r="K27" s="59"/>
      <c r="L27" s="59"/>
      <c r="M27" s="59"/>
      <c r="N27" s="59"/>
    </row>
    <row r="28" spans="1:14" x14ac:dyDescent="0.25">
      <c r="A28" s="40"/>
      <c r="B28" s="40"/>
      <c r="C28" s="40"/>
      <c r="D28" s="40"/>
      <c r="E28" s="40"/>
      <c r="F28" s="59"/>
      <c r="N28" s="59"/>
    </row>
    <row r="29" spans="1:14" x14ac:dyDescent="0.25">
      <c r="A29" s="40"/>
      <c r="B29" s="40"/>
      <c r="C29" s="40"/>
      <c r="D29" s="40"/>
      <c r="E29" s="40"/>
      <c r="F29" s="59"/>
      <c r="N29" s="59"/>
    </row>
    <row r="30" spans="1:14" x14ac:dyDescent="0.25">
      <c r="A30" s="40"/>
      <c r="B30" s="40"/>
      <c r="C30" s="40"/>
      <c r="D30" s="40"/>
      <c r="E30" s="40"/>
      <c r="F30" s="59"/>
      <c r="N30" s="59"/>
    </row>
  </sheetData>
  <mergeCells count="5">
    <mergeCell ref="A1:XFD3"/>
    <mergeCell ref="G6:H6"/>
    <mergeCell ref="J6:M6"/>
    <mergeCell ref="J7:M7"/>
    <mergeCell ref="J8:M8"/>
  </mergeCells>
  <dataValidations count="2">
    <dataValidation type="list" showDropDown="1" showInputMessage="1" showErrorMessage="1" errorTitle="wARNING !" error="KALAU MAU DIUBAH HUBUNGI:_x000a_EMAIL:_x000a_HLUKMAN156@GMAI.COM_x000a_FACEBOOK:_x000a_HLUKMAN156@GMAIL.COM_x000a_SMS:_x000a_085223318017" sqref="J5:M5" xr:uid="{0D070595-411C-4155-AA6C-AC66C062142C}">
      <formula1>"Toko Makmur"</formula1>
    </dataValidation>
    <dataValidation type="list" showDropDown="1" showInputMessage="1" showErrorMessage="1" errorTitle="Stop" error="KALAU MAU DIUBAH HUBUNGI:_x000a_EMAIL:_x000a_HLUKMAN156@GMAI.COM_x000a_FACEBOOK:_x000a_HLUKMAN156@GMAIL.COM_x000a_SMS:_x000a_085223318017" sqref="J6:M6" xr:uid="{39983853-EAF7-4231-AC47-56F3DD45A7B7}">
      <formula1>"Lukman Hakim"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15"/>
  <sheetViews>
    <sheetView showGridLines="0" workbookViewId="0">
      <selection activeCell="E5" sqref="E5"/>
    </sheetView>
  </sheetViews>
  <sheetFormatPr defaultRowHeight="15" x14ac:dyDescent="0.25"/>
  <cols>
    <col min="2" max="2" width="13.5703125" bestFit="1" customWidth="1"/>
    <col min="3" max="3" width="9" customWidth="1"/>
    <col min="4" max="4" width="12.85546875" bestFit="1" customWidth="1"/>
    <col min="19" max="19" width="13.5703125" bestFit="1" customWidth="1"/>
  </cols>
  <sheetData>
    <row r="4" spans="1:24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24" x14ac:dyDescent="0.25">
      <c r="A5" s="2">
        <v>1</v>
      </c>
      <c r="B5" s="3" t="s">
        <v>4</v>
      </c>
      <c r="C5" s="4">
        <v>1</v>
      </c>
      <c r="D5" s="3" t="s">
        <v>5</v>
      </c>
      <c r="G5" s="18"/>
    </row>
    <row r="6" spans="1:24" x14ac:dyDescent="0.25">
      <c r="A6" s="2">
        <v>2</v>
      </c>
      <c r="B6" s="3" t="s">
        <v>6</v>
      </c>
      <c r="C6" s="4">
        <v>2</v>
      </c>
      <c r="D6" s="3" t="s">
        <v>7</v>
      </c>
      <c r="G6" s="18"/>
    </row>
    <row r="7" spans="1:24" x14ac:dyDescent="0.25">
      <c r="A7" s="2">
        <v>3</v>
      </c>
      <c r="B7" s="3" t="s">
        <v>8</v>
      </c>
      <c r="C7" s="4">
        <v>3</v>
      </c>
      <c r="D7" s="3" t="s">
        <v>9</v>
      </c>
      <c r="G7" s="18"/>
    </row>
    <row r="8" spans="1:24" x14ac:dyDescent="0.25">
      <c r="B8" s="29"/>
      <c r="C8" s="17"/>
      <c r="D8" s="29"/>
      <c r="G8" s="18"/>
    </row>
    <row r="9" spans="1:24" x14ac:dyDescent="0.25">
      <c r="C9" s="17"/>
      <c r="G9" s="18"/>
    </row>
    <row r="10" spans="1:24" x14ac:dyDescent="0.25">
      <c r="C10" s="17"/>
      <c r="G10" s="18"/>
    </row>
    <row r="11" spans="1:24" x14ac:dyDescent="0.25">
      <c r="G11" s="18"/>
    </row>
    <row r="12" spans="1:24" x14ac:dyDescent="0.25">
      <c r="G12" s="18"/>
      <c r="X12" s="3" t="s">
        <v>4</v>
      </c>
    </row>
    <row r="13" spans="1:24" x14ac:dyDescent="0.25">
      <c r="G13" s="18"/>
      <c r="X13" s="3" t="s">
        <v>6</v>
      </c>
    </row>
    <row r="14" spans="1:24" x14ac:dyDescent="0.25">
      <c r="G14" s="18"/>
      <c r="X14" s="3" t="s">
        <v>8</v>
      </c>
    </row>
    <row r="15" spans="1:24" x14ac:dyDescent="0.25">
      <c r="G15" s="18"/>
    </row>
  </sheetData>
  <dataValidations count="1">
    <dataValidation type="custom" allowBlank="1" showInputMessage="1" showErrorMessage="1" errorTitle="STOP !!!" error="KODE SUDAH ADA." prompt="CUKUP KETIK ANGKA SAJA." sqref="C5:C7" xr:uid="{00000000-0002-0000-0100-000000000000}">
      <formula1>COUNTIF($C$9:$C$155,C5)=1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"/>
  <sheetViews>
    <sheetView showGridLines="0" workbookViewId="0">
      <selection activeCell="I7" sqref="I7"/>
    </sheetView>
  </sheetViews>
  <sheetFormatPr defaultRowHeight="15" x14ac:dyDescent="0.25"/>
  <cols>
    <col min="2" max="2" width="17.28515625" bestFit="1" customWidth="1"/>
    <col min="3" max="3" width="14.85546875" customWidth="1"/>
    <col min="6" max="6" width="12.7109375" bestFit="1" customWidth="1"/>
    <col min="10" max="10" width="14.42578125" bestFit="1" customWidth="1"/>
    <col min="12" max="12" width="10.7109375" bestFit="1" customWidth="1"/>
    <col min="13" max="13" width="10.28515625" bestFit="1" customWidth="1"/>
  </cols>
  <sheetData>
    <row r="2" spans="1:13" ht="23.25" x14ac:dyDescent="0.35">
      <c r="A2" s="13" t="s">
        <v>22</v>
      </c>
    </row>
    <row r="4" spans="1:13" x14ac:dyDescent="0.25">
      <c r="A4" s="5" t="s">
        <v>10</v>
      </c>
      <c r="B4" s="5" t="s">
        <v>11</v>
      </c>
      <c r="C4" s="5" t="s">
        <v>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20</v>
      </c>
      <c r="M4" s="5" t="s">
        <v>21</v>
      </c>
    </row>
    <row r="5" spans="1:13" x14ac:dyDescent="0.25">
      <c r="A5" s="6">
        <v>1</v>
      </c>
      <c r="B5" s="7">
        <v>43081</v>
      </c>
      <c r="C5" s="8" t="s">
        <v>6</v>
      </c>
      <c r="D5" s="8">
        <v>12</v>
      </c>
      <c r="E5" s="8">
        <v>5000</v>
      </c>
      <c r="F5" s="9">
        <f>D5*E5</f>
        <v>60000</v>
      </c>
      <c r="G5" s="10">
        <v>0.09</v>
      </c>
      <c r="H5" s="9">
        <f>IFERROR(IF(ISBLANK(C5),"",VLOOKUP(C5,Persediaan!$D$7:$I$156,6,FALSE)),""*Penjualan!D6)</f>
        <v>2000</v>
      </c>
      <c r="I5" s="11">
        <v>5000</v>
      </c>
      <c r="J5" s="12">
        <f>F5*G5</f>
        <v>5400</v>
      </c>
      <c r="K5" s="21">
        <f>IF(ISBLANK(B5),"",MONTH(B5))</f>
        <v>12</v>
      </c>
      <c r="L5" s="12">
        <f>F5-J5+I5</f>
        <v>59600</v>
      </c>
      <c r="M5" s="12">
        <f>IFERROR(F5-H5-J5+I5,"-")</f>
        <v>57600</v>
      </c>
    </row>
    <row r="6" spans="1:13" x14ac:dyDescent="0.25">
      <c r="A6" s="6">
        <v>2</v>
      </c>
      <c r="B6" s="7">
        <v>43112</v>
      </c>
      <c r="C6" s="8" t="s">
        <v>8</v>
      </c>
      <c r="D6" s="8">
        <v>14</v>
      </c>
      <c r="E6" s="8">
        <v>6000</v>
      </c>
      <c r="F6" s="9">
        <f>D6*E6</f>
        <v>84000</v>
      </c>
      <c r="G6" s="10">
        <v>0.08</v>
      </c>
      <c r="H6" s="9">
        <f>IFERROR(IF(ISBLANK(C6),"",VLOOKUP(C6,[1]Persediaan!$D$7:$I$156,6,FALSE)),""*[1]Penjualan!D6)</f>
        <v>3000</v>
      </c>
      <c r="I6" s="11">
        <v>3000</v>
      </c>
      <c r="J6" s="12">
        <f>F6*G6</f>
        <v>6720</v>
      </c>
      <c r="K6" s="6">
        <f>IF(ISBLANK(B6),"",MONTH(B6))</f>
        <v>1</v>
      </c>
      <c r="L6" s="12">
        <f>F6-J6+I6</f>
        <v>80280</v>
      </c>
      <c r="M6" s="12">
        <f>IFERROR(F6-H6-J6+I6,"-")</f>
        <v>77280</v>
      </c>
    </row>
    <row r="7" spans="1:13" x14ac:dyDescent="0.25">
      <c r="A7" s="6">
        <v>3</v>
      </c>
      <c r="B7" s="2"/>
      <c r="C7" s="2"/>
      <c r="D7" s="2"/>
      <c r="E7" s="2"/>
      <c r="F7" s="9">
        <f>D7*E7</f>
        <v>0</v>
      </c>
      <c r="G7" s="2"/>
      <c r="H7" s="2"/>
      <c r="I7" s="2"/>
      <c r="J7" s="12">
        <f>F7*G7</f>
        <v>0</v>
      </c>
      <c r="K7" s="2"/>
      <c r="L7" s="2"/>
      <c r="M7" s="2"/>
    </row>
    <row r="8" spans="1:13" x14ac:dyDescent="0.25">
      <c r="A8" s="6">
        <v>4</v>
      </c>
      <c r="B8" s="7"/>
      <c r="C8" s="8"/>
      <c r="D8" s="8"/>
      <c r="E8" s="8"/>
      <c r="F8" s="9">
        <f>D8*E8</f>
        <v>0</v>
      </c>
      <c r="G8" s="10"/>
      <c r="H8" s="9" t="str">
        <f>IFERROR(IF(ISBLANK(C8),"",VLOOKUP(C8,[1]Persediaan!$D$7:$I$156,6,FALSE)),""*[1]Penjualan!D7)</f>
        <v/>
      </c>
      <c r="I8" s="11"/>
      <c r="J8" s="12">
        <f>F8*G8</f>
        <v>0</v>
      </c>
      <c r="K8" s="6"/>
      <c r="L8" s="12"/>
      <c r="M8" s="12" t="str">
        <f>IFERROR(F8-H8-J8+I8,"-")</f>
        <v>-</v>
      </c>
    </row>
    <row r="9" spans="1:13" x14ac:dyDescent="0.25">
      <c r="A9" s="6">
        <v>5</v>
      </c>
      <c r="B9" s="7"/>
      <c r="C9" s="8"/>
      <c r="D9" s="8"/>
      <c r="E9" s="8"/>
      <c r="F9" s="9">
        <f>D9*E9</f>
        <v>0</v>
      </c>
      <c r="G9" s="10"/>
      <c r="H9" s="9" t="str">
        <f>IFERROR(IF(ISBLANK(C9),"",VLOOKUP(C9,[1]Persediaan!$D$7:$I$156,6,FALSE)),""*[1]Penjualan!D8)</f>
        <v/>
      </c>
      <c r="I9" s="11"/>
      <c r="J9" s="12">
        <f>F9*G9</f>
        <v>0</v>
      </c>
      <c r="K9" s="12" t="str">
        <f>IF(ISBLANK(B9),"",MONTH(B9))</f>
        <v/>
      </c>
      <c r="L9" s="12"/>
      <c r="M9" s="12" t="str">
        <f>IFERROR(F9-H9-J9+I9,"-")</f>
        <v>-</v>
      </c>
    </row>
  </sheetData>
  <dataValidations count="1">
    <dataValidation type="list" allowBlank="1" showInputMessage="1" showErrorMessage="1" sqref="C8:C9 C6" xr:uid="{00000000-0002-0000-0200-000000000000}">
      <formula1>nama_barang1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4"/>
  <sheetViews>
    <sheetView showGridLines="0" workbookViewId="0">
      <selection activeCell="E9" sqref="E9"/>
    </sheetView>
  </sheetViews>
  <sheetFormatPr defaultRowHeight="15" x14ac:dyDescent="0.25"/>
  <cols>
    <col min="2" max="2" width="14.42578125" bestFit="1" customWidth="1"/>
    <col min="3" max="4" width="12.85546875" bestFit="1" customWidth="1"/>
    <col min="5" max="6" width="10.85546875" bestFit="1" customWidth="1"/>
  </cols>
  <sheetData>
    <row r="2" spans="1:11" ht="23.25" x14ac:dyDescent="0.35">
      <c r="A2" s="13" t="s">
        <v>25</v>
      </c>
    </row>
    <row r="4" spans="1:11" x14ac:dyDescent="0.25">
      <c r="A4" s="85" t="s">
        <v>0</v>
      </c>
      <c r="B4" s="85" t="s">
        <v>2</v>
      </c>
      <c r="C4" s="85" t="s">
        <v>1</v>
      </c>
      <c r="D4" s="85" t="s">
        <v>3</v>
      </c>
      <c r="E4" s="26" t="s">
        <v>12</v>
      </c>
      <c r="F4" s="5" t="s">
        <v>23</v>
      </c>
      <c r="G4" s="85" t="s">
        <v>24</v>
      </c>
    </row>
    <row r="5" spans="1:11" x14ac:dyDescent="0.25">
      <c r="A5" s="85"/>
      <c r="B5" s="85"/>
      <c r="C5" s="85"/>
      <c r="D5" s="85"/>
      <c r="E5" s="27"/>
      <c r="F5" s="5"/>
      <c r="G5" s="85"/>
    </row>
    <row r="6" spans="1:11" x14ac:dyDescent="0.25">
      <c r="A6" s="14">
        <v>1</v>
      </c>
      <c r="B6" s="15">
        <f>IFERROR(IF(C6="","",VLOOKUP(C6,'Data Barang'!$B$5:$C$155,2,FALSE)),"")</f>
        <v>1</v>
      </c>
      <c r="C6" s="3" t="s">
        <v>4</v>
      </c>
      <c r="D6" s="3" t="s">
        <v>5</v>
      </c>
      <c r="E6" s="16">
        <v>40</v>
      </c>
      <c r="F6" s="11">
        <v>60000</v>
      </c>
      <c r="G6" s="12">
        <f>IF(ISERROR(ROUNDUP(F6/E6,-3)),0,ROUNDUP(F6/E6,-3))</f>
        <v>2000</v>
      </c>
      <c r="K6" s="23"/>
    </row>
    <row r="7" spans="1:11" x14ac:dyDescent="0.25">
      <c r="A7" s="6">
        <v>2</v>
      </c>
      <c r="B7" s="15">
        <f>IFERROR(IF(C7="","",VLOOKUP(C7,'Data Barang'!$B$6:$C$155,2,FALSE)),"")</f>
        <v>2</v>
      </c>
      <c r="C7" s="3" t="s">
        <v>6</v>
      </c>
      <c r="D7" s="3" t="s">
        <v>7</v>
      </c>
      <c r="E7" s="16">
        <v>70</v>
      </c>
      <c r="F7" s="11">
        <v>60000</v>
      </c>
      <c r="G7" s="12">
        <f>IF(ISERROR(ROUNDUP(F7/E7,-3)),0,ROUNDUP(F7/E7,-3))</f>
        <v>1000</v>
      </c>
      <c r="K7" s="23"/>
    </row>
    <row r="8" spans="1:11" x14ac:dyDescent="0.25">
      <c r="A8" s="6">
        <v>3</v>
      </c>
      <c r="B8" s="15">
        <f>IFERROR(IF(C8="","",VLOOKUP(C8,'Data Barang'!$B$6:$C$155,2,FALSE)),"")</f>
        <v>3</v>
      </c>
      <c r="C8" s="3" t="s">
        <v>8</v>
      </c>
      <c r="D8" s="3" t="s">
        <v>9</v>
      </c>
      <c r="E8" s="16">
        <v>10</v>
      </c>
      <c r="F8" s="11">
        <v>60000</v>
      </c>
      <c r="G8" s="12">
        <f>IF(ISERROR(ROUNDUP(F8/E8,-3)),0,ROUNDUP(F8/E8,-3))</f>
        <v>6000</v>
      </c>
      <c r="K8" s="23"/>
    </row>
    <row r="9" spans="1:11" x14ac:dyDescent="0.25">
      <c r="B9" s="30" t="str">
        <f>IFERROR(IF(C9="","",VLOOKUP(C9,'Data Barang'!$B$6:$C$155,2,FALSE)),"")</f>
        <v/>
      </c>
      <c r="K9" s="23"/>
    </row>
    <row r="10" spans="1:11" x14ac:dyDescent="0.25">
      <c r="B10" s="30" t="str">
        <f>IFERROR(IF(C10="","",VLOOKUP(C10,'Data Barang'!$B$6:$C$155,2,FALSE)),"")</f>
        <v/>
      </c>
      <c r="K10" s="23"/>
    </row>
    <row r="11" spans="1:11" x14ac:dyDescent="0.25">
      <c r="B11" s="30" t="str">
        <f>IFERROR(IF(C11="","",VLOOKUP(C11,'Data Barang'!$B$6:$C$155,2,FALSE)),"")</f>
        <v/>
      </c>
      <c r="E11" s="22" t="s">
        <v>32</v>
      </c>
      <c r="K11" s="23"/>
    </row>
    <row r="12" spans="1:11" x14ac:dyDescent="0.25">
      <c r="B12" s="30" t="str">
        <f>IFERROR(IF(C12="","",VLOOKUP(C12,'Data Barang'!$B$6:$C$155,2,FALSE)),"")</f>
        <v/>
      </c>
    </row>
    <row r="13" spans="1:11" x14ac:dyDescent="0.25">
      <c r="B13" s="30" t="str">
        <f>IFERROR(IF(C13="","",VLOOKUP(C13,'Data Barang'!$B$6:$C$155,2,FALSE)),"")</f>
        <v/>
      </c>
    </row>
    <row r="14" spans="1:11" x14ac:dyDescent="0.25">
      <c r="B14" s="30" t="str">
        <f>IFERROR(IF(C14="","",VLOOKUP(C14,'Data Barang'!$B$6:$C$155,2,FALSE)),"")</f>
        <v/>
      </c>
    </row>
  </sheetData>
  <mergeCells count="5">
    <mergeCell ref="G4:G5"/>
    <mergeCell ref="A4:A5"/>
    <mergeCell ref="B4:B5"/>
    <mergeCell ref="C4:C5"/>
    <mergeCell ref="D4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9"/>
  <sheetViews>
    <sheetView showGridLines="0" workbookViewId="0">
      <selection activeCell="H8" sqref="H8"/>
    </sheetView>
  </sheetViews>
  <sheetFormatPr defaultRowHeight="15" x14ac:dyDescent="0.25"/>
  <cols>
    <col min="2" max="2" width="13.5703125" hidden="1" customWidth="1"/>
    <col min="4" max="4" width="13.5703125" bestFit="1" customWidth="1"/>
  </cols>
  <sheetData>
    <row r="2" spans="1:26" ht="23.25" x14ac:dyDescent="0.35">
      <c r="A2" s="13" t="s">
        <v>31</v>
      </c>
    </row>
    <row r="5" spans="1:26" x14ac:dyDescent="0.25">
      <c r="A5" s="85" t="s">
        <v>0</v>
      </c>
      <c r="B5" s="5"/>
      <c r="C5" s="85" t="s">
        <v>2</v>
      </c>
      <c r="D5" s="85" t="s">
        <v>26</v>
      </c>
      <c r="E5" s="96" t="s">
        <v>27</v>
      </c>
      <c r="F5" s="96"/>
      <c r="G5" s="96"/>
      <c r="H5" s="97"/>
      <c r="I5" s="98" t="s">
        <v>16</v>
      </c>
      <c r="J5" s="99" t="s">
        <v>60</v>
      </c>
      <c r="K5" s="100"/>
      <c r="L5" s="100"/>
      <c r="M5" s="101"/>
      <c r="N5" s="86" t="s">
        <v>61</v>
      </c>
      <c r="O5" s="87"/>
      <c r="P5" s="87"/>
      <c r="Q5" s="88"/>
      <c r="R5" s="89" t="s">
        <v>62</v>
      </c>
      <c r="S5" s="90"/>
      <c r="T5" s="90"/>
      <c r="U5" s="91"/>
      <c r="V5" s="92" t="s">
        <v>63</v>
      </c>
      <c r="W5" s="93"/>
      <c r="X5" s="93"/>
      <c r="Y5" s="94"/>
      <c r="Z5" s="95" t="s">
        <v>64</v>
      </c>
    </row>
    <row r="6" spans="1:26" x14ac:dyDescent="0.25">
      <c r="A6" s="85"/>
      <c r="B6" s="5"/>
      <c r="C6" s="85"/>
      <c r="D6" s="85"/>
      <c r="E6" s="19" t="s">
        <v>12</v>
      </c>
      <c r="F6" s="19" t="s">
        <v>28</v>
      </c>
      <c r="G6" s="19" t="s">
        <v>29</v>
      </c>
      <c r="H6" s="31" t="s">
        <v>30</v>
      </c>
      <c r="I6" s="98"/>
      <c r="J6" s="60" t="s">
        <v>12</v>
      </c>
      <c r="K6" s="61" t="s">
        <v>28</v>
      </c>
      <c r="L6" s="61" t="s">
        <v>29</v>
      </c>
      <c r="M6" s="62" t="s">
        <v>30</v>
      </c>
      <c r="N6" s="63" t="s">
        <v>12</v>
      </c>
      <c r="O6" s="64" t="s">
        <v>28</v>
      </c>
      <c r="P6" s="64" t="s">
        <v>29</v>
      </c>
      <c r="Q6" s="65" t="s">
        <v>30</v>
      </c>
      <c r="R6" s="66" t="s">
        <v>12</v>
      </c>
      <c r="S6" s="67" t="s">
        <v>28</v>
      </c>
      <c r="T6" s="67" t="s">
        <v>29</v>
      </c>
      <c r="U6" s="68" t="s">
        <v>30</v>
      </c>
      <c r="V6" s="69" t="s">
        <v>12</v>
      </c>
      <c r="W6" s="70" t="s">
        <v>28</v>
      </c>
      <c r="X6" s="70" t="s">
        <v>65</v>
      </c>
      <c r="Y6" s="71" t="s">
        <v>30</v>
      </c>
      <c r="Z6" s="95"/>
    </row>
    <row r="7" spans="1:26" x14ac:dyDescent="0.25">
      <c r="A7" s="14">
        <v>1</v>
      </c>
      <c r="B7" s="14" t="str">
        <f>D7</f>
        <v>teh gelas</v>
      </c>
      <c r="C7" s="15">
        <v>1</v>
      </c>
      <c r="D7" s="3" t="s">
        <v>4</v>
      </c>
      <c r="E7" s="8">
        <v>144</v>
      </c>
      <c r="F7" s="20"/>
      <c r="G7" s="20"/>
      <c r="H7" s="32"/>
      <c r="I7" s="16">
        <v>1000</v>
      </c>
      <c r="J7" s="72">
        <f>SUMIF(Pembelian!$C$6:$C$157,$D$7,Pembelian!$E$6:$E$157)</f>
        <v>40</v>
      </c>
      <c r="K7" s="20">
        <f>M7*12</f>
        <v>3.3333333333333335</v>
      </c>
      <c r="L7" s="20">
        <f>J7/20</f>
        <v>2</v>
      </c>
      <c r="M7" s="73">
        <f>J7/144</f>
        <v>0.27777777777777779</v>
      </c>
      <c r="N7" s="72">
        <f t="shared" ref="N7:N9" si="0">J7+E7</f>
        <v>184</v>
      </c>
      <c r="O7" s="20">
        <f>Q7*12</f>
        <v>15.333333333333332</v>
      </c>
      <c r="P7" s="20">
        <f>N7/20</f>
        <v>9.1999999999999993</v>
      </c>
      <c r="Q7" s="73">
        <f>N7/144</f>
        <v>1.2777777777777777</v>
      </c>
      <c r="R7" s="74">
        <f ca="1">SUMIF(Penjualan!$C$5:$C$88,Persediaan!D7,Penjualan!$D$5:$D$75)</f>
        <v>0</v>
      </c>
      <c r="S7" s="75">
        <f ca="1">U7*12</f>
        <v>0</v>
      </c>
      <c r="T7" s="75">
        <f ca="1">R7/20</f>
        <v>0</v>
      </c>
      <c r="U7" s="76">
        <f ca="1">R7/144</f>
        <v>0</v>
      </c>
      <c r="V7" s="77">
        <f ca="1">N7-R7</f>
        <v>184</v>
      </c>
      <c r="W7" s="75">
        <f ca="1">Y7*12</f>
        <v>15.333333333333332</v>
      </c>
      <c r="X7" s="75">
        <f ca="1">V7/20</f>
        <v>9.1999999999999993</v>
      </c>
      <c r="Y7" s="76">
        <f ca="1">V7/144</f>
        <v>1.2777777777777777</v>
      </c>
      <c r="Z7" s="77">
        <f ca="1">V7</f>
        <v>184</v>
      </c>
    </row>
    <row r="8" spans="1:26" x14ac:dyDescent="0.25">
      <c r="A8" s="6">
        <v>2</v>
      </c>
      <c r="B8" s="14" t="str">
        <f>D8</f>
        <v>Tali tambang</v>
      </c>
      <c r="C8" s="15">
        <v>2</v>
      </c>
      <c r="D8" s="3" t="s">
        <v>6</v>
      </c>
      <c r="E8" s="8">
        <v>150</v>
      </c>
      <c r="F8" s="20"/>
      <c r="G8" s="20"/>
      <c r="H8" s="32"/>
      <c r="I8" s="16">
        <v>2000</v>
      </c>
      <c r="J8" s="72">
        <f>SUMIF(Pembelian!$C$6:$C$157,$D$8,Pembelian!$E$6:$E$157)</f>
        <v>70</v>
      </c>
      <c r="K8" s="20">
        <f t="shared" ref="K8:K9" si="1">M8*12</f>
        <v>5.833333333333333</v>
      </c>
      <c r="L8" s="20">
        <f t="shared" ref="L8:L9" si="2">J8/20</f>
        <v>3.5</v>
      </c>
      <c r="M8" s="73">
        <f t="shared" ref="M8:M9" si="3">J8/144</f>
        <v>0.4861111111111111</v>
      </c>
      <c r="N8" s="72">
        <f t="shared" si="0"/>
        <v>220</v>
      </c>
      <c r="O8" s="20">
        <f t="shared" ref="O8:O9" si="4">Q8*12</f>
        <v>18.333333333333332</v>
      </c>
      <c r="P8" s="20">
        <f t="shared" ref="P8:P9" si="5">N8/20</f>
        <v>11</v>
      </c>
      <c r="Q8" s="73">
        <f t="shared" ref="Q8:Q9" si="6">N8/144</f>
        <v>1.5277777777777777</v>
      </c>
      <c r="R8" s="74">
        <f ca="1">SUMIF(Penjualan!$C$5:$C$88,Persediaan!D8,Penjualan!$D$5:$D$75)</f>
        <v>12</v>
      </c>
      <c r="S8" s="75">
        <f t="shared" ref="S8:S9" ca="1" si="7">U8*12</f>
        <v>1</v>
      </c>
      <c r="T8" s="75">
        <f t="shared" ref="T8:T9" ca="1" si="8">R8/20</f>
        <v>0.6</v>
      </c>
      <c r="U8" s="76">
        <f t="shared" ref="U8:U9" ca="1" si="9">R8/144</f>
        <v>8.3333333333333329E-2</v>
      </c>
      <c r="V8" s="77">
        <f t="shared" ref="V8:V9" ca="1" si="10">N8-R8</f>
        <v>208</v>
      </c>
      <c r="W8" s="75">
        <f t="shared" ref="W8:W9" ca="1" si="11">Y8*12</f>
        <v>17.333333333333332</v>
      </c>
      <c r="X8" s="75">
        <f t="shared" ref="X8:X9" ca="1" si="12">V8/20</f>
        <v>10.4</v>
      </c>
      <c r="Y8" s="76">
        <f t="shared" ref="Y8:Y9" ca="1" si="13">V8/144</f>
        <v>1.4444444444444444</v>
      </c>
      <c r="Z8" s="77">
        <f t="shared" ref="Z8:Z9" ca="1" si="14">V8</f>
        <v>208</v>
      </c>
    </row>
    <row r="9" spans="1:26" x14ac:dyDescent="0.25">
      <c r="A9" s="6">
        <v>3</v>
      </c>
      <c r="B9" s="14" t="str">
        <f>D9</f>
        <v>Roti Sandwich</v>
      </c>
      <c r="C9" s="15">
        <v>3</v>
      </c>
      <c r="D9" s="3" t="s">
        <v>8</v>
      </c>
      <c r="E9" s="8">
        <v>2000</v>
      </c>
      <c r="F9" s="20"/>
      <c r="G9" s="20"/>
      <c r="H9" s="32"/>
      <c r="I9" s="16">
        <v>3000</v>
      </c>
      <c r="J9" s="72">
        <f>SUMIF(Pembelian!$C$6:$C$157,$D$9,Pembelian!$E$6:$E$157)</f>
        <v>10</v>
      </c>
      <c r="K9" s="20">
        <f t="shared" si="1"/>
        <v>0.83333333333333337</v>
      </c>
      <c r="L9" s="20">
        <f t="shared" si="2"/>
        <v>0.5</v>
      </c>
      <c r="M9" s="73">
        <f t="shared" si="3"/>
        <v>6.9444444444444448E-2</v>
      </c>
      <c r="N9" s="72">
        <f t="shared" si="0"/>
        <v>2010</v>
      </c>
      <c r="O9" s="20">
        <f t="shared" si="4"/>
        <v>167.5</v>
      </c>
      <c r="P9" s="20">
        <f t="shared" si="5"/>
        <v>100.5</v>
      </c>
      <c r="Q9" s="73">
        <f t="shared" si="6"/>
        <v>13.958333333333334</v>
      </c>
      <c r="R9" s="74">
        <f ca="1">SUMIF(Penjualan!$C$5:$C$88,Persediaan!D9,Penjualan!$D$5:$D$75)</f>
        <v>14</v>
      </c>
      <c r="S9" s="75">
        <f t="shared" ca="1" si="7"/>
        <v>1.1666666666666667</v>
      </c>
      <c r="T9" s="75">
        <f t="shared" ca="1" si="8"/>
        <v>0.7</v>
      </c>
      <c r="U9" s="76">
        <f t="shared" ca="1" si="9"/>
        <v>9.7222222222222224E-2</v>
      </c>
      <c r="V9" s="77">
        <f t="shared" ca="1" si="10"/>
        <v>1996</v>
      </c>
      <c r="W9" s="75">
        <f t="shared" ca="1" si="11"/>
        <v>166.33333333333331</v>
      </c>
      <c r="X9" s="75">
        <f t="shared" ca="1" si="12"/>
        <v>99.8</v>
      </c>
      <c r="Y9" s="76">
        <f t="shared" ca="1" si="13"/>
        <v>13.861111111111111</v>
      </c>
      <c r="Z9" s="77">
        <f t="shared" ca="1" si="14"/>
        <v>1996</v>
      </c>
    </row>
  </sheetData>
  <mergeCells count="10">
    <mergeCell ref="N5:Q5"/>
    <mergeCell ref="R5:U5"/>
    <mergeCell ref="V5:Y5"/>
    <mergeCell ref="Z5:Z6"/>
    <mergeCell ref="A5:A6"/>
    <mergeCell ref="C5:C6"/>
    <mergeCell ref="D5:D6"/>
    <mergeCell ref="E5:H5"/>
    <mergeCell ref="I5:I6"/>
    <mergeCell ref="J5:M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'Data Barang'!$C$5:$C$7</xm:f>
          </x14:formula1>
          <xm:sqref>C7:C9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43A6-53D2-4F3D-8BBC-DE6146BFCFA1}">
  <dimension ref="A1:D4"/>
  <sheetViews>
    <sheetView tabSelected="1" view="pageLayout" zoomScaleNormal="100" workbookViewId="0">
      <selection activeCell="G1" sqref="G1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1.140625" bestFit="1" customWidth="1"/>
    <col min="4" max="4" width="12.5703125" bestFit="1" customWidth="1"/>
  </cols>
  <sheetData>
    <row r="1" spans="1:4" x14ac:dyDescent="0.25">
      <c r="A1" s="24" t="s">
        <v>33</v>
      </c>
      <c r="B1" t="s">
        <v>35</v>
      </c>
      <c r="C1" t="s">
        <v>38</v>
      </c>
      <c r="D1" t="s">
        <v>36</v>
      </c>
    </row>
    <row r="2" spans="1:4" x14ac:dyDescent="0.25">
      <c r="A2" s="25" t="s">
        <v>66</v>
      </c>
      <c r="B2" s="78">
        <v>5000</v>
      </c>
      <c r="C2" s="78">
        <v>2000</v>
      </c>
      <c r="D2" s="78">
        <v>63000</v>
      </c>
    </row>
    <row r="3" spans="1:4" x14ac:dyDescent="0.25">
      <c r="A3" s="25" t="s">
        <v>67</v>
      </c>
      <c r="B3" s="78">
        <v>6000</v>
      </c>
      <c r="C3" s="78">
        <v>3000</v>
      </c>
      <c r="D3" s="78">
        <v>81000</v>
      </c>
    </row>
    <row r="4" spans="1:4" x14ac:dyDescent="0.25">
      <c r="A4" s="25" t="s">
        <v>34</v>
      </c>
      <c r="B4" s="78">
        <v>11000</v>
      </c>
      <c r="C4" s="78">
        <v>5000</v>
      </c>
      <c r="D4" s="78">
        <v>144000</v>
      </c>
    </row>
  </sheetData>
  <pageMargins left="0.7" right="0.7" top="0.75" bottom="0.75" header="0" footer="0.05"/>
  <pageSetup orientation="portrait" horizontalDpi="1200" verticalDpi="1200" r:id="rId2"/>
  <headerFooter>
    <oddHeader>&amp;C&amp;"-,Bold"&amp;20&amp;K92D050Ceritanya Header</oddHeader>
    <oddFooter>&amp;C&amp;20&amp;K92D050Ceritanya Footer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7"/>
  <sheetViews>
    <sheetView topLeftCell="B1" workbookViewId="0">
      <selection activeCell="I8" sqref="I8"/>
    </sheetView>
  </sheetViews>
  <sheetFormatPr defaultRowHeight="15" x14ac:dyDescent="0.25"/>
  <cols>
    <col min="2" max="2" width="17.7109375" bestFit="1" customWidth="1"/>
    <col min="3" max="3" width="16.28515625" bestFit="1" customWidth="1"/>
    <col min="4" max="4" width="12.28515625" bestFit="1" customWidth="1"/>
    <col min="5" max="5" width="11.28515625" bestFit="1" customWidth="1"/>
    <col min="6" max="6" width="5" customWidth="1"/>
    <col min="7" max="7" width="11.140625" customWidth="1"/>
    <col min="8" max="8" width="5" customWidth="1"/>
    <col min="9" max="9" width="17.7109375" customWidth="1"/>
    <col min="10" max="10" width="17.7109375" bestFit="1" customWidth="1"/>
    <col min="11" max="11" width="16.140625" customWidth="1"/>
    <col min="12" max="12" width="17.7109375" bestFit="1" customWidth="1"/>
    <col min="13" max="13" width="14" bestFit="1" customWidth="1"/>
    <col min="15" max="17" width="12.140625" bestFit="1" customWidth="1"/>
    <col min="18" max="18" width="11.28515625" bestFit="1" customWidth="1"/>
  </cols>
  <sheetData>
    <row r="1" spans="2:5" x14ac:dyDescent="0.25">
      <c r="B1" s="24" t="s">
        <v>11</v>
      </c>
      <c r="C1" t="s">
        <v>37</v>
      </c>
    </row>
    <row r="3" spans="2:5" x14ac:dyDescent="0.25">
      <c r="B3" s="24" t="s">
        <v>33</v>
      </c>
      <c r="C3" t="s">
        <v>36</v>
      </c>
      <c r="D3" t="s">
        <v>35</v>
      </c>
      <c r="E3" t="s">
        <v>38</v>
      </c>
    </row>
    <row r="4" spans="2:5" x14ac:dyDescent="0.25">
      <c r="B4" s="25" t="s">
        <v>8</v>
      </c>
      <c r="C4" s="78">
        <v>81000</v>
      </c>
      <c r="D4" s="78">
        <v>6000</v>
      </c>
      <c r="E4" s="78">
        <v>3000</v>
      </c>
    </row>
    <row r="5" spans="2:5" x14ac:dyDescent="0.25">
      <c r="B5" s="25" t="s">
        <v>6</v>
      </c>
      <c r="C5" s="78">
        <v>63000</v>
      </c>
      <c r="D5" s="78">
        <v>5000</v>
      </c>
      <c r="E5" s="78">
        <v>2000</v>
      </c>
    </row>
    <row r="6" spans="2:5" x14ac:dyDescent="0.25">
      <c r="B6" s="25" t="s">
        <v>34</v>
      </c>
      <c r="C6" s="78">
        <v>144000</v>
      </c>
      <c r="D6" s="78">
        <v>11000</v>
      </c>
      <c r="E6" s="78">
        <v>5000</v>
      </c>
    </row>
    <row r="7" spans="2:5" x14ac:dyDescent="0.25">
      <c r="B7" s="24" t="s">
        <v>11</v>
      </c>
      <c r="C7" t="s">
        <v>37</v>
      </c>
    </row>
    <row r="9" spans="2:5" x14ac:dyDescent="0.25">
      <c r="C9" s="24" t="s">
        <v>39</v>
      </c>
    </row>
    <row r="10" spans="2:5" x14ac:dyDescent="0.25">
      <c r="B10" s="24" t="s">
        <v>33</v>
      </c>
      <c r="C10" t="s">
        <v>8</v>
      </c>
      <c r="D10" t="s">
        <v>6</v>
      </c>
      <c r="E10" t="s">
        <v>34</v>
      </c>
    </row>
    <row r="11" spans="2:5" x14ac:dyDescent="0.25">
      <c r="B11" s="25" t="s">
        <v>36</v>
      </c>
      <c r="C11" s="78"/>
      <c r="D11" s="78"/>
      <c r="E11" s="78"/>
    </row>
    <row r="12" spans="2:5" x14ac:dyDescent="0.25">
      <c r="B12" s="28">
        <v>5000</v>
      </c>
      <c r="C12" s="78"/>
      <c r="D12" s="78">
        <v>63000</v>
      </c>
      <c r="E12" s="78">
        <v>63000</v>
      </c>
    </row>
    <row r="13" spans="2:5" x14ac:dyDescent="0.25">
      <c r="B13" s="28">
        <v>6000</v>
      </c>
      <c r="C13" s="78">
        <v>81000</v>
      </c>
      <c r="D13" s="78"/>
      <c r="E13" s="78">
        <v>81000</v>
      </c>
    </row>
    <row r="14" spans="2:5" x14ac:dyDescent="0.25">
      <c r="B14" s="25" t="s">
        <v>35</v>
      </c>
      <c r="C14" s="78"/>
      <c r="D14" s="78"/>
      <c r="E14" s="78"/>
    </row>
    <row r="15" spans="2:5" x14ac:dyDescent="0.25">
      <c r="B15" s="28">
        <v>5000</v>
      </c>
      <c r="C15" s="78"/>
      <c r="D15" s="78">
        <v>5000</v>
      </c>
      <c r="E15" s="78">
        <v>5000</v>
      </c>
    </row>
    <row r="16" spans="2:5" x14ac:dyDescent="0.25">
      <c r="B16" s="28">
        <v>6000</v>
      </c>
      <c r="C16" s="78">
        <v>6000</v>
      </c>
      <c r="D16" s="78"/>
      <c r="E16" s="78">
        <v>6000</v>
      </c>
    </row>
    <row r="17" spans="2:8" x14ac:dyDescent="0.25">
      <c r="B17" s="25" t="s">
        <v>38</v>
      </c>
      <c r="C17" s="78"/>
      <c r="D17" s="78"/>
      <c r="E17" s="78"/>
    </row>
    <row r="18" spans="2:8" x14ac:dyDescent="0.25">
      <c r="B18" s="28">
        <v>5000</v>
      </c>
      <c r="C18" s="78"/>
      <c r="D18" s="78">
        <v>2000</v>
      </c>
      <c r="E18" s="78">
        <v>2000</v>
      </c>
    </row>
    <row r="19" spans="2:8" x14ac:dyDescent="0.25">
      <c r="B19" s="28">
        <v>6000</v>
      </c>
      <c r="C19" s="78">
        <v>3000</v>
      </c>
      <c r="D19" s="78"/>
      <c r="E19" s="78">
        <v>3000</v>
      </c>
    </row>
    <row r="20" spans="2:8" x14ac:dyDescent="0.25">
      <c r="B20" s="25" t="s">
        <v>40</v>
      </c>
      <c r="C20" s="78">
        <v>81000</v>
      </c>
      <c r="D20" s="78">
        <v>63000</v>
      </c>
      <c r="E20" s="78">
        <v>144000</v>
      </c>
    </row>
    <row r="21" spans="2:8" x14ac:dyDescent="0.25">
      <c r="B21" s="25" t="s">
        <v>41</v>
      </c>
      <c r="C21" s="78">
        <v>6000</v>
      </c>
      <c r="D21" s="78">
        <v>5000</v>
      </c>
      <c r="E21" s="78">
        <v>11000</v>
      </c>
    </row>
    <row r="22" spans="2:8" x14ac:dyDescent="0.25">
      <c r="B22" s="25" t="s">
        <v>42</v>
      </c>
      <c r="C22" s="78">
        <v>3000</v>
      </c>
      <c r="D22" s="78">
        <v>2000</v>
      </c>
      <c r="E22" s="78">
        <v>5000</v>
      </c>
    </row>
    <row r="26" spans="2:8" x14ac:dyDescent="0.25">
      <c r="H26" s="25"/>
    </row>
    <row r="27" spans="2:8" x14ac:dyDescent="0.25">
      <c r="H27" s="25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Menu utama</vt:lpstr>
      <vt:lpstr>Data Barang</vt:lpstr>
      <vt:lpstr>Penjualan</vt:lpstr>
      <vt:lpstr>Pembelian</vt:lpstr>
      <vt:lpstr>Persediaan</vt:lpstr>
      <vt:lpstr>Dashboard</vt:lpstr>
      <vt:lpstr>Pivot</vt:lpstr>
      <vt:lpstr>penjualan</vt:lpstr>
      <vt:lpstr>Roti_Sandwich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s</dc:creator>
  <cp:lastModifiedBy>MGFA</cp:lastModifiedBy>
  <dcterms:created xsi:type="dcterms:W3CDTF">2017-09-13T04:30:00Z</dcterms:created>
  <dcterms:modified xsi:type="dcterms:W3CDTF">2019-04-15T09:37:14Z</dcterms:modified>
</cp:coreProperties>
</file>