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 Drive\OneDrive\Documents\"/>
    </mc:Choice>
  </mc:AlternateContent>
  <xr:revisionPtr revIDLastSave="0" documentId="13_ncr:1_{6BA767D6-E963-4110-AA44-AA2C0C15EDD8}" xr6:coauthVersionLast="36" xr6:coauthVersionMax="36" xr10:uidLastSave="{00000000-0000-0000-0000-000000000000}"/>
  <bookViews>
    <workbookView xWindow="0" yWindow="0" windowWidth="20490" windowHeight="7530" activeTab="1" xr2:uid="{A2FB2A44-E6D9-40B5-8EE9-3924D3BFE6BC}"/>
  </bookViews>
  <sheets>
    <sheet name="Income Statement" sheetId="2" r:id="rId1"/>
    <sheet name="Balance She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3" l="1"/>
  <c r="J32" i="3"/>
  <c r="O17" i="2"/>
  <c r="M17" i="2"/>
  <c r="O9" i="2"/>
  <c r="M9" i="2"/>
  <c r="J39" i="3" l="1"/>
  <c r="J38" i="3"/>
  <c r="J37" i="3"/>
  <c r="J36" i="3"/>
  <c r="J35" i="3"/>
  <c r="J34" i="3"/>
  <c r="J33" i="3"/>
  <c r="J29" i="3"/>
  <c r="J28" i="3"/>
  <c r="J27" i="3"/>
  <c r="J25" i="3"/>
  <c r="J23" i="3"/>
  <c r="J22" i="3"/>
  <c r="J21" i="3"/>
  <c r="J17" i="3"/>
  <c r="J16" i="3"/>
  <c r="J15" i="3"/>
  <c r="J14" i="3"/>
  <c r="J12" i="3"/>
  <c r="J11" i="3"/>
  <c r="J10" i="3"/>
  <c r="J9" i="3"/>
  <c r="J8" i="3"/>
  <c r="H38" i="3"/>
  <c r="H37" i="3"/>
  <c r="H36" i="3"/>
  <c r="H35" i="3"/>
  <c r="H34" i="3"/>
  <c r="H33" i="3"/>
  <c r="H32" i="3"/>
  <c r="H29" i="3"/>
  <c r="H28" i="3"/>
  <c r="H27" i="3"/>
  <c r="H25" i="3"/>
  <c r="H24" i="3"/>
  <c r="H23" i="3"/>
  <c r="H22" i="3"/>
  <c r="H21" i="3"/>
  <c r="H11" i="3"/>
  <c r="H17" i="3"/>
  <c r="H16" i="3"/>
  <c r="H15" i="3"/>
  <c r="H14" i="3"/>
  <c r="H12" i="3"/>
  <c r="H10" i="3"/>
  <c r="H9" i="3"/>
  <c r="H8" i="3"/>
  <c r="O12" i="2"/>
  <c r="O15" i="2"/>
  <c r="O18" i="2"/>
  <c r="O16" i="2"/>
  <c r="O14" i="2"/>
  <c r="O13" i="2"/>
  <c r="O11" i="2"/>
  <c r="O10" i="2"/>
  <c r="O8" i="2"/>
  <c r="O7" i="2"/>
  <c r="O6" i="2"/>
  <c r="O5" i="2"/>
  <c r="M18" i="2"/>
  <c r="M16" i="2"/>
  <c r="M13" i="2"/>
  <c r="M10" i="2"/>
  <c r="M8" i="2"/>
  <c r="M7" i="2"/>
  <c r="M15" i="2"/>
  <c r="M14" i="2"/>
  <c r="M12" i="2"/>
  <c r="M11" i="2"/>
  <c r="M6" i="2"/>
  <c r="M5" i="2"/>
  <c r="K18" i="2"/>
  <c r="K16" i="2"/>
  <c r="K13" i="2"/>
  <c r="K9" i="2"/>
  <c r="K6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K17" i="2"/>
  <c r="K15" i="2"/>
  <c r="K14" i="2"/>
  <c r="K12" i="2"/>
  <c r="K11" i="2"/>
  <c r="K10" i="2"/>
  <c r="K8" i="2"/>
  <c r="K7" i="2"/>
  <c r="E38" i="3" l="1"/>
  <c r="C38" i="3"/>
  <c r="E28" i="3"/>
  <c r="C28" i="3"/>
  <c r="C25" i="3"/>
  <c r="C29" i="3" s="1"/>
  <c r="E21" i="3"/>
  <c r="E25" i="3" s="1"/>
  <c r="E29" i="3" s="1"/>
  <c r="E16" i="3"/>
  <c r="C16" i="3"/>
  <c r="E12" i="3"/>
  <c r="E17" i="3" s="1"/>
  <c r="C12" i="3"/>
  <c r="C17" i="3" s="1"/>
  <c r="G12" i="2"/>
  <c r="E12" i="2"/>
  <c r="C11" i="2"/>
  <c r="C14" i="2" s="1"/>
  <c r="C16" i="2" s="1"/>
  <c r="G7" i="2"/>
  <c r="G11" i="2" s="1"/>
  <c r="G14" i="2" s="1"/>
  <c r="G16" i="2" s="1"/>
  <c r="E7" i="2"/>
  <c r="E11" i="2" s="1"/>
  <c r="E14" i="2" s="1"/>
  <c r="E16" i="2" s="1"/>
  <c r="C7" i="2"/>
  <c r="C22" i="2" l="1"/>
  <c r="C23" i="2"/>
  <c r="E22" i="2"/>
  <c r="E23" i="2"/>
  <c r="G22" i="2"/>
  <c r="G23" i="2"/>
  <c r="C39" i="3"/>
  <c r="E39" i="3"/>
</calcChain>
</file>

<file path=xl/sharedStrings.xml><?xml version="1.0" encoding="utf-8"?>
<sst xmlns="http://schemas.openxmlformats.org/spreadsheetml/2006/main" count="78" uniqueCount="67">
  <si>
    <t>CONSOLIDATED STATEMENTS OF INCOME</t>
  </si>
  <si>
    <t>For the Year Ended December 31,</t>
  </si>
  <si>
    <t>Net sales</t>
  </si>
  <si>
    <t>Cost of sales</t>
  </si>
  <si>
    <t>Gross profit</t>
  </si>
  <si>
    <t>Selling, general and administrative expenses</t>
  </si>
  <si>
    <t>Research &amp; Development</t>
  </si>
  <si>
    <t>Advertising and Promotion</t>
  </si>
  <si>
    <t>Income from Operations</t>
  </si>
  <si>
    <t>Other income (expense)</t>
  </si>
  <si>
    <t>Interest expense</t>
  </si>
  <si>
    <t>Income before income taxes</t>
  </si>
  <si>
    <t>Income tax expense (benefit)</t>
  </si>
  <si>
    <t>Net Income including non-controlling interests</t>
  </si>
  <si>
    <t>Less: Net Income attributable to non-controlling interests</t>
  </si>
  <si>
    <t>Net Income</t>
  </si>
  <si>
    <t>Weighted average shares outstanding - Basic</t>
  </si>
  <si>
    <t>Weighted average shares outstanding - Diluted</t>
  </si>
  <si>
    <t>Net Income per share - Basic</t>
  </si>
  <si>
    <t>Net Income per share - Diluted</t>
  </si>
  <si>
    <t>CONSOLIDATED BALANCE SHEETS</t>
  </si>
  <si>
    <t>As of</t>
  </si>
  <si>
    <t>December 31,</t>
  </si>
  <si>
    <t xml:space="preserve">December 31, </t>
  </si>
  <si>
    <t>Assets</t>
  </si>
  <si>
    <t>Current Assets</t>
  </si>
  <si>
    <t>Cash and cash equivalents</t>
  </si>
  <si>
    <t>Accounts receivable</t>
  </si>
  <si>
    <t>Inventories</t>
  </si>
  <si>
    <t>Other current assets</t>
  </si>
  <si>
    <t>Total Current Assets</t>
  </si>
  <si>
    <t>Property, Plant and Equipment</t>
  </si>
  <si>
    <t>Goodwill</t>
  </si>
  <si>
    <t>Other long term assets</t>
  </si>
  <si>
    <t>Total Assets</t>
  </si>
  <si>
    <t>Liabilities and Shareholders' Equity</t>
  </si>
  <si>
    <t>Current Liabilities</t>
  </si>
  <si>
    <t>Current portion of long-term debt</t>
  </si>
  <si>
    <t>Accounts payable</t>
  </si>
  <si>
    <t>Income taxes payable</t>
  </si>
  <si>
    <t>Other current liabilities</t>
  </si>
  <si>
    <t>Total Current Liabilities</t>
  </si>
  <si>
    <t>Long-term Debt</t>
  </si>
  <si>
    <t>Other long-term liabilities</t>
  </si>
  <si>
    <t>Total Liabilities</t>
  </si>
  <si>
    <t>Shareholders' Equity</t>
  </si>
  <si>
    <t>Preferred Stock</t>
  </si>
  <si>
    <t>Common Stock</t>
  </si>
  <si>
    <t>Additional paid in capital</t>
  </si>
  <si>
    <t>Retained earnings</t>
  </si>
  <si>
    <t>Accumulated other comrehensive income (loss)</t>
  </si>
  <si>
    <t>Treasury stock</t>
  </si>
  <si>
    <t>Total Shareholders' Equity</t>
  </si>
  <si>
    <t>Total Liabilities and Shareholders' Equity</t>
  </si>
  <si>
    <t xml:space="preserve">Vertical </t>
  </si>
  <si>
    <t>Analysis</t>
  </si>
  <si>
    <t>Horizontal</t>
  </si>
  <si>
    <t>2018</t>
  </si>
  <si>
    <t>2019</t>
  </si>
  <si>
    <t>Note :</t>
  </si>
  <si>
    <t xml:space="preserve">For vertical analysis;  </t>
  </si>
  <si>
    <t>we have measured individual assets to total assets</t>
  </si>
  <si>
    <t>i</t>
  </si>
  <si>
    <t>ii</t>
  </si>
  <si>
    <t>liabilities are measured as a percentage of total liabilities</t>
  </si>
  <si>
    <t>iii</t>
  </si>
  <si>
    <t>equties and reserves are measured against total shareholder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</si>
</sst>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_);[Red]\(&quot;$&quot;#,##0.0\)"/>
    <numFmt numFmtId="165" formatCode="#,##0.0_);\(#,##0.0\)"/>
    <numFmt numFmtId="166" formatCode="&quot;$&quot;#,##0.00_);[Red]\(&quot;$&quot;#,##0.00\)"/>
    <numFmt numFmtId="167" formatCode="&quot;$&quot;#,##0.0_);\(&quot;$&quot;#,##0.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165" fontId="3" fillId="0" borderId="1" xfId="0" applyNumberFormat="1" applyFont="1" applyBorder="1"/>
    <xf numFmtId="165" fontId="3" fillId="0" borderId="0" xfId="0" applyNumberFormat="1" applyFont="1"/>
    <xf numFmtId="165" fontId="3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 applyBorder="1"/>
    <xf numFmtId="166" fontId="3" fillId="2" borderId="0" xfId="0" applyNumberFormat="1" applyFont="1" applyFill="1"/>
    <xf numFmtId="166" fontId="3" fillId="0" borderId="0" xfId="0" applyNumberFormat="1" applyFont="1"/>
    <xf numFmtId="0" fontId="2" fillId="0" borderId="0" xfId="0" applyFont="1" applyBorder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2" fillId="0" borderId="0" xfId="0" applyFont="1"/>
    <xf numFmtId="165" fontId="2" fillId="0" borderId="0" xfId="0" applyNumberFormat="1" applyFont="1" applyBorder="1"/>
    <xf numFmtId="165" fontId="3" fillId="0" borderId="0" xfId="0" applyNumberFormat="1" applyFont="1" applyBorder="1"/>
    <xf numFmtId="165" fontId="3" fillId="2" borderId="0" xfId="0" applyNumberFormat="1" applyFont="1" applyFill="1" applyBorder="1"/>
    <xf numFmtId="165" fontId="2" fillId="2" borderId="0" xfId="0" applyNumberFormat="1" applyFont="1" applyFill="1" applyBorder="1"/>
    <xf numFmtId="165" fontId="3" fillId="2" borderId="1" xfId="0" applyNumberFormat="1" applyFont="1" applyFill="1" applyBorder="1"/>
    <xf numFmtId="165" fontId="2" fillId="0" borderId="2" xfId="0" applyNumberFormat="1" applyFont="1" applyBorder="1"/>
    <xf numFmtId="0" fontId="2" fillId="0" borderId="0" xfId="0" applyFont="1" applyBorder="1"/>
    <xf numFmtId="0" fontId="3" fillId="2" borderId="0" xfId="0" applyFont="1" applyFill="1" applyBorder="1"/>
    <xf numFmtId="166" fontId="2" fillId="2" borderId="0" xfId="0" applyNumberFormat="1" applyFont="1" applyFill="1" applyBorder="1"/>
    <xf numFmtId="0" fontId="3" fillId="0" borderId="0" xfId="0" applyFont="1" applyBorder="1"/>
    <xf numFmtId="165" fontId="2" fillId="0" borderId="3" xfId="0" applyNumberFormat="1" applyFont="1" applyBorder="1"/>
    <xf numFmtId="165" fontId="2" fillId="2" borderId="3" xfId="0" applyNumberFormat="1" applyFont="1" applyFill="1" applyBorder="1"/>
    <xf numFmtId="165" fontId="2" fillId="2" borderId="0" xfId="0" applyNumberFormat="1" applyFont="1" applyFill="1"/>
    <xf numFmtId="167" fontId="2" fillId="0" borderId="2" xfId="0" applyNumberFormat="1" applyFont="1" applyBorder="1"/>
    <xf numFmtId="0" fontId="2" fillId="0" borderId="0" xfId="0" quotePrefix="1" applyFont="1"/>
    <xf numFmtId="9" fontId="3" fillId="3" borderId="0" xfId="1" applyFont="1" applyFill="1"/>
    <xf numFmtId="0" fontId="3" fillId="3" borderId="0" xfId="0" applyFont="1" applyFill="1"/>
    <xf numFmtId="9" fontId="3" fillId="4" borderId="0" xfId="1" applyFont="1" applyFill="1"/>
    <xf numFmtId="0" fontId="3" fillId="4" borderId="0" xfId="0" applyFont="1" applyFill="1"/>
    <xf numFmtId="10" fontId="3" fillId="5" borderId="0" xfId="1" applyNumberFormat="1" applyFont="1" applyFill="1"/>
    <xf numFmtId="9" fontId="3" fillId="5" borderId="0" xfId="1" applyFont="1" applyFill="1"/>
    <xf numFmtId="10" fontId="3" fillId="6" borderId="0" xfId="1" applyNumberFormat="1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9798-CA91-49DF-82AB-7AE8328BA356}">
  <sheetPr>
    <pageSetUpPr fitToPage="1"/>
  </sheetPr>
  <dimension ref="A1:O23"/>
  <sheetViews>
    <sheetView topLeftCell="A10" workbookViewId="0">
      <selection activeCell="A35" sqref="A35"/>
    </sheetView>
  </sheetViews>
  <sheetFormatPr defaultColWidth="8.7109375" defaultRowHeight="15" x14ac:dyDescent="0.25"/>
  <cols>
    <col min="1" max="1" width="39" style="1" customWidth="1"/>
    <col min="2" max="2" width="8.7109375" style="1"/>
    <col min="3" max="3" width="12" style="1" customWidth="1"/>
    <col min="4" max="4" width="1.140625" style="1" customWidth="1"/>
    <col min="5" max="5" width="10.7109375" style="1" customWidth="1"/>
    <col min="6" max="6" width="1.140625" style="1" customWidth="1"/>
    <col min="7" max="7" width="10.5703125" style="1" customWidth="1"/>
    <col min="8" max="8" width="0.85546875" style="1" customWidth="1"/>
    <col min="9" max="9" width="11.28515625" style="1" customWidth="1"/>
    <col min="10" max="10" width="0.85546875" style="1" customWidth="1"/>
    <col min="11" max="11" width="11.85546875" style="1" customWidth="1"/>
    <col min="12" max="12" width="0.85546875" style="1" customWidth="1"/>
    <col min="13" max="13" width="10.28515625" style="1" customWidth="1"/>
    <col min="14" max="14" width="0.85546875" style="1" customWidth="1"/>
    <col min="15" max="15" width="10.85546875" style="1" customWidth="1"/>
    <col min="16" max="16384" width="8.7109375" style="1"/>
  </cols>
  <sheetData>
    <row r="1" spans="1:15" x14ac:dyDescent="0.25">
      <c r="A1" s="41" t="s">
        <v>0</v>
      </c>
      <c r="B1" s="41"/>
      <c r="C1" s="41"/>
      <c r="D1" s="41"/>
      <c r="E1" s="41"/>
      <c r="F1" s="41"/>
      <c r="G1" s="41"/>
    </row>
    <row r="2" spans="1:15" x14ac:dyDescent="0.25">
      <c r="I2" s="16" t="s">
        <v>54</v>
      </c>
      <c r="K2" s="16" t="s">
        <v>54</v>
      </c>
      <c r="M2" s="16" t="s">
        <v>56</v>
      </c>
      <c r="O2" s="16" t="s">
        <v>56</v>
      </c>
    </row>
    <row r="3" spans="1:15" ht="15" customHeight="1" thickBot="1" x14ac:dyDescent="0.3">
      <c r="C3" s="42" t="s">
        <v>1</v>
      </c>
      <c r="D3" s="42"/>
      <c r="E3" s="42"/>
      <c r="F3" s="42"/>
      <c r="G3" s="42"/>
      <c r="I3" s="16" t="s">
        <v>55</v>
      </c>
      <c r="K3" s="16" t="s">
        <v>55</v>
      </c>
      <c r="M3" s="16" t="s">
        <v>55</v>
      </c>
      <c r="O3" s="16" t="s">
        <v>55</v>
      </c>
    </row>
    <row r="4" spans="1:15" ht="15.75" thickBot="1" x14ac:dyDescent="0.3">
      <c r="C4" s="2">
        <v>2019</v>
      </c>
      <c r="D4" s="3"/>
      <c r="E4" s="2">
        <v>2018</v>
      </c>
      <c r="F4" s="3"/>
      <c r="G4" s="2">
        <v>2017</v>
      </c>
      <c r="I4" s="31" t="s">
        <v>58</v>
      </c>
      <c r="K4" s="31" t="s">
        <v>57</v>
      </c>
      <c r="M4" s="31" t="s">
        <v>58</v>
      </c>
      <c r="O4" s="31" t="s">
        <v>57</v>
      </c>
    </row>
    <row r="5" spans="1:15" x14ac:dyDescent="0.25">
      <c r="A5" s="4" t="s">
        <v>2</v>
      </c>
      <c r="B5" s="4"/>
      <c r="C5" s="5">
        <v>4357.7</v>
      </c>
      <c r="D5" s="5"/>
      <c r="E5" s="5">
        <v>4145.8999999999996</v>
      </c>
      <c r="F5" s="5"/>
      <c r="G5" s="5">
        <v>3776.2</v>
      </c>
      <c r="I5" s="32">
        <v>1</v>
      </c>
      <c r="J5" s="33"/>
      <c r="K5" s="32">
        <v>1</v>
      </c>
      <c r="M5" s="34">
        <f t="shared" ref="M5:M18" si="0">(C5-E5)/E5</f>
        <v>5.1086615692612025E-2</v>
      </c>
      <c r="N5" s="35"/>
      <c r="O5" s="34">
        <f t="shared" ref="O5:O18" si="1">(E5-G5)/G5</f>
        <v>9.7902653461151373E-2</v>
      </c>
    </row>
    <row r="6" spans="1:15" ht="15.75" thickBot="1" x14ac:dyDescent="0.3">
      <c r="A6" s="1" t="s">
        <v>3</v>
      </c>
      <c r="C6" s="6">
        <v>2373.6999999999998</v>
      </c>
      <c r="D6" s="7"/>
      <c r="E6" s="6">
        <v>2305.1</v>
      </c>
      <c r="F6" s="7"/>
      <c r="G6" s="6">
        <v>2046.6</v>
      </c>
      <c r="I6" s="32">
        <f t="shared" ref="I6:I18" si="2">C6/$C$5</f>
        <v>0.54471395460908278</v>
      </c>
      <c r="J6" s="33"/>
      <c r="K6" s="32">
        <f t="shared" ref="K6:K18" si="3">E6/$E$5</f>
        <v>0.55599507947610893</v>
      </c>
      <c r="M6" s="34">
        <f t="shared" si="0"/>
        <v>2.9760097175827473E-2</v>
      </c>
      <c r="N6" s="35"/>
      <c r="O6" s="34">
        <f t="shared" si="1"/>
        <v>0.1263070458321118</v>
      </c>
    </row>
    <row r="7" spans="1:15" x14ac:dyDescent="0.25">
      <c r="A7" s="4" t="s">
        <v>4</v>
      </c>
      <c r="B7" s="4"/>
      <c r="C7" s="8">
        <f>C5-C6</f>
        <v>1984</v>
      </c>
      <c r="D7" s="8"/>
      <c r="E7" s="8">
        <f>E5-E6</f>
        <v>1840.7999999999997</v>
      </c>
      <c r="F7" s="8"/>
      <c r="G7" s="8">
        <f>G5-G6</f>
        <v>1729.6</v>
      </c>
      <c r="I7" s="32">
        <f t="shared" si="2"/>
        <v>0.45528604539091727</v>
      </c>
      <c r="J7" s="33"/>
      <c r="K7" s="32">
        <f t="shared" si="3"/>
        <v>0.44400492052389107</v>
      </c>
      <c r="M7" s="34">
        <f t="shared" si="0"/>
        <v>7.779226423294236E-2</v>
      </c>
      <c r="N7" s="35"/>
      <c r="O7" s="34">
        <f t="shared" si="1"/>
        <v>6.4292321924144205E-2</v>
      </c>
    </row>
    <row r="8" spans="1:15" x14ac:dyDescent="0.25">
      <c r="A8" s="9" t="s">
        <v>5</v>
      </c>
      <c r="B8" s="9"/>
      <c r="C8" s="10">
        <v>628.79999999999995</v>
      </c>
      <c r="D8" s="10"/>
      <c r="E8" s="10">
        <v>565.9</v>
      </c>
      <c r="F8" s="10"/>
      <c r="G8" s="10">
        <v>542.70000000000005</v>
      </c>
      <c r="I8" s="32">
        <f t="shared" si="2"/>
        <v>0.14429630309566974</v>
      </c>
      <c r="J8" s="33"/>
      <c r="K8" s="32">
        <f t="shared" si="3"/>
        <v>0.13649629754697412</v>
      </c>
      <c r="M8" s="34">
        <f t="shared" si="0"/>
        <v>0.1111503799257819</v>
      </c>
      <c r="N8" s="35"/>
      <c r="O8" s="34">
        <f t="shared" si="1"/>
        <v>4.274921687856998E-2</v>
      </c>
    </row>
    <row r="9" spans="1:15" x14ac:dyDescent="0.25">
      <c r="A9" s="4" t="s">
        <v>6</v>
      </c>
      <c r="B9" s="4"/>
      <c r="C9" s="8"/>
      <c r="D9" s="8"/>
      <c r="E9" s="8"/>
      <c r="F9" s="8"/>
      <c r="G9" s="8"/>
      <c r="I9" s="32">
        <f t="shared" si="2"/>
        <v>0</v>
      </c>
      <c r="J9" s="33"/>
      <c r="K9" s="32">
        <f t="shared" si="3"/>
        <v>0</v>
      </c>
      <c r="M9" s="34">
        <f>IFERROR((C9-E9)/E9,0)</f>
        <v>0</v>
      </c>
      <c r="N9" s="35"/>
      <c r="O9" s="34">
        <f>IFERROR((E9-G9)/G9,0)</f>
        <v>0</v>
      </c>
    </row>
    <row r="10" spans="1:15" ht="15.75" thickBot="1" x14ac:dyDescent="0.3">
      <c r="A10" s="1" t="s">
        <v>7</v>
      </c>
      <c r="C10" s="6">
        <v>515</v>
      </c>
      <c r="D10" s="7"/>
      <c r="E10" s="6">
        <v>483.2</v>
      </c>
      <c r="F10" s="7"/>
      <c r="G10" s="6">
        <v>454.2</v>
      </c>
      <c r="I10" s="32">
        <f t="shared" si="2"/>
        <v>0.11818160956467862</v>
      </c>
      <c r="J10" s="33"/>
      <c r="K10" s="32">
        <f t="shared" si="3"/>
        <v>0.11654887961600618</v>
      </c>
      <c r="M10" s="34">
        <f t="shared" si="0"/>
        <v>6.5811258278145726E-2</v>
      </c>
      <c r="N10" s="35"/>
      <c r="O10" s="34">
        <f t="shared" si="1"/>
        <v>6.3848524878907978E-2</v>
      </c>
    </row>
    <row r="11" spans="1:15" x14ac:dyDescent="0.25">
      <c r="A11" s="1" t="s">
        <v>8</v>
      </c>
      <c r="C11" s="7">
        <f>C7-C8-C9-C10</f>
        <v>840.2</v>
      </c>
      <c r="D11" s="7"/>
      <c r="E11" s="7">
        <f>E7-E8-E9-E10</f>
        <v>791.69999999999959</v>
      </c>
      <c r="F11" s="7"/>
      <c r="G11" s="7">
        <f>G7-G8-G9-G10</f>
        <v>732.69999999999982</v>
      </c>
      <c r="I11" s="32">
        <f t="shared" si="2"/>
        <v>0.1928081327305689</v>
      </c>
      <c r="J11" s="33"/>
      <c r="K11" s="32">
        <f t="shared" si="3"/>
        <v>0.19095974336091071</v>
      </c>
      <c r="M11" s="34">
        <f t="shared" si="0"/>
        <v>6.1260578501958415E-2</v>
      </c>
      <c r="N11" s="35"/>
      <c r="O11" s="34">
        <f t="shared" si="1"/>
        <v>8.0524088985942113E-2</v>
      </c>
    </row>
    <row r="12" spans="1:15" x14ac:dyDescent="0.25">
      <c r="A12" s="4" t="s">
        <v>9</v>
      </c>
      <c r="B12" s="4"/>
      <c r="C12" s="8">
        <v>7.1</v>
      </c>
      <c r="D12" s="8"/>
      <c r="E12" s="8">
        <f>9.2+1.9-3.9</f>
        <v>7.1999999999999993</v>
      </c>
      <c r="F12" s="8"/>
      <c r="G12" s="8">
        <f>10.8+2.1-0.3</f>
        <v>12.6</v>
      </c>
      <c r="I12" s="32">
        <f t="shared" si="2"/>
        <v>1.6292998600178994E-3</v>
      </c>
      <c r="J12" s="33"/>
      <c r="K12" s="32">
        <f t="shared" si="3"/>
        <v>1.7366554909669795E-3</v>
      </c>
      <c r="M12" s="34">
        <f t="shared" si="0"/>
        <v>-1.3888888888888841E-2</v>
      </c>
      <c r="N12" s="35"/>
      <c r="O12" s="34">
        <f t="shared" si="1"/>
        <v>-0.4285714285714286</v>
      </c>
    </row>
    <row r="13" spans="1:15" ht="15.75" thickBot="1" x14ac:dyDescent="0.3">
      <c r="A13" s="1" t="s">
        <v>10</v>
      </c>
      <c r="C13" s="6">
        <v>-73.599999999999994</v>
      </c>
      <c r="D13" s="7"/>
      <c r="E13" s="6">
        <v>-79.400000000000006</v>
      </c>
      <c r="F13" s="7"/>
      <c r="G13" s="6">
        <v>-52.6</v>
      </c>
      <c r="I13" s="32">
        <f t="shared" si="2"/>
        <v>-1.6889643619340478E-2</v>
      </c>
      <c r="J13" s="33"/>
      <c r="K13" s="32">
        <f t="shared" si="3"/>
        <v>-1.9151450830941413E-2</v>
      </c>
      <c r="M13" s="34">
        <f t="shared" si="0"/>
        <v>-7.3047858942065627E-2</v>
      </c>
      <c r="N13" s="35"/>
      <c r="O13" s="34">
        <f t="shared" si="1"/>
        <v>0.50950570342205326</v>
      </c>
    </row>
    <row r="14" spans="1:15" x14ac:dyDescent="0.25">
      <c r="A14" s="4" t="s">
        <v>11</v>
      </c>
      <c r="B14" s="4"/>
      <c r="C14" s="8">
        <f>SUM(C11:C13)</f>
        <v>773.7</v>
      </c>
      <c r="D14" s="8"/>
      <c r="E14" s="8">
        <f>SUM(E11:E13)</f>
        <v>719.49999999999966</v>
      </c>
      <c r="F14" s="8"/>
      <c r="G14" s="8">
        <f>SUM(G11:G13)</f>
        <v>692.69999999999982</v>
      </c>
      <c r="I14" s="32">
        <f t="shared" si="2"/>
        <v>0.17754778897124632</v>
      </c>
      <c r="J14" s="33"/>
      <c r="K14" s="32">
        <f t="shared" si="3"/>
        <v>0.17354494802093628</v>
      </c>
      <c r="M14" s="34">
        <f t="shared" si="0"/>
        <v>7.5330090340514813E-2</v>
      </c>
      <c r="N14" s="35"/>
      <c r="O14" s="34">
        <f t="shared" si="1"/>
        <v>3.8689187238342498E-2</v>
      </c>
    </row>
    <row r="15" spans="1:15" ht="15.75" thickBot="1" x14ac:dyDescent="0.3">
      <c r="A15" s="1" t="s">
        <v>12</v>
      </c>
      <c r="C15" s="6">
        <v>157.80000000000001</v>
      </c>
      <c r="D15" s="7"/>
      <c r="E15" s="6">
        <v>150.9</v>
      </c>
      <c r="F15" s="7"/>
      <c r="G15" s="6">
        <v>-50.7</v>
      </c>
      <c r="I15" s="32">
        <f t="shared" si="2"/>
        <v>3.6211763086031627E-2</v>
      </c>
      <c r="J15" s="33"/>
      <c r="K15" s="32">
        <f t="shared" si="3"/>
        <v>3.6397404664849614E-2</v>
      </c>
      <c r="M15" s="34">
        <f t="shared" si="0"/>
        <v>4.5725646123260473E-2</v>
      </c>
      <c r="N15" s="35"/>
      <c r="O15" s="34">
        <f t="shared" si="1"/>
        <v>-3.9763313609467459</v>
      </c>
    </row>
    <row r="16" spans="1:15" x14ac:dyDescent="0.25">
      <c r="A16" s="4" t="s">
        <v>13</v>
      </c>
      <c r="B16" s="4"/>
      <c r="C16" s="5">
        <f>C14-C15</f>
        <v>615.90000000000009</v>
      </c>
      <c r="D16" s="5"/>
      <c r="E16" s="5">
        <f>E14-E15</f>
        <v>568.59999999999968</v>
      </c>
      <c r="F16" s="5"/>
      <c r="G16" s="5">
        <f>G14-G15</f>
        <v>743.39999999999986</v>
      </c>
      <c r="I16" s="32">
        <f t="shared" si="2"/>
        <v>0.14133602588521471</v>
      </c>
      <c r="J16" s="33"/>
      <c r="K16" s="32">
        <f t="shared" si="3"/>
        <v>0.13714754335608667</v>
      </c>
      <c r="M16" s="34">
        <f t="shared" si="0"/>
        <v>8.3186774533943783E-2</v>
      </c>
      <c r="N16" s="35"/>
      <c r="O16" s="34">
        <f t="shared" si="1"/>
        <v>-0.23513586225450661</v>
      </c>
    </row>
    <row r="17" spans="1:15" ht="15.75" thickBot="1" x14ac:dyDescent="0.3">
      <c r="A17" s="1" t="s">
        <v>14</v>
      </c>
      <c r="C17" s="6">
        <v>0</v>
      </c>
      <c r="D17" s="7">
        <v>0</v>
      </c>
      <c r="E17" s="6">
        <v>0</v>
      </c>
      <c r="F17" s="7">
        <v>0</v>
      </c>
      <c r="G17" s="6">
        <v>0</v>
      </c>
      <c r="I17" s="32">
        <f t="shared" si="2"/>
        <v>0</v>
      </c>
      <c r="J17" s="33"/>
      <c r="K17" s="32">
        <f t="shared" si="3"/>
        <v>0</v>
      </c>
      <c r="M17" s="34">
        <f>IFERROR((C17-E17)/E17,0)</f>
        <v>0</v>
      </c>
      <c r="N17" s="35"/>
      <c r="O17" s="34">
        <f>IFERROR((E17-G17)/G17,0)</f>
        <v>0</v>
      </c>
    </row>
    <row r="18" spans="1:15" x14ac:dyDescent="0.25">
      <c r="A18" s="4" t="s">
        <v>15</v>
      </c>
      <c r="B18" s="4"/>
      <c r="C18" s="5">
        <v>615.9</v>
      </c>
      <c r="D18" s="5"/>
      <c r="E18" s="5">
        <v>568.6</v>
      </c>
      <c r="F18" s="5"/>
      <c r="G18" s="5">
        <v>743.4</v>
      </c>
      <c r="I18" s="32">
        <f t="shared" si="2"/>
        <v>0.14133602588521468</v>
      </c>
      <c r="J18" s="33"/>
      <c r="K18" s="32">
        <f t="shared" si="3"/>
        <v>0.13714754335608675</v>
      </c>
      <c r="M18" s="34">
        <f t="shared" si="0"/>
        <v>8.3186774533942937E-2</v>
      </c>
      <c r="N18" s="35"/>
      <c r="O18" s="34">
        <f t="shared" si="1"/>
        <v>-0.23513586225450628</v>
      </c>
    </row>
    <row r="20" spans="1:15" ht="3.95" hidden="1" customHeight="1" x14ac:dyDescent="0.25">
      <c r="A20" s="4" t="s">
        <v>16</v>
      </c>
      <c r="B20" s="4"/>
      <c r="C20" s="4">
        <v>246.2</v>
      </c>
      <c r="D20" s="4"/>
      <c r="E20" s="4">
        <v>245.5</v>
      </c>
      <c r="F20" s="4"/>
      <c r="G20" s="4">
        <v>250.6</v>
      </c>
    </row>
    <row r="21" spans="1:15" ht="3.95" hidden="1" customHeight="1" x14ac:dyDescent="0.25">
      <c r="A21" s="1" t="s">
        <v>17</v>
      </c>
      <c r="C21" s="1">
        <v>252.1</v>
      </c>
      <c r="E21" s="1">
        <v>250.7</v>
      </c>
      <c r="G21" s="1">
        <v>256.10000000000002</v>
      </c>
    </row>
    <row r="22" spans="1:15" ht="3.95" hidden="1" customHeight="1" x14ac:dyDescent="0.25">
      <c r="A22" s="4" t="s">
        <v>18</v>
      </c>
      <c r="B22" s="4"/>
      <c r="C22" s="11">
        <f>C16/C20</f>
        <v>2.5016246953696188</v>
      </c>
      <c r="D22" s="11"/>
      <c r="E22" s="11">
        <f>E16/E20</f>
        <v>2.316089613034622</v>
      </c>
      <c r="F22" s="11"/>
      <c r="G22" s="11">
        <f>G16/G20</f>
        <v>2.966480446927374</v>
      </c>
    </row>
    <row r="23" spans="1:15" ht="3.95" hidden="1" customHeight="1" x14ac:dyDescent="0.25">
      <c r="A23" s="1" t="s">
        <v>19</v>
      </c>
      <c r="C23" s="12">
        <f>C16/C21</f>
        <v>2.4430781435938123</v>
      </c>
      <c r="D23" s="12"/>
      <c r="E23" s="12">
        <f>E16/E21</f>
        <v>2.2680494615077769</v>
      </c>
      <c r="F23" s="12"/>
      <c r="G23" s="12">
        <f>G16/G21</f>
        <v>2.9027723545490036</v>
      </c>
    </row>
  </sheetData>
  <mergeCells count="2">
    <mergeCell ref="A1:G1"/>
    <mergeCell ref="C3:G3"/>
  </mergeCells>
  <pageMargins left="0.7" right="0.7" top="0.75" bottom="0.75" header="0.3" footer="0.3"/>
  <pageSetup orientation="landscape" r:id="rId1"/>
  <ignoredErrors>
    <ignoredError sqref="I4:J4 N4:O4 L4 K4 M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512-87F7-4F0B-B283-8D5F197E5E4F}">
  <sheetPr>
    <pageSetUpPr fitToPage="1"/>
  </sheetPr>
  <dimension ref="A1:M40"/>
  <sheetViews>
    <sheetView tabSelected="1" workbookViewId="0">
      <selection sqref="A1:F1"/>
    </sheetView>
  </sheetViews>
  <sheetFormatPr defaultColWidth="8.7109375" defaultRowHeight="15" x14ac:dyDescent="0.25"/>
  <cols>
    <col min="1" max="1" width="39.42578125" style="1" bestFit="1" customWidth="1"/>
    <col min="2" max="2" width="8.7109375" style="1"/>
    <col min="3" max="3" width="12.5703125" style="1" bestFit="1" customWidth="1"/>
    <col min="4" max="4" width="1.140625" style="1" customWidth="1"/>
    <col min="5" max="5" width="13.140625" style="1" bestFit="1" customWidth="1"/>
    <col min="6" max="6" width="1.140625" style="1" customWidth="1"/>
    <col min="7" max="7" width="0.85546875" style="1" customWidth="1"/>
    <col min="8" max="8" width="18.5703125" style="1" customWidth="1"/>
    <col min="9" max="9" width="0.85546875" style="1" customWidth="1"/>
    <col min="10" max="10" width="19.140625" style="1" customWidth="1"/>
    <col min="11" max="11" width="0.85546875" style="1" customWidth="1"/>
    <col min="12" max="16384" width="8.7109375" style="1"/>
  </cols>
  <sheetData>
    <row r="1" spans="1:13" x14ac:dyDescent="0.25">
      <c r="A1" s="41" t="s">
        <v>20</v>
      </c>
      <c r="B1" s="41"/>
      <c r="C1" s="41"/>
      <c r="D1" s="41"/>
      <c r="E1" s="41"/>
      <c r="F1" s="41"/>
    </row>
    <row r="3" spans="1:13" ht="15" customHeight="1" thickBot="1" x14ac:dyDescent="0.3">
      <c r="C3" s="42" t="s">
        <v>21</v>
      </c>
      <c r="D3" s="42"/>
      <c r="E3" s="42"/>
      <c r="F3" s="42"/>
      <c r="H3" s="3" t="s">
        <v>54</v>
      </c>
      <c r="J3" s="3" t="s">
        <v>56</v>
      </c>
      <c r="L3" s="39" t="s">
        <v>59</v>
      </c>
      <c r="M3" s="39" t="s">
        <v>60</v>
      </c>
    </row>
    <row r="4" spans="1:13" ht="15" customHeight="1" x14ac:dyDescent="0.25">
      <c r="C4" s="13" t="s">
        <v>22</v>
      </c>
      <c r="D4" s="13"/>
      <c r="E4" s="13" t="s">
        <v>23</v>
      </c>
      <c r="F4" s="13"/>
      <c r="H4" s="3" t="s">
        <v>55</v>
      </c>
      <c r="J4" s="3" t="s">
        <v>55</v>
      </c>
      <c r="L4" s="40" t="s">
        <v>62</v>
      </c>
      <c r="M4" s="39" t="s">
        <v>61</v>
      </c>
    </row>
    <row r="5" spans="1:13" ht="15.75" thickBot="1" x14ac:dyDescent="0.3">
      <c r="C5" s="2">
        <v>2019</v>
      </c>
      <c r="D5" s="3"/>
      <c r="E5" s="2">
        <v>2018</v>
      </c>
      <c r="F5" s="3"/>
      <c r="H5" s="2">
        <v>2019</v>
      </c>
      <c r="J5" s="2">
        <v>2019</v>
      </c>
      <c r="L5" s="40" t="s">
        <v>63</v>
      </c>
      <c r="M5" s="39" t="s">
        <v>64</v>
      </c>
    </row>
    <row r="6" spans="1:13" x14ac:dyDescent="0.25">
      <c r="A6" s="14" t="s">
        <v>24</v>
      </c>
      <c r="B6" s="14"/>
      <c r="C6" s="15"/>
      <c r="D6" s="15"/>
      <c r="E6" s="15"/>
      <c r="F6" s="15"/>
      <c r="L6" s="40" t="s">
        <v>65</v>
      </c>
      <c r="M6" s="39" t="s">
        <v>66</v>
      </c>
    </row>
    <row r="7" spans="1:13" x14ac:dyDescent="0.25">
      <c r="A7" s="16" t="s">
        <v>25</v>
      </c>
      <c r="B7" s="16"/>
      <c r="C7" s="17"/>
      <c r="D7" s="17"/>
      <c r="E7" s="17"/>
      <c r="F7" s="17"/>
    </row>
    <row r="8" spans="1:13" x14ac:dyDescent="0.25">
      <c r="A8" s="4" t="s">
        <v>26</v>
      </c>
      <c r="B8" s="4"/>
      <c r="C8" s="15">
        <v>155.69999999999999</v>
      </c>
      <c r="D8" s="15"/>
      <c r="E8" s="15">
        <v>316.7</v>
      </c>
      <c r="F8" s="15"/>
      <c r="H8" s="36">
        <f>C8/$C$17</f>
        <v>2.3387508637005436E-2</v>
      </c>
      <c r="J8" s="38">
        <f>(C8-E8)/E8</f>
        <v>-0.50836754025892017</v>
      </c>
    </row>
    <row r="9" spans="1:13" x14ac:dyDescent="0.25">
      <c r="A9" s="1" t="s">
        <v>27</v>
      </c>
      <c r="C9" s="18">
        <v>356.4</v>
      </c>
      <c r="D9" s="18"/>
      <c r="E9" s="18">
        <v>345.3</v>
      </c>
      <c r="F9" s="18"/>
      <c r="H9" s="36">
        <f>C9/$C$17</f>
        <v>5.3534412833839036E-2</v>
      </c>
      <c r="J9" s="38">
        <f>(C9-E9)/E9</f>
        <v>3.2145960034752293E-2</v>
      </c>
    </row>
    <row r="10" spans="1:13" x14ac:dyDescent="0.25">
      <c r="A10" s="4" t="s">
        <v>28</v>
      </c>
      <c r="B10" s="4"/>
      <c r="C10" s="19">
        <v>417.4</v>
      </c>
      <c r="D10" s="19"/>
      <c r="E10" s="19">
        <v>382.8</v>
      </c>
      <c r="F10" s="19"/>
      <c r="H10" s="36">
        <f>C10/$C$17</f>
        <v>6.2697149037161656E-2</v>
      </c>
      <c r="J10" s="38">
        <f>(C10-E10)/E10</f>
        <v>9.0386624869383397E-2</v>
      </c>
    </row>
    <row r="11" spans="1:13" ht="15.75" thickBot="1" x14ac:dyDescent="0.3">
      <c r="A11" s="1" t="s">
        <v>29</v>
      </c>
      <c r="C11" s="6">
        <v>26.9</v>
      </c>
      <c r="D11" s="18"/>
      <c r="E11" s="6">
        <v>33.4</v>
      </c>
      <c r="F11" s="18"/>
      <c r="H11" s="36">
        <f>C11/$C$17</f>
        <v>4.0406164568750564E-3</v>
      </c>
      <c r="J11" s="38">
        <f>(C11-E11)/E11</f>
        <v>-0.19461077844311378</v>
      </c>
    </row>
    <row r="12" spans="1:13" x14ac:dyDescent="0.25">
      <c r="A12" s="14" t="s">
        <v>30</v>
      </c>
      <c r="B12" s="14"/>
      <c r="C12" s="20">
        <f>SUM(C8:C11)</f>
        <v>956.39999999999986</v>
      </c>
      <c r="D12" s="20"/>
      <c r="E12" s="20">
        <f>SUM(E8:E11)</f>
        <v>1078.2</v>
      </c>
      <c r="F12" s="20"/>
      <c r="H12" s="36">
        <f>C12/$C$17</f>
        <v>0.14365968696488118</v>
      </c>
      <c r="J12" s="38">
        <f>(C12-E12)/E12</f>
        <v>-0.11296605453533684</v>
      </c>
    </row>
    <row r="13" spans="1:13" x14ac:dyDescent="0.25">
      <c r="C13" s="18"/>
      <c r="D13" s="18"/>
      <c r="E13" s="18"/>
      <c r="F13" s="18"/>
      <c r="H13" s="36"/>
      <c r="J13" s="38"/>
    </row>
    <row r="14" spans="1:13" x14ac:dyDescent="0.25">
      <c r="A14" s="4" t="s">
        <v>31</v>
      </c>
      <c r="B14" s="4"/>
      <c r="C14" s="19">
        <v>573</v>
      </c>
      <c r="D14" s="19"/>
      <c r="E14" s="19">
        <v>598.20000000000005</v>
      </c>
      <c r="F14" s="19"/>
      <c r="H14" s="36">
        <f>C14/$C$17</f>
        <v>8.606963679514526E-2</v>
      </c>
      <c r="J14" s="38">
        <f>(C14-E14)/E14</f>
        <v>-4.2126379137412309E-2</v>
      </c>
    </row>
    <row r="15" spans="1:13" x14ac:dyDescent="0.25">
      <c r="A15" s="1" t="s">
        <v>32</v>
      </c>
      <c r="C15" s="18">
        <v>2079.5</v>
      </c>
      <c r="D15" s="18"/>
      <c r="E15" s="18">
        <v>1992.9</v>
      </c>
      <c r="F15" s="18"/>
      <c r="H15" s="36">
        <f>C15/$C$17</f>
        <v>0.31235917925917028</v>
      </c>
      <c r="J15" s="38">
        <f>(C15-E15)/E15</f>
        <v>4.3454262632344774E-2</v>
      </c>
    </row>
    <row r="16" spans="1:13" ht="15.75" thickBot="1" x14ac:dyDescent="0.3">
      <c r="A16" s="4" t="s">
        <v>33</v>
      </c>
      <c r="B16" s="4"/>
      <c r="C16" s="21">
        <f>9.7+2750+288.8</f>
        <v>3048.5</v>
      </c>
      <c r="D16" s="19"/>
      <c r="E16" s="21">
        <f>8.5+2274+117.4</f>
        <v>2399.9</v>
      </c>
      <c r="F16" s="19"/>
      <c r="H16" s="36">
        <f>C16/$C$17</f>
        <v>0.45791149698080336</v>
      </c>
      <c r="J16" s="38">
        <f>(C16-E16)/E16</f>
        <v>0.27026126088587021</v>
      </c>
    </row>
    <row r="17" spans="1:10" ht="15.75" thickBot="1" x14ac:dyDescent="0.3">
      <c r="A17" s="16" t="s">
        <v>34</v>
      </c>
      <c r="B17" s="16"/>
      <c r="C17" s="22">
        <f>SUM(C12:C16)</f>
        <v>6657.4</v>
      </c>
      <c r="D17" s="17"/>
      <c r="E17" s="22">
        <f>SUM(E12:E16)</f>
        <v>6069.2000000000007</v>
      </c>
      <c r="F17" s="23"/>
      <c r="H17" s="36">
        <f>C17/$C$17</f>
        <v>1</v>
      </c>
      <c r="J17" s="38">
        <f>(C17-E17)/E17</f>
        <v>9.6915573716469861E-2</v>
      </c>
    </row>
    <row r="18" spans="1:10" ht="15.75" thickTop="1" x14ac:dyDescent="0.25">
      <c r="A18" s="4"/>
      <c r="B18" s="4"/>
      <c r="C18" s="19"/>
      <c r="D18" s="19"/>
      <c r="E18" s="19"/>
      <c r="F18" s="24"/>
      <c r="H18" s="37"/>
      <c r="J18" s="38"/>
    </row>
    <row r="19" spans="1:10" x14ac:dyDescent="0.25">
      <c r="A19" s="16" t="s">
        <v>35</v>
      </c>
      <c r="B19" s="16"/>
      <c r="C19" s="17"/>
      <c r="D19" s="17"/>
      <c r="E19" s="17"/>
      <c r="F19" s="23"/>
      <c r="H19" s="37"/>
      <c r="J19" s="38"/>
    </row>
    <row r="20" spans="1:10" x14ac:dyDescent="0.25">
      <c r="A20" s="14" t="s">
        <v>36</v>
      </c>
      <c r="B20" s="14"/>
      <c r="C20" s="20"/>
      <c r="D20" s="20"/>
      <c r="E20" s="20"/>
      <c r="F20" s="25"/>
      <c r="H20" s="37"/>
      <c r="J20" s="38"/>
    </row>
    <row r="21" spans="1:10" x14ac:dyDescent="0.25">
      <c r="A21" s="1" t="s">
        <v>37</v>
      </c>
      <c r="C21" s="18">
        <v>252.9</v>
      </c>
      <c r="D21" s="18"/>
      <c r="E21" s="18">
        <f>1.8+596.5</f>
        <v>598.29999999999995</v>
      </c>
      <c r="F21" s="18"/>
      <c r="H21" s="36">
        <f>C21/$C$29</f>
        <v>6.3389813515139365E-2</v>
      </c>
      <c r="J21" s="38">
        <f>(C21-E21)/E21</f>
        <v>-0.57730235667725227</v>
      </c>
    </row>
    <row r="22" spans="1:10" x14ac:dyDescent="0.25">
      <c r="A22" s="4" t="s">
        <v>38</v>
      </c>
      <c r="B22" s="4"/>
      <c r="C22" s="19">
        <v>831.9</v>
      </c>
      <c r="D22" s="19"/>
      <c r="E22" s="19">
        <v>725.1</v>
      </c>
      <c r="F22" s="24"/>
      <c r="H22" s="36">
        <f>C22/$C$29</f>
        <v>0.20851714457589735</v>
      </c>
      <c r="J22" s="38">
        <f>(C22-E22)/E22</f>
        <v>0.14729002896152249</v>
      </c>
    </row>
    <row r="23" spans="1:10" x14ac:dyDescent="0.25">
      <c r="A23" s="1" t="s">
        <v>39</v>
      </c>
      <c r="C23" s="18">
        <v>7.5</v>
      </c>
      <c r="D23" s="18"/>
      <c r="E23" s="18">
        <v>2.9</v>
      </c>
      <c r="F23" s="26"/>
      <c r="H23" s="36">
        <f>C23/$C$29</f>
        <v>1.8798877080409063E-3</v>
      </c>
      <c r="J23" s="38">
        <f>(C23-E23)/E23</f>
        <v>1.586206896551724</v>
      </c>
    </row>
    <row r="24" spans="1:10" ht="15.75" thickBot="1" x14ac:dyDescent="0.3">
      <c r="A24" s="4" t="s">
        <v>40</v>
      </c>
      <c r="B24" s="4"/>
      <c r="C24" s="21">
        <v>0</v>
      </c>
      <c r="D24" s="19"/>
      <c r="E24" s="21">
        <v>0</v>
      </c>
      <c r="F24" s="24"/>
      <c r="H24" s="36">
        <f>C24/$C$29</f>
        <v>0</v>
      </c>
      <c r="J24" s="38">
        <f>IFERROR((C24-E24)/E24,0)</f>
        <v>0</v>
      </c>
    </row>
    <row r="25" spans="1:10" x14ac:dyDescent="0.25">
      <c r="A25" s="16" t="s">
        <v>41</v>
      </c>
      <c r="B25" s="16"/>
      <c r="C25" s="17">
        <f>SUM(C21:C24)</f>
        <v>1092.3</v>
      </c>
      <c r="D25" s="17"/>
      <c r="E25" s="17">
        <f>SUM(E21:E24)</f>
        <v>1326.3000000000002</v>
      </c>
      <c r="F25" s="23"/>
      <c r="H25" s="36">
        <f>C25/$C$29</f>
        <v>0.27378684579907758</v>
      </c>
      <c r="J25" s="38">
        <f>(C25-E25)/E25</f>
        <v>-0.17643067179371197</v>
      </c>
    </row>
    <row r="26" spans="1:10" x14ac:dyDescent="0.25">
      <c r="A26" s="4"/>
      <c r="B26" s="4"/>
      <c r="C26" s="19"/>
      <c r="D26" s="19"/>
      <c r="E26" s="19"/>
      <c r="F26" s="24"/>
      <c r="H26" s="36"/>
      <c r="J26" s="38"/>
    </row>
    <row r="27" spans="1:10" x14ac:dyDescent="0.25">
      <c r="A27" s="1" t="s">
        <v>42</v>
      </c>
      <c r="C27" s="18">
        <v>1810.2</v>
      </c>
      <c r="D27" s="18"/>
      <c r="E27" s="18">
        <v>1508.8</v>
      </c>
      <c r="F27" s="26"/>
      <c r="H27" s="36">
        <f>C27/$C$29</f>
        <v>0.45372969721275319</v>
      </c>
      <c r="J27" s="38">
        <f>(C27-E27)/E27</f>
        <v>0.19976139978791099</v>
      </c>
    </row>
    <row r="28" spans="1:10" ht="15.75" thickBot="1" x14ac:dyDescent="0.3">
      <c r="A28" s="4" t="s">
        <v>43</v>
      </c>
      <c r="B28" s="4"/>
      <c r="C28" s="21">
        <f>579.6+315.5+192</f>
        <v>1087.0999999999999</v>
      </c>
      <c r="D28" s="19"/>
      <c r="E28" s="21">
        <f>576.4+180.9+23</f>
        <v>780.3</v>
      </c>
      <c r="F28" s="24"/>
      <c r="H28" s="36">
        <f>C28/$C$29</f>
        <v>0.27248345698816923</v>
      </c>
      <c r="J28" s="38">
        <f>(C28-E28)/E28</f>
        <v>0.39318210944508519</v>
      </c>
    </row>
    <row r="29" spans="1:10" ht="15.75" thickBot="1" x14ac:dyDescent="0.3">
      <c r="A29" s="16" t="s">
        <v>44</v>
      </c>
      <c r="B29" s="16"/>
      <c r="C29" s="27">
        <f>SUM(C25:C28)</f>
        <v>3989.6</v>
      </c>
      <c r="D29" s="17"/>
      <c r="E29" s="27">
        <f>SUM(E25:E28)</f>
        <v>3615.4000000000005</v>
      </c>
      <c r="F29" s="23"/>
      <c r="H29" s="36">
        <f>C29/$C$29</f>
        <v>1</v>
      </c>
      <c r="J29" s="38">
        <f>(C29-E29)/E29</f>
        <v>0.10350168722686268</v>
      </c>
    </row>
    <row r="30" spans="1:10" x14ac:dyDescent="0.25">
      <c r="A30" s="4"/>
      <c r="B30" s="4"/>
      <c r="C30" s="19"/>
      <c r="D30" s="19"/>
      <c r="E30" s="19"/>
      <c r="F30" s="24"/>
      <c r="H30" s="37"/>
      <c r="J30" s="38"/>
    </row>
    <row r="31" spans="1:10" x14ac:dyDescent="0.25">
      <c r="A31" s="16" t="s">
        <v>45</v>
      </c>
      <c r="C31" s="18"/>
      <c r="D31" s="18"/>
      <c r="E31" s="18"/>
      <c r="F31" s="26"/>
      <c r="H31" s="37"/>
      <c r="J31" s="38"/>
    </row>
    <row r="32" spans="1:10" x14ac:dyDescent="0.25">
      <c r="A32" s="4" t="s">
        <v>46</v>
      </c>
      <c r="B32" s="4"/>
      <c r="C32" s="19">
        <v>0</v>
      </c>
      <c r="D32" s="19"/>
      <c r="E32" s="19">
        <v>0</v>
      </c>
      <c r="F32" s="24"/>
      <c r="H32" s="36">
        <f t="shared" ref="H32:H38" si="0">C32/$C$38</f>
        <v>0</v>
      </c>
      <c r="J32" s="38">
        <f>IFERROR((C32-E32)/E32,0)</f>
        <v>0</v>
      </c>
    </row>
    <row r="33" spans="1:10" x14ac:dyDescent="0.25">
      <c r="A33" s="1" t="s">
        <v>47</v>
      </c>
      <c r="C33" s="18">
        <v>292.8</v>
      </c>
      <c r="D33" s="18"/>
      <c r="E33" s="18">
        <v>292.8</v>
      </c>
      <c r="F33" s="26"/>
      <c r="H33" s="36">
        <f t="shared" si="0"/>
        <v>0.10975335482419971</v>
      </c>
      <c r="J33" s="38">
        <f t="shared" ref="J32:J39" si="1">(C33-E33)/E33</f>
        <v>0</v>
      </c>
    </row>
    <row r="34" spans="1:10" x14ac:dyDescent="0.25">
      <c r="A34" s="4" t="s">
        <v>48</v>
      </c>
      <c r="B34" s="4"/>
      <c r="C34" s="19">
        <v>295.5</v>
      </c>
      <c r="D34" s="19"/>
      <c r="E34" s="19">
        <v>280.8</v>
      </c>
      <c r="F34" s="24"/>
      <c r="H34" s="36">
        <f t="shared" si="0"/>
        <v>0.11076542469450483</v>
      </c>
      <c r="J34" s="38">
        <f t="shared" si="1"/>
        <v>5.235042735042731E-2</v>
      </c>
    </row>
    <row r="35" spans="1:10" x14ac:dyDescent="0.25">
      <c r="A35" s="1" t="s">
        <v>49</v>
      </c>
      <c r="C35" s="7">
        <v>4237.3999999999996</v>
      </c>
      <c r="D35" s="7"/>
      <c r="E35" s="7">
        <v>3832.6</v>
      </c>
      <c r="H35" s="36">
        <f t="shared" si="0"/>
        <v>1.5883499512707098</v>
      </c>
      <c r="J35" s="38">
        <f t="shared" si="1"/>
        <v>0.10562020560455036</v>
      </c>
    </row>
    <row r="36" spans="1:10" x14ac:dyDescent="0.25">
      <c r="A36" s="4" t="s">
        <v>50</v>
      </c>
      <c r="B36" s="4"/>
      <c r="C36" s="8">
        <v>-66.7</v>
      </c>
      <c r="D36" s="8"/>
      <c r="E36" s="8">
        <v>-53.6</v>
      </c>
      <c r="F36" s="4"/>
      <c r="H36" s="36">
        <f t="shared" si="0"/>
        <v>-2.5001874203463528E-2</v>
      </c>
      <c r="J36" s="38">
        <f t="shared" si="1"/>
        <v>0.24440298507462688</v>
      </c>
    </row>
    <row r="37" spans="1:10" ht="15.75" thickBot="1" x14ac:dyDescent="0.3">
      <c r="A37" s="1" t="s">
        <v>51</v>
      </c>
      <c r="C37" s="6">
        <v>-2091.1999999999998</v>
      </c>
      <c r="D37" s="7"/>
      <c r="E37" s="6">
        <v>-1898.8</v>
      </c>
      <c r="H37" s="36">
        <f t="shared" si="0"/>
        <v>-0.7838668565859509</v>
      </c>
      <c r="J37" s="38">
        <f t="shared" si="1"/>
        <v>0.10132715399199488</v>
      </c>
    </row>
    <row r="38" spans="1:10" ht="15.75" thickBot="1" x14ac:dyDescent="0.3">
      <c r="A38" s="14" t="s">
        <v>52</v>
      </c>
      <c r="B38" s="14"/>
      <c r="C38" s="28">
        <f>SUM(C32:C37)</f>
        <v>2667.8</v>
      </c>
      <c r="D38" s="29"/>
      <c r="E38" s="28">
        <f>SUM(E32:E37)</f>
        <v>2453.7999999999993</v>
      </c>
      <c r="F38" s="14"/>
      <c r="H38" s="36">
        <f t="shared" si="0"/>
        <v>1</v>
      </c>
      <c r="J38" s="38">
        <f t="shared" si="1"/>
        <v>8.7211671692884907E-2</v>
      </c>
    </row>
    <row r="39" spans="1:10" ht="15.75" thickBot="1" x14ac:dyDescent="0.3">
      <c r="A39" s="16" t="s">
        <v>53</v>
      </c>
      <c r="B39" s="16"/>
      <c r="C39" s="30">
        <f>C38+C29</f>
        <v>6657.4</v>
      </c>
      <c r="D39" s="16"/>
      <c r="E39" s="30">
        <f>E38+E29</f>
        <v>6069.2</v>
      </c>
      <c r="F39" s="16"/>
      <c r="H39" s="37"/>
      <c r="J39" s="38">
        <f t="shared" si="1"/>
        <v>9.6915573716470013E-2</v>
      </c>
    </row>
    <row r="40" spans="1:10" ht="15.75" thickTop="1" x14ac:dyDescent="0.25"/>
  </sheetData>
  <mergeCells count="2">
    <mergeCell ref="A1:F1"/>
    <mergeCell ref="C3:F3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2022-06-06T09:54:23Z</dcterms:created>
  <dcterms:modified xsi:type="dcterms:W3CDTF">2022-09-24T09:22:34Z</dcterms:modified>
</cp:coreProperties>
</file>