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charts/style35.xml" ContentType="application/vnd.ms-office.chartstyle+xml"/>
  <Override PartName="/xl/charts/colors35.xml" ContentType="application/vnd.ms-office.chartcolorstyle+xml"/>
  <Override PartName="/xl/charts/chart41.xml" ContentType="application/vnd.openxmlformats-officedocument.drawingml.chart+xml"/>
  <Override PartName="/xl/charts/style36.xml" ContentType="application/vnd.ms-office.chartstyle+xml"/>
  <Override PartName="/xl/charts/colors36.xml" ContentType="application/vnd.ms-office.chartcolorstyle+xml"/>
  <Override PartName="/xl/charts/chart42.xml" ContentType="application/vnd.openxmlformats-officedocument.drawingml.chart+xml"/>
  <Override PartName="/xl/charts/style37.xml" ContentType="application/vnd.ms-office.chartstyle+xml"/>
  <Override PartName="/xl/charts/colors37.xml" ContentType="application/vnd.ms-office.chartcolorstyle+xml"/>
  <Override PartName="/xl/charts/chart43.xml" ContentType="application/vnd.openxmlformats-officedocument.drawingml.chart+xml"/>
  <Override PartName="/xl/charts/chart44.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45.xml" ContentType="application/vnd.openxmlformats-officedocument.drawingml.chart+xml"/>
  <Override PartName="/xl/charts/style38.xml" ContentType="application/vnd.ms-office.chartstyle+xml"/>
  <Override PartName="/xl/charts/colors38.xml" ContentType="application/vnd.ms-office.chartcolorstyle+xml"/>
  <Override PartName="/xl/charts/chart46.xml" ContentType="application/vnd.openxmlformats-officedocument.drawingml.chart+xml"/>
  <Override PartName="/xl/charts/style39.xml" ContentType="application/vnd.ms-office.chartstyle+xml"/>
  <Override PartName="/xl/charts/colors39.xml" ContentType="application/vnd.ms-office.chartcolorstyle+xml"/>
  <Override PartName="/xl/charts/chart47.xml" ContentType="application/vnd.openxmlformats-officedocument.drawingml.chart+xml"/>
  <Override PartName="/xl/charts/style40.xml" ContentType="application/vnd.ms-office.chartstyle+xml"/>
  <Override PartName="/xl/charts/colors40.xml" ContentType="application/vnd.ms-office.chartcolorstyle+xml"/>
  <Override PartName="/xl/charts/chart48.xml" ContentType="application/vnd.openxmlformats-officedocument.drawingml.chart+xml"/>
  <Override PartName="/xl/charts/style41.xml" ContentType="application/vnd.ms-office.chartstyle+xml"/>
  <Override PartName="/xl/charts/colors41.xml" ContentType="application/vnd.ms-office.chartcolorstyle+xml"/>
  <Override PartName="/xl/charts/chart49.xml" ContentType="application/vnd.openxmlformats-officedocument.drawingml.chart+xml"/>
  <Override PartName="/xl/charts/style42.xml" ContentType="application/vnd.ms-office.chartstyle+xml"/>
  <Override PartName="/xl/charts/colors42.xml" ContentType="application/vnd.ms-office.chartcolorstyle+xml"/>
  <Override PartName="/xl/charts/chart50.xml" ContentType="application/vnd.openxmlformats-officedocument.drawingml.chart+xml"/>
  <Override PartName="/xl/charts/style43.xml" ContentType="application/vnd.ms-office.chartstyle+xml"/>
  <Override PartName="/xl/charts/colors43.xml" ContentType="application/vnd.ms-office.chartcolorstyle+xml"/>
  <Override PartName="/xl/charts/chart51.xml" ContentType="application/vnd.openxmlformats-officedocument.drawingml.chart+xml"/>
  <Override PartName="/xl/charts/chart52.xml" ContentType="application/vnd.openxmlformats-officedocument.drawingml.chart+xml"/>
  <Override PartName="/xl/charts/style44.xml" ContentType="application/vnd.ms-office.chartstyle+xml"/>
  <Override PartName="/xl/charts/colors44.xml" ContentType="application/vnd.ms-office.chartcolorstyle+xml"/>
  <Override PartName="/xl/charts/chart53.xml" ContentType="application/vnd.openxmlformats-officedocument.drawingml.chart+xml"/>
  <Override PartName="/xl/charts/style45.xml" ContentType="application/vnd.ms-office.chartstyle+xml"/>
  <Override PartName="/xl/charts/colors45.xml" ContentType="application/vnd.ms-office.chartcolorstyle+xml"/>
  <Override PartName="/xl/charts/chart54.xml" ContentType="application/vnd.openxmlformats-officedocument.drawingml.chart+xml"/>
  <Override PartName="/xl/charts/style46.xml" ContentType="application/vnd.ms-office.chartstyle+xml"/>
  <Override PartName="/xl/charts/colors46.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5.xml" ContentType="application/vnd.openxmlformats-officedocument.drawing+xml"/>
  <Override PartName="/xl/slicers/slicer5.xml" ContentType="application/vnd.ms-excel.slicer+xml"/>
  <Override PartName="/xl/charts/chart58.xml" ContentType="application/vnd.openxmlformats-officedocument.drawingml.chart+xml"/>
  <Override PartName="/xl/charts/style48.xml" ContentType="application/vnd.ms-office.chartstyle+xml"/>
  <Override PartName="/xl/charts/colors48.xml" ContentType="application/vnd.ms-office.chartcolorstyle+xml"/>
  <Override PartName="/xl/charts/chart59.xml" ContentType="application/vnd.openxmlformats-officedocument.drawingml.chart+xml"/>
  <Override PartName="/xl/charts/style49.xml" ContentType="application/vnd.ms-office.chartstyle+xml"/>
  <Override PartName="/xl/charts/colors49.xml" ContentType="application/vnd.ms-office.chartcolorstyle+xml"/>
  <Override PartName="/xl/charts/chart60.xml" ContentType="application/vnd.openxmlformats-officedocument.drawingml.chart+xml"/>
  <Override PartName="/xl/charts/style50.xml" ContentType="application/vnd.ms-office.chartstyle+xml"/>
  <Override PartName="/xl/charts/colors50.xml" ContentType="application/vnd.ms-office.chartcolorstyle+xml"/>
  <Override PartName="/xl/charts/chart61.xml" ContentType="application/vnd.openxmlformats-officedocument.drawingml.chart+xml"/>
  <Override PartName="/xl/charts/style51.xml" ContentType="application/vnd.ms-office.chartstyle+xml"/>
  <Override PartName="/xl/charts/colors51.xml" ContentType="application/vnd.ms-office.chartcolorstyle+xml"/>
  <Override PartName="/xl/charts/chart62.xml" ContentType="application/vnd.openxmlformats-officedocument.drawingml.chart+xml"/>
  <Override PartName="/xl/charts/style52.xml" ContentType="application/vnd.ms-office.chartstyle+xml"/>
  <Override PartName="/xl/charts/colors52.xml" ContentType="application/vnd.ms-office.chartcolorstyle+xml"/>
  <Override PartName="/xl/charts/chart63.xml" ContentType="application/vnd.openxmlformats-officedocument.drawingml.chart+xml"/>
  <Override PartName="/xl/charts/style53.xml" ContentType="application/vnd.ms-office.chartstyle+xml"/>
  <Override PartName="/xl/charts/colors53.xml" ContentType="application/vnd.ms-office.chartcolorstyle+xml"/>
  <Override PartName="/xl/charts/chart64.xml" ContentType="application/vnd.openxmlformats-officedocument.drawingml.chart+xml"/>
  <Override PartName="/xl/charts/chart65.xml" ContentType="application/vnd.openxmlformats-officedocument.drawingml.chart+xml"/>
  <Override PartName="/xl/charts/style54.xml" ContentType="application/vnd.ms-office.chartstyle+xml"/>
  <Override PartName="/xl/charts/colors54.xml" ContentType="application/vnd.ms-office.chartcolorstyle+xml"/>
  <Override PartName="/xl/charts/chart66.xml" ContentType="application/vnd.openxmlformats-officedocument.drawingml.chart+xml"/>
  <Override PartName="/xl/charts/style55.xml" ContentType="application/vnd.ms-office.chartstyle+xml"/>
  <Override PartName="/xl/charts/colors55.xml" ContentType="application/vnd.ms-office.chartcolorstyle+xml"/>
  <Override PartName="/xl/charts/chart67.xml" ContentType="application/vnd.openxmlformats-officedocument.drawingml.chart+xml"/>
  <Override PartName="/xl/charts/style56.xml" ContentType="application/vnd.ms-office.chartstyle+xml"/>
  <Override PartName="/xl/charts/colors56.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style57.xml" ContentType="application/vnd.ms-office.chartstyle+xml"/>
  <Override PartName="/xl/charts/colors57.xml" ContentType="application/vnd.ms-office.chartcolorstyle+xml"/>
  <Override PartName="/xl/charts/chart71.xml" ContentType="application/vnd.openxmlformats-officedocument.drawingml.chart+xml"/>
  <Override PartName="/xl/charts/style58.xml" ContentType="application/vnd.ms-office.chartstyle+xml"/>
  <Override PartName="/xl/charts/colors58.xml" ContentType="application/vnd.ms-office.chartcolorstyle+xml"/>
  <Override PartName="/xl/charts/chart72.xml" ContentType="application/vnd.openxmlformats-officedocument.drawingml.chart+xml"/>
  <Override PartName="/xl/charts/style59.xml" ContentType="application/vnd.ms-office.chartstyle+xml"/>
  <Override PartName="/xl/charts/colors59.xml" ContentType="application/vnd.ms-office.chartcolorstyle+xml"/>
  <Override PartName="/xl/charts/chart73.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6.xml" ContentType="application/vnd.openxmlformats-officedocument.drawing+xml"/>
  <Override PartName="/xl/slicers/slicer6.xml" ContentType="application/vnd.ms-excel.slicer+xml"/>
  <Override PartName="/xl/charts/chart74.xml" ContentType="application/vnd.openxmlformats-officedocument.drawingml.chart+xml"/>
  <Override PartName="/xl/charts/style61.xml" ContentType="application/vnd.ms-office.chartstyle+xml"/>
  <Override PartName="/xl/charts/colors61.xml" ContentType="application/vnd.ms-office.chartcolorstyle+xml"/>
  <Override PartName="/xl/charts/chart75.xml" ContentType="application/vnd.openxmlformats-officedocument.drawingml.chart+xml"/>
  <Override PartName="/xl/charts/style62.xml" ContentType="application/vnd.ms-office.chartstyle+xml"/>
  <Override PartName="/xl/charts/colors62.xml" ContentType="application/vnd.ms-office.chartcolorstyle+xml"/>
  <Override PartName="/xl/charts/chart76.xml" ContentType="application/vnd.openxmlformats-officedocument.drawingml.chart+xml"/>
  <Override PartName="/xl/charts/style63.xml" ContentType="application/vnd.ms-office.chartstyle+xml"/>
  <Override PartName="/xl/charts/colors63.xml" ContentType="application/vnd.ms-office.chartcolorstyle+xml"/>
  <Override PartName="/xl/charts/chart77.xml" ContentType="application/vnd.openxmlformats-officedocument.drawingml.chart+xml"/>
  <Override PartName="/xl/charts/style64.xml" ContentType="application/vnd.ms-office.chartstyle+xml"/>
  <Override PartName="/xl/charts/colors64.xml" ContentType="application/vnd.ms-office.chartcolorstyle+xml"/>
  <Override PartName="/xl/charts/chart78.xml" ContentType="application/vnd.openxmlformats-officedocument.drawingml.chart+xml"/>
  <Override PartName="/xl/charts/style65.xml" ContentType="application/vnd.ms-office.chartstyle+xml"/>
  <Override PartName="/xl/charts/colors65.xml" ContentType="application/vnd.ms-office.chartcolorstyle+xml"/>
  <Override PartName="/xl/charts/chart79.xml" ContentType="application/vnd.openxmlformats-officedocument.drawingml.chart+xml"/>
  <Override PartName="/xl/charts/style66.xml" ContentType="application/vnd.ms-office.chartstyle+xml"/>
  <Override PartName="/xl/charts/colors66.xml" ContentType="application/vnd.ms-office.chartcolorstyle+xml"/>
  <Override PartName="/xl/charts/chart80.xml" ContentType="application/vnd.openxmlformats-officedocument.drawingml.chart+xml"/>
  <Override PartName="/xl/charts/chart81.xml" ContentType="application/vnd.openxmlformats-officedocument.drawingml.chart+xml"/>
  <Override PartName="/xl/charts/style67.xml" ContentType="application/vnd.ms-office.chartstyle+xml"/>
  <Override PartName="/xl/charts/colors67.xml" ContentType="application/vnd.ms-office.chartcolorstyle+xml"/>
  <Override PartName="/xl/charts/chart82.xml" ContentType="application/vnd.openxmlformats-officedocument.drawingml.chart+xml"/>
  <Override PartName="/xl/charts/style68.xml" ContentType="application/vnd.ms-office.chartstyle+xml"/>
  <Override PartName="/xl/charts/colors68.xml" ContentType="application/vnd.ms-office.chartcolorstyle+xml"/>
  <Override PartName="/xl/charts/chart83.xml" ContentType="application/vnd.openxmlformats-officedocument.drawingml.chart+xml"/>
  <Override PartName="/xl/charts/style69.xml" ContentType="application/vnd.ms-office.chartstyle+xml"/>
  <Override PartName="/xl/charts/colors69.xml" ContentType="application/vnd.ms-office.chartcolorstyle+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7.xml" ContentType="application/vnd.openxmlformats-officedocument.drawing+xml"/>
  <Override PartName="/xl/slicers/slicer7.xml" ContentType="application/vnd.ms-excel.slicer+xml"/>
  <Override PartName="/xl/charts/chart87.xml" ContentType="application/vnd.openxmlformats-officedocument.drawingml.chart+xml"/>
  <Override PartName="/xl/charts/style71.xml" ContentType="application/vnd.ms-office.chartstyle+xml"/>
  <Override PartName="/xl/charts/colors71.xml" ContentType="application/vnd.ms-office.chartcolorstyle+xml"/>
  <Override PartName="/xl/charts/chart88.xml" ContentType="application/vnd.openxmlformats-officedocument.drawingml.chart+xml"/>
  <Override PartName="/xl/charts/style72.xml" ContentType="application/vnd.ms-office.chartstyle+xml"/>
  <Override PartName="/xl/charts/colors72.xml" ContentType="application/vnd.ms-office.chartcolorstyle+xml"/>
  <Override PartName="/xl/charts/chart89.xml" ContentType="application/vnd.openxmlformats-officedocument.drawingml.chart+xml"/>
  <Override PartName="/xl/charts/style73.xml" ContentType="application/vnd.ms-office.chartstyle+xml"/>
  <Override PartName="/xl/charts/colors73.xml" ContentType="application/vnd.ms-office.chartcolorstyle+xml"/>
  <Override PartName="/xl/charts/chart90.xml" ContentType="application/vnd.openxmlformats-officedocument.drawingml.chart+xml"/>
  <Override PartName="/xl/charts/style74.xml" ContentType="application/vnd.ms-office.chartstyle+xml"/>
  <Override PartName="/xl/charts/colors74.xml" ContentType="application/vnd.ms-office.chartcolorstyle+xml"/>
  <Override PartName="/xl/charts/chart91.xml" ContentType="application/vnd.openxmlformats-officedocument.drawingml.chart+xml"/>
  <Override PartName="/xl/charts/style75.xml" ContentType="application/vnd.ms-office.chartstyle+xml"/>
  <Override PartName="/xl/charts/colors75.xml" ContentType="application/vnd.ms-office.chartcolorstyle+xml"/>
  <Override PartName="/xl/charts/chart92.xml" ContentType="application/vnd.openxmlformats-officedocument.drawingml.chart+xml"/>
  <Override PartName="/xl/charts/style76.xml" ContentType="application/vnd.ms-office.chartstyle+xml"/>
  <Override PartName="/xl/charts/colors76.xml" ContentType="application/vnd.ms-office.chartcolorstyle+xml"/>
  <Override PartName="/xl/charts/chart93.xml" ContentType="application/vnd.openxmlformats-officedocument.drawingml.chart+xml"/>
  <Override PartName="/xl/charts/chart94.xml" ContentType="application/vnd.openxmlformats-officedocument.drawingml.chart+xml"/>
  <Override PartName="/xl/charts/style77.xml" ContentType="application/vnd.ms-office.chartstyle+xml"/>
  <Override PartName="/xl/charts/colors77.xml" ContentType="application/vnd.ms-office.chartcolorstyle+xml"/>
  <Override PartName="/xl/charts/chart95.xml" ContentType="application/vnd.openxmlformats-officedocument.drawingml.chart+xml"/>
  <Override PartName="/xl/charts/style78.xml" ContentType="application/vnd.ms-office.chartstyle+xml"/>
  <Override PartName="/xl/charts/colors78.xml" ContentType="application/vnd.ms-office.chartcolorstyle+xml"/>
  <Override PartName="/xl/charts/chart96.xml" ContentType="application/vnd.openxmlformats-officedocument.drawingml.chart+xml"/>
  <Override PartName="/xl/charts/style79.xml" ContentType="application/vnd.ms-office.chartstyle+xml"/>
  <Override PartName="/xl/charts/colors79.xml" ContentType="application/vnd.ms-office.chartcolorstyle+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8.xml" ContentType="application/vnd.openxmlformats-officedocument.drawing+xml"/>
  <Override PartName="/xl/slicers/slicer8.xml" ContentType="application/vnd.ms-excel.slicer+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harts/chart106.xml" ContentType="application/vnd.openxmlformats-officedocument.drawingml.chart+xml"/>
  <Override PartName="/xl/charts/style87.xml" ContentType="application/vnd.ms-office.chartstyle+xml"/>
  <Override PartName="/xl/charts/colors87.xml" ContentType="application/vnd.ms-office.chartcolorstyle+xml"/>
  <Override PartName="/xl/charts/chart107.xml" ContentType="application/vnd.openxmlformats-officedocument.drawingml.chart+xml"/>
  <Override PartName="/xl/charts/style88.xml" ContentType="application/vnd.ms-office.chartstyle+xml"/>
  <Override PartName="/xl/charts/colors88.xml" ContentType="application/vnd.ms-office.chartcolorstyle+xml"/>
  <Override PartName="/xl/charts/chart108.xml" ContentType="application/vnd.openxmlformats-officedocument.drawingml.chart+xml"/>
  <Override PartName="/xl/charts/style89.xml" ContentType="application/vnd.ms-office.chartstyle+xml"/>
  <Override PartName="/xl/charts/colors89.xml" ContentType="application/vnd.ms-office.chartcolorstyle+xml"/>
  <Override PartName="/xl/charts/chart109.xml" ContentType="application/vnd.openxmlformats-officedocument.drawingml.chart+xml"/>
  <Override PartName="/xl/charts/style90.xml" ContentType="application/vnd.ms-office.chartstyle+xml"/>
  <Override PartName="/xl/charts/colors90.xml" ContentType="application/vnd.ms-office.chartcolorstyle+xml"/>
  <Override PartName="/xl/charts/chart110.xml" ContentType="application/vnd.openxmlformats-officedocument.drawingml.chart+xml"/>
  <Override PartName="/xl/charts/style91.xml" ContentType="application/vnd.ms-office.chartstyle+xml"/>
  <Override PartName="/xl/charts/colors91.xml" ContentType="application/vnd.ms-office.chartcolorstyle+xml"/>
  <Override PartName="/xl/charts/chart111.xml" ContentType="application/vnd.openxmlformats-officedocument.drawingml.chart+xml"/>
  <Override PartName="/xl/charts/style92.xml" ContentType="application/vnd.ms-office.chartstyle+xml"/>
  <Override PartName="/xl/charts/colors92.xml" ContentType="application/vnd.ms-office.chartcolorstyle+xml"/>
  <Override PartName="/xl/charts/chart112.xml" ContentType="application/vnd.openxmlformats-officedocument.drawingml.chart+xml"/>
  <Override PartName="/xl/charts/chart113.xml" ContentType="application/vnd.openxmlformats-officedocument.drawingml.chart+xml"/>
  <Override PartName="/xl/charts/style93.xml" ContentType="application/vnd.ms-office.chartstyle+xml"/>
  <Override PartName="/xl/charts/colors9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92msm\3D Objects\Applied\Done\"/>
    </mc:Choice>
  </mc:AlternateContent>
  <xr:revisionPtr revIDLastSave="0" documentId="13_ncr:1_{DF33C839-D3E0-4F6E-97AF-2317E1CDD6C3}" xr6:coauthVersionLast="47" xr6:coauthVersionMax="47" xr10:uidLastSave="{00000000-0000-0000-0000-000000000000}"/>
  <bookViews>
    <workbookView xWindow="-120" yWindow="-120" windowWidth="15600" windowHeight="11310" tabRatio="818" firstSheet="3" activeTab="4" xr2:uid="{8A5028E0-8C7E-41DA-9AFF-489D674F372B}"/>
  </bookViews>
  <sheets>
    <sheet name="DASHBOARD" sheetId="1" r:id="rId1"/>
    <sheet name="DASHBOARD TOP3" sheetId="13" r:id="rId2"/>
    <sheet name="Visitors and Buyers" sheetId="8" r:id="rId3"/>
    <sheet name="Sales Funnel" sheetId="9" r:id="rId4"/>
    <sheet name="Roadmap" sheetId="10" r:id="rId5"/>
    <sheet name="Sales Volume" sheetId="11" r:id="rId6"/>
    <sheet name="Sales Volume V2" sheetId="12" r:id="rId7"/>
    <sheet name="DASHBOARD SV" sheetId="7" r:id="rId8"/>
    <sheet name="Processing" sheetId="3" r:id="rId9"/>
    <sheet name="Control" sheetId="6" r:id="rId10"/>
    <sheet name="Data" sheetId="4" r:id="rId11"/>
    <sheet name="Resources" sheetId="2" r:id="rId12"/>
  </sheets>
  <definedNames>
    <definedName name="Slicer_Month">#N/A</definedName>
    <definedName name="Slicer_Year">#N/A</definedName>
  </definedNames>
  <calcPr calcId="191029"/>
  <pivotCaches>
    <pivotCache cacheId="6"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3" l="1"/>
  <c r="E38" i="3"/>
  <c r="E36" i="3"/>
  <c r="E33" i="3"/>
  <c r="Q17" i="3" a="1"/>
  <c r="Q17" i="3" s="1"/>
  <c r="R16" i="3" s="1" a="1"/>
  <c r="R16" i="3" s="1"/>
  <c r="R20" i="3" l="1"/>
  <c r="R19" i="3"/>
  <c r="Q18" i="3"/>
  <c r="Q19" i="3"/>
  <c r="R21" i="3" l="1"/>
  <c r="Q20" i="3"/>
  <c r="T7" i="3" l="1"/>
  <c r="S11" i="3"/>
  <c r="S10" i="3"/>
  <c r="C19" i="3"/>
  <c r="C28" i="3"/>
  <c r="C29" i="3"/>
  <c r="B29" i="3"/>
  <c r="F5" i="3"/>
  <c r="F9" i="3"/>
  <c r="C6" i="3"/>
  <c r="B5" i="3"/>
  <c r="B11" i="3"/>
  <c r="C24" i="3"/>
  <c r="T8" i="3"/>
  <c r="S5" i="3"/>
  <c r="S3" i="3"/>
  <c r="C23" i="3"/>
  <c r="D29" i="3"/>
  <c r="D21" i="3"/>
  <c r="B22" i="3"/>
  <c r="F13" i="3"/>
  <c r="F3" i="3"/>
  <c r="C14" i="3"/>
  <c r="B13" i="3"/>
  <c r="B3" i="3"/>
  <c r="D18" i="3"/>
  <c r="B18" i="3"/>
  <c r="B8" i="3"/>
  <c r="B21" i="3"/>
  <c r="B10" i="3"/>
  <c r="T4" i="3"/>
  <c r="T9" i="3"/>
  <c r="S13" i="3"/>
  <c r="C18" i="3"/>
  <c r="C27" i="3"/>
  <c r="D20" i="3"/>
  <c r="B19" i="3"/>
  <c r="B23" i="3"/>
  <c r="F10" i="3"/>
  <c r="C3" i="3"/>
  <c r="C7" i="3"/>
  <c r="B6" i="3"/>
  <c r="T13" i="3"/>
  <c r="D25" i="3"/>
  <c r="C12" i="3"/>
  <c r="F8" i="3"/>
  <c r="T12" i="3"/>
  <c r="T10" i="3"/>
  <c r="S6" i="3"/>
  <c r="C22" i="3"/>
  <c r="D19" i="3"/>
  <c r="D24" i="3"/>
  <c r="B27" i="3"/>
  <c r="B25" i="3"/>
  <c r="F11" i="3"/>
  <c r="C11" i="3"/>
  <c r="C8" i="3"/>
  <c r="B14" i="3"/>
  <c r="T3" i="3"/>
  <c r="D27" i="3"/>
  <c r="F14" i="3"/>
  <c r="C25" i="3"/>
  <c r="B12" i="3"/>
  <c r="T5" i="3"/>
  <c r="T11" i="3"/>
  <c r="S14" i="3"/>
  <c r="C26" i="3"/>
  <c r="D23" i="3"/>
  <c r="D28" i="3"/>
  <c r="B24" i="3"/>
  <c r="B26" i="3"/>
  <c r="F6" i="3"/>
  <c r="C4" i="3"/>
  <c r="C9" i="3"/>
  <c r="B7" i="3"/>
  <c r="S7" i="3"/>
  <c r="B20" i="3"/>
  <c r="C10" i="3"/>
  <c r="F12" i="3"/>
  <c r="T6" i="3"/>
  <c r="S4" i="3"/>
  <c r="S8" i="3"/>
  <c r="D22" i="3"/>
  <c r="C20" i="3"/>
  <c r="C21" i="3"/>
  <c r="B28" i="3"/>
  <c r="F4" i="3"/>
  <c r="F7" i="3"/>
  <c r="C5" i="3"/>
  <c r="B4" i="3"/>
  <c r="B9" i="3"/>
  <c r="T14" i="3"/>
  <c r="S12" i="3"/>
  <c r="S9" i="3"/>
  <c r="D26" i="3"/>
  <c r="C13" i="3"/>
  <c r="C36" i="3"/>
  <c r="I3" i="3"/>
  <c r="V15" i="3"/>
  <c r="I7" i="3"/>
  <c r="I11" i="3"/>
  <c r="I12" i="3"/>
  <c r="I4" i="3"/>
  <c r="I9" i="3"/>
  <c r="O11" i="3"/>
  <c r="U15" i="3"/>
  <c r="I5" i="3"/>
  <c r="O8" i="3"/>
  <c r="O7" i="3"/>
  <c r="I6" i="3"/>
  <c r="C37" i="3"/>
  <c r="I10" i="3"/>
  <c r="O9" i="3"/>
  <c r="I13" i="3"/>
  <c r="C38" i="3"/>
  <c r="I14" i="3"/>
  <c r="I8" i="3"/>
  <c r="O10" i="3"/>
  <c r="C39" i="3"/>
  <c r="C40" i="3"/>
  <c r="U16" i="3" l="1"/>
  <c r="V16" i="3"/>
  <c r="F36" i="3" a="1"/>
  <c r="G11" i="3"/>
  <c r="H11" i="3" s="1"/>
  <c r="K11" i="3" s="1"/>
  <c r="G10" i="3"/>
  <c r="H10" i="3" s="1"/>
  <c r="K10" i="3" s="1"/>
  <c r="G9" i="3"/>
  <c r="H9" i="3" s="1"/>
  <c r="K9" i="3" s="1"/>
  <c r="G8" i="3"/>
  <c r="H8" i="3" s="1"/>
  <c r="K8" i="3" s="1"/>
  <c r="G7" i="3"/>
  <c r="H7" i="3" s="1"/>
  <c r="K7" i="3" s="1"/>
  <c r="G14" i="3"/>
  <c r="H14" i="3" s="1"/>
  <c r="K14" i="3" s="1"/>
  <c r="G6" i="3"/>
  <c r="H6" i="3" s="1"/>
  <c r="K6" i="3" s="1"/>
  <c r="G13" i="3"/>
  <c r="H13" i="3" s="1"/>
  <c r="K13" i="3" s="1"/>
  <c r="G5" i="3"/>
  <c r="H5" i="3" s="1"/>
  <c r="K5" i="3" s="1"/>
  <c r="G12" i="3"/>
  <c r="H12" i="3" s="1"/>
  <c r="K12" i="3" s="1"/>
  <c r="G4" i="3"/>
  <c r="H4" i="3" s="1"/>
  <c r="K4" i="3" s="1"/>
  <c r="G3" i="3"/>
  <c r="H3" i="3" s="1"/>
  <c r="K3" i="3" s="1"/>
  <c r="F36" i="3" l="1"/>
  <c r="G38" i="3"/>
  <c r="H36" i="3"/>
  <c r="H38" i="3"/>
  <c r="F40" i="3"/>
  <c r="F38" i="3"/>
  <c r="F37" i="3"/>
  <c r="G36" i="3"/>
  <c r="G39" i="3"/>
  <c r="H37" i="3"/>
  <c r="H40" i="3"/>
  <c r="F39" i="3"/>
  <c r="G40" i="3"/>
  <c r="G37" i="3"/>
  <c r="H39" i="3"/>
  <c r="L13" i="3"/>
  <c r="U13" i="3"/>
  <c r="V13" i="3"/>
  <c r="L6" i="3"/>
  <c r="U6" i="3"/>
  <c r="V6" i="3"/>
  <c r="L14" i="3"/>
  <c r="U14" i="3"/>
  <c r="V14" i="3"/>
  <c r="V7" i="3"/>
  <c r="L7" i="3"/>
  <c r="U7" i="3"/>
  <c r="L3" i="3"/>
  <c r="V3" i="3"/>
  <c r="U3" i="3"/>
  <c r="U8" i="3"/>
  <c r="V8" i="3"/>
  <c r="L8" i="3"/>
  <c r="U4" i="3"/>
  <c r="L4" i="3"/>
  <c r="V4" i="3"/>
  <c r="U9" i="3"/>
  <c r="V9" i="3"/>
  <c r="L9" i="3"/>
  <c r="U12" i="3"/>
  <c r="L12" i="3"/>
  <c r="V12" i="3"/>
  <c r="L10" i="3"/>
  <c r="U10" i="3"/>
  <c r="V10" i="3"/>
  <c r="L5" i="3"/>
  <c r="U5" i="3"/>
  <c r="V5" i="3"/>
  <c r="L11" i="3"/>
  <c r="U11" i="3"/>
  <c r="V11" i="3"/>
  <c r="J11" i="3"/>
  <c r="J13" i="3"/>
  <c r="J14" i="3"/>
  <c r="J9" i="3"/>
  <c r="J10" i="3"/>
  <c r="J12" i="3"/>
  <c r="J3" i="3"/>
  <c r="J6" i="3"/>
  <c r="J4" i="3"/>
  <c r="J5" i="3"/>
  <c r="J7" i="3"/>
  <c r="J8" i="3"/>
  <c r="R36" i="3" l="1"/>
  <c r="O36" i="3"/>
  <c r="N36" i="3"/>
  <c r="Q36" i="3"/>
  <c r="P36" i="3"/>
  <c r="Q37" i="3"/>
  <c r="R37" i="3"/>
  <c r="P37" i="3"/>
  <c r="O37" i="3"/>
  <c r="N37" i="3"/>
  <c r="I38" i="3"/>
  <c r="K38" i="3" s="1"/>
  <c r="L38" i="3"/>
  <c r="J38" i="3"/>
  <c r="L36" i="3"/>
  <c r="I36" i="3"/>
  <c r="K36" i="3" s="1"/>
  <c r="J36" i="3"/>
  <c r="Q38" i="3"/>
  <c r="R38" i="3"/>
  <c r="N38" i="3"/>
  <c r="P38" i="3"/>
  <c r="O38" i="3"/>
  <c r="J37" i="3"/>
  <c r="L37" i="3"/>
  <c r="I37" i="3"/>
  <c r="K37" i="3" s="1"/>
  <c r="N13" i="3" l="1"/>
  <c r="P16" i="3" a="1"/>
  <c r="P16" i="3" s="1"/>
  <c r="R17" i="3" l="1"/>
  <c r="G19" i="3" l="1"/>
  <c r="J19" i="3" s="1"/>
  <c r="H19" i="3"/>
  <c r="K19" i="3" s="1"/>
  <c r="I19" i="3"/>
  <c r="L19" i="3" s="1"/>
  <c r="G20" i="3"/>
  <c r="J20" i="3" s="1"/>
  <c r="H20" i="3"/>
  <c r="K20" i="3" s="1"/>
  <c r="I20" i="3"/>
  <c r="L20" i="3" s="1"/>
  <c r="G21" i="3"/>
  <c r="J21" i="3" s="1"/>
  <c r="H21" i="3"/>
  <c r="K21" i="3" s="1"/>
  <c r="I21" i="3"/>
  <c r="L21" i="3" s="1"/>
  <c r="G22" i="3"/>
  <c r="J22" i="3" s="1"/>
  <c r="H22" i="3"/>
  <c r="K22" i="3" s="1"/>
  <c r="I22" i="3"/>
  <c r="L22" i="3" s="1"/>
  <c r="G23" i="3"/>
  <c r="J23" i="3" s="1"/>
  <c r="H23" i="3"/>
  <c r="K23" i="3" s="1"/>
  <c r="I23" i="3"/>
  <c r="L23" i="3" s="1"/>
  <c r="G24" i="3"/>
  <c r="J24" i="3" s="1"/>
  <c r="H24" i="3"/>
  <c r="K24" i="3" s="1"/>
  <c r="I24" i="3"/>
  <c r="L24" i="3" s="1"/>
  <c r="G25" i="3"/>
  <c r="J25" i="3" s="1"/>
  <c r="H25" i="3"/>
  <c r="K25" i="3" s="1"/>
  <c r="I25" i="3"/>
  <c r="L25" i="3" s="1"/>
  <c r="G26" i="3"/>
  <c r="J26" i="3" s="1"/>
  <c r="H26" i="3"/>
  <c r="K26" i="3" s="1"/>
  <c r="I26" i="3"/>
  <c r="L26" i="3" s="1"/>
  <c r="G27" i="3"/>
  <c r="J27" i="3" s="1"/>
  <c r="H27" i="3"/>
  <c r="K27" i="3" s="1"/>
  <c r="I27" i="3"/>
  <c r="L27" i="3" s="1"/>
  <c r="G28" i="3"/>
  <c r="J28" i="3" s="1"/>
  <c r="H28" i="3"/>
  <c r="K28" i="3" s="1"/>
  <c r="I28" i="3"/>
  <c r="L28" i="3" s="1"/>
  <c r="G29" i="3"/>
  <c r="J29" i="3" s="1"/>
  <c r="H29" i="3"/>
  <c r="K29" i="3" s="1"/>
  <c r="I29" i="3"/>
  <c r="L29" i="3" s="1"/>
  <c r="I18" i="3"/>
  <c r="L18" i="3" s="1"/>
  <c r="G18" i="3"/>
  <c r="J18" i="3" s="1"/>
  <c r="H18" i="3"/>
  <c r="K18" i="3" s="1"/>
  <c r="P10" i="3"/>
  <c r="P9" i="3"/>
  <c r="P8" i="3"/>
  <c r="P7" i="3"/>
  <c r="P11" i="3"/>
  <c r="J15" i="3" a="1"/>
  <c r="J15" i="3" s="1"/>
  <c r="I15" i="3" l="1" a="1"/>
  <c r="I15" i="3" s="1"/>
  <c r="C15" i="3"/>
  <c r="B15" i="3"/>
  <c r="J30" i="3" a="1"/>
  <c r="J30" i="3" s="1"/>
  <c r="B30" i="3"/>
  <c r="D30" i="3"/>
  <c r="D32" i="3" s="1"/>
  <c r="C30" i="3"/>
  <c r="C32" i="3" s="1"/>
  <c r="K15" i="3" a="1"/>
  <c r="K15" i="3" s="1"/>
  <c r="B32" i="3" l="1"/>
  <c r="B31" i="3"/>
  <c r="B33" i="3" s="1"/>
  <c r="N2" i="3"/>
  <c r="O2" i="3"/>
  <c r="O6" i="3"/>
  <c r="O13" i="3" s="1"/>
  <c r="O3" i="3" l="1"/>
  <c r="P2" i="3"/>
  <c r="O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<sst xmlns="http://schemas.openxmlformats.org/spreadsheetml/2006/main" count="259" uniqueCount="112">
  <si>
    <t>Visitors &amp; Buyers</t>
  </si>
  <si>
    <t>Visitors</t>
  </si>
  <si>
    <t>Buyers</t>
  </si>
  <si>
    <t>Cursor V</t>
  </si>
  <si>
    <t>Cursor B</t>
  </si>
  <si>
    <t>JAN</t>
  </si>
  <si>
    <t>FEB</t>
  </si>
  <si>
    <t>MAR</t>
  </si>
  <si>
    <t>APR</t>
  </si>
  <si>
    <t>MAY</t>
  </si>
  <si>
    <t>JUN</t>
  </si>
  <si>
    <t>JUL</t>
  </si>
  <si>
    <t>AUG</t>
  </si>
  <si>
    <t>SEP</t>
  </si>
  <si>
    <t>OCT</t>
  </si>
  <si>
    <t>NOV</t>
  </si>
  <si>
    <t>DEC</t>
  </si>
  <si>
    <t>Cursor C</t>
  </si>
  <si>
    <t>Conversion</t>
  </si>
  <si>
    <t>Sales Funnel</t>
  </si>
  <si>
    <t>A</t>
  </si>
  <si>
    <t>B</t>
  </si>
  <si>
    <t>C</t>
  </si>
  <si>
    <t>Product A</t>
  </si>
  <si>
    <t>Product B</t>
  </si>
  <si>
    <t>Product C</t>
  </si>
  <si>
    <t>Cursor A</t>
  </si>
  <si>
    <t>Roadmap</t>
  </si>
  <si>
    <t>Plan</t>
  </si>
  <si>
    <t>Study</t>
  </si>
  <si>
    <t>Brand</t>
  </si>
  <si>
    <t>Price</t>
  </si>
  <si>
    <t>Offer</t>
  </si>
  <si>
    <t>Setup</t>
  </si>
  <si>
    <t>Launch</t>
  </si>
  <si>
    <t>Promo</t>
  </si>
  <si>
    <t>Track</t>
  </si>
  <si>
    <t>Adapt</t>
  </si>
  <si>
    <t>Grow</t>
  </si>
  <si>
    <t>Advert</t>
  </si>
  <si>
    <t>Project Plan Starting Point</t>
  </si>
  <si>
    <t>Scaling Up the Next Cycle</t>
  </si>
  <si>
    <t>Sales Volume</t>
  </si>
  <si>
    <t>Purchase Volume</t>
  </si>
  <si>
    <t>Cursor S</t>
  </si>
  <si>
    <t>Cursor P</t>
  </si>
  <si>
    <t>Cursor F</t>
  </si>
  <si>
    <t>Tasks</t>
  </si>
  <si>
    <t>Select</t>
  </si>
  <si>
    <t>Year</t>
  </si>
  <si>
    <t>Month</t>
  </si>
  <si>
    <t>New Visitors</t>
  </si>
  <si>
    <t>New Buyers</t>
  </si>
  <si>
    <t>Label</t>
  </si>
  <si>
    <t>Returning Buyers</t>
  </si>
  <si>
    <t>Level 1</t>
  </si>
  <si>
    <t>Level 2</t>
  </si>
  <si>
    <t>Level 3</t>
  </si>
  <si>
    <t>Level 4</t>
  </si>
  <si>
    <t>Level 5</t>
  </si>
  <si>
    <t>Row Labels</t>
  </si>
  <si>
    <t>Grand Total</t>
  </si>
  <si>
    <t>Sum of Visitors</t>
  </si>
  <si>
    <t>Sum of Returning Buyers</t>
  </si>
  <si>
    <t>Sum of New Buyers</t>
  </si>
  <si>
    <t>Sum of Purchase Volume</t>
  </si>
  <si>
    <t>Sum of Sales Volume</t>
  </si>
  <si>
    <t>Sum of Product A</t>
  </si>
  <si>
    <t>Sum of Product B</t>
  </si>
  <si>
    <t>Sum of Product C</t>
  </si>
  <si>
    <t>Average of Level 1</t>
  </si>
  <si>
    <t>Average of Level 2</t>
  </si>
  <si>
    <t>Average of Level 3</t>
  </si>
  <si>
    <t>Average of Level 4</t>
  </si>
  <si>
    <t>Average of Level 5</t>
  </si>
  <si>
    <t>Total</t>
  </si>
  <si>
    <t>Actual</t>
  </si>
  <si>
    <t>Ethan Parker</t>
  </si>
  <si>
    <t>Alex Mitchell</t>
  </si>
  <si>
    <t>Lucas Bennett</t>
  </si>
  <si>
    <t>Emma Sullivan</t>
  </si>
  <si>
    <t>Sophia Reynolds</t>
  </si>
  <si>
    <t>Sum of Ethan Parker</t>
  </si>
  <si>
    <t>Sum of Alex Mitchell</t>
  </si>
  <si>
    <t>Sum of Lucas Bennett</t>
  </si>
  <si>
    <t>Sum of Emma Sullivan</t>
  </si>
  <si>
    <t>Sum of Sophia Reynolds</t>
  </si>
  <si>
    <t>KPI Plan</t>
  </si>
  <si>
    <t>Code</t>
  </si>
  <si>
    <t>Sales</t>
  </si>
  <si>
    <t>Sales Manager</t>
  </si>
  <si>
    <t>Top 1</t>
  </si>
  <si>
    <t>Top 2</t>
  </si>
  <si>
    <t>Top 3</t>
  </si>
  <si>
    <t>Top-3 Sales Managers</t>
  </si>
  <si>
    <t>Awareness</t>
  </si>
  <si>
    <t>Interest</t>
  </si>
  <si>
    <t>Desire</t>
  </si>
  <si>
    <t>Action</t>
  </si>
  <si>
    <t>Checkout</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</si>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</sst>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 ###\ ###"/>
    <numFmt numFmtId="165" formatCode="_(&quot;$&quot;* #,##0_);_(&quot;$&quot;* \(#,##0\);_(&quot;$&quot;* &quot;-&quot;??_);_(@_)"/>
    <numFmt numFmtId="166"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u/>
      <sz val="11"/>
      <color theme="10"/>
      <name val="Aptos Narrow"/>
      <family val="2"/>
      <scheme val="minor"/>
    </font>
    <font>
      <u/>
      <sz val="18"/>
      <color rgb="FF13BDFC"/>
      <name val="Aptos Narrow"/>
      <family val="2"/>
      <scheme val="minor"/>
    </font>
  </fonts>
  <fills count="3">
    <fill>
      <patternFill patternType="none"/>
    </fill>
    <fill>
      <patternFill patternType="gray125"/>
    </fill>
    <fill>
      <patternFill patternType="solid">
        <fgColor rgb="FF023554"/>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20">
    <xf numFmtId="0" fontId="0" fillId="0" borderId="0" xfId="0"/>
    <xf numFmtId="0" fontId="0" fillId="2" borderId="0" xfId="0" applyFill="1"/>
    <xf numFmtId="9" fontId="0" fillId="0" borderId="0" xfId="0" applyNumberFormat="1"/>
    <xf numFmtId="9" fontId="0" fillId="0" borderId="0" xfId="0" applyNumberFormat="1" applyAlignment="1">
      <alignment horizontal="center"/>
    </xf>
    <xf numFmtId="9" fontId="0" fillId="0" borderId="0" xfId="1" applyFont="1" applyAlignment="1">
      <alignment horizontal="center"/>
    </xf>
    <xf numFmtId="0" fontId="2" fillId="0" borderId="0" xfId="0" applyFont="1"/>
    <xf numFmtId="9" fontId="0" fillId="0" borderId="0" xfId="1" applyFont="1"/>
    <xf numFmtId="164" fontId="0" fillId="0" borderId="0" xfId="0" applyNumberFormat="1"/>
    <xf numFmtId="165" fontId="0" fillId="0" borderId="0" xfId="2" applyNumberFormat="1" applyFont="1"/>
    <xf numFmtId="0" fontId="0" fillId="0" borderId="0" xfId="0" applyAlignment="1">
      <alignment horizontal="center"/>
    </xf>
    <xf numFmtId="0" fontId="2" fillId="0" borderId="0" xfId="0" applyFont="1" applyAlignment="1">
      <alignment horizontal="center"/>
    </xf>
    <xf numFmtId="165" fontId="0" fillId="0" borderId="0" xfId="0" applyNumberFormat="1"/>
    <xf numFmtId="164" fontId="0" fillId="0" borderId="0" xfId="0" applyNumberFormat="1" applyAlignment="1">
      <alignment horizontal="center"/>
    </xf>
    <xf numFmtId="9" fontId="2" fillId="0" borderId="0" xfId="1" applyFont="1" applyAlignment="1">
      <alignment horizontal="center"/>
    </xf>
    <xf numFmtId="0" fontId="0" fillId="0" borderId="0" xfId="0" applyAlignment="1">
      <alignment horizontal="left"/>
    </xf>
    <xf numFmtId="0" fontId="0" fillId="0" borderId="0" xfId="0" pivotButton="1"/>
    <xf numFmtId="166" fontId="4" fillId="0" borderId="0" xfId="1" applyNumberFormat="1" applyFont="1" applyAlignment="1">
      <alignment horizontal="center"/>
    </xf>
    <xf numFmtId="0" fontId="0" fillId="0" borderId="0" xfId="2" applyNumberFormat="1" applyFont="1"/>
    <xf numFmtId="0" fontId="0" fillId="0" borderId="0" xfId="0" applyAlignment="1">
      <alignment horizontal="right"/>
    </xf>
    <xf numFmtId="0" fontId="6" fillId="2" borderId="0" xfId="3" applyFont="1" applyFill="1" applyAlignment="1">
      <alignment horizontal="center" vertical="center"/>
    </xf>
  </cellXfs>
  <cellStyles count="4">
    <cellStyle name="Currency" xfId="2" builtinId="4"/>
    <cellStyle name="Hyperlink" xfId="3" builtinId="8"/>
    <cellStyle name="Normal" xfId="0" builtinId="0"/>
    <cellStyle name="Percent" xfId="1" builtinId="5"/>
  </cellStyles>
  <dxfs count="23">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numFmt numFmtId="165" formatCode="_(&quot;$&quot;* #,##0_);_(&quot;$&quot;* \(#,##0\);_(&quot;$&quot;* &quot;-&quot;??_);_(@_)"/>
    </dxf>
    <dxf>
      <numFmt numFmtId="165" formatCode="_(&quot;$&quot;* #,##0_);_(&quot;$&quot;* \(#,##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rgb="FFDEECEF"/>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s>
  <tableStyles count="2" defaultTableStyle="TableStyleMedium2" defaultPivotStyle="PivotStyleLight16">
    <tableStyle name="SlicerStyleLight1 2 3" pivot="0" table="0" count="10" xr9:uid="{8BB472CC-3386-41B8-AE5F-D192DB4B5335}">
      <tableStyleElement type="wholeTable" dxfId="22"/>
      <tableStyleElement type="headerRow" dxfId="21"/>
    </tableStyle>
    <tableStyle name="SlicerStyleLight1 2 3 2" pivot="0" table="0" count="10" xr9:uid="{A429D96D-07EB-4A07-A243-E066A095F6DF}">
      <tableStyleElement type="wholeTable" dxfId="20"/>
      <tableStyleElement type="headerRow" dxfId="19"/>
    </tableStyle>
  </tableStyles>
  <colors>
    <mruColors>
      <color rgb="FF13BDFC"/>
      <color rgb="FF2384F9"/>
      <color rgb="FFEFA081"/>
      <color rgb="FFEA855C"/>
      <color rgb="FFE1541C"/>
      <color rgb="FF00C5AE"/>
      <color rgb="FFFE9C09"/>
      <color rgb="FFD8E9EC"/>
      <color rgb="FF3D717F"/>
      <color rgb="FF4D8FA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1"/>
          </font>
          <fill>
            <patternFill patternType="solid">
              <fgColor auto="1"/>
              <bgColor rgb="FFDEEC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tint="0.24994659260841701"/>
          </font>
          <fill>
            <patternFill patternType="solid">
              <fgColor auto="1"/>
              <bgColor rgb="FFDEECE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x14:dxfs>
    </ext>
    <ext xmlns:x14="http://schemas.microsoft.com/office/spreadsheetml/2009/9/main" uri="{EB79DEF2-80B8-43e5-95BD-54CBDDF9020C}">
      <x14:slicerStyles defaultSlicerStyle="SlicerStyleLight1">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26.xml"/><Relationship Id="rId1" Type="http://schemas.microsoft.com/office/2011/relationships/chartStyle" Target="style26.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1.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36.xml"/><Relationship Id="rId1" Type="http://schemas.microsoft.com/office/2011/relationships/chartStyle" Target="style36.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4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45.xml"/><Relationship Id="rId1" Type="http://schemas.microsoft.com/office/2011/relationships/chartStyle" Target="style45.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5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6.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55.xml"/><Relationship Id="rId1" Type="http://schemas.microsoft.com/office/2011/relationships/chartStyle" Target="style55.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6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7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7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9.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1.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68.xml"/><Relationship Id="rId1" Type="http://schemas.microsoft.com/office/2011/relationships/chartStyle" Target="style68.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83.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6.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87.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8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89.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0.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1.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2.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5.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78.xml"/><Relationship Id="rId1" Type="http://schemas.microsoft.com/office/2011/relationships/chartStyle" Target="style78.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96.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10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10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10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10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1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1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1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D5ED-4F50-98C0-8D40E863CFDF}"/>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D5ED-4F50-98C0-8D40E863CFDF}"/>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2835</c:v>
                </c:pt>
                <c:pt idx="1">
                  <c:v>4089</c:v>
                </c:pt>
                <c:pt idx="2">
                  <c:v>4795</c:v>
                </c:pt>
                <c:pt idx="3">
                  <c:v>4205</c:v>
                </c:pt>
                <c:pt idx="4">
                  <c:v>3740</c:v>
                </c:pt>
                <c:pt idx="5">
                  <c:v>4056</c:v>
                </c:pt>
                <c:pt idx="6">
                  <c:v>2815</c:v>
                </c:pt>
                <c:pt idx="7">
                  <c:v>2181</c:v>
                </c:pt>
                <c:pt idx="8">
                  <c:v>2330</c:v>
                </c:pt>
                <c:pt idx="9">
                  <c:v>2416</c:v>
                </c:pt>
                <c:pt idx="10">
                  <c:v>2568</c:v>
                </c:pt>
                <c:pt idx="11">
                  <c:v>2662</c:v>
                </c:pt>
              </c:numCache>
            </c:numRef>
          </c:val>
          <c:extLst>
            <c:ext xmlns:c16="http://schemas.microsoft.com/office/drawing/2014/chart" uri="{C3380CC4-5D6E-409C-BE32-E72D297353CC}">
              <c16:uniqueId val="{00000002-D5ED-4F50-98C0-8D40E863CFDF}"/>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#N/A</c:v>
                </c:pt>
                <c:pt idx="1">
                  <c:v>#N/A</c:v>
                </c:pt>
                <c:pt idx="2">
                  <c:v>#N/A</c:v>
                </c:pt>
                <c:pt idx="3">
                  <c:v>5256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D5ED-4F50-98C0-8D40E863CFDF}"/>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#N/A</c:v>
                </c:pt>
                <c:pt idx="1">
                  <c:v>#N/A</c:v>
                </c:pt>
                <c:pt idx="2">
                  <c:v>#N/A</c:v>
                </c:pt>
                <c:pt idx="3">
                  <c:v>4205</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D5ED-4F50-98C0-8D40E863CFDF}"/>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5-D5ED-4F50-98C0-8D40E863CFDF}"/>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#N/A</c:v>
                  </c:pt>
                  <c:pt idx="1">
                    <c:v>#N/A</c:v>
                  </c:pt>
                  <c:pt idx="2">
                    <c:v>#N/A</c:v>
                  </c:pt>
                  <c:pt idx="3">
                    <c:v>6171</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#N/A</c:v>
                </c:pt>
                <c:pt idx="1">
                  <c:v>#N/A</c:v>
                </c:pt>
                <c:pt idx="2">
                  <c:v>#N/A</c:v>
                </c:pt>
                <c:pt idx="3">
                  <c:v>11427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D5ED-4F50-98C0-8D40E863CFDF}"/>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DF23-40E0-AB9A-5AD37F3FEFA6}"/>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DF23-40E0-AB9A-5AD37F3FEFA6}"/>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DF23-40E0-AB9A-5AD37F3FEFA6}"/>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DF23-40E0-AB9A-5AD37F3FEFA6}"/>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1FC9-4364-88E5-803BFD7010A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1FC9-4364-88E5-803BFD7010A7}"/>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16A3-44D6-9A25-8A7B3B393133}"/>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368650</c:v>
                </c:pt>
                <c:pt idx="1">
                  <c:v>404505</c:v>
                </c:pt>
                <c:pt idx="2">
                  <c:v>497526</c:v>
                </c:pt>
                <c:pt idx="3">
                  <c:v>390264</c:v>
                </c:pt>
                <c:pt idx="4">
                  <c:v>378548</c:v>
                </c:pt>
                <c:pt idx="5">
                  <c:v>414100</c:v>
                </c:pt>
                <c:pt idx="6">
                  <c:v>306434</c:v>
                </c:pt>
                <c:pt idx="7">
                  <c:v>295223</c:v>
                </c:pt>
                <c:pt idx="8">
                  <c:v>252601</c:v>
                </c:pt>
                <c:pt idx="9">
                  <c:v>267044</c:v>
                </c:pt>
                <c:pt idx="10">
                  <c:v>287345</c:v>
                </c:pt>
                <c:pt idx="11">
                  <c:v>304212</c:v>
                </c:pt>
              </c:numCache>
            </c:numRef>
          </c:val>
          <c:extLst>
            <c:ext xmlns:c16="http://schemas.microsoft.com/office/drawing/2014/chart" uri="{C3380CC4-5D6E-409C-BE32-E72D297353CC}">
              <c16:uniqueId val="{00000001-16A3-44D6-9A25-8A7B3B393133}"/>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170185</c:v>
                </c:pt>
                <c:pt idx="1">
                  <c:v>218665</c:v>
                </c:pt>
                <c:pt idx="2">
                  <c:v>268559</c:v>
                </c:pt>
                <c:pt idx="3">
                  <c:v>184830</c:v>
                </c:pt>
                <c:pt idx="4">
                  <c:v>184224</c:v>
                </c:pt>
                <c:pt idx="5">
                  <c:v>225028</c:v>
                </c:pt>
                <c:pt idx="6">
                  <c:v>129886</c:v>
                </c:pt>
                <c:pt idx="7">
                  <c:v>146046</c:v>
                </c:pt>
                <c:pt idx="8">
                  <c:v>107666</c:v>
                </c:pt>
                <c:pt idx="9">
                  <c:v>136047</c:v>
                </c:pt>
                <c:pt idx="10">
                  <c:v>140491</c:v>
                </c:pt>
                <c:pt idx="11">
                  <c:v>152712</c:v>
                </c:pt>
              </c:numCache>
            </c:numRef>
          </c:val>
          <c:extLst>
            <c:ext xmlns:c16="http://schemas.microsoft.com/office/drawing/2014/chart" uri="{C3380CC4-5D6E-409C-BE32-E72D297353CC}">
              <c16:uniqueId val="{00000002-16A3-44D6-9A25-8A7B3B393133}"/>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#N/A</c:v>
                </c:pt>
                <c:pt idx="1">
                  <c:v>#N/A</c:v>
                </c:pt>
                <c:pt idx="2">
                  <c:v>#N/A</c:v>
                </c:pt>
                <c:pt idx="3">
                  <c:v>581356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16A3-44D6-9A25-8A7B3B393133}"/>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6-16A3-44D6-9A25-8A7B3B393133}"/>
              </c:ext>
            </c:extLst>
          </c:dPt>
          <c:val>
            <c:numRef>
              <c:f>Processing!$K$18:$K$29</c:f>
              <c:numCache>
                <c:formatCode>General</c:formatCode>
                <c:ptCount val="12"/>
                <c:pt idx="0">
                  <c:v>#N/A</c:v>
                </c:pt>
                <c:pt idx="1">
                  <c:v>#N/A</c:v>
                </c:pt>
                <c:pt idx="2">
                  <c:v>#N/A</c:v>
                </c:pt>
                <c:pt idx="3">
                  <c:v>390264</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16A3-44D6-9A25-8A7B3B393133}"/>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#N/A</c:v>
                </c:pt>
                <c:pt idx="1">
                  <c:v>#N/A</c:v>
                </c:pt>
                <c:pt idx="2">
                  <c:v>#N/A</c:v>
                </c:pt>
                <c:pt idx="3">
                  <c:v>184830</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16A3-44D6-9A25-8A7B3B393133}"/>
            </c:ext>
          </c:extLst>
        </c:ser>
        <c:dLbls>
          <c:showLegendKey val="0"/>
          <c:showVal val="0"/>
          <c:showCatName val="0"/>
          <c:showSerName val="0"/>
          <c:showPercent val="0"/>
          <c:showBubbleSize val="0"/>
        </c:dLbls>
        <c:gapWidth val="150"/>
        <c:overlap val="100"/>
        <c:axId val="462437951"/>
        <c:axId val="462441791"/>
      </c:barChart>
      <c:catAx>
        <c:axId val="4624379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191-4600-82C4-C965CFB354D9}"/>
              </c:ext>
            </c:extLst>
          </c:dPt>
          <c:dPt>
            <c:idx val="1"/>
            <c:bubble3D val="0"/>
            <c:spPr>
              <a:noFill/>
              <a:ln w="19050">
                <a:noFill/>
              </a:ln>
              <a:effectLst/>
            </c:spPr>
            <c:extLst>
              <c:ext xmlns:c16="http://schemas.microsoft.com/office/drawing/2014/chart" uri="{C3380CC4-5D6E-409C-BE32-E72D297353CC}">
                <c16:uniqueId val="{00000003-B191-4600-82C4-C965CFB354D9}"/>
              </c:ext>
            </c:extLst>
          </c:dPt>
          <c:dPt>
            <c:idx val="2"/>
            <c:bubble3D val="0"/>
            <c:spPr>
              <a:noFill/>
              <a:ln w="19050">
                <a:noFill/>
              </a:ln>
              <a:effectLst/>
            </c:spPr>
            <c:extLst>
              <c:ext xmlns:c16="http://schemas.microsoft.com/office/drawing/2014/chart" uri="{C3380CC4-5D6E-409C-BE32-E72D297353CC}">
                <c16:uniqueId val="{00000005-B191-4600-82C4-C965CFB354D9}"/>
              </c:ext>
            </c:extLst>
          </c:dPt>
          <c:dPt>
            <c:idx val="3"/>
            <c:bubble3D val="0"/>
            <c:spPr>
              <a:noFill/>
              <a:ln w="19050">
                <a:noFill/>
              </a:ln>
              <a:effectLst/>
            </c:spPr>
            <c:extLst>
              <c:ext xmlns:c16="http://schemas.microsoft.com/office/drawing/2014/chart" uri="{C3380CC4-5D6E-409C-BE32-E72D297353CC}">
                <c16:uniqueId val="{00000007-B191-4600-82C4-C965CFB354D9}"/>
              </c:ext>
            </c:extLst>
          </c:dPt>
          <c:dPt>
            <c:idx val="4"/>
            <c:bubble3D val="0"/>
            <c:spPr>
              <a:noFill/>
              <a:ln w="19050">
                <a:noFill/>
              </a:ln>
              <a:effectLst/>
            </c:spPr>
            <c:extLst>
              <c:ext xmlns:c16="http://schemas.microsoft.com/office/drawing/2014/chart" uri="{C3380CC4-5D6E-409C-BE32-E72D297353CC}">
                <c16:uniqueId val="{00000009-B191-4600-82C4-C965CFB354D9}"/>
              </c:ext>
            </c:extLst>
          </c:dPt>
          <c:dPt>
            <c:idx val="5"/>
            <c:bubble3D val="0"/>
            <c:spPr>
              <a:noFill/>
              <a:ln w="19050">
                <a:noFill/>
              </a:ln>
              <a:effectLst/>
            </c:spPr>
            <c:extLst>
              <c:ext xmlns:c16="http://schemas.microsoft.com/office/drawing/2014/chart" uri="{C3380CC4-5D6E-409C-BE32-E72D297353CC}">
                <c16:uniqueId val="{0000000B-B191-4600-82C4-C965CFB354D9}"/>
              </c:ext>
            </c:extLst>
          </c:dPt>
          <c:dPt>
            <c:idx val="6"/>
            <c:bubble3D val="0"/>
            <c:spPr>
              <a:solidFill>
                <a:srgbClr val="BDE372"/>
              </a:solidFill>
              <a:ln w="19050">
                <a:noFill/>
              </a:ln>
              <a:effectLst/>
            </c:spPr>
            <c:extLst>
              <c:ext xmlns:c16="http://schemas.microsoft.com/office/drawing/2014/chart" uri="{C3380CC4-5D6E-409C-BE32-E72D297353CC}">
                <c16:uniqueId val="{0000000D-B191-4600-82C4-C965CFB354D9}"/>
              </c:ext>
            </c:extLst>
          </c:dPt>
          <c:dPt>
            <c:idx val="7"/>
            <c:bubble3D val="0"/>
            <c:spPr>
              <a:solidFill>
                <a:srgbClr val="87CC76"/>
              </a:solidFill>
              <a:ln w="19050">
                <a:noFill/>
              </a:ln>
              <a:effectLst/>
            </c:spPr>
            <c:extLst>
              <c:ext xmlns:c16="http://schemas.microsoft.com/office/drawing/2014/chart" uri="{C3380CC4-5D6E-409C-BE32-E72D297353CC}">
                <c16:uniqueId val="{0000000F-B191-4600-82C4-C965CFB354D9}"/>
              </c:ext>
            </c:extLst>
          </c:dPt>
          <c:dPt>
            <c:idx val="8"/>
            <c:bubble3D val="0"/>
            <c:spPr>
              <a:solidFill>
                <a:srgbClr val="57B279"/>
              </a:solidFill>
              <a:ln w="19050">
                <a:noFill/>
              </a:ln>
              <a:effectLst/>
            </c:spPr>
            <c:extLst>
              <c:ext xmlns:c16="http://schemas.microsoft.com/office/drawing/2014/chart" uri="{C3380CC4-5D6E-409C-BE32-E72D297353CC}">
                <c16:uniqueId val="{00000011-B191-4600-82C4-C965CFB354D9}"/>
              </c:ext>
            </c:extLst>
          </c:dPt>
          <c:dPt>
            <c:idx val="9"/>
            <c:bubble3D val="0"/>
            <c:spPr>
              <a:solidFill>
                <a:srgbClr val="2C9778"/>
              </a:solidFill>
              <a:ln w="19050">
                <a:noFill/>
              </a:ln>
              <a:effectLst/>
            </c:spPr>
            <c:extLst>
              <c:ext xmlns:c16="http://schemas.microsoft.com/office/drawing/2014/chart" uri="{C3380CC4-5D6E-409C-BE32-E72D297353CC}">
                <c16:uniqueId val="{00000013-B191-4600-82C4-C965CFB354D9}"/>
              </c:ext>
            </c:extLst>
          </c:dPt>
          <c:dPt>
            <c:idx val="10"/>
            <c:bubble3D val="0"/>
            <c:spPr>
              <a:solidFill>
                <a:srgbClr val="008E7A"/>
              </a:solidFill>
              <a:ln w="19050">
                <a:noFill/>
              </a:ln>
              <a:effectLst/>
            </c:spPr>
            <c:extLst>
              <c:ext xmlns:c16="http://schemas.microsoft.com/office/drawing/2014/chart" uri="{C3380CC4-5D6E-409C-BE32-E72D297353CC}">
                <c16:uniqueId val="{00000015-B191-4600-82C4-C965CFB354D9}"/>
              </c:ext>
            </c:extLst>
          </c:dPt>
          <c:dPt>
            <c:idx val="11"/>
            <c:bubble3D val="0"/>
            <c:spPr>
              <a:solidFill>
                <a:srgbClr val="00807C"/>
              </a:solidFill>
              <a:ln w="19050">
                <a:noFill/>
              </a:ln>
              <a:effectLst/>
            </c:spPr>
            <c:extLst>
              <c:ext xmlns:c16="http://schemas.microsoft.com/office/drawing/2014/chart" uri="{C3380CC4-5D6E-409C-BE32-E72D297353CC}">
                <c16:uniqueId val="{00000017-B191-4600-82C4-C965CFB354D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191-4600-82C4-C965CFB354D9}"/>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191-4600-82C4-C965CFB354D9}"/>
              </c:ext>
            </c:extLst>
          </c:dPt>
          <c:dPt>
            <c:idx val="1"/>
            <c:bubble3D val="0"/>
            <c:spPr>
              <a:noFill/>
              <a:ln w="19050">
                <a:noFill/>
              </a:ln>
              <a:effectLst/>
            </c:spPr>
            <c:extLst>
              <c:ext xmlns:c16="http://schemas.microsoft.com/office/drawing/2014/chart" uri="{C3380CC4-5D6E-409C-BE32-E72D297353CC}">
                <c16:uniqueId val="{0000001C-B191-4600-82C4-C965CFB354D9}"/>
              </c:ext>
            </c:extLst>
          </c:dPt>
          <c:dPt>
            <c:idx val="2"/>
            <c:bubble3D val="0"/>
            <c:spPr>
              <a:solidFill>
                <a:srgbClr val="EFA081"/>
              </a:solidFill>
              <a:ln w="19050">
                <a:noFill/>
              </a:ln>
              <a:effectLst/>
            </c:spPr>
            <c:extLst>
              <c:ext xmlns:c16="http://schemas.microsoft.com/office/drawing/2014/chart" uri="{C3380CC4-5D6E-409C-BE32-E72D297353CC}">
                <c16:uniqueId val="{0000001E-B191-4600-82C4-C965CFB354D9}"/>
              </c:ext>
            </c:extLst>
          </c:dPt>
          <c:dPt>
            <c:idx val="3"/>
            <c:bubble3D val="0"/>
            <c:spPr>
              <a:solidFill>
                <a:srgbClr val="E1541C"/>
              </a:solidFill>
              <a:ln w="19050">
                <a:noFill/>
              </a:ln>
              <a:effectLst/>
            </c:spPr>
            <c:extLst>
              <c:ext xmlns:c16="http://schemas.microsoft.com/office/drawing/2014/chart" uri="{C3380CC4-5D6E-409C-BE32-E72D297353CC}">
                <c16:uniqueId val="{0000001F-8758-4448-A8FE-767626AEEC15}"/>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B191-4600-82C4-C965CFB354D9}"/>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2B82-455F-9D6C-7B6A6AE221EA}"/>
              </c:ext>
            </c:extLst>
          </c:dPt>
          <c:dPt>
            <c:idx val="1"/>
            <c:bubble3D val="0"/>
            <c:spPr>
              <a:solidFill>
                <a:srgbClr val="8F5AAE"/>
              </a:solidFill>
              <a:ln w="19050">
                <a:noFill/>
              </a:ln>
              <a:effectLst/>
            </c:spPr>
            <c:extLst>
              <c:ext xmlns:c16="http://schemas.microsoft.com/office/drawing/2014/chart" uri="{C3380CC4-5D6E-409C-BE32-E72D297353CC}">
                <c16:uniqueId val="{00000003-2B82-455F-9D6C-7B6A6AE221EA}"/>
              </c:ext>
            </c:extLst>
          </c:dPt>
          <c:dPt>
            <c:idx val="2"/>
            <c:bubble3D val="0"/>
            <c:spPr>
              <a:solidFill>
                <a:srgbClr val="546FC2"/>
              </a:solidFill>
              <a:ln w="19050">
                <a:noFill/>
              </a:ln>
              <a:effectLst/>
            </c:spPr>
            <c:extLst>
              <c:ext xmlns:c16="http://schemas.microsoft.com/office/drawing/2014/chart" uri="{C3380CC4-5D6E-409C-BE32-E72D297353CC}">
                <c16:uniqueId val="{00000005-2B82-455F-9D6C-7B6A6AE221EA}"/>
              </c:ext>
            </c:extLst>
          </c:dPt>
          <c:dPt>
            <c:idx val="3"/>
            <c:bubble3D val="0"/>
            <c:spPr>
              <a:solidFill>
                <a:srgbClr val="007EC3"/>
              </a:solidFill>
              <a:ln w="19050">
                <a:noFill/>
              </a:ln>
              <a:effectLst/>
            </c:spPr>
            <c:extLst>
              <c:ext xmlns:c16="http://schemas.microsoft.com/office/drawing/2014/chart" uri="{C3380CC4-5D6E-409C-BE32-E72D297353CC}">
                <c16:uniqueId val="{00000007-2B82-455F-9D6C-7B6A6AE221EA}"/>
              </c:ext>
            </c:extLst>
          </c:dPt>
          <c:dPt>
            <c:idx val="4"/>
            <c:bubble3D val="0"/>
            <c:spPr>
              <a:solidFill>
                <a:srgbClr val="0087B2"/>
              </a:solidFill>
              <a:ln w="19050">
                <a:noFill/>
              </a:ln>
              <a:effectLst/>
            </c:spPr>
            <c:extLst>
              <c:ext xmlns:c16="http://schemas.microsoft.com/office/drawing/2014/chart" uri="{C3380CC4-5D6E-409C-BE32-E72D297353CC}">
                <c16:uniqueId val="{00000009-2B82-455F-9D6C-7B6A6AE221EA}"/>
              </c:ext>
            </c:extLst>
          </c:dPt>
          <c:dPt>
            <c:idx val="5"/>
            <c:bubble3D val="0"/>
            <c:spPr>
              <a:solidFill>
                <a:srgbClr val="008C97"/>
              </a:solidFill>
              <a:ln w="19050">
                <a:noFill/>
              </a:ln>
              <a:effectLst/>
            </c:spPr>
            <c:extLst>
              <c:ext xmlns:c16="http://schemas.microsoft.com/office/drawing/2014/chart" uri="{C3380CC4-5D6E-409C-BE32-E72D297353CC}">
                <c16:uniqueId val="{0000000B-2B82-455F-9D6C-7B6A6AE221EA}"/>
              </c:ext>
            </c:extLst>
          </c:dPt>
          <c:dPt>
            <c:idx val="6"/>
            <c:bubble3D val="0"/>
            <c:spPr>
              <a:noFill/>
              <a:ln w="19050">
                <a:noFill/>
              </a:ln>
              <a:effectLst/>
            </c:spPr>
            <c:extLst>
              <c:ext xmlns:c16="http://schemas.microsoft.com/office/drawing/2014/chart" uri="{C3380CC4-5D6E-409C-BE32-E72D297353CC}">
                <c16:uniqueId val="{0000000D-2B82-455F-9D6C-7B6A6AE221EA}"/>
              </c:ext>
            </c:extLst>
          </c:dPt>
          <c:dPt>
            <c:idx val="7"/>
            <c:bubble3D val="0"/>
            <c:spPr>
              <a:noFill/>
              <a:ln w="19050">
                <a:noFill/>
              </a:ln>
              <a:effectLst/>
            </c:spPr>
            <c:extLst>
              <c:ext xmlns:c16="http://schemas.microsoft.com/office/drawing/2014/chart" uri="{C3380CC4-5D6E-409C-BE32-E72D297353CC}">
                <c16:uniqueId val="{0000000F-2B82-455F-9D6C-7B6A6AE221EA}"/>
              </c:ext>
            </c:extLst>
          </c:dPt>
          <c:dPt>
            <c:idx val="8"/>
            <c:bubble3D val="0"/>
            <c:spPr>
              <a:noFill/>
              <a:ln w="19050">
                <a:noFill/>
              </a:ln>
              <a:effectLst/>
            </c:spPr>
            <c:extLst>
              <c:ext xmlns:c16="http://schemas.microsoft.com/office/drawing/2014/chart" uri="{C3380CC4-5D6E-409C-BE32-E72D297353CC}">
                <c16:uniqueId val="{00000011-2B82-455F-9D6C-7B6A6AE221EA}"/>
              </c:ext>
            </c:extLst>
          </c:dPt>
          <c:dPt>
            <c:idx val="9"/>
            <c:bubble3D val="0"/>
            <c:spPr>
              <a:noFill/>
              <a:ln w="19050">
                <a:noFill/>
              </a:ln>
              <a:effectLst/>
            </c:spPr>
            <c:extLst>
              <c:ext xmlns:c16="http://schemas.microsoft.com/office/drawing/2014/chart" uri="{C3380CC4-5D6E-409C-BE32-E72D297353CC}">
                <c16:uniqueId val="{00000013-2B82-455F-9D6C-7B6A6AE221EA}"/>
              </c:ext>
            </c:extLst>
          </c:dPt>
          <c:dPt>
            <c:idx val="10"/>
            <c:bubble3D val="0"/>
            <c:spPr>
              <a:noFill/>
              <a:ln w="19050">
                <a:noFill/>
              </a:ln>
              <a:effectLst/>
            </c:spPr>
            <c:extLst>
              <c:ext xmlns:c16="http://schemas.microsoft.com/office/drawing/2014/chart" uri="{C3380CC4-5D6E-409C-BE32-E72D297353CC}">
                <c16:uniqueId val="{00000015-2B82-455F-9D6C-7B6A6AE221EA}"/>
              </c:ext>
            </c:extLst>
          </c:dPt>
          <c:dPt>
            <c:idx val="11"/>
            <c:bubble3D val="0"/>
            <c:spPr>
              <a:noFill/>
              <a:ln w="19050">
                <a:noFill/>
              </a:ln>
              <a:effectLst/>
            </c:spPr>
            <c:extLst>
              <c:ext xmlns:c16="http://schemas.microsoft.com/office/drawing/2014/chart" uri="{C3380CC4-5D6E-409C-BE32-E72D297353CC}">
                <c16:uniqueId val="{00000017-2B82-455F-9D6C-7B6A6AE221EA}"/>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B82-455F-9D6C-7B6A6AE221EA}"/>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2B82-455F-9D6C-7B6A6AE221EA}"/>
              </c:ext>
            </c:extLst>
          </c:dPt>
          <c:dPt>
            <c:idx val="1"/>
            <c:bubble3D val="0"/>
            <c:spPr>
              <a:solidFill>
                <a:srgbClr val="EFA081"/>
              </a:solidFill>
              <a:ln w="19050">
                <a:noFill/>
              </a:ln>
              <a:effectLst/>
            </c:spPr>
            <c:extLst>
              <c:ext xmlns:c16="http://schemas.microsoft.com/office/drawing/2014/chart" uri="{C3380CC4-5D6E-409C-BE32-E72D297353CC}">
                <c16:uniqueId val="{0000001C-2B82-455F-9D6C-7B6A6AE221EA}"/>
              </c:ext>
            </c:extLst>
          </c:dPt>
          <c:dPt>
            <c:idx val="2"/>
            <c:bubble3D val="0"/>
            <c:spPr>
              <a:noFill/>
              <a:ln w="19050">
                <a:noFill/>
              </a:ln>
              <a:effectLst/>
            </c:spPr>
            <c:extLst>
              <c:ext xmlns:c16="http://schemas.microsoft.com/office/drawing/2014/chart" uri="{C3380CC4-5D6E-409C-BE32-E72D297353CC}">
                <c16:uniqueId val="{0000001D-05DE-42A9-95F4-8786B10433F7}"/>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2B82-455F-9D6C-7B6A6AE221EA}"/>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8918-46CF-8DB6-DD18F35B7075}"/>
              </c:ext>
            </c:extLst>
          </c:dPt>
          <c:dPt>
            <c:idx val="1"/>
            <c:bubble3D val="0"/>
            <c:spPr>
              <a:noFill/>
              <a:ln w="19050">
                <a:solidFill>
                  <a:schemeClr val="bg1"/>
                </a:solidFill>
              </a:ln>
              <a:effectLst/>
            </c:spPr>
            <c:extLst>
              <c:ext xmlns:c16="http://schemas.microsoft.com/office/drawing/2014/chart" uri="{C3380CC4-5D6E-409C-BE32-E72D297353CC}">
                <c16:uniqueId val="{00000003-8918-46CF-8DB6-DD18F35B7075}"/>
              </c:ext>
            </c:extLst>
          </c:dPt>
          <c:dPt>
            <c:idx val="2"/>
            <c:bubble3D val="0"/>
            <c:spPr>
              <a:noFill/>
              <a:ln w="19050">
                <a:solidFill>
                  <a:schemeClr val="bg1"/>
                </a:solidFill>
              </a:ln>
              <a:effectLst/>
            </c:spPr>
            <c:extLst>
              <c:ext xmlns:c16="http://schemas.microsoft.com/office/drawing/2014/chart" uri="{C3380CC4-5D6E-409C-BE32-E72D297353CC}">
                <c16:uniqueId val="{00000005-8918-46CF-8DB6-DD18F35B7075}"/>
              </c:ext>
            </c:extLst>
          </c:dPt>
          <c:dPt>
            <c:idx val="3"/>
            <c:bubble3D val="0"/>
            <c:spPr>
              <a:noFill/>
              <a:ln w="19050">
                <a:solidFill>
                  <a:schemeClr val="bg1"/>
                </a:solidFill>
              </a:ln>
              <a:effectLst/>
            </c:spPr>
            <c:extLst>
              <c:ext xmlns:c16="http://schemas.microsoft.com/office/drawing/2014/chart" uri="{C3380CC4-5D6E-409C-BE32-E72D297353CC}">
                <c16:uniqueId val="{00000007-8918-46CF-8DB6-DD18F35B7075}"/>
              </c:ext>
            </c:extLst>
          </c:dPt>
          <c:dPt>
            <c:idx val="4"/>
            <c:bubble3D val="0"/>
            <c:spPr>
              <a:noFill/>
              <a:ln w="19050">
                <a:solidFill>
                  <a:schemeClr val="bg1"/>
                </a:solidFill>
              </a:ln>
              <a:effectLst/>
            </c:spPr>
            <c:extLst>
              <c:ext xmlns:c16="http://schemas.microsoft.com/office/drawing/2014/chart" uri="{C3380CC4-5D6E-409C-BE32-E72D297353CC}">
                <c16:uniqueId val="{00000009-8918-46CF-8DB6-DD18F35B7075}"/>
              </c:ext>
            </c:extLst>
          </c:dPt>
          <c:dPt>
            <c:idx val="5"/>
            <c:bubble3D val="0"/>
            <c:spPr>
              <a:noFill/>
              <a:ln w="19050">
                <a:solidFill>
                  <a:schemeClr val="bg1"/>
                </a:solidFill>
              </a:ln>
              <a:effectLst/>
            </c:spPr>
            <c:extLst>
              <c:ext xmlns:c16="http://schemas.microsoft.com/office/drawing/2014/chart" uri="{C3380CC4-5D6E-409C-BE32-E72D297353CC}">
                <c16:uniqueId val="{0000000B-8918-46CF-8DB6-DD18F35B7075}"/>
              </c:ext>
            </c:extLst>
          </c:dPt>
          <c:dPt>
            <c:idx val="6"/>
            <c:bubble3D val="0"/>
            <c:spPr>
              <a:noFill/>
              <a:ln w="19050">
                <a:noFill/>
              </a:ln>
              <a:effectLst/>
            </c:spPr>
            <c:extLst>
              <c:ext xmlns:c16="http://schemas.microsoft.com/office/drawing/2014/chart" uri="{C3380CC4-5D6E-409C-BE32-E72D297353CC}">
                <c16:uniqueId val="{0000000D-8918-46CF-8DB6-DD18F35B7075}"/>
              </c:ext>
            </c:extLst>
          </c:dPt>
          <c:dPt>
            <c:idx val="7"/>
            <c:bubble3D val="0"/>
            <c:spPr>
              <a:noFill/>
              <a:ln w="19050">
                <a:noFill/>
              </a:ln>
              <a:effectLst/>
            </c:spPr>
            <c:extLst>
              <c:ext xmlns:c16="http://schemas.microsoft.com/office/drawing/2014/chart" uri="{C3380CC4-5D6E-409C-BE32-E72D297353CC}">
                <c16:uniqueId val="{0000000F-8918-46CF-8DB6-DD18F35B7075}"/>
              </c:ext>
            </c:extLst>
          </c:dPt>
          <c:dPt>
            <c:idx val="8"/>
            <c:bubble3D val="0"/>
            <c:spPr>
              <a:noFill/>
              <a:ln w="19050">
                <a:noFill/>
              </a:ln>
              <a:effectLst/>
            </c:spPr>
            <c:extLst>
              <c:ext xmlns:c16="http://schemas.microsoft.com/office/drawing/2014/chart" uri="{C3380CC4-5D6E-409C-BE32-E72D297353CC}">
                <c16:uniqueId val="{00000011-8918-46CF-8DB6-DD18F35B7075}"/>
              </c:ext>
            </c:extLst>
          </c:dPt>
          <c:dPt>
            <c:idx val="9"/>
            <c:bubble3D val="0"/>
            <c:spPr>
              <a:noFill/>
              <a:ln w="19050">
                <a:noFill/>
              </a:ln>
              <a:effectLst/>
            </c:spPr>
            <c:extLst>
              <c:ext xmlns:c16="http://schemas.microsoft.com/office/drawing/2014/chart" uri="{C3380CC4-5D6E-409C-BE32-E72D297353CC}">
                <c16:uniqueId val="{00000013-8918-46CF-8DB6-DD18F35B7075}"/>
              </c:ext>
            </c:extLst>
          </c:dPt>
          <c:dPt>
            <c:idx val="10"/>
            <c:bubble3D val="0"/>
            <c:spPr>
              <a:noFill/>
              <a:ln w="19050">
                <a:noFill/>
              </a:ln>
              <a:effectLst/>
            </c:spPr>
            <c:extLst>
              <c:ext xmlns:c16="http://schemas.microsoft.com/office/drawing/2014/chart" uri="{C3380CC4-5D6E-409C-BE32-E72D297353CC}">
                <c16:uniqueId val="{00000015-8918-46CF-8DB6-DD18F35B7075}"/>
              </c:ext>
            </c:extLst>
          </c:dPt>
          <c:dPt>
            <c:idx val="11"/>
            <c:bubble3D val="0"/>
            <c:spPr>
              <a:noFill/>
              <a:ln w="19050">
                <a:noFill/>
              </a:ln>
              <a:effectLst/>
            </c:spPr>
            <c:extLst>
              <c:ext xmlns:c16="http://schemas.microsoft.com/office/drawing/2014/chart" uri="{C3380CC4-5D6E-409C-BE32-E72D297353CC}">
                <c16:uniqueId val="{00000017-8918-46CF-8DB6-DD18F35B7075}"/>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918-46CF-8DB6-DD18F35B7075}"/>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6752-48BD-9D03-F3E71AC8F814}"/>
              </c:ext>
            </c:extLst>
          </c:dPt>
          <c:dPt>
            <c:idx val="1"/>
            <c:bubble3D val="0"/>
            <c:spPr>
              <a:noFill/>
              <a:ln w="19050">
                <a:noFill/>
              </a:ln>
              <a:effectLst/>
            </c:spPr>
            <c:extLst>
              <c:ext xmlns:c16="http://schemas.microsoft.com/office/drawing/2014/chart" uri="{C3380CC4-5D6E-409C-BE32-E72D297353CC}">
                <c16:uniqueId val="{00000003-6752-48BD-9D03-F3E71AC8F814}"/>
              </c:ext>
            </c:extLst>
          </c:dPt>
          <c:dPt>
            <c:idx val="2"/>
            <c:bubble3D val="0"/>
            <c:spPr>
              <a:noFill/>
              <a:ln w="19050">
                <a:noFill/>
              </a:ln>
              <a:effectLst/>
            </c:spPr>
            <c:extLst>
              <c:ext xmlns:c16="http://schemas.microsoft.com/office/drawing/2014/chart" uri="{C3380CC4-5D6E-409C-BE32-E72D297353CC}">
                <c16:uniqueId val="{00000005-6752-48BD-9D03-F3E71AC8F814}"/>
              </c:ext>
            </c:extLst>
          </c:dPt>
          <c:dPt>
            <c:idx val="3"/>
            <c:bubble3D val="0"/>
            <c:spPr>
              <a:noFill/>
              <a:ln w="19050">
                <a:noFill/>
              </a:ln>
              <a:effectLst/>
            </c:spPr>
            <c:extLst>
              <c:ext xmlns:c16="http://schemas.microsoft.com/office/drawing/2014/chart" uri="{C3380CC4-5D6E-409C-BE32-E72D297353CC}">
                <c16:uniqueId val="{00000007-6752-48BD-9D03-F3E71AC8F814}"/>
              </c:ext>
            </c:extLst>
          </c:dPt>
          <c:dPt>
            <c:idx val="4"/>
            <c:bubble3D val="0"/>
            <c:spPr>
              <a:noFill/>
              <a:ln w="19050">
                <a:noFill/>
              </a:ln>
              <a:effectLst/>
            </c:spPr>
            <c:extLst>
              <c:ext xmlns:c16="http://schemas.microsoft.com/office/drawing/2014/chart" uri="{C3380CC4-5D6E-409C-BE32-E72D297353CC}">
                <c16:uniqueId val="{00000009-6752-48BD-9D03-F3E71AC8F814}"/>
              </c:ext>
            </c:extLst>
          </c:dPt>
          <c:dPt>
            <c:idx val="5"/>
            <c:bubble3D val="0"/>
            <c:spPr>
              <a:noFill/>
              <a:ln w="19050">
                <a:noFill/>
              </a:ln>
              <a:effectLst/>
            </c:spPr>
            <c:extLst>
              <c:ext xmlns:c16="http://schemas.microsoft.com/office/drawing/2014/chart" uri="{C3380CC4-5D6E-409C-BE32-E72D297353CC}">
                <c16:uniqueId val="{0000000B-6752-48BD-9D03-F3E71AC8F814}"/>
              </c:ext>
            </c:extLst>
          </c:dPt>
          <c:dPt>
            <c:idx val="6"/>
            <c:bubble3D val="0"/>
            <c:spPr>
              <a:noFill/>
              <a:ln w="19050">
                <a:solidFill>
                  <a:schemeClr val="bg1"/>
                </a:solidFill>
              </a:ln>
              <a:effectLst/>
            </c:spPr>
            <c:extLst>
              <c:ext xmlns:c16="http://schemas.microsoft.com/office/drawing/2014/chart" uri="{C3380CC4-5D6E-409C-BE32-E72D297353CC}">
                <c16:uniqueId val="{0000000D-6752-48BD-9D03-F3E71AC8F814}"/>
              </c:ext>
            </c:extLst>
          </c:dPt>
          <c:dPt>
            <c:idx val="7"/>
            <c:bubble3D val="0"/>
            <c:spPr>
              <a:noFill/>
              <a:ln w="19050">
                <a:solidFill>
                  <a:schemeClr val="bg1"/>
                </a:solidFill>
              </a:ln>
              <a:effectLst/>
            </c:spPr>
            <c:extLst>
              <c:ext xmlns:c16="http://schemas.microsoft.com/office/drawing/2014/chart" uri="{C3380CC4-5D6E-409C-BE32-E72D297353CC}">
                <c16:uniqueId val="{0000000F-6752-48BD-9D03-F3E71AC8F814}"/>
              </c:ext>
            </c:extLst>
          </c:dPt>
          <c:dPt>
            <c:idx val="8"/>
            <c:bubble3D val="0"/>
            <c:spPr>
              <a:noFill/>
              <a:ln w="19050">
                <a:solidFill>
                  <a:schemeClr val="bg1"/>
                </a:solidFill>
              </a:ln>
              <a:effectLst/>
            </c:spPr>
            <c:extLst>
              <c:ext xmlns:c16="http://schemas.microsoft.com/office/drawing/2014/chart" uri="{C3380CC4-5D6E-409C-BE32-E72D297353CC}">
                <c16:uniqueId val="{00000011-6752-48BD-9D03-F3E71AC8F814}"/>
              </c:ext>
            </c:extLst>
          </c:dPt>
          <c:dPt>
            <c:idx val="9"/>
            <c:bubble3D val="0"/>
            <c:spPr>
              <a:noFill/>
              <a:ln w="19050">
                <a:solidFill>
                  <a:schemeClr val="bg1"/>
                </a:solidFill>
              </a:ln>
              <a:effectLst/>
            </c:spPr>
            <c:extLst>
              <c:ext xmlns:c16="http://schemas.microsoft.com/office/drawing/2014/chart" uri="{C3380CC4-5D6E-409C-BE32-E72D297353CC}">
                <c16:uniqueId val="{00000013-6752-48BD-9D03-F3E71AC8F814}"/>
              </c:ext>
            </c:extLst>
          </c:dPt>
          <c:dPt>
            <c:idx val="10"/>
            <c:bubble3D val="0"/>
            <c:spPr>
              <a:noFill/>
              <a:ln w="19050">
                <a:solidFill>
                  <a:schemeClr val="bg1"/>
                </a:solidFill>
              </a:ln>
              <a:effectLst/>
            </c:spPr>
            <c:extLst>
              <c:ext xmlns:c16="http://schemas.microsoft.com/office/drawing/2014/chart" uri="{C3380CC4-5D6E-409C-BE32-E72D297353CC}">
                <c16:uniqueId val="{00000015-6752-48BD-9D03-F3E71AC8F814}"/>
              </c:ext>
            </c:extLst>
          </c:dPt>
          <c:dPt>
            <c:idx val="11"/>
            <c:bubble3D val="0"/>
            <c:spPr>
              <a:noFill/>
              <a:ln w="19050">
                <a:solidFill>
                  <a:schemeClr val="bg1"/>
                </a:solidFill>
              </a:ln>
              <a:effectLst/>
            </c:spPr>
            <c:extLst>
              <c:ext xmlns:c16="http://schemas.microsoft.com/office/drawing/2014/chart" uri="{C3380CC4-5D6E-409C-BE32-E72D297353CC}">
                <c16:uniqueId val="{00000017-6752-48BD-9D03-F3E71AC8F814}"/>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752-48BD-9D03-F3E71AC8F81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66FE-448C-8A0C-F5E9BB92D0AF}"/>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66FE-448C-8A0C-F5E9BB92D0AF}"/>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1FD8-4036-9C63-7E169777CBCF}"/>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AB63-45BE-BE63-D77F607689BA}"/>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AB63-45BE-BE63-D77F607689BA}"/>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4550-4E84-ACC4-9A21A5076FAB}"/>
              </c:ext>
            </c:extLst>
          </c:dPt>
          <c:dPt>
            <c:idx val="1"/>
            <c:bubble3D val="0"/>
            <c:spPr>
              <a:noFill/>
              <a:ln w="19050">
                <a:noFill/>
              </a:ln>
              <a:effectLst/>
            </c:spPr>
            <c:extLst>
              <c:ext xmlns:c16="http://schemas.microsoft.com/office/drawing/2014/chart" uri="{C3380CC4-5D6E-409C-BE32-E72D297353CC}">
                <c16:uniqueId val="{00000003-4550-4E84-ACC4-9A21A5076FAB}"/>
              </c:ext>
            </c:extLst>
          </c:dPt>
          <c:dPt>
            <c:idx val="2"/>
            <c:bubble3D val="0"/>
            <c:spPr>
              <a:noFill/>
              <a:ln w="19050">
                <a:noFill/>
              </a:ln>
              <a:effectLst/>
            </c:spPr>
            <c:extLst>
              <c:ext xmlns:c16="http://schemas.microsoft.com/office/drawing/2014/chart" uri="{C3380CC4-5D6E-409C-BE32-E72D297353CC}">
                <c16:uniqueId val="{00000005-4550-4E84-ACC4-9A21A5076FAB}"/>
              </c:ext>
            </c:extLst>
          </c:dPt>
          <c:dPt>
            <c:idx val="3"/>
            <c:bubble3D val="0"/>
            <c:spPr>
              <a:noFill/>
              <a:ln w="19050">
                <a:noFill/>
              </a:ln>
              <a:effectLst/>
            </c:spPr>
            <c:extLst>
              <c:ext xmlns:c16="http://schemas.microsoft.com/office/drawing/2014/chart" uri="{C3380CC4-5D6E-409C-BE32-E72D297353CC}">
                <c16:uniqueId val="{00000007-4550-4E84-ACC4-9A21A5076FAB}"/>
              </c:ext>
            </c:extLst>
          </c:dPt>
          <c:dPt>
            <c:idx val="4"/>
            <c:bubble3D val="0"/>
            <c:spPr>
              <a:noFill/>
              <a:ln w="19050">
                <a:noFill/>
              </a:ln>
              <a:effectLst/>
            </c:spPr>
            <c:extLst>
              <c:ext xmlns:c16="http://schemas.microsoft.com/office/drawing/2014/chart" uri="{C3380CC4-5D6E-409C-BE32-E72D297353CC}">
                <c16:uniqueId val="{00000009-4550-4E84-ACC4-9A21A5076FAB}"/>
              </c:ext>
            </c:extLst>
          </c:dPt>
          <c:dPt>
            <c:idx val="5"/>
            <c:bubble3D val="0"/>
            <c:spPr>
              <a:noFill/>
              <a:ln w="19050">
                <a:noFill/>
              </a:ln>
              <a:effectLst/>
            </c:spPr>
            <c:extLst>
              <c:ext xmlns:c16="http://schemas.microsoft.com/office/drawing/2014/chart" uri="{C3380CC4-5D6E-409C-BE32-E72D297353CC}">
                <c16:uniqueId val="{0000000B-4550-4E84-ACC4-9A21A5076FAB}"/>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4550-4E84-ACC4-9A21A5076FAB}"/>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4550-4E84-ACC4-9A21A5076FAB}"/>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4550-4E84-ACC4-9A21A5076FAB}"/>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4550-4E84-ACC4-9A21A5076FAB}"/>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4550-4E84-ACC4-9A21A5076FAB}"/>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4550-4E84-ACC4-9A21A5076FAB}"/>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4550-4E84-ACC4-9A21A5076FAB}"/>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4550-4E84-ACC4-9A21A5076FAB}"/>
              </c:ext>
            </c:extLst>
          </c:dPt>
          <c:dPt>
            <c:idx val="1"/>
            <c:bubble3D val="0"/>
            <c:spPr>
              <a:noFill/>
              <a:ln w="19050">
                <a:noFill/>
              </a:ln>
              <a:effectLst/>
            </c:spPr>
            <c:extLst>
              <c:ext xmlns:c16="http://schemas.microsoft.com/office/drawing/2014/chart" uri="{C3380CC4-5D6E-409C-BE32-E72D297353CC}">
                <c16:uniqueId val="{0000001C-4550-4E84-ACC4-9A21A5076FAB}"/>
              </c:ext>
            </c:extLst>
          </c:dPt>
          <c:dPt>
            <c:idx val="2"/>
            <c:bubble3D val="0"/>
            <c:spPr>
              <a:solidFill>
                <a:schemeClr val="bg1"/>
              </a:solidFill>
              <a:ln w="19050">
                <a:noFill/>
              </a:ln>
              <a:effectLst/>
            </c:spPr>
            <c:extLst>
              <c:ext xmlns:c16="http://schemas.microsoft.com/office/drawing/2014/chart" uri="{C3380CC4-5D6E-409C-BE32-E72D297353CC}">
                <c16:uniqueId val="{0000001E-4550-4E84-ACC4-9A21A5076FAB}"/>
              </c:ext>
            </c:extLst>
          </c:dPt>
          <c:dPt>
            <c:idx val="3"/>
            <c:bubble3D val="0"/>
            <c:spPr>
              <a:solidFill>
                <a:srgbClr val="CEB5DD"/>
              </a:solidFill>
              <a:ln w="19050">
                <a:noFill/>
              </a:ln>
              <a:effectLst/>
            </c:spPr>
            <c:extLst>
              <c:ext xmlns:c16="http://schemas.microsoft.com/office/drawing/2014/chart" uri="{C3380CC4-5D6E-409C-BE32-E72D297353CC}">
                <c16:uniqueId val="{0000001F-7C20-4A43-9389-9BC23E33F344}"/>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4550-4E84-ACC4-9A21A5076FAB}"/>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EF4B-4426-9B38-00EFFA4B78B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EF4B-4426-9B38-00EFFA4B78B6}"/>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EF4B-4426-9B38-00EFFA4B78B6}"/>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EF4B-4426-9B38-00EFFA4B78B6}"/>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EF4B-4426-9B38-00EFFA4B78B6}"/>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EF4B-4426-9B38-00EFFA4B78B6}"/>
              </c:ext>
            </c:extLst>
          </c:dPt>
          <c:dPt>
            <c:idx val="6"/>
            <c:bubble3D val="0"/>
            <c:spPr>
              <a:noFill/>
              <a:ln w="19050">
                <a:noFill/>
              </a:ln>
              <a:effectLst/>
            </c:spPr>
            <c:extLst>
              <c:ext xmlns:c16="http://schemas.microsoft.com/office/drawing/2014/chart" uri="{C3380CC4-5D6E-409C-BE32-E72D297353CC}">
                <c16:uniqueId val="{0000000D-EF4B-4426-9B38-00EFFA4B78B6}"/>
              </c:ext>
            </c:extLst>
          </c:dPt>
          <c:dPt>
            <c:idx val="7"/>
            <c:bubble3D val="0"/>
            <c:spPr>
              <a:noFill/>
              <a:ln w="19050">
                <a:noFill/>
              </a:ln>
              <a:effectLst/>
            </c:spPr>
            <c:extLst>
              <c:ext xmlns:c16="http://schemas.microsoft.com/office/drawing/2014/chart" uri="{C3380CC4-5D6E-409C-BE32-E72D297353CC}">
                <c16:uniqueId val="{0000000F-EF4B-4426-9B38-00EFFA4B78B6}"/>
              </c:ext>
            </c:extLst>
          </c:dPt>
          <c:dPt>
            <c:idx val="8"/>
            <c:bubble3D val="0"/>
            <c:spPr>
              <a:noFill/>
              <a:ln w="19050">
                <a:noFill/>
              </a:ln>
              <a:effectLst/>
            </c:spPr>
            <c:extLst>
              <c:ext xmlns:c16="http://schemas.microsoft.com/office/drawing/2014/chart" uri="{C3380CC4-5D6E-409C-BE32-E72D297353CC}">
                <c16:uniqueId val="{00000011-EF4B-4426-9B38-00EFFA4B78B6}"/>
              </c:ext>
            </c:extLst>
          </c:dPt>
          <c:dPt>
            <c:idx val="9"/>
            <c:bubble3D val="0"/>
            <c:spPr>
              <a:noFill/>
              <a:ln w="19050">
                <a:noFill/>
              </a:ln>
              <a:effectLst/>
            </c:spPr>
            <c:extLst>
              <c:ext xmlns:c16="http://schemas.microsoft.com/office/drawing/2014/chart" uri="{C3380CC4-5D6E-409C-BE32-E72D297353CC}">
                <c16:uniqueId val="{00000013-EF4B-4426-9B38-00EFFA4B78B6}"/>
              </c:ext>
            </c:extLst>
          </c:dPt>
          <c:dPt>
            <c:idx val="10"/>
            <c:bubble3D val="0"/>
            <c:spPr>
              <a:noFill/>
              <a:ln w="19050">
                <a:noFill/>
              </a:ln>
              <a:effectLst/>
            </c:spPr>
            <c:extLst>
              <c:ext xmlns:c16="http://schemas.microsoft.com/office/drawing/2014/chart" uri="{C3380CC4-5D6E-409C-BE32-E72D297353CC}">
                <c16:uniqueId val="{00000015-EF4B-4426-9B38-00EFFA4B78B6}"/>
              </c:ext>
            </c:extLst>
          </c:dPt>
          <c:dPt>
            <c:idx val="11"/>
            <c:bubble3D val="0"/>
            <c:spPr>
              <a:noFill/>
              <a:ln w="19050">
                <a:noFill/>
              </a:ln>
              <a:effectLst/>
            </c:spPr>
            <c:extLst>
              <c:ext xmlns:c16="http://schemas.microsoft.com/office/drawing/2014/chart" uri="{C3380CC4-5D6E-409C-BE32-E72D297353CC}">
                <c16:uniqueId val="{00000017-EF4B-4426-9B38-00EFFA4B78B6}"/>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EF4B-4426-9B38-00EFFA4B78B6}"/>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EF4B-4426-9B38-00EFFA4B78B6}"/>
              </c:ext>
            </c:extLst>
          </c:dPt>
          <c:dPt>
            <c:idx val="1"/>
            <c:bubble3D val="0"/>
            <c:spPr>
              <a:solidFill>
                <a:schemeClr val="bg1"/>
              </a:solidFill>
              <a:ln w="19050">
                <a:noFill/>
              </a:ln>
              <a:effectLst/>
            </c:spPr>
            <c:extLst>
              <c:ext xmlns:c16="http://schemas.microsoft.com/office/drawing/2014/chart" uri="{C3380CC4-5D6E-409C-BE32-E72D297353CC}">
                <c16:uniqueId val="{0000001C-EF4B-4426-9B38-00EFFA4B78B6}"/>
              </c:ext>
            </c:extLst>
          </c:dPt>
          <c:dPt>
            <c:idx val="2"/>
            <c:bubble3D val="0"/>
            <c:spPr>
              <a:noFill/>
              <a:ln w="19050">
                <a:noFill/>
              </a:ln>
              <a:effectLst/>
            </c:spPr>
            <c:extLst>
              <c:ext xmlns:c16="http://schemas.microsoft.com/office/drawing/2014/chart" uri="{C3380CC4-5D6E-409C-BE32-E72D297353CC}">
                <c16:uniqueId val="{0000001D-256E-40FA-8818-A57F2FFB419D}"/>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EF4B-4426-9B38-00EFFA4B78B6}"/>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6F57-413D-85BB-3B523C23C2F6}"/>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B-6F57-413D-85BB-3B523C23C2F6}"/>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D-6F57-413D-85BB-3B523C23C2F6}"/>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C-6F57-413D-85BB-3B523C23C2F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0706-400E-9DFB-6E68A72D8236}"/>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0706-400E-9DFB-6E68A72D8236}"/>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2835</c:v>
                </c:pt>
                <c:pt idx="1">
                  <c:v>4089</c:v>
                </c:pt>
                <c:pt idx="2">
                  <c:v>4795</c:v>
                </c:pt>
                <c:pt idx="3">
                  <c:v>4205</c:v>
                </c:pt>
                <c:pt idx="4">
                  <c:v>3740</c:v>
                </c:pt>
                <c:pt idx="5">
                  <c:v>4056</c:v>
                </c:pt>
                <c:pt idx="6">
                  <c:v>2815</c:v>
                </c:pt>
                <c:pt idx="7">
                  <c:v>2181</c:v>
                </c:pt>
                <c:pt idx="8">
                  <c:v>2330</c:v>
                </c:pt>
                <c:pt idx="9">
                  <c:v>2416</c:v>
                </c:pt>
                <c:pt idx="10">
                  <c:v>2568</c:v>
                </c:pt>
                <c:pt idx="11">
                  <c:v>2662</c:v>
                </c:pt>
              </c:numCache>
            </c:numRef>
          </c:val>
          <c:extLst>
            <c:ext xmlns:c16="http://schemas.microsoft.com/office/drawing/2014/chart" uri="{C3380CC4-5D6E-409C-BE32-E72D297353CC}">
              <c16:uniqueId val="{00000002-0706-400E-9DFB-6E68A72D8236}"/>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#N/A</c:v>
                </c:pt>
                <c:pt idx="1">
                  <c:v>#N/A</c:v>
                </c:pt>
                <c:pt idx="2">
                  <c:v>#N/A</c:v>
                </c:pt>
                <c:pt idx="3">
                  <c:v>5256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0706-400E-9DFB-6E68A72D8236}"/>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#N/A</c:v>
                </c:pt>
                <c:pt idx="1">
                  <c:v>#N/A</c:v>
                </c:pt>
                <c:pt idx="2">
                  <c:v>#N/A</c:v>
                </c:pt>
                <c:pt idx="3">
                  <c:v>4205</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0706-400E-9DFB-6E68A72D8236}"/>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5-0706-400E-9DFB-6E68A72D8236}"/>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#N/A</c:v>
                  </c:pt>
                  <c:pt idx="1">
                    <c:v>#N/A</c:v>
                  </c:pt>
                  <c:pt idx="2">
                    <c:v>#N/A</c:v>
                  </c:pt>
                  <c:pt idx="3">
                    <c:v>6171</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#N/A</c:v>
                </c:pt>
                <c:pt idx="1">
                  <c:v>#N/A</c:v>
                </c:pt>
                <c:pt idx="2">
                  <c:v>#N/A</c:v>
                </c:pt>
                <c:pt idx="3">
                  <c:v>11427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0706-400E-9DFB-6E68A72D8236}"/>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7D07-4B23-8727-08D704547C70}"/>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7D07-4B23-8727-08D704547C70}"/>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7D07-4B23-8727-08D704547C70}"/>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7D07-4B23-8727-08D704547C7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66A0-446A-9F7B-A6747004CC1B}"/>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66A0-446A-9F7B-A6747004CC1B}"/>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C145-44B1-91E7-29FD3F02A871}"/>
              </c:ext>
            </c:extLst>
          </c:dPt>
          <c:dPt>
            <c:idx val="1"/>
            <c:bubble3D val="0"/>
            <c:spPr>
              <a:noFill/>
              <a:ln w="19050">
                <a:noFill/>
              </a:ln>
              <a:effectLst/>
            </c:spPr>
            <c:extLst>
              <c:ext xmlns:c16="http://schemas.microsoft.com/office/drawing/2014/chart" uri="{C3380CC4-5D6E-409C-BE32-E72D297353CC}">
                <c16:uniqueId val="{00000003-C145-44B1-91E7-29FD3F02A871}"/>
              </c:ext>
            </c:extLst>
          </c:dPt>
          <c:dPt>
            <c:idx val="2"/>
            <c:bubble3D val="0"/>
            <c:spPr>
              <a:noFill/>
              <a:ln w="19050">
                <a:noFill/>
              </a:ln>
              <a:effectLst/>
            </c:spPr>
            <c:extLst>
              <c:ext xmlns:c16="http://schemas.microsoft.com/office/drawing/2014/chart" uri="{C3380CC4-5D6E-409C-BE32-E72D297353CC}">
                <c16:uniqueId val="{00000005-C145-44B1-91E7-29FD3F02A871}"/>
              </c:ext>
            </c:extLst>
          </c:dPt>
          <c:dPt>
            <c:idx val="3"/>
            <c:bubble3D val="0"/>
            <c:spPr>
              <a:noFill/>
              <a:ln w="19050">
                <a:noFill/>
              </a:ln>
              <a:effectLst/>
            </c:spPr>
            <c:extLst>
              <c:ext xmlns:c16="http://schemas.microsoft.com/office/drawing/2014/chart" uri="{C3380CC4-5D6E-409C-BE32-E72D297353CC}">
                <c16:uniqueId val="{00000007-C145-44B1-91E7-29FD3F02A871}"/>
              </c:ext>
            </c:extLst>
          </c:dPt>
          <c:dPt>
            <c:idx val="4"/>
            <c:bubble3D val="0"/>
            <c:spPr>
              <a:noFill/>
              <a:ln w="19050">
                <a:noFill/>
              </a:ln>
              <a:effectLst/>
            </c:spPr>
            <c:extLst>
              <c:ext xmlns:c16="http://schemas.microsoft.com/office/drawing/2014/chart" uri="{C3380CC4-5D6E-409C-BE32-E72D297353CC}">
                <c16:uniqueId val="{00000009-C145-44B1-91E7-29FD3F02A871}"/>
              </c:ext>
            </c:extLst>
          </c:dPt>
          <c:dPt>
            <c:idx val="5"/>
            <c:bubble3D val="0"/>
            <c:spPr>
              <a:noFill/>
              <a:ln w="19050">
                <a:noFill/>
              </a:ln>
              <a:effectLst/>
            </c:spPr>
            <c:extLst>
              <c:ext xmlns:c16="http://schemas.microsoft.com/office/drawing/2014/chart" uri="{C3380CC4-5D6E-409C-BE32-E72D297353CC}">
                <c16:uniqueId val="{0000000B-C145-44B1-91E7-29FD3F02A871}"/>
              </c:ext>
            </c:extLst>
          </c:dPt>
          <c:dPt>
            <c:idx val="6"/>
            <c:bubble3D val="0"/>
            <c:spPr>
              <a:solidFill>
                <a:srgbClr val="BDE372"/>
              </a:solidFill>
              <a:ln w="19050">
                <a:noFill/>
              </a:ln>
              <a:effectLst/>
            </c:spPr>
            <c:extLst>
              <c:ext xmlns:c16="http://schemas.microsoft.com/office/drawing/2014/chart" uri="{C3380CC4-5D6E-409C-BE32-E72D297353CC}">
                <c16:uniqueId val="{0000000D-C145-44B1-91E7-29FD3F02A871}"/>
              </c:ext>
            </c:extLst>
          </c:dPt>
          <c:dPt>
            <c:idx val="7"/>
            <c:bubble3D val="0"/>
            <c:spPr>
              <a:solidFill>
                <a:srgbClr val="87CC76"/>
              </a:solidFill>
              <a:ln w="19050">
                <a:noFill/>
              </a:ln>
              <a:effectLst/>
            </c:spPr>
            <c:extLst>
              <c:ext xmlns:c16="http://schemas.microsoft.com/office/drawing/2014/chart" uri="{C3380CC4-5D6E-409C-BE32-E72D297353CC}">
                <c16:uniqueId val="{0000000F-C145-44B1-91E7-29FD3F02A871}"/>
              </c:ext>
            </c:extLst>
          </c:dPt>
          <c:dPt>
            <c:idx val="8"/>
            <c:bubble3D val="0"/>
            <c:spPr>
              <a:solidFill>
                <a:srgbClr val="57B279"/>
              </a:solidFill>
              <a:ln w="19050">
                <a:noFill/>
              </a:ln>
              <a:effectLst/>
            </c:spPr>
            <c:extLst>
              <c:ext xmlns:c16="http://schemas.microsoft.com/office/drawing/2014/chart" uri="{C3380CC4-5D6E-409C-BE32-E72D297353CC}">
                <c16:uniqueId val="{00000011-C145-44B1-91E7-29FD3F02A871}"/>
              </c:ext>
            </c:extLst>
          </c:dPt>
          <c:dPt>
            <c:idx val="9"/>
            <c:bubble3D val="0"/>
            <c:spPr>
              <a:solidFill>
                <a:srgbClr val="2C9778"/>
              </a:solidFill>
              <a:ln w="19050">
                <a:noFill/>
              </a:ln>
              <a:effectLst/>
            </c:spPr>
            <c:extLst>
              <c:ext xmlns:c16="http://schemas.microsoft.com/office/drawing/2014/chart" uri="{C3380CC4-5D6E-409C-BE32-E72D297353CC}">
                <c16:uniqueId val="{00000013-C145-44B1-91E7-29FD3F02A871}"/>
              </c:ext>
            </c:extLst>
          </c:dPt>
          <c:dPt>
            <c:idx val="10"/>
            <c:bubble3D val="0"/>
            <c:spPr>
              <a:solidFill>
                <a:srgbClr val="008E7A"/>
              </a:solidFill>
              <a:ln w="19050">
                <a:noFill/>
              </a:ln>
              <a:effectLst/>
            </c:spPr>
            <c:extLst>
              <c:ext xmlns:c16="http://schemas.microsoft.com/office/drawing/2014/chart" uri="{C3380CC4-5D6E-409C-BE32-E72D297353CC}">
                <c16:uniqueId val="{00000015-C145-44B1-91E7-29FD3F02A871}"/>
              </c:ext>
            </c:extLst>
          </c:dPt>
          <c:dPt>
            <c:idx val="11"/>
            <c:bubble3D val="0"/>
            <c:spPr>
              <a:solidFill>
                <a:srgbClr val="00807C"/>
              </a:solidFill>
              <a:ln w="19050">
                <a:noFill/>
              </a:ln>
              <a:effectLst/>
            </c:spPr>
            <c:extLst>
              <c:ext xmlns:c16="http://schemas.microsoft.com/office/drawing/2014/chart" uri="{C3380CC4-5D6E-409C-BE32-E72D297353CC}">
                <c16:uniqueId val="{00000017-C145-44B1-91E7-29FD3F02A87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C145-44B1-91E7-29FD3F02A871}"/>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C145-44B1-91E7-29FD3F02A871}"/>
              </c:ext>
            </c:extLst>
          </c:dPt>
          <c:dPt>
            <c:idx val="1"/>
            <c:bubble3D val="0"/>
            <c:spPr>
              <a:noFill/>
              <a:ln w="19050">
                <a:noFill/>
              </a:ln>
              <a:effectLst/>
            </c:spPr>
            <c:extLst>
              <c:ext xmlns:c16="http://schemas.microsoft.com/office/drawing/2014/chart" uri="{C3380CC4-5D6E-409C-BE32-E72D297353CC}">
                <c16:uniqueId val="{0000001C-C145-44B1-91E7-29FD3F02A871}"/>
              </c:ext>
            </c:extLst>
          </c:dPt>
          <c:dPt>
            <c:idx val="2"/>
            <c:bubble3D val="0"/>
            <c:spPr>
              <a:solidFill>
                <a:srgbClr val="EFA081"/>
              </a:solidFill>
              <a:ln w="19050">
                <a:noFill/>
              </a:ln>
              <a:effectLst/>
            </c:spPr>
            <c:extLst>
              <c:ext xmlns:c16="http://schemas.microsoft.com/office/drawing/2014/chart" uri="{C3380CC4-5D6E-409C-BE32-E72D297353CC}">
                <c16:uniqueId val="{0000001E-C145-44B1-91E7-29FD3F02A871}"/>
              </c:ext>
            </c:extLst>
          </c:dPt>
          <c:dPt>
            <c:idx val="3"/>
            <c:bubble3D val="0"/>
            <c:spPr>
              <a:solidFill>
                <a:srgbClr val="E1541C"/>
              </a:solidFill>
              <a:ln w="19050">
                <a:noFill/>
              </a:ln>
              <a:effectLst/>
            </c:spPr>
            <c:extLst>
              <c:ext xmlns:c16="http://schemas.microsoft.com/office/drawing/2014/chart" uri="{C3380CC4-5D6E-409C-BE32-E72D297353CC}">
                <c16:uniqueId val="{00000020-C145-44B1-91E7-29FD3F02A871}"/>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21-C145-44B1-91E7-29FD3F02A871}"/>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08A9-4CD7-8569-264F965B6003}"/>
              </c:ext>
            </c:extLst>
          </c:dPt>
          <c:dPt>
            <c:idx val="1"/>
            <c:bubble3D val="0"/>
            <c:spPr>
              <a:solidFill>
                <a:srgbClr val="8F5AAE"/>
              </a:solidFill>
              <a:ln w="19050">
                <a:noFill/>
              </a:ln>
              <a:effectLst/>
            </c:spPr>
            <c:extLst>
              <c:ext xmlns:c16="http://schemas.microsoft.com/office/drawing/2014/chart" uri="{C3380CC4-5D6E-409C-BE32-E72D297353CC}">
                <c16:uniqueId val="{00000003-08A9-4CD7-8569-264F965B6003}"/>
              </c:ext>
            </c:extLst>
          </c:dPt>
          <c:dPt>
            <c:idx val="2"/>
            <c:bubble3D val="0"/>
            <c:spPr>
              <a:solidFill>
                <a:srgbClr val="546FC2"/>
              </a:solidFill>
              <a:ln w="19050">
                <a:noFill/>
              </a:ln>
              <a:effectLst/>
            </c:spPr>
            <c:extLst>
              <c:ext xmlns:c16="http://schemas.microsoft.com/office/drawing/2014/chart" uri="{C3380CC4-5D6E-409C-BE32-E72D297353CC}">
                <c16:uniqueId val="{00000005-08A9-4CD7-8569-264F965B6003}"/>
              </c:ext>
            </c:extLst>
          </c:dPt>
          <c:dPt>
            <c:idx val="3"/>
            <c:bubble3D val="0"/>
            <c:spPr>
              <a:solidFill>
                <a:srgbClr val="007EC3"/>
              </a:solidFill>
              <a:ln w="19050">
                <a:noFill/>
              </a:ln>
              <a:effectLst/>
            </c:spPr>
            <c:extLst>
              <c:ext xmlns:c16="http://schemas.microsoft.com/office/drawing/2014/chart" uri="{C3380CC4-5D6E-409C-BE32-E72D297353CC}">
                <c16:uniqueId val="{00000007-08A9-4CD7-8569-264F965B6003}"/>
              </c:ext>
            </c:extLst>
          </c:dPt>
          <c:dPt>
            <c:idx val="4"/>
            <c:bubble3D val="0"/>
            <c:spPr>
              <a:solidFill>
                <a:srgbClr val="0087B2"/>
              </a:solidFill>
              <a:ln w="19050">
                <a:noFill/>
              </a:ln>
              <a:effectLst/>
            </c:spPr>
            <c:extLst>
              <c:ext xmlns:c16="http://schemas.microsoft.com/office/drawing/2014/chart" uri="{C3380CC4-5D6E-409C-BE32-E72D297353CC}">
                <c16:uniqueId val="{00000009-08A9-4CD7-8569-264F965B6003}"/>
              </c:ext>
            </c:extLst>
          </c:dPt>
          <c:dPt>
            <c:idx val="5"/>
            <c:bubble3D val="0"/>
            <c:spPr>
              <a:solidFill>
                <a:srgbClr val="008C97"/>
              </a:solidFill>
              <a:ln w="19050">
                <a:noFill/>
              </a:ln>
              <a:effectLst/>
            </c:spPr>
            <c:extLst>
              <c:ext xmlns:c16="http://schemas.microsoft.com/office/drawing/2014/chart" uri="{C3380CC4-5D6E-409C-BE32-E72D297353CC}">
                <c16:uniqueId val="{0000000B-08A9-4CD7-8569-264F965B6003}"/>
              </c:ext>
            </c:extLst>
          </c:dPt>
          <c:dPt>
            <c:idx val="6"/>
            <c:bubble3D val="0"/>
            <c:spPr>
              <a:noFill/>
              <a:ln w="19050">
                <a:noFill/>
              </a:ln>
              <a:effectLst/>
            </c:spPr>
            <c:extLst>
              <c:ext xmlns:c16="http://schemas.microsoft.com/office/drawing/2014/chart" uri="{C3380CC4-5D6E-409C-BE32-E72D297353CC}">
                <c16:uniqueId val="{0000000D-08A9-4CD7-8569-264F965B6003}"/>
              </c:ext>
            </c:extLst>
          </c:dPt>
          <c:dPt>
            <c:idx val="7"/>
            <c:bubble3D val="0"/>
            <c:spPr>
              <a:noFill/>
              <a:ln w="19050">
                <a:noFill/>
              </a:ln>
              <a:effectLst/>
            </c:spPr>
            <c:extLst>
              <c:ext xmlns:c16="http://schemas.microsoft.com/office/drawing/2014/chart" uri="{C3380CC4-5D6E-409C-BE32-E72D297353CC}">
                <c16:uniqueId val="{0000000F-08A9-4CD7-8569-264F965B6003}"/>
              </c:ext>
            </c:extLst>
          </c:dPt>
          <c:dPt>
            <c:idx val="8"/>
            <c:bubble3D val="0"/>
            <c:spPr>
              <a:noFill/>
              <a:ln w="19050">
                <a:noFill/>
              </a:ln>
              <a:effectLst/>
            </c:spPr>
            <c:extLst>
              <c:ext xmlns:c16="http://schemas.microsoft.com/office/drawing/2014/chart" uri="{C3380CC4-5D6E-409C-BE32-E72D297353CC}">
                <c16:uniqueId val="{00000011-08A9-4CD7-8569-264F965B6003}"/>
              </c:ext>
            </c:extLst>
          </c:dPt>
          <c:dPt>
            <c:idx val="9"/>
            <c:bubble3D val="0"/>
            <c:spPr>
              <a:noFill/>
              <a:ln w="19050">
                <a:noFill/>
              </a:ln>
              <a:effectLst/>
            </c:spPr>
            <c:extLst>
              <c:ext xmlns:c16="http://schemas.microsoft.com/office/drawing/2014/chart" uri="{C3380CC4-5D6E-409C-BE32-E72D297353CC}">
                <c16:uniqueId val="{00000013-08A9-4CD7-8569-264F965B6003}"/>
              </c:ext>
            </c:extLst>
          </c:dPt>
          <c:dPt>
            <c:idx val="10"/>
            <c:bubble3D val="0"/>
            <c:spPr>
              <a:noFill/>
              <a:ln w="19050">
                <a:noFill/>
              </a:ln>
              <a:effectLst/>
            </c:spPr>
            <c:extLst>
              <c:ext xmlns:c16="http://schemas.microsoft.com/office/drawing/2014/chart" uri="{C3380CC4-5D6E-409C-BE32-E72D297353CC}">
                <c16:uniqueId val="{00000015-08A9-4CD7-8569-264F965B6003}"/>
              </c:ext>
            </c:extLst>
          </c:dPt>
          <c:dPt>
            <c:idx val="11"/>
            <c:bubble3D val="0"/>
            <c:spPr>
              <a:noFill/>
              <a:ln w="19050">
                <a:noFill/>
              </a:ln>
              <a:effectLst/>
            </c:spPr>
            <c:extLst>
              <c:ext xmlns:c16="http://schemas.microsoft.com/office/drawing/2014/chart" uri="{C3380CC4-5D6E-409C-BE32-E72D297353CC}">
                <c16:uniqueId val="{00000017-08A9-4CD7-8569-264F965B6003}"/>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08A9-4CD7-8569-264F965B6003}"/>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08A9-4CD7-8569-264F965B6003}"/>
              </c:ext>
            </c:extLst>
          </c:dPt>
          <c:dPt>
            <c:idx val="1"/>
            <c:bubble3D val="0"/>
            <c:spPr>
              <a:solidFill>
                <a:srgbClr val="EFA081"/>
              </a:solidFill>
              <a:ln w="19050">
                <a:noFill/>
              </a:ln>
              <a:effectLst/>
            </c:spPr>
            <c:extLst>
              <c:ext xmlns:c16="http://schemas.microsoft.com/office/drawing/2014/chart" uri="{C3380CC4-5D6E-409C-BE32-E72D297353CC}">
                <c16:uniqueId val="{0000001C-08A9-4CD7-8569-264F965B6003}"/>
              </c:ext>
            </c:extLst>
          </c:dPt>
          <c:dPt>
            <c:idx val="2"/>
            <c:bubble3D val="0"/>
            <c:spPr>
              <a:noFill/>
              <a:ln w="19050">
                <a:noFill/>
              </a:ln>
              <a:effectLst/>
            </c:spPr>
            <c:extLst>
              <c:ext xmlns:c16="http://schemas.microsoft.com/office/drawing/2014/chart" uri="{C3380CC4-5D6E-409C-BE32-E72D297353CC}">
                <c16:uniqueId val="{0000001E-08A9-4CD7-8569-264F965B6003}"/>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F-08A9-4CD7-8569-264F965B6003}"/>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954B-4C5D-8AF7-8CCC1F5F7F1F}"/>
              </c:ext>
            </c:extLst>
          </c:dPt>
          <c:dPt>
            <c:idx val="1"/>
            <c:bubble3D val="0"/>
            <c:spPr>
              <a:noFill/>
              <a:ln w="19050">
                <a:solidFill>
                  <a:schemeClr val="bg1"/>
                </a:solidFill>
              </a:ln>
              <a:effectLst/>
            </c:spPr>
            <c:extLst>
              <c:ext xmlns:c16="http://schemas.microsoft.com/office/drawing/2014/chart" uri="{C3380CC4-5D6E-409C-BE32-E72D297353CC}">
                <c16:uniqueId val="{00000003-954B-4C5D-8AF7-8CCC1F5F7F1F}"/>
              </c:ext>
            </c:extLst>
          </c:dPt>
          <c:dPt>
            <c:idx val="2"/>
            <c:bubble3D val="0"/>
            <c:spPr>
              <a:noFill/>
              <a:ln w="19050">
                <a:solidFill>
                  <a:schemeClr val="bg1"/>
                </a:solidFill>
              </a:ln>
              <a:effectLst/>
            </c:spPr>
            <c:extLst>
              <c:ext xmlns:c16="http://schemas.microsoft.com/office/drawing/2014/chart" uri="{C3380CC4-5D6E-409C-BE32-E72D297353CC}">
                <c16:uniqueId val="{00000005-954B-4C5D-8AF7-8CCC1F5F7F1F}"/>
              </c:ext>
            </c:extLst>
          </c:dPt>
          <c:dPt>
            <c:idx val="3"/>
            <c:bubble3D val="0"/>
            <c:spPr>
              <a:noFill/>
              <a:ln w="19050">
                <a:solidFill>
                  <a:schemeClr val="bg1"/>
                </a:solidFill>
              </a:ln>
              <a:effectLst/>
            </c:spPr>
            <c:extLst>
              <c:ext xmlns:c16="http://schemas.microsoft.com/office/drawing/2014/chart" uri="{C3380CC4-5D6E-409C-BE32-E72D297353CC}">
                <c16:uniqueId val="{00000007-954B-4C5D-8AF7-8CCC1F5F7F1F}"/>
              </c:ext>
            </c:extLst>
          </c:dPt>
          <c:dPt>
            <c:idx val="4"/>
            <c:bubble3D val="0"/>
            <c:spPr>
              <a:noFill/>
              <a:ln w="19050">
                <a:solidFill>
                  <a:schemeClr val="bg1"/>
                </a:solidFill>
              </a:ln>
              <a:effectLst/>
            </c:spPr>
            <c:extLst>
              <c:ext xmlns:c16="http://schemas.microsoft.com/office/drawing/2014/chart" uri="{C3380CC4-5D6E-409C-BE32-E72D297353CC}">
                <c16:uniqueId val="{00000009-954B-4C5D-8AF7-8CCC1F5F7F1F}"/>
              </c:ext>
            </c:extLst>
          </c:dPt>
          <c:dPt>
            <c:idx val="5"/>
            <c:bubble3D val="0"/>
            <c:spPr>
              <a:noFill/>
              <a:ln w="19050">
                <a:solidFill>
                  <a:schemeClr val="bg1"/>
                </a:solidFill>
              </a:ln>
              <a:effectLst/>
            </c:spPr>
            <c:extLst>
              <c:ext xmlns:c16="http://schemas.microsoft.com/office/drawing/2014/chart" uri="{C3380CC4-5D6E-409C-BE32-E72D297353CC}">
                <c16:uniqueId val="{0000000B-954B-4C5D-8AF7-8CCC1F5F7F1F}"/>
              </c:ext>
            </c:extLst>
          </c:dPt>
          <c:dPt>
            <c:idx val="6"/>
            <c:bubble3D val="0"/>
            <c:spPr>
              <a:noFill/>
              <a:ln w="19050">
                <a:noFill/>
              </a:ln>
              <a:effectLst/>
            </c:spPr>
            <c:extLst>
              <c:ext xmlns:c16="http://schemas.microsoft.com/office/drawing/2014/chart" uri="{C3380CC4-5D6E-409C-BE32-E72D297353CC}">
                <c16:uniqueId val="{0000000D-954B-4C5D-8AF7-8CCC1F5F7F1F}"/>
              </c:ext>
            </c:extLst>
          </c:dPt>
          <c:dPt>
            <c:idx val="7"/>
            <c:bubble3D val="0"/>
            <c:spPr>
              <a:noFill/>
              <a:ln w="19050">
                <a:noFill/>
              </a:ln>
              <a:effectLst/>
            </c:spPr>
            <c:extLst>
              <c:ext xmlns:c16="http://schemas.microsoft.com/office/drawing/2014/chart" uri="{C3380CC4-5D6E-409C-BE32-E72D297353CC}">
                <c16:uniqueId val="{0000000F-954B-4C5D-8AF7-8CCC1F5F7F1F}"/>
              </c:ext>
            </c:extLst>
          </c:dPt>
          <c:dPt>
            <c:idx val="8"/>
            <c:bubble3D val="0"/>
            <c:spPr>
              <a:noFill/>
              <a:ln w="19050">
                <a:noFill/>
              </a:ln>
              <a:effectLst/>
            </c:spPr>
            <c:extLst>
              <c:ext xmlns:c16="http://schemas.microsoft.com/office/drawing/2014/chart" uri="{C3380CC4-5D6E-409C-BE32-E72D297353CC}">
                <c16:uniqueId val="{00000011-954B-4C5D-8AF7-8CCC1F5F7F1F}"/>
              </c:ext>
            </c:extLst>
          </c:dPt>
          <c:dPt>
            <c:idx val="9"/>
            <c:bubble3D val="0"/>
            <c:spPr>
              <a:noFill/>
              <a:ln w="19050">
                <a:noFill/>
              </a:ln>
              <a:effectLst/>
            </c:spPr>
            <c:extLst>
              <c:ext xmlns:c16="http://schemas.microsoft.com/office/drawing/2014/chart" uri="{C3380CC4-5D6E-409C-BE32-E72D297353CC}">
                <c16:uniqueId val="{00000013-954B-4C5D-8AF7-8CCC1F5F7F1F}"/>
              </c:ext>
            </c:extLst>
          </c:dPt>
          <c:dPt>
            <c:idx val="10"/>
            <c:bubble3D val="0"/>
            <c:spPr>
              <a:noFill/>
              <a:ln w="19050">
                <a:noFill/>
              </a:ln>
              <a:effectLst/>
            </c:spPr>
            <c:extLst>
              <c:ext xmlns:c16="http://schemas.microsoft.com/office/drawing/2014/chart" uri="{C3380CC4-5D6E-409C-BE32-E72D297353CC}">
                <c16:uniqueId val="{00000015-954B-4C5D-8AF7-8CCC1F5F7F1F}"/>
              </c:ext>
            </c:extLst>
          </c:dPt>
          <c:dPt>
            <c:idx val="11"/>
            <c:bubble3D val="0"/>
            <c:spPr>
              <a:noFill/>
              <a:ln w="19050">
                <a:noFill/>
              </a:ln>
              <a:effectLst/>
            </c:spPr>
            <c:extLst>
              <c:ext xmlns:c16="http://schemas.microsoft.com/office/drawing/2014/chart" uri="{C3380CC4-5D6E-409C-BE32-E72D297353CC}">
                <c16:uniqueId val="{00000017-954B-4C5D-8AF7-8CCC1F5F7F1F}"/>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54B-4C5D-8AF7-8CCC1F5F7F1F}"/>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FF2C-4853-A887-3E021695696B}"/>
              </c:ext>
            </c:extLst>
          </c:dPt>
          <c:dPt>
            <c:idx val="1"/>
            <c:bubble3D val="0"/>
            <c:spPr>
              <a:noFill/>
              <a:ln w="19050">
                <a:noFill/>
              </a:ln>
              <a:effectLst/>
            </c:spPr>
            <c:extLst>
              <c:ext xmlns:c16="http://schemas.microsoft.com/office/drawing/2014/chart" uri="{C3380CC4-5D6E-409C-BE32-E72D297353CC}">
                <c16:uniqueId val="{00000003-FF2C-4853-A887-3E021695696B}"/>
              </c:ext>
            </c:extLst>
          </c:dPt>
          <c:dPt>
            <c:idx val="2"/>
            <c:bubble3D val="0"/>
            <c:spPr>
              <a:noFill/>
              <a:ln w="19050">
                <a:noFill/>
              </a:ln>
              <a:effectLst/>
            </c:spPr>
            <c:extLst>
              <c:ext xmlns:c16="http://schemas.microsoft.com/office/drawing/2014/chart" uri="{C3380CC4-5D6E-409C-BE32-E72D297353CC}">
                <c16:uniqueId val="{00000005-FF2C-4853-A887-3E021695696B}"/>
              </c:ext>
            </c:extLst>
          </c:dPt>
          <c:dPt>
            <c:idx val="3"/>
            <c:bubble3D val="0"/>
            <c:spPr>
              <a:noFill/>
              <a:ln w="19050">
                <a:noFill/>
              </a:ln>
              <a:effectLst/>
            </c:spPr>
            <c:extLst>
              <c:ext xmlns:c16="http://schemas.microsoft.com/office/drawing/2014/chart" uri="{C3380CC4-5D6E-409C-BE32-E72D297353CC}">
                <c16:uniqueId val="{00000007-FF2C-4853-A887-3E021695696B}"/>
              </c:ext>
            </c:extLst>
          </c:dPt>
          <c:dPt>
            <c:idx val="4"/>
            <c:bubble3D val="0"/>
            <c:spPr>
              <a:noFill/>
              <a:ln w="19050">
                <a:noFill/>
              </a:ln>
              <a:effectLst/>
            </c:spPr>
            <c:extLst>
              <c:ext xmlns:c16="http://schemas.microsoft.com/office/drawing/2014/chart" uri="{C3380CC4-5D6E-409C-BE32-E72D297353CC}">
                <c16:uniqueId val="{00000009-FF2C-4853-A887-3E021695696B}"/>
              </c:ext>
            </c:extLst>
          </c:dPt>
          <c:dPt>
            <c:idx val="5"/>
            <c:bubble3D val="0"/>
            <c:spPr>
              <a:noFill/>
              <a:ln w="19050">
                <a:noFill/>
              </a:ln>
              <a:effectLst/>
            </c:spPr>
            <c:extLst>
              <c:ext xmlns:c16="http://schemas.microsoft.com/office/drawing/2014/chart" uri="{C3380CC4-5D6E-409C-BE32-E72D297353CC}">
                <c16:uniqueId val="{0000000B-FF2C-4853-A887-3E021695696B}"/>
              </c:ext>
            </c:extLst>
          </c:dPt>
          <c:dPt>
            <c:idx val="6"/>
            <c:bubble3D val="0"/>
            <c:spPr>
              <a:noFill/>
              <a:ln w="19050">
                <a:solidFill>
                  <a:schemeClr val="bg1"/>
                </a:solidFill>
              </a:ln>
              <a:effectLst/>
            </c:spPr>
            <c:extLst>
              <c:ext xmlns:c16="http://schemas.microsoft.com/office/drawing/2014/chart" uri="{C3380CC4-5D6E-409C-BE32-E72D297353CC}">
                <c16:uniqueId val="{0000000D-FF2C-4853-A887-3E021695696B}"/>
              </c:ext>
            </c:extLst>
          </c:dPt>
          <c:dPt>
            <c:idx val="7"/>
            <c:bubble3D val="0"/>
            <c:spPr>
              <a:noFill/>
              <a:ln w="19050">
                <a:solidFill>
                  <a:schemeClr val="bg1"/>
                </a:solidFill>
              </a:ln>
              <a:effectLst/>
            </c:spPr>
            <c:extLst>
              <c:ext xmlns:c16="http://schemas.microsoft.com/office/drawing/2014/chart" uri="{C3380CC4-5D6E-409C-BE32-E72D297353CC}">
                <c16:uniqueId val="{0000000F-FF2C-4853-A887-3E021695696B}"/>
              </c:ext>
            </c:extLst>
          </c:dPt>
          <c:dPt>
            <c:idx val="8"/>
            <c:bubble3D val="0"/>
            <c:spPr>
              <a:noFill/>
              <a:ln w="19050">
                <a:solidFill>
                  <a:schemeClr val="bg1"/>
                </a:solidFill>
              </a:ln>
              <a:effectLst/>
            </c:spPr>
            <c:extLst>
              <c:ext xmlns:c16="http://schemas.microsoft.com/office/drawing/2014/chart" uri="{C3380CC4-5D6E-409C-BE32-E72D297353CC}">
                <c16:uniqueId val="{00000011-FF2C-4853-A887-3E021695696B}"/>
              </c:ext>
            </c:extLst>
          </c:dPt>
          <c:dPt>
            <c:idx val="9"/>
            <c:bubble3D val="0"/>
            <c:spPr>
              <a:noFill/>
              <a:ln w="19050">
                <a:solidFill>
                  <a:schemeClr val="bg1"/>
                </a:solidFill>
              </a:ln>
              <a:effectLst/>
            </c:spPr>
            <c:extLst>
              <c:ext xmlns:c16="http://schemas.microsoft.com/office/drawing/2014/chart" uri="{C3380CC4-5D6E-409C-BE32-E72D297353CC}">
                <c16:uniqueId val="{00000013-FF2C-4853-A887-3E021695696B}"/>
              </c:ext>
            </c:extLst>
          </c:dPt>
          <c:dPt>
            <c:idx val="10"/>
            <c:bubble3D val="0"/>
            <c:spPr>
              <a:noFill/>
              <a:ln w="19050">
                <a:solidFill>
                  <a:schemeClr val="bg1"/>
                </a:solidFill>
              </a:ln>
              <a:effectLst/>
            </c:spPr>
            <c:extLst>
              <c:ext xmlns:c16="http://schemas.microsoft.com/office/drawing/2014/chart" uri="{C3380CC4-5D6E-409C-BE32-E72D297353CC}">
                <c16:uniqueId val="{00000015-FF2C-4853-A887-3E021695696B}"/>
              </c:ext>
            </c:extLst>
          </c:dPt>
          <c:dPt>
            <c:idx val="11"/>
            <c:bubble3D val="0"/>
            <c:spPr>
              <a:noFill/>
              <a:ln w="19050">
                <a:solidFill>
                  <a:schemeClr val="bg1"/>
                </a:solidFill>
              </a:ln>
              <a:effectLst/>
            </c:spPr>
            <c:extLst>
              <c:ext xmlns:c16="http://schemas.microsoft.com/office/drawing/2014/chart" uri="{C3380CC4-5D6E-409C-BE32-E72D297353CC}">
                <c16:uniqueId val="{00000017-FF2C-4853-A887-3E021695696B}"/>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FF2C-4853-A887-3E021695696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8810-412C-B7A3-3EA5538E1194}"/>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8810-412C-B7A3-3EA5538E1194}"/>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FA8F-4F82-A6C0-80139F19F300}"/>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E4D5-4BBE-8AD4-B10854A48C2C}"/>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E4D5-4BBE-8AD4-B10854A48C2C}"/>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690A-4646-A69E-2B98A83F1DE1}"/>
              </c:ext>
            </c:extLst>
          </c:dPt>
          <c:dPt>
            <c:idx val="1"/>
            <c:bubble3D val="0"/>
            <c:spPr>
              <a:noFill/>
              <a:ln w="19050">
                <a:noFill/>
              </a:ln>
              <a:effectLst/>
            </c:spPr>
            <c:extLst>
              <c:ext xmlns:c16="http://schemas.microsoft.com/office/drawing/2014/chart" uri="{C3380CC4-5D6E-409C-BE32-E72D297353CC}">
                <c16:uniqueId val="{00000003-690A-4646-A69E-2B98A83F1DE1}"/>
              </c:ext>
            </c:extLst>
          </c:dPt>
          <c:dPt>
            <c:idx val="2"/>
            <c:bubble3D val="0"/>
            <c:spPr>
              <a:noFill/>
              <a:ln w="19050">
                <a:noFill/>
              </a:ln>
              <a:effectLst/>
            </c:spPr>
            <c:extLst>
              <c:ext xmlns:c16="http://schemas.microsoft.com/office/drawing/2014/chart" uri="{C3380CC4-5D6E-409C-BE32-E72D297353CC}">
                <c16:uniqueId val="{00000005-690A-4646-A69E-2B98A83F1DE1}"/>
              </c:ext>
            </c:extLst>
          </c:dPt>
          <c:dPt>
            <c:idx val="3"/>
            <c:bubble3D val="0"/>
            <c:spPr>
              <a:noFill/>
              <a:ln w="19050">
                <a:noFill/>
              </a:ln>
              <a:effectLst/>
            </c:spPr>
            <c:extLst>
              <c:ext xmlns:c16="http://schemas.microsoft.com/office/drawing/2014/chart" uri="{C3380CC4-5D6E-409C-BE32-E72D297353CC}">
                <c16:uniqueId val="{00000007-690A-4646-A69E-2B98A83F1DE1}"/>
              </c:ext>
            </c:extLst>
          </c:dPt>
          <c:dPt>
            <c:idx val="4"/>
            <c:bubble3D val="0"/>
            <c:spPr>
              <a:noFill/>
              <a:ln w="19050">
                <a:noFill/>
              </a:ln>
              <a:effectLst/>
            </c:spPr>
            <c:extLst>
              <c:ext xmlns:c16="http://schemas.microsoft.com/office/drawing/2014/chart" uri="{C3380CC4-5D6E-409C-BE32-E72D297353CC}">
                <c16:uniqueId val="{00000009-690A-4646-A69E-2B98A83F1DE1}"/>
              </c:ext>
            </c:extLst>
          </c:dPt>
          <c:dPt>
            <c:idx val="5"/>
            <c:bubble3D val="0"/>
            <c:spPr>
              <a:noFill/>
              <a:ln w="19050">
                <a:noFill/>
              </a:ln>
              <a:effectLst/>
            </c:spPr>
            <c:extLst>
              <c:ext xmlns:c16="http://schemas.microsoft.com/office/drawing/2014/chart" uri="{C3380CC4-5D6E-409C-BE32-E72D297353CC}">
                <c16:uniqueId val="{0000000B-690A-4646-A69E-2B98A83F1DE1}"/>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690A-4646-A69E-2B98A83F1DE1}"/>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690A-4646-A69E-2B98A83F1DE1}"/>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690A-4646-A69E-2B98A83F1DE1}"/>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690A-4646-A69E-2B98A83F1DE1}"/>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690A-4646-A69E-2B98A83F1DE1}"/>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690A-4646-A69E-2B98A83F1DE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90A-4646-A69E-2B98A83F1DE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690A-4646-A69E-2B98A83F1DE1}"/>
              </c:ext>
            </c:extLst>
          </c:dPt>
          <c:dPt>
            <c:idx val="1"/>
            <c:bubble3D val="0"/>
            <c:spPr>
              <a:noFill/>
              <a:ln w="19050">
                <a:noFill/>
              </a:ln>
              <a:effectLst/>
            </c:spPr>
            <c:extLst>
              <c:ext xmlns:c16="http://schemas.microsoft.com/office/drawing/2014/chart" uri="{C3380CC4-5D6E-409C-BE32-E72D297353CC}">
                <c16:uniqueId val="{0000001C-690A-4646-A69E-2B98A83F1DE1}"/>
              </c:ext>
            </c:extLst>
          </c:dPt>
          <c:dPt>
            <c:idx val="2"/>
            <c:bubble3D val="0"/>
            <c:spPr>
              <a:solidFill>
                <a:schemeClr val="bg1"/>
              </a:solidFill>
              <a:ln w="19050">
                <a:noFill/>
              </a:ln>
              <a:effectLst/>
            </c:spPr>
            <c:extLst>
              <c:ext xmlns:c16="http://schemas.microsoft.com/office/drawing/2014/chart" uri="{C3380CC4-5D6E-409C-BE32-E72D297353CC}">
                <c16:uniqueId val="{0000001E-690A-4646-A69E-2B98A83F1DE1}"/>
              </c:ext>
            </c:extLst>
          </c:dPt>
          <c:dPt>
            <c:idx val="3"/>
            <c:bubble3D val="0"/>
            <c:spPr>
              <a:solidFill>
                <a:srgbClr val="CEB5DD"/>
              </a:solidFill>
              <a:ln w="19050">
                <a:noFill/>
              </a:ln>
              <a:effectLst/>
            </c:spPr>
            <c:extLst>
              <c:ext xmlns:c16="http://schemas.microsoft.com/office/drawing/2014/chart" uri="{C3380CC4-5D6E-409C-BE32-E72D297353CC}">
                <c16:uniqueId val="{00000020-690A-4646-A69E-2B98A83F1DE1}"/>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21-690A-4646-A69E-2B98A83F1DE1}"/>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8D05-40BD-82BA-D6DCA42BFE9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8D05-40BD-82BA-D6DCA42BFE95}"/>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8D05-40BD-82BA-D6DCA42BFE95}"/>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8D05-40BD-82BA-D6DCA42BFE95}"/>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8D05-40BD-82BA-D6DCA42BFE95}"/>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8D05-40BD-82BA-D6DCA42BFE95}"/>
              </c:ext>
            </c:extLst>
          </c:dPt>
          <c:dPt>
            <c:idx val="6"/>
            <c:bubble3D val="0"/>
            <c:spPr>
              <a:noFill/>
              <a:ln w="19050">
                <a:noFill/>
              </a:ln>
              <a:effectLst/>
            </c:spPr>
            <c:extLst>
              <c:ext xmlns:c16="http://schemas.microsoft.com/office/drawing/2014/chart" uri="{C3380CC4-5D6E-409C-BE32-E72D297353CC}">
                <c16:uniqueId val="{0000000D-8D05-40BD-82BA-D6DCA42BFE95}"/>
              </c:ext>
            </c:extLst>
          </c:dPt>
          <c:dPt>
            <c:idx val="7"/>
            <c:bubble3D val="0"/>
            <c:spPr>
              <a:noFill/>
              <a:ln w="19050">
                <a:noFill/>
              </a:ln>
              <a:effectLst/>
            </c:spPr>
            <c:extLst>
              <c:ext xmlns:c16="http://schemas.microsoft.com/office/drawing/2014/chart" uri="{C3380CC4-5D6E-409C-BE32-E72D297353CC}">
                <c16:uniqueId val="{0000000F-8D05-40BD-82BA-D6DCA42BFE95}"/>
              </c:ext>
            </c:extLst>
          </c:dPt>
          <c:dPt>
            <c:idx val="8"/>
            <c:bubble3D val="0"/>
            <c:spPr>
              <a:noFill/>
              <a:ln w="19050">
                <a:noFill/>
              </a:ln>
              <a:effectLst/>
            </c:spPr>
            <c:extLst>
              <c:ext xmlns:c16="http://schemas.microsoft.com/office/drawing/2014/chart" uri="{C3380CC4-5D6E-409C-BE32-E72D297353CC}">
                <c16:uniqueId val="{00000011-8D05-40BD-82BA-D6DCA42BFE95}"/>
              </c:ext>
            </c:extLst>
          </c:dPt>
          <c:dPt>
            <c:idx val="9"/>
            <c:bubble3D val="0"/>
            <c:spPr>
              <a:noFill/>
              <a:ln w="19050">
                <a:noFill/>
              </a:ln>
              <a:effectLst/>
            </c:spPr>
            <c:extLst>
              <c:ext xmlns:c16="http://schemas.microsoft.com/office/drawing/2014/chart" uri="{C3380CC4-5D6E-409C-BE32-E72D297353CC}">
                <c16:uniqueId val="{00000013-8D05-40BD-82BA-D6DCA42BFE95}"/>
              </c:ext>
            </c:extLst>
          </c:dPt>
          <c:dPt>
            <c:idx val="10"/>
            <c:bubble3D val="0"/>
            <c:spPr>
              <a:noFill/>
              <a:ln w="19050">
                <a:noFill/>
              </a:ln>
              <a:effectLst/>
            </c:spPr>
            <c:extLst>
              <c:ext xmlns:c16="http://schemas.microsoft.com/office/drawing/2014/chart" uri="{C3380CC4-5D6E-409C-BE32-E72D297353CC}">
                <c16:uniqueId val="{00000015-8D05-40BD-82BA-D6DCA42BFE95}"/>
              </c:ext>
            </c:extLst>
          </c:dPt>
          <c:dPt>
            <c:idx val="11"/>
            <c:bubble3D val="0"/>
            <c:spPr>
              <a:noFill/>
              <a:ln w="19050">
                <a:noFill/>
              </a:ln>
              <a:effectLst/>
            </c:spPr>
            <c:extLst>
              <c:ext xmlns:c16="http://schemas.microsoft.com/office/drawing/2014/chart" uri="{C3380CC4-5D6E-409C-BE32-E72D297353CC}">
                <c16:uniqueId val="{00000017-8D05-40BD-82BA-D6DCA42BFE9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D05-40BD-82BA-D6DCA42BFE9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8D05-40BD-82BA-D6DCA42BFE95}"/>
              </c:ext>
            </c:extLst>
          </c:dPt>
          <c:dPt>
            <c:idx val="1"/>
            <c:bubble3D val="0"/>
            <c:spPr>
              <a:solidFill>
                <a:schemeClr val="bg1"/>
              </a:solidFill>
              <a:ln w="19050">
                <a:noFill/>
              </a:ln>
              <a:effectLst/>
            </c:spPr>
            <c:extLst>
              <c:ext xmlns:c16="http://schemas.microsoft.com/office/drawing/2014/chart" uri="{C3380CC4-5D6E-409C-BE32-E72D297353CC}">
                <c16:uniqueId val="{0000001C-8D05-40BD-82BA-D6DCA42BFE95}"/>
              </c:ext>
            </c:extLst>
          </c:dPt>
          <c:dPt>
            <c:idx val="2"/>
            <c:bubble3D val="0"/>
            <c:spPr>
              <a:noFill/>
              <a:ln w="19050">
                <a:noFill/>
              </a:ln>
              <a:effectLst/>
            </c:spPr>
            <c:extLst>
              <c:ext xmlns:c16="http://schemas.microsoft.com/office/drawing/2014/chart" uri="{C3380CC4-5D6E-409C-BE32-E72D297353CC}">
                <c16:uniqueId val="{0000001E-8D05-40BD-82BA-D6DCA42BFE95}"/>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F-8D05-40BD-82BA-D6DCA42BFE9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585-46BF-97F3-5DB477D804CB}"/>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585-46BF-97F3-5DB477D804CB}"/>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585-46BF-97F3-5DB477D804CB}"/>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C585-46BF-97F3-5DB477D804CB}"/>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0134-4D3A-BFDC-F62459607347}"/>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0134-4D3A-BFDC-F62459607347}"/>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0134-4D3A-BFDC-F62459607347}"/>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0134-4D3A-BFDC-F62459607347}"/>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0134-4D3A-BFDC-F62459607347}"/>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D88E-4673-BAA4-4CD987E78844}"/>
              </c:ext>
            </c:extLst>
          </c:dPt>
          <c:val>
            <c:numRef>
              <c:f>Processing!$I$36</c:f>
              <c:numCache>
                <c:formatCode>0%</c:formatCode>
                <c:ptCount val="1"/>
                <c:pt idx="0">
                  <c:v>1</c:v>
                </c:pt>
              </c:numCache>
            </c:numRef>
          </c:val>
          <c:extLst>
            <c:ext xmlns:c16="http://schemas.microsoft.com/office/drawing/2014/chart" uri="{C3380CC4-5D6E-409C-BE32-E72D297353CC}">
              <c16:uniqueId val="{00000002-D88E-4673-BAA4-4CD987E78844}"/>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D88E-4673-BAA4-4CD987E78844}"/>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D88E-4673-BAA4-4CD987E78844}"/>
              </c:ext>
            </c:extLst>
          </c:dPt>
          <c:val>
            <c:numRef>
              <c:f>Processing!$K$36</c:f>
              <c:numCache>
                <c:formatCode>0%</c:formatCode>
                <c:ptCount val="1"/>
                <c:pt idx="0">
                  <c:v>0</c:v>
                </c:pt>
              </c:numCache>
            </c:numRef>
          </c:val>
          <c:extLst>
            <c:ext xmlns:c16="http://schemas.microsoft.com/office/drawing/2014/chart" uri="{C3380CC4-5D6E-409C-BE32-E72D297353CC}">
              <c16:uniqueId val="{00000006-D88E-4673-BAA4-4CD987E78844}"/>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D800-4886-8507-62EEDB21E355}"/>
              </c:ext>
            </c:extLst>
          </c:dPt>
          <c:val>
            <c:numRef>
              <c:f>Processing!$I$37</c:f>
              <c:numCache>
                <c:formatCode>0%</c:formatCode>
                <c:ptCount val="1"/>
                <c:pt idx="0">
                  <c:v>1</c:v>
                </c:pt>
              </c:numCache>
            </c:numRef>
          </c:val>
          <c:extLst>
            <c:ext xmlns:c16="http://schemas.microsoft.com/office/drawing/2014/chart" uri="{C3380CC4-5D6E-409C-BE32-E72D297353CC}">
              <c16:uniqueId val="{00000002-D800-4886-8507-62EEDB21E355}"/>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3-D800-4886-8507-62EEDB21E355}"/>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D800-4886-8507-62EEDB21E355}"/>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C914-4C84-BAD8-911A09A973D5}"/>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2-C914-4C84-BAD8-911A09A973D5}"/>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3-C914-4C84-BAD8-911A09A973D5}"/>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C914-4C84-BAD8-911A09A973D5}"/>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6-C914-4C84-BAD8-911A09A973D5}"/>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AA84-48AE-9294-7615711813D4}"/>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AA84-48AE-9294-7615711813D4}"/>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2835</c:v>
                </c:pt>
                <c:pt idx="1">
                  <c:v>4089</c:v>
                </c:pt>
                <c:pt idx="2">
                  <c:v>4795</c:v>
                </c:pt>
                <c:pt idx="3">
                  <c:v>4205</c:v>
                </c:pt>
                <c:pt idx="4">
                  <c:v>3740</c:v>
                </c:pt>
                <c:pt idx="5">
                  <c:v>4056</c:v>
                </c:pt>
                <c:pt idx="6">
                  <c:v>2815</c:v>
                </c:pt>
                <c:pt idx="7">
                  <c:v>2181</c:v>
                </c:pt>
                <c:pt idx="8">
                  <c:v>2330</c:v>
                </c:pt>
                <c:pt idx="9">
                  <c:v>2416</c:v>
                </c:pt>
                <c:pt idx="10">
                  <c:v>2568</c:v>
                </c:pt>
                <c:pt idx="11">
                  <c:v>2662</c:v>
                </c:pt>
              </c:numCache>
            </c:numRef>
          </c:val>
          <c:extLst>
            <c:ext xmlns:c16="http://schemas.microsoft.com/office/drawing/2014/chart" uri="{C3380CC4-5D6E-409C-BE32-E72D297353CC}">
              <c16:uniqueId val="{00000002-AA84-48AE-9294-7615711813D4}"/>
            </c:ext>
          </c:extLst>
        </c:ser>
        <c:ser>
          <c:idx val="4"/>
          <c:order val="4"/>
          <c:tx>
            <c:strRef>
              <c:f>Processing!$J$2</c:f>
              <c:strCache>
                <c:ptCount val="1"/>
                <c:pt idx="0">
                  <c:v>Cursor B</c:v>
                </c:pt>
              </c:strCache>
            </c:strRef>
          </c:tx>
          <c:spPr>
            <a:solidFill>
              <a:srgbClr val="2384F9"/>
            </a:solidFill>
            <a:ln w="101600">
              <a:solidFill>
                <a:srgbClr val="2384F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#N/A</c:v>
                </c:pt>
                <c:pt idx="1">
                  <c:v>#N/A</c:v>
                </c:pt>
                <c:pt idx="2">
                  <c:v>#N/A</c:v>
                </c:pt>
                <c:pt idx="3">
                  <c:v>5256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AA84-48AE-9294-7615711813D4}"/>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#N/A</c:v>
                </c:pt>
                <c:pt idx="1">
                  <c:v>#N/A</c:v>
                </c:pt>
                <c:pt idx="2">
                  <c:v>#N/A</c:v>
                </c:pt>
                <c:pt idx="3">
                  <c:v>4205</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AA84-48AE-9294-7615711813D4}"/>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5-AA84-48AE-9294-7615711813D4}"/>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#N/A</c:v>
                  </c:pt>
                  <c:pt idx="1">
                    <c:v>#N/A</c:v>
                  </c:pt>
                  <c:pt idx="2">
                    <c:v>#N/A</c:v>
                  </c:pt>
                  <c:pt idx="3">
                    <c:v>6171</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E1541C"/>
                    </a:gs>
                    <a:gs pos="100000">
                      <a:srgbClr val="2384F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#N/A</c:v>
                </c:pt>
                <c:pt idx="1">
                  <c:v>#N/A</c:v>
                </c:pt>
                <c:pt idx="2">
                  <c:v>#N/A</c:v>
                </c:pt>
                <c:pt idx="3">
                  <c:v>11427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AA84-48AE-9294-7615711813D4}"/>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1D98-4810-AAB0-ED7749F49481}"/>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1D98-4810-AAB0-ED7749F49481}"/>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1D98-4810-AAB0-ED7749F49481}"/>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1D98-4810-AAB0-ED7749F49481}"/>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5000">
                  <a:srgbClr val="2384F9">
                    <a:alpha val="70000"/>
                  </a:srgbClr>
                </a:gs>
                <a:gs pos="100000">
                  <a:srgbClr val="2384F9">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51D6-4868-B640-84DB84D43168}"/>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51D6-4868-B640-84DB84D43168}"/>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DC37-4996-BE2A-E412960327BA}"/>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71DC-48A6-84B0-6DF4427D0039}"/>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71DC-48A6-84B0-6DF4427D0039}"/>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9030-4820-A108-96BDC75795A0}"/>
              </c:ext>
            </c:extLst>
          </c:dPt>
          <c:dPt>
            <c:idx val="1"/>
            <c:bubble3D val="0"/>
            <c:spPr>
              <a:noFill/>
              <a:ln w="19050">
                <a:noFill/>
              </a:ln>
              <a:effectLst/>
            </c:spPr>
            <c:extLst>
              <c:ext xmlns:c16="http://schemas.microsoft.com/office/drawing/2014/chart" uri="{C3380CC4-5D6E-409C-BE32-E72D297353CC}">
                <c16:uniqueId val="{00000003-9030-4820-A108-96BDC75795A0}"/>
              </c:ext>
            </c:extLst>
          </c:dPt>
          <c:dPt>
            <c:idx val="2"/>
            <c:bubble3D val="0"/>
            <c:spPr>
              <a:noFill/>
              <a:ln w="19050">
                <a:noFill/>
              </a:ln>
              <a:effectLst/>
            </c:spPr>
            <c:extLst>
              <c:ext xmlns:c16="http://schemas.microsoft.com/office/drawing/2014/chart" uri="{C3380CC4-5D6E-409C-BE32-E72D297353CC}">
                <c16:uniqueId val="{00000005-9030-4820-A108-96BDC75795A0}"/>
              </c:ext>
            </c:extLst>
          </c:dPt>
          <c:dPt>
            <c:idx val="3"/>
            <c:bubble3D val="0"/>
            <c:spPr>
              <a:noFill/>
              <a:ln w="19050">
                <a:noFill/>
              </a:ln>
              <a:effectLst/>
            </c:spPr>
            <c:extLst>
              <c:ext xmlns:c16="http://schemas.microsoft.com/office/drawing/2014/chart" uri="{C3380CC4-5D6E-409C-BE32-E72D297353CC}">
                <c16:uniqueId val="{00000007-9030-4820-A108-96BDC75795A0}"/>
              </c:ext>
            </c:extLst>
          </c:dPt>
          <c:dPt>
            <c:idx val="4"/>
            <c:bubble3D val="0"/>
            <c:spPr>
              <a:noFill/>
              <a:ln w="19050">
                <a:noFill/>
              </a:ln>
              <a:effectLst/>
            </c:spPr>
            <c:extLst>
              <c:ext xmlns:c16="http://schemas.microsoft.com/office/drawing/2014/chart" uri="{C3380CC4-5D6E-409C-BE32-E72D297353CC}">
                <c16:uniqueId val="{00000009-9030-4820-A108-96BDC75795A0}"/>
              </c:ext>
            </c:extLst>
          </c:dPt>
          <c:dPt>
            <c:idx val="5"/>
            <c:bubble3D val="0"/>
            <c:spPr>
              <a:noFill/>
              <a:ln w="19050">
                <a:noFill/>
              </a:ln>
              <a:effectLst/>
            </c:spPr>
            <c:extLst>
              <c:ext xmlns:c16="http://schemas.microsoft.com/office/drawing/2014/chart" uri="{C3380CC4-5D6E-409C-BE32-E72D297353CC}">
                <c16:uniqueId val="{0000000B-9030-4820-A108-96BDC75795A0}"/>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9030-4820-A108-96BDC75795A0}"/>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9030-4820-A108-96BDC75795A0}"/>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9030-4820-A108-96BDC75795A0}"/>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9030-4820-A108-96BDC75795A0}"/>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9030-4820-A108-96BDC75795A0}"/>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9030-4820-A108-96BDC75795A0}"/>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030-4820-A108-96BDC75795A0}"/>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9030-4820-A108-96BDC75795A0}"/>
              </c:ext>
            </c:extLst>
          </c:dPt>
          <c:dPt>
            <c:idx val="1"/>
            <c:bubble3D val="0"/>
            <c:spPr>
              <a:noFill/>
              <a:ln w="19050">
                <a:noFill/>
              </a:ln>
              <a:effectLst/>
            </c:spPr>
            <c:extLst>
              <c:ext xmlns:c16="http://schemas.microsoft.com/office/drawing/2014/chart" uri="{C3380CC4-5D6E-409C-BE32-E72D297353CC}">
                <c16:uniqueId val="{0000001C-9030-4820-A108-96BDC75795A0}"/>
              </c:ext>
            </c:extLst>
          </c:dPt>
          <c:dPt>
            <c:idx val="2"/>
            <c:bubble3D val="0"/>
            <c:spPr>
              <a:solidFill>
                <a:schemeClr val="bg1"/>
              </a:solidFill>
              <a:ln w="19050">
                <a:noFill/>
              </a:ln>
              <a:effectLst/>
            </c:spPr>
            <c:extLst>
              <c:ext xmlns:c16="http://schemas.microsoft.com/office/drawing/2014/chart" uri="{C3380CC4-5D6E-409C-BE32-E72D297353CC}">
                <c16:uniqueId val="{0000001E-9030-4820-A108-96BDC75795A0}"/>
              </c:ext>
            </c:extLst>
          </c:dPt>
          <c:dPt>
            <c:idx val="3"/>
            <c:bubble3D val="0"/>
            <c:spPr>
              <a:solidFill>
                <a:srgbClr val="CEB5DD"/>
              </a:solidFill>
              <a:ln w="19050">
                <a:noFill/>
              </a:ln>
              <a:effectLst/>
            </c:spPr>
            <c:extLst>
              <c:ext xmlns:c16="http://schemas.microsoft.com/office/drawing/2014/chart" uri="{C3380CC4-5D6E-409C-BE32-E72D297353CC}">
                <c16:uniqueId val="{0000001F-4A3C-4269-B43D-67F41C8ECE5C}"/>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9030-4820-A108-96BDC75795A0}"/>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DF99-417E-876D-85004153B43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F99-417E-876D-85004153B436}"/>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DF99-417E-876D-85004153B436}"/>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DF99-417E-876D-85004153B436}"/>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DF99-417E-876D-85004153B436}"/>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DF99-417E-876D-85004153B436}"/>
              </c:ext>
            </c:extLst>
          </c:dPt>
          <c:dPt>
            <c:idx val="6"/>
            <c:bubble3D val="0"/>
            <c:spPr>
              <a:noFill/>
              <a:ln w="19050">
                <a:noFill/>
              </a:ln>
              <a:effectLst/>
            </c:spPr>
            <c:extLst>
              <c:ext xmlns:c16="http://schemas.microsoft.com/office/drawing/2014/chart" uri="{C3380CC4-5D6E-409C-BE32-E72D297353CC}">
                <c16:uniqueId val="{0000000D-DF99-417E-876D-85004153B436}"/>
              </c:ext>
            </c:extLst>
          </c:dPt>
          <c:dPt>
            <c:idx val="7"/>
            <c:bubble3D val="0"/>
            <c:spPr>
              <a:noFill/>
              <a:ln w="19050">
                <a:noFill/>
              </a:ln>
              <a:effectLst/>
            </c:spPr>
            <c:extLst>
              <c:ext xmlns:c16="http://schemas.microsoft.com/office/drawing/2014/chart" uri="{C3380CC4-5D6E-409C-BE32-E72D297353CC}">
                <c16:uniqueId val="{0000000F-DF99-417E-876D-85004153B436}"/>
              </c:ext>
            </c:extLst>
          </c:dPt>
          <c:dPt>
            <c:idx val="8"/>
            <c:bubble3D val="0"/>
            <c:spPr>
              <a:noFill/>
              <a:ln w="19050">
                <a:noFill/>
              </a:ln>
              <a:effectLst/>
            </c:spPr>
            <c:extLst>
              <c:ext xmlns:c16="http://schemas.microsoft.com/office/drawing/2014/chart" uri="{C3380CC4-5D6E-409C-BE32-E72D297353CC}">
                <c16:uniqueId val="{00000011-DF99-417E-876D-85004153B436}"/>
              </c:ext>
            </c:extLst>
          </c:dPt>
          <c:dPt>
            <c:idx val="9"/>
            <c:bubble3D val="0"/>
            <c:spPr>
              <a:noFill/>
              <a:ln w="19050">
                <a:noFill/>
              </a:ln>
              <a:effectLst/>
            </c:spPr>
            <c:extLst>
              <c:ext xmlns:c16="http://schemas.microsoft.com/office/drawing/2014/chart" uri="{C3380CC4-5D6E-409C-BE32-E72D297353CC}">
                <c16:uniqueId val="{00000013-DF99-417E-876D-85004153B436}"/>
              </c:ext>
            </c:extLst>
          </c:dPt>
          <c:dPt>
            <c:idx val="10"/>
            <c:bubble3D val="0"/>
            <c:spPr>
              <a:noFill/>
              <a:ln w="19050">
                <a:noFill/>
              </a:ln>
              <a:effectLst/>
            </c:spPr>
            <c:extLst>
              <c:ext xmlns:c16="http://schemas.microsoft.com/office/drawing/2014/chart" uri="{C3380CC4-5D6E-409C-BE32-E72D297353CC}">
                <c16:uniqueId val="{00000015-DF99-417E-876D-85004153B436}"/>
              </c:ext>
            </c:extLst>
          </c:dPt>
          <c:dPt>
            <c:idx val="11"/>
            <c:bubble3D val="0"/>
            <c:spPr>
              <a:noFill/>
              <a:ln w="19050">
                <a:noFill/>
              </a:ln>
              <a:effectLst/>
            </c:spPr>
            <c:extLst>
              <c:ext xmlns:c16="http://schemas.microsoft.com/office/drawing/2014/chart" uri="{C3380CC4-5D6E-409C-BE32-E72D297353CC}">
                <c16:uniqueId val="{00000017-DF99-417E-876D-85004153B436}"/>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DF99-417E-876D-85004153B436}"/>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DF99-417E-876D-85004153B436}"/>
              </c:ext>
            </c:extLst>
          </c:dPt>
          <c:dPt>
            <c:idx val="1"/>
            <c:bubble3D val="0"/>
            <c:spPr>
              <a:solidFill>
                <a:schemeClr val="bg1"/>
              </a:solidFill>
              <a:ln w="19050">
                <a:noFill/>
              </a:ln>
              <a:effectLst/>
            </c:spPr>
            <c:extLst>
              <c:ext xmlns:c16="http://schemas.microsoft.com/office/drawing/2014/chart" uri="{C3380CC4-5D6E-409C-BE32-E72D297353CC}">
                <c16:uniqueId val="{0000001C-DF99-417E-876D-85004153B436}"/>
              </c:ext>
            </c:extLst>
          </c:dPt>
          <c:dPt>
            <c:idx val="2"/>
            <c:bubble3D val="0"/>
            <c:spPr>
              <a:noFill/>
              <a:ln w="19050">
                <a:noFill/>
              </a:ln>
              <a:effectLst/>
            </c:spPr>
            <c:extLst>
              <c:ext xmlns:c16="http://schemas.microsoft.com/office/drawing/2014/chart" uri="{C3380CC4-5D6E-409C-BE32-E72D297353CC}">
                <c16:uniqueId val="{0000001D-2DFC-4024-80F5-FD12A5E077AA}"/>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DF99-417E-876D-85004153B436}"/>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D22-44C6-9EEC-057821E9EA06}"/>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D22-44C6-9EEC-057821E9EA06}"/>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D22-44C6-9EEC-057821E9EA06}"/>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CD22-44C6-9EEC-057821E9EA0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0-D906-4A5A-8BDB-636F285F6C5D}"/>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1-D906-4A5A-8BDB-636F285F6C5D}"/>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2-D906-4A5A-8BDB-636F285F6C5D}"/>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3-D906-4A5A-8BDB-636F285F6C5D}"/>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D906-4A5A-8BDB-636F285F6C5D}"/>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D906-4A5A-8BDB-636F285F6C5D}"/>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E1F2-4AA2-827C-8685C603216B}"/>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E1F2-4AA2-827C-8685C603216B}"/>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E1F2-4AA2-827C-8685C603216B}"/>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E1F2-4AA2-827C-8685C603216B}"/>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E1F2-4AA2-827C-8685C603216B}"/>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044F-456C-A3E9-837AFFB5E6F8}"/>
              </c:ext>
            </c:extLst>
          </c:dPt>
          <c:val>
            <c:numRef>
              <c:f>Processing!$I$36</c:f>
              <c:numCache>
                <c:formatCode>0%</c:formatCode>
                <c:ptCount val="1"/>
                <c:pt idx="0">
                  <c:v>1</c:v>
                </c:pt>
              </c:numCache>
            </c:numRef>
          </c:val>
          <c:extLst>
            <c:ext xmlns:c16="http://schemas.microsoft.com/office/drawing/2014/chart" uri="{C3380CC4-5D6E-409C-BE32-E72D297353CC}">
              <c16:uniqueId val="{00000002-044F-456C-A3E9-837AFFB5E6F8}"/>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044F-456C-A3E9-837AFFB5E6F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7-044F-456C-A3E9-837AFFB5E6F8}"/>
              </c:ext>
            </c:extLst>
          </c:dPt>
          <c:val>
            <c:numRef>
              <c:f>Processing!$K$36</c:f>
              <c:numCache>
                <c:formatCode>0%</c:formatCode>
                <c:ptCount val="1"/>
                <c:pt idx="0">
                  <c:v>0</c:v>
                </c:pt>
              </c:numCache>
            </c:numRef>
          </c:val>
          <c:extLst>
            <c:ext xmlns:c16="http://schemas.microsoft.com/office/drawing/2014/chart" uri="{C3380CC4-5D6E-409C-BE32-E72D297353CC}">
              <c16:uniqueId val="{00000004-044F-456C-A3E9-837AFFB5E6F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4-46E1-428D-B025-F7E022A02C09}"/>
              </c:ext>
            </c:extLst>
          </c:dPt>
          <c:val>
            <c:numRef>
              <c:f>Processing!$I$37</c:f>
              <c:numCache>
                <c:formatCode>0%</c:formatCode>
                <c:ptCount val="1"/>
                <c:pt idx="0">
                  <c:v>1</c:v>
                </c:pt>
              </c:numCache>
            </c:numRef>
          </c:val>
          <c:extLst>
            <c:ext xmlns:c16="http://schemas.microsoft.com/office/drawing/2014/chart" uri="{C3380CC4-5D6E-409C-BE32-E72D297353CC}">
              <c16:uniqueId val="{00000005-46E1-428D-B025-F7E022A02C09}"/>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7-46E1-428D-B025-F7E022A02C09}"/>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9-46E1-428D-B025-F7E022A02C09}"/>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4-0A26-4F11-9381-2AFB3AFD0D0A}"/>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5-0A26-4F11-9381-2AFB3AFD0D0A}"/>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7-0A26-4F11-9381-2AFB3AFD0D0A}"/>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A-0A26-4F11-9381-2AFB3AFD0D0A}"/>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9-0A26-4F11-9381-2AFB3AFD0D0A}"/>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4738-4F19-82EA-38701B7BD661}"/>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4738-4F19-82EA-38701B7BD661}"/>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4738-4F19-82EA-38701B7BD661}"/>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4738-4F19-82EA-38701B7BD661}"/>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D354-4580-879B-D9605CCDB761}"/>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D354-4580-879B-D9605CCDB761}"/>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0077-4408-AD4E-E002D86DA1F7}"/>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D589-4688-A2B5-AEB050F72F06}"/>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D589-4688-A2B5-AEB050F72F06}"/>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47FE-4E3B-925C-2182DA62E55F}"/>
              </c:ext>
            </c:extLst>
          </c:dPt>
          <c:dPt>
            <c:idx val="1"/>
            <c:bubble3D val="0"/>
            <c:spPr>
              <a:noFill/>
              <a:ln w="19050">
                <a:noFill/>
              </a:ln>
              <a:effectLst/>
            </c:spPr>
            <c:extLst>
              <c:ext xmlns:c16="http://schemas.microsoft.com/office/drawing/2014/chart" uri="{C3380CC4-5D6E-409C-BE32-E72D297353CC}">
                <c16:uniqueId val="{00000003-47FE-4E3B-925C-2182DA62E55F}"/>
              </c:ext>
            </c:extLst>
          </c:dPt>
          <c:dPt>
            <c:idx val="2"/>
            <c:bubble3D val="0"/>
            <c:spPr>
              <a:noFill/>
              <a:ln w="19050">
                <a:noFill/>
              </a:ln>
              <a:effectLst/>
            </c:spPr>
            <c:extLst>
              <c:ext xmlns:c16="http://schemas.microsoft.com/office/drawing/2014/chart" uri="{C3380CC4-5D6E-409C-BE32-E72D297353CC}">
                <c16:uniqueId val="{00000005-47FE-4E3B-925C-2182DA62E55F}"/>
              </c:ext>
            </c:extLst>
          </c:dPt>
          <c:dPt>
            <c:idx val="3"/>
            <c:bubble3D val="0"/>
            <c:spPr>
              <a:noFill/>
              <a:ln w="19050">
                <a:noFill/>
              </a:ln>
              <a:effectLst/>
            </c:spPr>
            <c:extLst>
              <c:ext xmlns:c16="http://schemas.microsoft.com/office/drawing/2014/chart" uri="{C3380CC4-5D6E-409C-BE32-E72D297353CC}">
                <c16:uniqueId val="{00000007-47FE-4E3B-925C-2182DA62E55F}"/>
              </c:ext>
            </c:extLst>
          </c:dPt>
          <c:dPt>
            <c:idx val="4"/>
            <c:bubble3D val="0"/>
            <c:spPr>
              <a:noFill/>
              <a:ln w="19050">
                <a:noFill/>
              </a:ln>
              <a:effectLst/>
            </c:spPr>
            <c:extLst>
              <c:ext xmlns:c16="http://schemas.microsoft.com/office/drawing/2014/chart" uri="{C3380CC4-5D6E-409C-BE32-E72D297353CC}">
                <c16:uniqueId val="{00000009-47FE-4E3B-925C-2182DA62E55F}"/>
              </c:ext>
            </c:extLst>
          </c:dPt>
          <c:dPt>
            <c:idx val="5"/>
            <c:bubble3D val="0"/>
            <c:spPr>
              <a:noFill/>
              <a:ln w="19050">
                <a:noFill/>
              </a:ln>
              <a:effectLst/>
            </c:spPr>
            <c:extLst>
              <c:ext xmlns:c16="http://schemas.microsoft.com/office/drawing/2014/chart" uri="{C3380CC4-5D6E-409C-BE32-E72D297353CC}">
                <c16:uniqueId val="{0000000B-47FE-4E3B-925C-2182DA62E55F}"/>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47FE-4E3B-925C-2182DA62E55F}"/>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47FE-4E3B-925C-2182DA62E55F}"/>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47FE-4E3B-925C-2182DA62E55F}"/>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47FE-4E3B-925C-2182DA62E55F}"/>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47FE-4E3B-925C-2182DA62E55F}"/>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47FE-4E3B-925C-2182DA62E55F}"/>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47FE-4E3B-925C-2182DA62E55F}"/>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47FE-4E3B-925C-2182DA62E55F}"/>
              </c:ext>
            </c:extLst>
          </c:dPt>
          <c:dPt>
            <c:idx val="1"/>
            <c:bubble3D val="0"/>
            <c:spPr>
              <a:noFill/>
              <a:ln w="19050">
                <a:noFill/>
              </a:ln>
              <a:effectLst/>
            </c:spPr>
            <c:extLst>
              <c:ext xmlns:c16="http://schemas.microsoft.com/office/drawing/2014/chart" uri="{C3380CC4-5D6E-409C-BE32-E72D297353CC}">
                <c16:uniqueId val="{0000001C-47FE-4E3B-925C-2182DA62E55F}"/>
              </c:ext>
            </c:extLst>
          </c:dPt>
          <c:dPt>
            <c:idx val="2"/>
            <c:bubble3D val="0"/>
            <c:spPr>
              <a:solidFill>
                <a:schemeClr val="bg1"/>
              </a:solidFill>
              <a:ln w="19050">
                <a:noFill/>
              </a:ln>
              <a:effectLst/>
            </c:spPr>
            <c:extLst>
              <c:ext xmlns:c16="http://schemas.microsoft.com/office/drawing/2014/chart" uri="{C3380CC4-5D6E-409C-BE32-E72D297353CC}">
                <c16:uniqueId val="{0000001E-47FE-4E3B-925C-2182DA62E55F}"/>
              </c:ext>
            </c:extLst>
          </c:dPt>
          <c:dPt>
            <c:idx val="3"/>
            <c:bubble3D val="0"/>
            <c:spPr>
              <a:solidFill>
                <a:srgbClr val="CEB5DD"/>
              </a:solidFill>
              <a:ln w="19050">
                <a:noFill/>
              </a:ln>
              <a:effectLst/>
            </c:spPr>
            <c:extLst>
              <c:ext xmlns:c16="http://schemas.microsoft.com/office/drawing/2014/chart" uri="{C3380CC4-5D6E-409C-BE32-E72D297353CC}">
                <c16:uniqueId val="{0000001F-D9CF-4B2A-9BC7-895F9627F9DD}"/>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47FE-4E3B-925C-2182DA62E55F}"/>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6039-4874-9939-C453CB74CD2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039-4874-9939-C453CB74CD23}"/>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6039-4874-9939-C453CB74CD23}"/>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6039-4874-9939-C453CB74CD23}"/>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6039-4874-9939-C453CB74CD23}"/>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6039-4874-9939-C453CB74CD23}"/>
              </c:ext>
            </c:extLst>
          </c:dPt>
          <c:dPt>
            <c:idx val="6"/>
            <c:bubble3D val="0"/>
            <c:spPr>
              <a:noFill/>
              <a:ln w="19050">
                <a:noFill/>
              </a:ln>
              <a:effectLst/>
            </c:spPr>
            <c:extLst>
              <c:ext xmlns:c16="http://schemas.microsoft.com/office/drawing/2014/chart" uri="{C3380CC4-5D6E-409C-BE32-E72D297353CC}">
                <c16:uniqueId val="{0000000D-6039-4874-9939-C453CB74CD23}"/>
              </c:ext>
            </c:extLst>
          </c:dPt>
          <c:dPt>
            <c:idx val="7"/>
            <c:bubble3D val="0"/>
            <c:spPr>
              <a:noFill/>
              <a:ln w="19050">
                <a:noFill/>
              </a:ln>
              <a:effectLst/>
            </c:spPr>
            <c:extLst>
              <c:ext xmlns:c16="http://schemas.microsoft.com/office/drawing/2014/chart" uri="{C3380CC4-5D6E-409C-BE32-E72D297353CC}">
                <c16:uniqueId val="{0000000F-6039-4874-9939-C453CB74CD23}"/>
              </c:ext>
            </c:extLst>
          </c:dPt>
          <c:dPt>
            <c:idx val="8"/>
            <c:bubble3D val="0"/>
            <c:spPr>
              <a:noFill/>
              <a:ln w="19050">
                <a:noFill/>
              </a:ln>
              <a:effectLst/>
            </c:spPr>
            <c:extLst>
              <c:ext xmlns:c16="http://schemas.microsoft.com/office/drawing/2014/chart" uri="{C3380CC4-5D6E-409C-BE32-E72D297353CC}">
                <c16:uniqueId val="{00000011-6039-4874-9939-C453CB74CD23}"/>
              </c:ext>
            </c:extLst>
          </c:dPt>
          <c:dPt>
            <c:idx val="9"/>
            <c:bubble3D val="0"/>
            <c:spPr>
              <a:noFill/>
              <a:ln w="19050">
                <a:noFill/>
              </a:ln>
              <a:effectLst/>
            </c:spPr>
            <c:extLst>
              <c:ext xmlns:c16="http://schemas.microsoft.com/office/drawing/2014/chart" uri="{C3380CC4-5D6E-409C-BE32-E72D297353CC}">
                <c16:uniqueId val="{00000013-6039-4874-9939-C453CB74CD23}"/>
              </c:ext>
            </c:extLst>
          </c:dPt>
          <c:dPt>
            <c:idx val="10"/>
            <c:bubble3D val="0"/>
            <c:spPr>
              <a:noFill/>
              <a:ln w="19050">
                <a:noFill/>
              </a:ln>
              <a:effectLst/>
            </c:spPr>
            <c:extLst>
              <c:ext xmlns:c16="http://schemas.microsoft.com/office/drawing/2014/chart" uri="{C3380CC4-5D6E-409C-BE32-E72D297353CC}">
                <c16:uniqueId val="{00000015-6039-4874-9939-C453CB74CD23}"/>
              </c:ext>
            </c:extLst>
          </c:dPt>
          <c:dPt>
            <c:idx val="11"/>
            <c:bubble3D val="0"/>
            <c:spPr>
              <a:noFill/>
              <a:ln w="19050">
                <a:noFill/>
              </a:ln>
              <a:effectLst/>
            </c:spPr>
            <c:extLst>
              <c:ext xmlns:c16="http://schemas.microsoft.com/office/drawing/2014/chart" uri="{C3380CC4-5D6E-409C-BE32-E72D297353CC}">
                <c16:uniqueId val="{00000017-6039-4874-9939-C453CB74CD23}"/>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039-4874-9939-C453CB74CD23}"/>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6039-4874-9939-C453CB74CD23}"/>
              </c:ext>
            </c:extLst>
          </c:dPt>
          <c:dPt>
            <c:idx val="1"/>
            <c:bubble3D val="0"/>
            <c:spPr>
              <a:solidFill>
                <a:schemeClr val="bg1"/>
              </a:solidFill>
              <a:ln w="19050">
                <a:noFill/>
              </a:ln>
              <a:effectLst/>
            </c:spPr>
            <c:extLst>
              <c:ext xmlns:c16="http://schemas.microsoft.com/office/drawing/2014/chart" uri="{C3380CC4-5D6E-409C-BE32-E72D297353CC}">
                <c16:uniqueId val="{0000001C-6039-4874-9939-C453CB74CD23}"/>
              </c:ext>
            </c:extLst>
          </c:dPt>
          <c:dPt>
            <c:idx val="2"/>
            <c:bubble3D val="0"/>
            <c:spPr>
              <a:noFill/>
              <a:ln w="19050">
                <a:noFill/>
              </a:ln>
              <a:effectLst/>
            </c:spPr>
            <c:extLst>
              <c:ext xmlns:c16="http://schemas.microsoft.com/office/drawing/2014/chart" uri="{C3380CC4-5D6E-409C-BE32-E72D297353CC}">
                <c16:uniqueId val="{0000001D-37CD-48E8-B4F7-26F1ACD86473}"/>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6039-4874-9939-C453CB74CD23}"/>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81D-467A-88C9-82DBE6AEC194}"/>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81D-467A-88C9-82DBE6AEC194}"/>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581D-467A-88C9-82DBE6AEC194}"/>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581D-467A-88C9-82DBE6AEC194}"/>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0-78D6-410A-9F09-01D2C9500721}"/>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1-78D6-410A-9F09-01D2C9500721}"/>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2-78D6-410A-9F09-01D2C9500721}"/>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3-78D6-410A-9F09-01D2C9500721}"/>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78D6-410A-9F09-01D2C9500721}"/>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78D6-410A-9F09-01D2C9500721}"/>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9302-4E52-B48B-B12607D98BB9}"/>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9302-4E52-B48B-B12607D98BB9}"/>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9302-4E52-B48B-B12607D98BB9}"/>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9302-4E52-B48B-B12607D98BB9}"/>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9302-4E52-B48B-B12607D98BB9}"/>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FF75-4572-B48F-28B7D3F1C858}"/>
              </c:ext>
            </c:extLst>
          </c:dPt>
          <c:val>
            <c:numRef>
              <c:f>Processing!$I$36</c:f>
              <c:numCache>
                <c:formatCode>0%</c:formatCode>
                <c:ptCount val="1"/>
                <c:pt idx="0">
                  <c:v>1</c:v>
                </c:pt>
              </c:numCache>
            </c:numRef>
          </c:val>
          <c:extLst>
            <c:ext xmlns:c16="http://schemas.microsoft.com/office/drawing/2014/chart" uri="{C3380CC4-5D6E-409C-BE32-E72D297353CC}">
              <c16:uniqueId val="{00000002-FF75-4572-B48F-28B7D3F1C858}"/>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FF75-4572-B48F-28B7D3F1C85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FF75-4572-B48F-28B7D3F1C858}"/>
              </c:ext>
            </c:extLst>
          </c:dPt>
          <c:val>
            <c:numRef>
              <c:f>Processing!$K$36</c:f>
              <c:numCache>
                <c:formatCode>0%</c:formatCode>
                <c:ptCount val="1"/>
                <c:pt idx="0">
                  <c:v>0</c:v>
                </c:pt>
              </c:numCache>
            </c:numRef>
          </c:val>
          <c:extLst>
            <c:ext xmlns:c16="http://schemas.microsoft.com/office/drawing/2014/chart" uri="{C3380CC4-5D6E-409C-BE32-E72D297353CC}">
              <c16:uniqueId val="{00000006-FF75-4572-B48F-28B7D3F1C85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463A-4D46-971E-2A079E14118A}"/>
              </c:ext>
            </c:extLst>
          </c:dPt>
          <c:val>
            <c:numRef>
              <c:f>Processing!$I$37</c:f>
              <c:numCache>
                <c:formatCode>0%</c:formatCode>
                <c:ptCount val="1"/>
                <c:pt idx="0">
                  <c:v>1</c:v>
                </c:pt>
              </c:numCache>
            </c:numRef>
          </c:val>
          <c:extLst>
            <c:ext xmlns:c16="http://schemas.microsoft.com/office/drawing/2014/chart" uri="{C3380CC4-5D6E-409C-BE32-E72D297353CC}">
              <c16:uniqueId val="{00000002-463A-4D46-971E-2A079E14118A}"/>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3-463A-4D46-971E-2A079E14118A}"/>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463A-4D46-971E-2A079E14118A}"/>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1F1F-4420-8B7D-26635600BDF8}"/>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2-1F1F-4420-8B7D-26635600BDF8}"/>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3-1F1F-4420-8B7D-26635600BDF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1F1F-4420-8B7D-26635600BDF8}"/>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6-1F1F-4420-8B7D-26635600BDF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a:gsLst>
                <a:gs pos="100000">
                  <a:srgbClr val="F9A811"/>
                </a:gs>
                <a:gs pos="0">
                  <a:srgbClr val="D7511E"/>
                </a:gs>
              </a:gsLst>
              <a:lin ang="0" scaled="0"/>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80AC-46F5-B56A-24533CF439CD}"/>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80AC-46F5-B56A-24533CF439CD}"/>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out"/>
        <c:minorTickMark val="none"/>
        <c:tickLblPos val="nextTo"/>
        <c:crossAx val="462391391"/>
        <c:crosses val="autoZero"/>
        <c:auto val="1"/>
        <c:lblAlgn val="ctr"/>
        <c:lblOffset val="100"/>
        <c:noMultiLvlLbl val="0"/>
      </c:catAx>
      <c:valAx>
        <c:axId val="462391391"/>
        <c:scaling>
          <c:orientation val="minMax"/>
          <c:max val="1"/>
          <c:min val="0"/>
        </c:scaling>
        <c:delete val="1"/>
        <c:axPos val="b"/>
        <c:numFmt formatCode="0%" sourceLinked="1"/>
        <c:majorTickMark val="out"/>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F736-440D-BF85-70F910E74440}"/>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F736-440D-BF85-70F910E74440}"/>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F736-440D-BF85-70F910E74440}"/>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F736-440D-BF85-70F910E7444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13EE-4548-9D85-293C3C8BC1D9}"/>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13EE-4548-9D85-293C3C8BC1D9}"/>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391D-4F9D-9EB7-FE1C80A083E1}"/>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72DA-4B6B-9DE3-459288FE0956}"/>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72DA-4B6B-9DE3-459288FE0956}"/>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188-4DEC-BBEF-5484EFF094E1}"/>
              </c:ext>
            </c:extLst>
          </c:dPt>
          <c:dPt>
            <c:idx val="1"/>
            <c:bubble3D val="0"/>
            <c:spPr>
              <a:noFill/>
              <a:ln w="19050">
                <a:noFill/>
              </a:ln>
              <a:effectLst/>
            </c:spPr>
            <c:extLst>
              <c:ext xmlns:c16="http://schemas.microsoft.com/office/drawing/2014/chart" uri="{C3380CC4-5D6E-409C-BE32-E72D297353CC}">
                <c16:uniqueId val="{00000003-B188-4DEC-BBEF-5484EFF094E1}"/>
              </c:ext>
            </c:extLst>
          </c:dPt>
          <c:dPt>
            <c:idx val="2"/>
            <c:bubble3D val="0"/>
            <c:spPr>
              <a:noFill/>
              <a:ln w="19050">
                <a:noFill/>
              </a:ln>
              <a:effectLst/>
            </c:spPr>
            <c:extLst>
              <c:ext xmlns:c16="http://schemas.microsoft.com/office/drawing/2014/chart" uri="{C3380CC4-5D6E-409C-BE32-E72D297353CC}">
                <c16:uniqueId val="{00000005-B188-4DEC-BBEF-5484EFF094E1}"/>
              </c:ext>
            </c:extLst>
          </c:dPt>
          <c:dPt>
            <c:idx val="3"/>
            <c:bubble3D val="0"/>
            <c:spPr>
              <a:noFill/>
              <a:ln w="19050">
                <a:noFill/>
              </a:ln>
              <a:effectLst/>
            </c:spPr>
            <c:extLst>
              <c:ext xmlns:c16="http://schemas.microsoft.com/office/drawing/2014/chart" uri="{C3380CC4-5D6E-409C-BE32-E72D297353CC}">
                <c16:uniqueId val="{00000007-B188-4DEC-BBEF-5484EFF094E1}"/>
              </c:ext>
            </c:extLst>
          </c:dPt>
          <c:dPt>
            <c:idx val="4"/>
            <c:bubble3D val="0"/>
            <c:spPr>
              <a:noFill/>
              <a:ln w="19050">
                <a:noFill/>
              </a:ln>
              <a:effectLst/>
            </c:spPr>
            <c:extLst>
              <c:ext xmlns:c16="http://schemas.microsoft.com/office/drawing/2014/chart" uri="{C3380CC4-5D6E-409C-BE32-E72D297353CC}">
                <c16:uniqueId val="{00000009-B188-4DEC-BBEF-5484EFF094E1}"/>
              </c:ext>
            </c:extLst>
          </c:dPt>
          <c:dPt>
            <c:idx val="5"/>
            <c:bubble3D val="0"/>
            <c:spPr>
              <a:noFill/>
              <a:ln w="19050">
                <a:noFill/>
              </a:ln>
              <a:effectLst/>
            </c:spPr>
            <c:extLst>
              <c:ext xmlns:c16="http://schemas.microsoft.com/office/drawing/2014/chart" uri="{C3380CC4-5D6E-409C-BE32-E72D297353CC}">
                <c16:uniqueId val="{0000000B-B188-4DEC-BBEF-5484EFF094E1}"/>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B188-4DEC-BBEF-5484EFF094E1}"/>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B188-4DEC-BBEF-5484EFF094E1}"/>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B188-4DEC-BBEF-5484EFF094E1}"/>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B188-4DEC-BBEF-5484EFF094E1}"/>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B188-4DEC-BBEF-5484EFF094E1}"/>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B188-4DEC-BBEF-5484EFF094E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188-4DEC-BBEF-5484EFF094E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188-4DEC-BBEF-5484EFF094E1}"/>
              </c:ext>
            </c:extLst>
          </c:dPt>
          <c:dPt>
            <c:idx val="1"/>
            <c:bubble3D val="0"/>
            <c:spPr>
              <a:noFill/>
              <a:ln w="19050">
                <a:noFill/>
              </a:ln>
              <a:effectLst/>
            </c:spPr>
            <c:extLst>
              <c:ext xmlns:c16="http://schemas.microsoft.com/office/drawing/2014/chart" uri="{C3380CC4-5D6E-409C-BE32-E72D297353CC}">
                <c16:uniqueId val="{0000001C-B188-4DEC-BBEF-5484EFF094E1}"/>
              </c:ext>
            </c:extLst>
          </c:dPt>
          <c:dPt>
            <c:idx val="2"/>
            <c:bubble3D val="0"/>
            <c:spPr>
              <a:solidFill>
                <a:schemeClr val="bg1">
                  <a:alpha val="50000"/>
                </a:schemeClr>
              </a:solidFill>
              <a:ln w="19050">
                <a:noFill/>
              </a:ln>
              <a:effectLst/>
            </c:spPr>
            <c:extLst>
              <c:ext xmlns:c16="http://schemas.microsoft.com/office/drawing/2014/chart" uri="{C3380CC4-5D6E-409C-BE32-E72D297353CC}">
                <c16:uniqueId val="{0000001E-B188-4DEC-BBEF-5484EFF094E1}"/>
              </c:ext>
            </c:extLst>
          </c:dPt>
          <c:dPt>
            <c:idx val="3"/>
            <c:bubble3D val="0"/>
            <c:spPr>
              <a:solidFill>
                <a:srgbClr val="CEB5DD"/>
              </a:solidFill>
              <a:ln w="19050">
                <a:noFill/>
              </a:ln>
              <a:effectLst/>
            </c:spPr>
            <c:extLst>
              <c:ext xmlns:c16="http://schemas.microsoft.com/office/drawing/2014/chart" uri="{C3380CC4-5D6E-409C-BE32-E72D297353CC}">
                <c16:uniqueId val="{0000001F-67E8-4258-AD6C-636815CD6FEE}"/>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B188-4DEC-BBEF-5484EFF094E1}"/>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B4EE-4432-B9C0-FB3F79DDD80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B4EE-4432-B9C0-FB3F79DDD805}"/>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B4EE-4432-B9C0-FB3F79DDD805}"/>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B4EE-4432-B9C0-FB3F79DDD805}"/>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B4EE-4432-B9C0-FB3F79DDD805}"/>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B4EE-4432-B9C0-FB3F79DDD805}"/>
              </c:ext>
            </c:extLst>
          </c:dPt>
          <c:dPt>
            <c:idx val="6"/>
            <c:bubble3D val="0"/>
            <c:spPr>
              <a:noFill/>
              <a:ln w="19050">
                <a:noFill/>
              </a:ln>
              <a:effectLst/>
            </c:spPr>
            <c:extLst>
              <c:ext xmlns:c16="http://schemas.microsoft.com/office/drawing/2014/chart" uri="{C3380CC4-5D6E-409C-BE32-E72D297353CC}">
                <c16:uniqueId val="{0000000D-B4EE-4432-B9C0-FB3F79DDD805}"/>
              </c:ext>
            </c:extLst>
          </c:dPt>
          <c:dPt>
            <c:idx val="7"/>
            <c:bubble3D val="0"/>
            <c:spPr>
              <a:noFill/>
              <a:ln w="19050">
                <a:noFill/>
              </a:ln>
              <a:effectLst/>
            </c:spPr>
            <c:extLst>
              <c:ext xmlns:c16="http://schemas.microsoft.com/office/drawing/2014/chart" uri="{C3380CC4-5D6E-409C-BE32-E72D297353CC}">
                <c16:uniqueId val="{0000000F-B4EE-4432-B9C0-FB3F79DDD805}"/>
              </c:ext>
            </c:extLst>
          </c:dPt>
          <c:dPt>
            <c:idx val="8"/>
            <c:bubble3D val="0"/>
            <c:spPr>
              <a:noFill/>
              <a:ln w="19050">
                <a:noFill/>
              </a:ln>
              <a:effectLst/>
            </c:spPr>
            <c:extLst>
              <c:ext xmlns:c16="http://schemas.microsoft.com/office/drawing/2014/chart" uri="{C3380CC4-5D6E-409C-BE32-E72D297353CC}">
                <c16:uniqueId val="{00000011-B4EE-4432-B9C0-FB3F79DDD805}"/>
              </c:ext>
            </c:extLst>
          </c:dPt>
          <c:dPt>
            <c:idx val="9"/>
            <c:bubble3D val="0"/>
            <c:spPr>
              <a:noFill/>
              <a:ln w="19050">
                <a:noFill/>
              </a:ln>
              <a:effectLst/>
            </c:spPr>
            <c:extLst>
              <c:ext xmlns:c16="http://schemas.microsoft.com/office/drawing/2014/chart" uri="{C3380CC4-5D6E-409C-BE32-E72D297353CC}">
                <c16:uniqueId val="{00000013-B4EE-4432-B9C0-FB3F79DDD805}"/>
              </c:ext>
            </c:extLst>
          </c:dPt>
          <c:dPt>
            <c:idx val="10"/>
            <c:bubble3D val="0"/>
            <c:spPr>
              <a:noFill/>
              <a:ln w="19050">
                <a:noFill/>
              </a:ln>
              <a:effectLst/>
            </c:spPr>
            <c:extLst>
              <c:ext xmlns:c16="http://schemas.microsoft.com/office/drawing/2014/chart" uri="{C3380CC4-5D6E-409C-BE32-E72D297353CC}">
                <c16:uniqueId val="{00000015-B4EE-4432-B9C0-FB3F79DDD805}"/>
              </c:ext>
            </c:extLst>
          </c:dPt>
          <c:dPt>
            <c:idx val="11"/>
            <c:bubble3D val="0"/>
            <c:spPr>
              <a:noFill/>
              <a:ln w="19050">
                <a:noFill/>
              </a:ln>
              <a:effectLst/>
            </c:spPr>
            <c:extLst>
              <c:ext xmlns:c16="http://schemas.microsoft.com/office/drawing/2014/chart" uri="{C3380CC4-5D6E-409C-BE32-E72D297353CC}">
                <c16:uniqueId val="{00000017-B4EE-4432-B9C0-FB3F79DDD80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4EE-4432-B9C0-FB3F79DDD80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B4EE-4432-B9C0-FB3F79DDD805}"/>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1C-B4EE-4432-B9C0-FB3F79DDD805}"/>
              </c:ext>
            </c:extLst>
          </c:dPt>
          <c:dPt>
            <c:idx val="2"/>
            <c:bubble3D val="0"/>
            <c:spPr>
              <a:noFill/>
              <a:ln w="19050">
                <a:noFill/>
              </a:ln>
              <a:effectLst/>
            </c:spPr>
            <c:extLst>
              <c:ext xmlns:c16="http://schemas.microsoft.com/office/drawing/2014/chart" uri="{C3380CC4-5D6E-409C-BE32-E72D297353CC}">
                <c16:uniqueId val="{0000001D-B891-464D-8146-D0538D1A0C31}"/>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B4EE-4432-B9C0-FB3F79DDD805}"/>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6DC-41AC-BD36-4BD2529FD5A8}"/>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6DC-41AC-BD36-4BD2529FD5A8}"/>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6DC-41AC-BD36-4BD2529FD5A8}"/>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26DC-41AC-BD36-4BD2529FD5A8}"/>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0-C02E-486F-8C35-7E859069BFD4}"/>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1-C02E-486F-8C35-7E859069BFD4}"/>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2-C02E-486F-8C35-7E859069BFD4}"/>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3-C02E-486F-8C35-7E859069BFD4}"/>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C02E-486F-8C35-7E859069BFD4}"/>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C02E-486F-8C35-7E859069BFD4}"/>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7B94-46A3-8273-284255D263B7}"/>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7B94-46A3-8273-284255D263B7}"/>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7B94-46A3-8273-284255D263B7}"/>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7B94-46A3-8273-284255D263B7}"/>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7B94-46A3-8273-284255D263B7}"/>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B313-46ED-9E5C-AF49C5B8BAC9}"/>
              </c:ext>
            </c:extLst>
          </c:dPt>
          <c:val>
            <c:numRef>
              <c:f>Processing!$I$36</c:f>
              <c:numCache>
                <c:formatCode>0%</c:formatCode>
                <c:ptCount val="1"/>
                <c:pt idx="0">
                  <c:v>1</c:v>
                </c:pt>
              </c:numCache>
            </c:numRef>
          </c:val>
          <c:extLst>
            <c:ext xmlns:c16="http://schemas.microsoft.com/office/drawing/2014/chart" uri="{C3380CC4-5D6E-409C-BE32-E72D297353CC}">
              <c16:uniqueId val="{00000002-B313-46ED-9E5C-AF49C5B8BAC9}"/>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B313-46ED-9E5C-AF49C5B8BAC9}"/>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B313-46ED-9E5C-AF49C5B8BAC9}"/>
              </c:ext>
            </c:extLst>
          </c:dPt>
          <c:val>
            <c:numRef>
              <c:f>Processing!$K$36</c:f>
              <c:numCache>
                <c:formatCode>0%</c:formatCode>
                <c:ptCount val="1"/>
                <c:pt idx="0">
                  <c:v>0</c:v>
                </c:pt>
              </c:numCache>
            </c:numRef>
          </c:val>
          <c:extLst>
            <c:ext xmlns:c16="http://schemas.microsoft.com/office/drawing/2014/chart" uri="{C3380CC4-5D6E-409C-BE32-E72D297353CC}">
              <c16:uniqueId val="{00000006-B313-46ED-9E5C-AF49C5B8BAC9}"/>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1DF3-40E5-A072-4D7CBF31E9FD}"/>
              </c:ext>
            </c:extLst>
          </c:dPt>
          <c:val>
            <c:numRef>
              <c:f>Processing!$I$37</c:f>
              <c:numCache>
                <c:formatCode>0%</c:formatCode>
                <c:ptCount val="1"/>
                <c:pt idx="0">
                  <c:v>1</c:v>
                </c:pt>
              </c:numCache>
            </c:numRef>
          </c:val>
          <c:extLst>
            <c:ext xmlns:c16="http://schemas.microsoft.com/office/drawing/2014/chart" uri="{C3380CC4-5D6E-409C-BE32-E72D297353CC}">
              <c16:uniqueId val="{00000002-1DF3-40E5-A072-4D7CBF31E9FD}"/>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3-1DF3-40E5-A072-4D7CBF31E9FD}"/>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1DF3-40E5-A072-4D7CBF31E9FD}"/>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A181-429E-8BF2-3BE424F87B2C}"/>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2-A181-429E-8BF2-3BE424F87B2C}"/>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3-A181-429E-8BF2-3BE424F87B2C}"/>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A181-429E-8BF2-3BE424F87B2C}"/>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6-A181-429E-8BF2-3BE424F87B2C}"/>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5AE0-4185-BD24-33865BFFAB34}"/>
              </c:ext>
            </c:extLst>
          </c:dPt>
          <c:dPt>
            <c:idx val="1"/>
            <c:bubble3D val="0"/>
            <c:spPr>
              <a:noFill/>
              <a:ln w="19050">
                <a:noFill/>
              </a:ln>
              <a:effectLst/>
            </c:spPr>
            <c:extLst>
              <c:ext xmlns:c16="http://schemas.microsoft.com/office/drawing/2014/chart" uri="{C3380CC4-5D6E-409C-BE32-E72D297353CC}">
                <c16:uniqueId val="{00000003-5AE0-4185-BD24-33865BFFAB34}"/>
              </c:ext>
            </c:extLst>
          </c:dPt>
          <c:dPt>
            <c:idx val="2"/>
            <c:bubble3D val="0"/>
            <c:spPr>
              <a:noFill/>
              <a:ln w="19050">
                <a:noFill/>
              </a:ln>
              <a:effectLst/>
            </c:spPr>
            <c:extLst>
              <c:ext xmlns:c16="http://schemas.microsoft.com/office/drawing/2014/chart" uri="{C3380CC4-5D6E-409C-BE32-E72D297353CC}">
                <c16:uniqueId val="{00000005-5AE0-4185-BD24-33865BFFAB34}"/>
              </c:ext>
            </c:extLst>
          </c:dPt>
          <c:dPt>
            <c:idx val="3"/>
            <c:bubble3D val="0"/>
            <c:spPr>
              <a:noFill/>
              <a:ln w="19050">
                <a:noFill/>
              </a:ln>
              <a:effectLst/>
            </c:spPr>
            <c:extLst>
              <c:ext xmlns:c16="http://schemas.microsoft.com/office/drawing/2014/chart" uri="{C3380CC4-5D6E-409C-BE32-E72D297353CC}">
                <c16:uniqueId val="{00000007-5AE0-4185-BD24-33865BFFAB34}"/>
              </c:ext>
            </c:extLst>
          </c:dPt>
          <c:dPt>
            <c:idx val="4"/>
            <c:bubble3D val="0"/>
            <c:spPr>
              <a:noFill/>
              <a:ln w="19050">
                <a:noFill/>
              </a:ln>
              <a:effectLst/>
            </c:spPr>
            <c:extLst>
              <c:ext xmlns:c16="http://schemas.microsoft.com/office/drawing/2014/chart" uri="{C3380CC4-5D6E-409C-BE32-E72D297353CC}">
                <c16:uniqueId val="{00000009-5AE0-4185-BD24-33865BFFAB34}"/>
              </c:ext>
            </c:extLst>
          </c:dPt>
          <c:dPt>
            <c:idx val="5"/>
            <c:bubble3D val="0"/>
            <c:spPr>
              <a:noFill/>
              <a:ln w="19050">
                <a:noFill/>
              </a:ln>
              <a:effectLst/>
            </c:spPr>
            <c:extLst>
              <c:ext xmlns:c16="http://schemas.microsoft.com/office/drawing/2014/chart" uri="{C3380CC4-5D6E-409C-BE32-E72D297353CC}">
                <c16:uniqueId val="{0000000B-5AE0-4185-BD24-33865BFFAB34}"/>
              </c:ext>
            </c:extLst>
          </c:dPt>
          <c:dPt>
            <c:idx val="6"/>
            <c:bubble3D val="0"/>
            <c:spPr>
              <a:solidFill>
                <a:srgbClr val="BDE372"/>
              </a:solidFill>
              <a:ln w="19050">
                <a:noFill/>
              </a:ln>
              <a:effectLst/>
            </c:spPr>
            <c:extLst>
              <c:ext xmlns:c16="http://schemas.microsoft.com/office/drawing/2014/chart" uri="{C3380CC4-5D6E-409C-BE32-E72D297353CC}">
                <c16:uniqueId val="{0000000D-5AE0-4185-BD24-33865BFFAB34}"/>
              </c:ext>
            </c:extLst>
          </c:dPt>
          <c:dPt>
            <c:idx val="7"/>
            <c:bubble3D val="0"/>
            <c:spPr>
              <a:solidFill>
                <a:srgbClr val="87CC76"/>
              </a:solidFill>
              <a:ln w="19050">
                <a:noFill/>
              </a:ln>
              <a:effectLst/>
            </c:spPr>
            <c:extLst>
              <c:ext xmlns:c16="http://schemas.microsoft.com/office/drawing/2014/chart" uri="{C3380CC4-5D6E-409C-BE32-E72D297353CC}">
                <c16:uniqueId val="{0000000F-5AE0-4185-BD24-33865BFFAB34}"/>
              </c:ext>
            </c:extLst>
          </c:dPt>
          <c:dPt>
            <c:idx val="8"/>
            <c:bubble3D val="0"/>
            <c:spPr>
              <a:solidFill>
                <a:srgbClr val="57B279"/>
              </a:solidFill>
              <a:ln w="19050">
                <a:noFill/>
              </a:ln>
              <a:effectLst/>
            </c:spPr>
            <c:extLst>
              <c:ext xmlns:c16="http://schemas.microsoft.com/office/drawing/2014/chart" uri="{C3380CC4-5D6E-409C-BE32-E72D297353CC}">
                <c16:uniqueId val="{00000011-5AE0-4185-BD24-33865BFFAB34}"/>
              </c:ext>
            </c:extLst>
          </c:dPt>
          <c:dPt>
            <c:idx val="9"/>
            <c:bubble3D val="0"/>
            <c:spPr>
              <a:solidFill>
                <a:srgbClr val="2C9778"/>
              </a:solidFill>
              <a:ln w="19050">
                <a:noFill/>
              </a:ln>
              <a:effectLst/>
            </c:spPr>
            <c:extLst>
              <c:ext xmlns:c16="http://schemas.microsoft.com/office/drawing/2014/chart" uri="{C3380CC4-5D6E-409C-BE32-E72D297353CC}">
                <c16:uniqueId val="{00000013-5AE0-4185-BD24-33865BFFAB34}"/>
              </c:ext>
            </c:extLst>
          </c:dPt>
          <c:dPt>
            <c:idx val="10"/>
            <c:bubble3D val="0"/>
            <c:spPr>
              <a:solidFill>
                <a:srgbClr val="008E7A"/>
              </a:solidFill>
              <a:ln w="19050">
                <a:noFill/>
              </a:ln>
              <a:effectLst/>
            </c:spPr>
            <c:extLst>
              <c:ext xmlns:c16="http://schemas.microsoft.com/office/drawing/2014/chart" uri="{C3380CC4-5D6E-409C-BE32-E72D297353CC}">
                <c16:uniqueId val="{00000015-5AE0-4185-BD24-33865BFFAB34}"/>
              </c:ext>
            </c:extLst>
          </c:dPt>
          <c:dPt>
            <c:idx val="11"/>
            <c:bubble3D val="0"/>
            <c:spPr>
              <a:solidFill>
                <a:srgbClr val="00807C"/>
              </a:solidFill>
              <a:ln w="19050">
                <a:noFill/>
              </a:ln>
              <a:effectLst/>
            </c:spPr>
            <c:extLst>
              <c:ext xmlns:c16="http://schemas.microsoft.com/office/drawing/2014/chart" uri="{C3380CC4-5D6E-409C-BE32-E72D297353CC}">
                <c16:uniqueId val="{00000017-5AE0-4185-BD24-33865BFFAB34}"/>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5AE0-4185-BD24-33865BFFAB34}"/>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5AE0-4185-BD24-33865BFFAB34}"/>
              </c:ext>
            </c:extLst>
          </c:dPt>
          <c:dPt>
            <c:idx val="1"/>
            <c:bubble3D val="0"/>
            <c:spPr>
              <a:noFill/>
              <a:ln w="19050">
                <a:noFill/>
              </a:ln>
              <a:effectLst/>
            </c:spPr>
            <c:extLst>
              <c:ext xmlns:c16="http://schemas.microsoft.com/office/drawing/2014/chart" uri="{C3380CC4-5D6E-409C-BE32-E72D297353CC}">
                <c16:uniqueId val="{0000001C-5AE0-4185-BD24-33865BFFAB34}"/>
              </c:ext>
            </c:extLst>
          </c:dPt>
          <c:dPt>
            <c:idx val="2"/>
            <c:bubble3D val="0"/>
            <c:spPr>
              <a:solidFill>
                <a:srgbClr val="EA855C"/>
              </a:solidFill>
              <a:ln w="19050">
                <a:noFill/>
              </a:ln>
              <a:effectLst/>
            </c:spPr>
            <c:extLst>
              <c:ext xmlns:c16="http://schemas.microsoft.com/office/drawing/2014/chart" uri="{C3380CC4-5D6E-409C-BE32-E72D297353CC}">
                <c16:uniqueId val="{0000001E-5AE0-4185-BD24-33865BFFAB34}"/>
              </c:ext>
            </c:extLst>
          </c:dPt>
          <c:dPt>
            <c:idx val="3"/>
            <c:bubble3D val="0"/>
            <c:spPr>
              <a:solidFill>
                <a:srgbClr val="E1541C"/>
              </a:solidFill>
              <a:ln w="19050">
                <a:noFill/>
              </a:ln>
              <a:effectLst/>
            </c:spPr>
            <c:extLst>
              <c:ext xmlns:c16="http://schemas.microsoft.com/office/drawing/2014/chart" uri="{C3380CC4-5D6E-409C-BE32-E72D297353CC}">
                <c16:uniqueId val="{0000001F-712A-46E3-9627-4D4C22087629}"/>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5AE0-4185-BD24-33865BFFAB3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A789-454F-97C4-0ABF24506A99}"/>
              </c:ext>
            </c:extLst>
          </c:dPt>
          <c:dPt>
            <c:idx val="1"/>
            <c:bubble3D val="0"/>
            <c:spPr>
              <a:solidFill>
                <a:srgbClr val="8F5AAE"/>
              </a:solidFill>
              <a:ln w="19050">
                <a:noFill/>
              </a:ln>
              <a:effectLst/>
            </c:spPr>
            <c:extLst>
              <c:ext xmlns:c16="http://schemas.microsoft.com/office/drawing/2014/chart" uri="{C3380CC4-5D6E-409C-BE32-E72D297353CC}">
                <c16:uniqueId val="{00000003-A789-454F-97C4-0ABF24506A99}"/>
              </c:ext>
            </c:extLst>
          </c:dPt>
          <c:dPt>
            <c:idx val="2"/>
            <c:bubble3D val="0"/>
            <c:spPr>
              <a:solidFill>
                <a:srgbClr val="546FC2"/>
              </a:solidFill>
              <a:ln w="19050">
                <a:noFill/>
              </a:ln>
              <a:effectLst/>
            </c:spPr>
            <c:extLst>
              <c:ext xmlns:c16="http://schemas.microsoft.com/office/drawing/2014/chart" uri="{C3380CC4-5D6E-409C-BE32-E72D297353CC}">
                <c16:uniqueId val="{00000005-A789-454F-97C4-0ABF24506A99}"/>
              </c:ext>
            </c:extLst>
          </c:dPt>
          <c:dPt>
            <c:idx val="3"/>
            <c:bubble3D val="0"/>
            <c:spPr>
              <a:solidFill>
                <a:srgbClr val="007EC3"/>
              </a:solidFill>
              <a:ln w="19050">
                <a:noFill/>
              </a:ln>
              <a:effectLst/>
            </c:spPr>
            <c:extLst>
              <c:ext xmlns:c16="http://schemas.microsoft.com/office/drawing/2014/chart" uri="{C3380CC4-5D6E-409C-BE32-E72D297353CC}">
                <c16:uniqueId val="{00000007-A789-454F-97C4-0ABF24506A99}"/>
              </c:ext>
            </c:extLst>
          </c:dPt>
          <c:dPt>
            <c:idx val="4"/>
            <c:bubble3D val="0"/>
            <c:spPr>
              <a:solidFill>
                <a:srgbClr val="0087B2"/>
              </a:solidFill>
              <a:ln w="19050">
                <a:noFill/>
              </a:ln>
              <a:effectLst/>
            </c:spPr>
            <c:extLst>
              <c:ext xmlns:c16="http://schemas.microsoft.com/office/drawing/2014/chart" uri="{C3380CC4-5D6E-409C-BE32-E72D297353CC}">
                <c16:uniqueId val="{00000009-A789-454F-97C4-0ABF24506A99}"/>
              </c:ext>
            </c:extLst>
          </c:dPt>
          <c:dPt>
            <c:idx val="5"/>
            <c:bubble3D val="0"/>
            <c:spPr>
              <a:solidFill>
                <a:srgbClr val="008C97"/>
              </a:solidFill>
              <a:ln w="19050">
                <a:noFill/>
              </a:ln>
              <a:effectLst/>
            </c:spPr>
            <c:extLst>
              <c:ext xmlns:c16="http://schemas.microsoft.com/office/drawing/2014/chart" uri="{C3380CC4-5D6E-409C-BE32-E72D297353CC}">
                <c16:uniqueId val="{0000000B-A789-454F-97C4-0ABF24506A99}"/>
              </c:ext>
            </c:extLst>
          </c:dPt>
          <c:dPt>
            <c:idx val="6"/>
            <c:bubble3D val="0"/>
            <c:spPr>
              <a:noFill/>
              <a:ln w="19050">
                <a:noFill/>
              </a:ln>
              <a:effectLst/>
            </c:spPr>
            <c:extLst>
              <c:ext xmlns:c16="http://schemas.microsoft.com/office/drawing/2014/chart" uri="{C3380CC4-5D6E-409C-BE32-E72D297353CC}">
                <c16:uniqueId val="{0000000D-A789-454F-97C4-0ABF24506A99}"/>
              </c:ext>
            </c:extLst>
          </c:dPt>
          <c:dPt>
            <c:idx val="7"/>
            <c:bubble3D val="0"/>
            <c:spPr>
              <a:noFill/>
              <a:ln w="19050">
                <a:noFill/>
              </a:ln>
              <a:effectLst/>
            </c:spPr>
            <c:extLst>
              <c:ext xmlns:c16="http://schemas.microsoft.com/office/drawing/2014/chart" uri="{C3380CC4-5D6E-409C-BE32-E72D297353CC}">
                <c16:uniqueId val="{0000000F-A789-454F-97C4-0ABF24506A99}"/>
              </c:ext>
            </c:extLst>
          </c:dPt>
          <c:dPt>
            <c:idx val="8"/>
            <c:bubble3D val="0"/>
            <c:spPr>
              <a:noFill/>
              <a:ln w="19050">
                <a:noFill/>
              </a:ln>
              <a:effectLst/>
            </c:spPr>
            <c:extLst>
              <c:ext xmlns:c16="http://schemas.microsoft.com/office/drawing/2014/chart" uri="{C3380CC4-5D6E-409C-BE32-E72D297353CC}">
                <c16:uniqueId val="{00000011-A789-454F-97C4-0ABF24506A99}"/>
              </c:ext>
            </c:extLst>
          </c:dPt>
          <c:dPt>
            <c:idx val="9"/>
            <c:bubble3D val="0"/>
            <c:spPr>
              <a:noFill/>
              <a:ln w="19050">
                <a:noFill/>
              </a:ln>
              <a:effectLst/>
            </c:spPr>
            <c:extLst>
              <c:ext xmlns:c16="http://schemas.microsoft.com/office/drawing/2014/chart" uri="{C3380CC4-5D6E-409C-BE32-E72D297353CC}">
                <c16:uniqueId val="{00000013-A789-454F-97C4-0ABF24506A99}"/>
              </c:ext>
            </c:extLst>
          </c:dPt>
          <c:dPt>
            <c:idx val="10"/>
            <c:bubble3D val="0"/>
            <c:spPr>
              <a:noFill/>
              <a:ln w="19050">
                <a:noFill/>
              </a:ln>
              <a:effectLst/>
            </c:spPr>
            <c:extLst>
              <c:ext xmlns:c16="http://schemas.microsoft.com/office/drawing/2014/chart" uri="{C3380CC4-5D6E-409C-BE32-E72D297353CC}">
                <c16:uniqueId val="{00000015-A789-454F-97C4-0ABF24506A99}"/>
              </c:ext>
            </c:extLst>
          </c:dPt>
          <c:dPt>
            <c:idx val="11"/>
            <c:bubble3D val="0"/>
            <c:spPr>
              <a:noFill/>
              <a:ln w="19050">
                <a:noFill/>
              </a:ln>
              <a:effectLst/>
            </c:spPr>
            <c:extLst>
              <c:ext xmlns:c16="http://schemas.microsoft.com/office/drawing/2014/chart" uri="{C3380CC4-5D6E-409C-BE32-E72D297353CC}">
                <c16:uniqueId val="{00000017-A789-454F-97C4-0ABF24506A9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789-454F-97C4-0ABF24506A99}"/>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A789-454F-97C4-0ABF24506A99}"/>
              </c:ext>
            </c:extLst>
          </c:dPt>
          <c:dPt>
            <c:idx val="1"/>
            <c:bubble3D val="0"/>
            <c:spPr>
              <a:solidFill>
                <a:srgbClr val="EA855C"/>
              </a:solidFill>
              <a:ln w="19050">
                <a:noFill/>
              </a:ln>
              <a:effectLst/>
            </c:spPr>
            <c:extLst>
              <c:ext xmlns:c16="http://schemas.microsoft.com/office/drawing/2014/chart" uri="{C3380CC4-5D6E-409C-BE32-E72D297353CC}">
                <c16:uniqueId val="{0000001C-A789-454F-97C4-0ABF24506A99}"/>
              </c:ext>
            </c:extLst>
          </c:dPt>
          <c:dPt>
            <c:idx val="2"/>
            <c:bubble3D val="0"/>
            <c:spPr>
              <a:noFill/>
              <a:ln w="19050">
                <a:noFill/>
              </a:ln>
              <a:effectLst/>
            </c:spPr>
            <c:extLst>
              <c:ext xmlns:c16="http://schemas.microsoft.com/office/drawing/2014/chart" uri="{C3380CC4-5D6E-409C-BE32-E72D297353CC}">
                <c16:uniqueId val="{0000001D-D1F3-4486-A363-A2B7080EAF1A}"/>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A789-454F-97C4-0ABF24506A99}"/>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287E-4680-A160-4A8B91F6CF5C}"/>
              </c:ext>
            </c:extLst>
          </c:dPt>
          <c:dPt>
            <c:idx val="1"/>
            <c:bubble3D val="0"/>
            <c:spPr>
              <a:noFill/>
              <a:ln w="19050">
                <a:solidFill>
                  <a:schemeClr val="bg1"/>
                </a:solidFill>
              </a:ln>
              <a:effectLst/>
            </c:spPr>
            <c:extLst>
              <c:ext xmlns:c16="http://schemas.microsoft.com/office/drawing/2014/chart" uri="{C3380CC4-5D6E-409C-BE32-E72D297353CC}">
                <c16:uniqueId val="{00000003-287E-4680-A160-4A8B91F6CF5C}"/>
              </c:ext>
            </c:extLst>
          </c:dPt>
          <c:dPt>
            <c:idx val="2"/>
            <c:bubble3D val="0"/>
            <c:spPr>
              <a:noFill/>
              <a:ln w="19050">
                <a:solidFill>
                  <a:schemeClr val="bg1"/>
                </a:solidFill>
              </a:ln>
              <a:effectLst/>
            </c:spPr>
            <c:extLst>
              <c:ext xmlns:c16="http://schemas.microsoft.com/office/drawing/2014/chart" uri="{C3380CC4-5D6E-409C-BE32-E72D297353CC}">
                <c16:uniqueId val="{00000005-287E-4680-A160-4A8B91F6CF5C}"/>
              </c:ext>
            </c:extLst>
          </c:dPt>
          <c:dPt>
            <c:idx val="3"/>
            <c:bubble3D val="0"/>
            <c:spPr>
              <a:noFill/>
              <a:ln w="19050">
                <a:solidFill>
                  <a:schemeClr val="bg1"/>
                </a:solidFill>
              </a:ln>
              <a:effectLst/>
            </c:spPr>
            <c:extLst>
              <c:ext xmlns:c16="http://schemas.microsoft.com/office/drawing/2014/chart" uri="{C3380CC4-5D6E-409C-BE32-E72D297353CC}">
                <c16:uniqueId val="{00000007-287E-4680-A160-4A8B91F6CF5C}"/>
              </c:ext>
            </c:extLst>
          </c:dPt>
          <c:dPt>
            <c:idx val="4"/>
            <c:bubble3D val="0"/>
            <c:spPr>
              <a:noFill/>
              <a:ln w="19050">
                <a:solidFill>
                  <a:schemeClr val="bg1"/>
                </a:solidFill>
              </a:ln>
              <a:effectLst/>
            </c:spPr>
            <c:extLst>
              <c:ext xmlns:c16="http://schemas.microsoft.com/office/drawing/2014/chart" uri="{C3380CC4-5D6E-409C-BE32-E72D297353CC}">
                <c16:uniqueId val="{00000009-287E-4680-A160-4A8B91F6CF5C}"/>
              </c:ext>
            </c:extLst>
          </c:dPt>
          <c:dPt>
            <c:idx val="5"/>
            <c:bubble3D val="0"/>
            <c:spPr>
              <a:noFill/>
              <a:ln w="19050">
                <a:solidFill>
                  <a:schemeClr val="bg1"/>
                </a:solidFill>
              </a:ln>
              <a:effectLst/>
            </c:spPr>
            <c:extLst>
              <c:ext xmlns:c16="http://schemas.microsoft.com/office/drawing/2014/chart" uri="{C3380CC4-5D6E-409C-BE32-E72D297353CC}">
                <c16:uniqueId val="{0000000B-287E-4680-A160-4A8B91F6CF5C}"/>
              </c:ext>
            </c:extLst>
          </c:dPt>
          <c:dPt>
            <c:idx val="6"/>
            <c:bubble3D val="0"/>
            <c:spPr>
              <a:noFill/>
              <a:ln w="19050">
                <a:noFill/>
              </a:ln>
              <a:effectLst/>
            </c:spPr>
            <c:extLst>
              <c:ext xmlns:c16="http://schemas.microsoft.com/office/drawing/2014/chart" uri="{C3380CC4-5D6E-409C-BE32-E72D297353CC}">
                <c16:uniqueId val="{0000000D-287E-4680-A160-4A8B91F6CF5C}"/>
              </c:ext>
            </c:extLst>
          </c:dPt>
          <c:dPt>
            <c:idx val="7"/>
            <c:bubble3D val="0"/>
            <c:spPr>
              <a:noFill/>
              <a:ln w="19050">
                <a:noFill/>
              </a:ln>
              <a:effectLst/>
            </c:spPr>
            <c:extLst>
              <c:ext xmlns:c16="http://schemas.microsoft.com/office/drawing/2014/chart" uri="{C3380CC4-5D6E-409C-BE32-E72D297353CC}">
                <c16:uniqueId val="{0000000F-287E-4680-A160-4A8B91F6CF5C}"/>
              </c:ext>
            </c:extLst>
          </c:dPt>
          <c:dPt>
            <c:idx val="8"/>
            <c:bubble3D val="0"/>
            <c:spPr>
              <a:noFill/>
              <a:ln w="19050">
                <a:noFill/>
              </a:ln>
              <a:effectLst/>
            </c:spPr>
            <c:extLst>
              <c:ext xmlns:c16="http://schemas.microsoft.com/office/drawing/2014/chart" uri="{C3380CC4-5D6E-409C-BE32-E72D297353CC}">
                <c16:uniqueId val="{00000011-287E-4680-A160-4A8B91F6CF5C}"/>
              </c:ext>
            </c:extLst>
          </c:dPt>
          <c:dPt>
            <c:idx val="9"/>
            <c:bubble3D val="0"/>
            <c:spPr>
              <a:noFill/>
              <a:ln w="19050">
                <a:noFill/>
              </a:ln>
              <a:effectLst/>
            </c:spPr>
            <c:extLst>
              <c:ext xmlns:c16="http://schemas.microsoft.com/office/drawing/2014/chart" uri="{C3380CC4-5D6E-409C-BE32-E72D297353CC}">
                <c16:uniqueId val="{00000013-287E-4680-A160-4A8B91F6CF5C}"/>
              </c:ext>
            </c:extLst>
          </c:dPt>
          <c:dPt>
            <c:idx val="10"/>
            <c:bubble3D val="0"/>
            <c:spPr>
              <a:noFill/>
              <a:ln w="19050">
                <a:noFill/>
              </a:ln>
              <a:effectLst/>
            </c:spPr>
            <c:extLst>
              <c:ext xmlns:c16="http://schemas.microsoft.com/office/drawing/2014/chart" uri="{C3380CC4-5D6E-409C-BE32-E72D297353CC}">
                <c16:uniqueId val="{00000015-287E-4680-A160-4A8B91F6CF5C}"/>
              </c:ext>
            </c:extLst>
          </c:dPt>
          <c:dPt>
            <c:idx val="11"/>
            <c:bubble3D val="0"/>
            <c:spPr>
              <a:noFill/>
              <a:ln w="19050">
                <a:noFill/>
              </a:ln>
              <a:effectLst/>
            </c:spPr>
            <c:extLst>
              <c:ext xmlns:c16="http://schemas.microsoft.com/office/drawing/2014/chart" uri="{C3380CC4-5D6E-409C-BE32-E72D297353CC}">
                <c16:uniqueId val="{00000017-287E-4680-A160-4A8B91F6CF5C}"/>
              </c:ext>
            </c:extLst>
          </c:dPt>
          <c:dLbls>
            <c:dLbl>
              <c:idx val="0"/>
              <c:tx>
                <c:rich>
                  <a:bodyPr/>
                  <a:lstStyle/>
                  <a:p>
                    <a:fld id="{240CAA1E-1420-47AD-A420-F66700D904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87E-4680-A160-4A8B91F6CF5C}"/>
                </c:ext>
              </c:extLst>
            </c:dLbl>
            <c:dLbl>
              <c:idx val="1"/>
              <c:tx>
                <c:rich>
                  <a:bodyPr/>
                  <a:lstStyle/>
                  <a:p>
                    <a:fld id="{2EA1C39A-0080-4D4E-9002-B8195CE52B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87E-4680-A160-4A8B91F6CF5C}"/>
                </c:ext>
              </c:extLst>
            </c:dLbl>
            <c:dLbl>
              <c:idx val="2"/>
              <c:tx>
                <c:rich>
                  <a:bodyPr/>
                  <a:lstStyle/>
                  <a:p>
                    <a:fld id="{E3E39421-09BE-4666-A40F-FD55A74C47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87E-4680-A160-4A8B91F6CF5C}"/>
                </c:ext>
              </c:extLst>
            </c:dLbl>
            <c:dLbl>
              <c:idx val="3"/>
              <c:tx>
                <c:rich>
                  <a:bodyPr/>
                  <a:lstStyle/>
                  <a:p>
                    <a:fld id="{07EB9AB3-1AFA-44EA-ADC6-E60AEFF705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87E-4680-A160-4A8B91F6CF5C}"/>
                </c:ext>
              </c:extLst>
            </c:dLbl>
            <c:dLbl>
              <c:idx val="4"/>
              <c:tx>
                <c:rich>
                  <a:bodyPr/>
                  <a:lstStyle/>
                  <a:p>
                    <a:fld id="{97BDFB70-DDBE-4BD7-9B75-DB6B6AEE59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87E-4680-A160-4A8B91F6CF5C}"/>
                </c:ext>
              </c:extLst>
            </c:dLbl>
            <c:dLbl>
              <c:idx val="5"/>
              <c:tx>
                <c:rich>
                  <a:bodyPr/>
                  <a:lstStyle/>
                  <a:p>
                    <a:fld id="{318C6B96-9542-4CE7-8442-A18BD76A57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87E-4680-A160-4A8B91F6CF5C}"/>
                </c:ext>
              </c:extLst>
            </c:dLbl>
            <c:dLbl>
              <c:idx val="6"/>
              <c:delete val="1"/>
              <c:extLst>
                <c:ext xmlns:c15="http://schemas.microsoft.com/office/drawing/2012/chart" uri="{CE6537A1-D6FC-4f65-9D91-7224C49458BB}"/>
                <c:ext xmlns:c16="http://schemas.microsoft.com/office/drawing/2014/chart" uri="{C3380CC4-5D6E-409C-BE32-E72D297353CC}">
                  <c16:uniqueId val="{0000000D-287E-4680-A160-4A8B91F6CF5C}"/>
                </c:ext>
              </c:extLst>
            </c:dLbl>
            <c:dLbl>
              <c:idx val="7"/>
              <c:delete val="1"/>
              <c:extLst>
                <c:ext xmlns:c15="http://schemas.microsoft.com/office/drawing/2012/chart" uri="{CE6537A1-D6FC-4f65-9D91-7224C49458BB}"/>
                <c:ext xmlns:c16="http://schemas.microsoft.com/office/drawing/2014/chart" uri="{C3380CC4-5D6E-409C-BE32-E72D297353CC}">
                  <c16:uniqueId val="{0000000F-287E-4680-A160-4A8B91F6CF5C}"/>
                </c:ext>
              </c:extLst>
            </c:dLbl>
            <c:dLbl>
              <c:idx val="8"/>
              <c:delete val="1"/>
              <c:extLst>
                <c:ext xmlns:c15="http://schemas.microsoft.com/office/drawing/2012/chart" uri="{CE6537A1-D6FC-4f65-9D91-7224C49458BB}"/>
                <c:ext xmlns:c16="http://schemas.microsoft.com/office/drawing/2014/chart" uri="{C3380CC4-5D6E-409C-BE32-E72D297353CC}">
                  <c16:uniqueId val="{00000011-287E-4680-A160-4A8B91F6CF5C}"/>
                </c:ext>
              </c:extLst>
            </c:dLbl>
            <c:dLbl>
              <c:idx val="9"/>
              <c:delete val="1"/>
              <c:extLst>
                <c:ext xmlns:c15="http://schemas.microsoft.com/office/drawing/2012/chart" uri="{CE6537A1-D6FC-4f65-9D91-7224C49458BB}"/>
                <c:ext xmlns:c16="http://schemas.microsoft.com/office/drawing/2014/chart" uri="{C3380CC4-5D6E-409C-BE32-E72D297353CC}">
                  <c16:uniqueId val="{00000013-287E-4680-A160-4A8B91F6CF5C}"/>
                </c:ext>
              </c:extLst>
            </c:dLbl>
            <c:dLbl>
              <c:idx val="10"/>
              <c:delete val="1"/>
              <c:extLst>
                <c:ext xmlns:c15="http://schemas.microsoft.com/office/drawing/2012/chart" uri="{CE6537A1-D6FC-4f65-9D91-7224C49458BB}"/>
                <c:ext xmlns:c16="http://schemas.microsoft.com/office/drawing/2014/chart" uri="{C3380CC4-5D6E-409C-BE32-E72D297353CC}">
                  <c16:uniqueId val="{00000015-287E-4680-A160-4A8B91F6CF5C}"/>
                </c:ext>
              </c:extLst>
            </c:dLbl>
            <c:dLbl>
              <c:idx val="11"/>
              <c:delete val="1"/>
              <c:extLst>
                <c:ext xmlns:c15="http://schemas.microsoft.com/office/drawing/2012/chart" uri="{CE6537A1-D6FC-4f65-9D91-7224C49458BB}"/>
                <c:ext xmlns:c16="http://schemas.microsoft.com/office/drawing/2014/chart" uri="{C3380CC4-5D6E-409C-BE32-E72D297353CC}">
                  <c16:uniqueId val="{00000017-287E-4680-A160-4A8B91F6CF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5="http://schemas.microsoft.com/office/drawing/2012/chart" uri="{02D57815-91ED-43cb-92C2-25804820EDAC}">
              <c15:datalabelsRange>
                <c15:f>Processing!$O$18:$O$29</c15:f>
                <c15:dlblRange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15:dlblRangeCache>
              </c15:datalabelsRange>
            </c:ext>
            <c:ext xmlns:c16="http://schemas.microsoft.com/office/drawing/2014/chart" uri="{C3380CC4-5D6E-409C-BE32-E72D297353CC}">
              <c16:uniqueId val="{00000018-287E-4680-A160-4A8B91F6CF5C}"/>
            </c:ext>
          </c:extLst>
        </c:ser>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7306-4431-A6BD-03FA4268FE32}"/>
              </c:ext>
            </c:extLst>
          </c:dPt>
          <c:dPt>
            <c:idx val="1"/>
            <c:bubble3D val="0"/>
            <c:spPr>
              <a:noFill/>
              <a:ln w="19050">
                <a:noFill/>
              </a:ln>
              <a:effectLst/>
            </c:spPr>
            <c:extLst>
              <c:ext xmlns:c16="http://schemas.microsoft.com/office/drawing/2014/chart" uri="{C3380CC4-5D6E-409C-BE32-E72D297353CC}">
                <c16:uniqueId val="{00000003-7306-4431-A6BD-03FA4268FE32}"/>
              </c:ext>
            </c:extLst>
          </c:dPt>
          <c:dPt>
            <c:idx val="2"/>
            <c:bubble3D val="0"/>
            <c:spPr>
              <a:noFill/>
              <a:ln w="19050">
                <a:noFill/>
              </a:ln>
              <a:effectLst/>
            </c:spPr>
            <c:extLst>
              <c:ext xmlns:c16="http://schemas.microsoft.com/office/drawing/2014/chart" uri="{C3380CC4-5D6E-409C-BE32-E72D297353CC}">
                <c16:uniqueId val="{00000005-7306-4431-A6BD-03FA4268FE32}"/>
              </c:ext>
            </c:extLst>
          </c:dPt>
          <c:dPt>
            <c:idx val="3"/>
            <c:bubble3D val="0"/>
            <c:spPr>
              <a:noFill/>
              <a:ln w="19050">
                <a:noFill/>
              </a:ln>
              <a:effectLst/>
            </c:spPr>
            <c:extLst>
              <c:ext xmlns:c16="http://schemas.microsoft.com/office/drawing/2014/chart" uri="{C3380CC4-5D6E-409C-BE32-E72D297353CC}">
                <c16:uniqueId val="{00000007-7306-4431-A6BD-03FA4268FE32}"/>
              </c:ext>
            </c:extLst>
          </c:dPt>
          <c:dPt>
            <c:idx val="4"/>
            <c:bubble3D val="0"/>
            <c:spPr>
              <a:noFill/>
              <a:ln w="19050">
                <a:noFill/>
              </a:ln>
              <a:effectLst/>
            </c:spPr>
            <c:extLst>
              <c:ext xmlns:c16="http://schemas.microsoft.com/office/drawing/2014/chart" uri="{C3380CC4-5D6E-409C-BE32-E72D297353CC}">
                <c16:uniqueId val="{00000009-7306-4431-A6BD-03FA4268FE32}"/>
              </c:ext>
            </c:extLst>
          </c:dPt>
          <c:dPt>
            <c:idx val="5"/>
            <c:bubble3D val="0"/>
            <c:spPr>
              <a:noFill/>
              <a:ln w="19050">
                <a:noFill/>
              </a:ln>
              <a:effectLst/>
            </c:spPr>
            <c:extLst>
              <c:ext xmlns:c16="http://schemas.microsoft.com/office/drawing/2014/chart" uri="{C3380CC4-5D6E-409C-BE32-E72D297353CC}">
                <c16:uniqueId val="{0000000B-7306-4431-A6BD-03FA4268FE32}"/>
              </c:ext>
            </c:extLst>
          </c:dPt>
          <c:dPt>
            <c:idx val="6"/>
            <c:bubble3D val="0"/>
            <c:spPr>
              <a:noFill/>
              <a:ln w="19050">
                <a:solidFill>
                  <a:schemeClr val="bg1"/>
                </a:solidFill>
              </a:ln>
              <a:effectLst/>
            </c:spPr>
            <c:extLst>
              <c:ext xmlns:c16="http://schemas.microsoft.com/office/drawing/2014/chart" uri="{C3380CC4-5D6E-409C-BE32-E72D297353CC}">
                <c16:uniqueId val="{0000000D-7306-4431-A6BD-03FA4268FE32}"/>
              </c:ext>
            </c:extLst>
          </c:dPt>
          <c:dPt>
            <c:idx val="7"/>
            <c:bubble3D val="0"/>
            <c:spPr>
              <a:noFill/>
              <a:ln w="19050">
                <a:solidFill>
                  <a:schemeClr val="bg1"/>
                </a:solidFill>
              </a:ln>
              <a:effectLst/>
            </c:spPr>
            <c:extLst>
              <c:ext xmlns:c16="http://schemas.microsoft.com/office/drawing/2014/chart" uri="{C3380CC4-5D6E-409C-BE32-E72D297353CC}">
                <c16:uniqueId val="{0000000F-7306-4431-A6BD-03FA4268FE32}"/>
              </c:ext>
            </c:extLst>
          </c:dPt>
          <c:dPt>
            <c:idx val="8"/>
            <c:bubble3D val="0"/>
            <c:spPr>
              <a:noFill/>
              <a:ln w="19050">
                <a:solidFill>
                  <a:schemeClr val="bg1"/>
                </a:solidFill>
              </a:ln>
              <a:effectLst/>
            </c:spPr>
            <c:extLst>
              <c:ext xmlns:c16="http://schemas.microsoft.com/office/drawing/2014/chart" uri="{C3380CC4-5D6E-409C-BE32-E72D297353CC}">
                <c16:uniqueId val="{00000011-7306-4431-A6BD-03FA4268FE32}"/>
              </c:ext>
            </c:extLst>
          </c:dPt>
          <c:dPt>
            <c:idx val="9"/>
            <c:bubble3D val="0"/>
            <c:spPr>
              <a:noFill/>
              <a:ln w="19050">
                <a:solidFill>
                  <a:schemeClr val="bg1"/>
                </a:solidFill>
              </a:ln>
              <a:effectLst/>
            </c:spPr>
            <c:extLst>
              <c:ext xmlns:c16="http://schemas.microsoft.com/office/drawing/2014/chart" uri="{C3380CC4-5D6E-409C-BE32-E72D297353CC}">
                <c16:uniqueId val="{00000013-7306-4431-A6BD-03FA4268FE32}"/>
              </c:ext>
            </c:extLst>
          </c:dPt>
          <c:dPt>
            <c:idx val="10"/>
            <c:bubble3D val="0"/>
            <c:spPr>
              <a:noFill/>
              <a:ln w="19050">
                <a:solidFill>
                  <a:schemeClr val="bg1"/>
                </a:solidFill>
              </a:ln>
              <a:effectLst/>
            </c:spPr>
            <c:extLst>
              <c:ext xmlns:c16="http://schemas.microsoft.com/office/drawing/2014/chart" uri="{C3380CC4-5D6E-409C-BE32-E72D297353CC}">
                <c16:uniqueId val="{00000015-7306-4431-A6BD-03FA4268FE32}"/>
              </c:ext>
            </c:extLst>
          </c:dPt>
          <c:dPt>
            <c:idx val="11"/>
            <c:bubble3D val="0"/>
            <c:spPr>
              <a:noFill/>
              <a:ln w="19050">
                <a:solidFill>
                  <a:schemeClr val="bg1"/>
                </a:solidFill>
              </a:ln>
              <a:effectLst/>
            </c:spPr>
            <c:extLst>
              <c:ext xmlns:c16="http://schemas.microsoft.com/office/drawing/2014/chart" uri="{C3380CC4-5D6E-409C-BE32-E72D297353CC}">
                <c16:uniqueId val="{00000017-7306-4431-A6BD-03FA4268FE32}"/>
              </c:ext>
            </c:extLst>
          </c:dPt>
          <c:dLbls>
            <c:dLbl>
              <c:idx val="0"/>
              <c:delete val="1"/>
              <c:extLst>
                <c:ext xmlns:c15="http://schemas.microsoft.com/office/drawing/2012/chart" uri="{CE6537A1-D6FC-4f65-9D91-7224C49458BB}"/>
                <c:ext xmlns:c16="http://schemas.microsoft.com/office/drawing/2014/chart" uri="{C3380CC4-5D6E-409C-BE32-E72D297353CC}">
                  <c16:uniqueId val="{00000001-7306-4431-A6BD-03FA4268FE32}"/>
                </c:ext>
              </c:extLst>
            </c:dLbl>
            <c:dLbl>
              <c:idx val="1"/>
              <c:delete val="1"/>
              <c:extLst>
                <c:ext xmlns:c15="http://schemas.microsoft.com/office/drawing/2012/chart" uri="{CE6537A1-D6FC-4f65-9D91-7224C49458BB}"/>
                <c:ext xmlns:c16="http://schemas.microsoft.com/office/drawing/2014/chart" uri="{C3380CC4-5D6E-409C-BE32-E72D297353CC}">
                  <c16:uniqueId val="{00000003-7306-4431-A6BD-03FA4268FE32}"/>
                </c:ext>
              </c:extLst>
            </c:dLbl>
            <c:dLbl>
              <c:idx val="2"/>
              <c:delete val="1"/>
              <c:extLst>
                <c:ext xmlns:c15="http://schemas.microsoft.com/office/drawing/2012/chart" uri="{CE6537A1-D6FC-4f65-9D91-7224C49458BB}"/>
                <c:ext xmlns:c16="http://schemas.microsoft.com/office/drawing/2014/chart" uri="{C3380CC4-5D6E-409C-BE32-E72D297353CC}">
                  <c16:uniqueId val="{00000005-7306-4431-A6BD-03FA4268FE32}"/>
                </c:ext>
              </c:extLst>
            </c:dLbl>
            <c:dLbl>
              <c:idx val="3"/>
              <c:delete val="1"/>
              <c:extLst>
                <c:ext xmlns:c15="http://schemas.microsoft.com/office/drawing/2012/chart" uri="{CE6537A1-D6FC-4f65-9D91-7224C49458BB}"/>
                <c:ext xmlns:c16="http://schemas.microsoft.com/office/drawing/2014/chart" uri="{C3380CC4-5D6E-409C-BE32-E72D297353CC}">
                  <c16:uniqueId val="{00000007-7306-4431-A6BD-03FA4268FE32}"/>
                </c:ext>
              </c:extLst>
            </c:dLbl>
            <c:dLbl>
              <c:idx val="4"/>
              <c:delete val="1"/>
              <c:extLst>
                <c:ext xmlns:c15="http://schemas.microsoft.com/office/drawing/2012/chart" uri="{CE6537A1-D6FC-4f65-9D91-7224C49458BB}"/>
                <c:ext xmlns:c16="http://schemas.microsoft.com/office/drawing/2014/chart" uri="{C3380CC4-5D6E-409C-BE32-E72D297353CC}">
                  <c16:uniqueId val="{00000009-7306-4431-A6BD-03FA4268FE32}"/>
                </c:ext>
              </c:extLst>
            </c:dLbl>
            <c:dLbl>
              <c:idx val="5"/>
              <c:delete val="1"/>
              <c:extLst>
                <c:ext xmlns:c15="http://schemas.microsoft.com/office/drawing/2012/chart" uri="{CE6537A1-D6FC-4f65-9D91-7224C49458BB}"/>
                <c:ext xmlns:c16="http://schemas.microsoft.com/office/drawing/2014/chart" uri="{C3380CC4-5D6E-409C-BE32-E72D297353CC}">
                  <c16:uniqueId val="{0000000B-7306-4431-A6BD-03FA4268FE32}"/>
                </c:ext>
              </c:extLst>
            </c:dLbl>
            <c:dLbl>
              <c:idx val="6"/>
              <c:tx>
                <c:rich>
                  <a:bodyPr/>
                  <a:lstStyle/>
                  <a:p>
                    <a:fld id="{283B8541-1678-4981-B254-05F86E1B37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306-4431-A6BD-03FA4268FE32}"/>
                </c:ext>
              </c:extLst>
            </c:dLbl>
            <c:dLbl>
              <c:idx val="7"/>
              <c:tx>
                <c:rich>
                  <a:bodyPr/>
                  <a:lstStyle/>
                  <a:p>
                    <a:fld id="{87C206E1-0ECD-4617-9B66-503CE706F6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306-4431-A6BD-03FA4268FE32}"/>
                </c:ext>
              </c:extLst>
            </c:dLbl>
            <c:dLbl>
              <c:idx val="8"/>
              <c:tx>
                <c:rich>
                  <a:bodyPr/>
                  <a:lstStyle/>
                  <a:p>
                    <a:fld id="{72F22FD9-3039-4E61-8102-EFB0F33F60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306-4431-A6BD-03FA4268FE32}"/>
                </c:ext>
              </c:extLst>
            </c:dLbl>
            <c:dLbl>
              <c:idx val="9"/>
              <c:tx>
                <c:rich>
                  <a:bodyPr/>
                  <a:lstStyle/>
                  <a:p>
                    <a:fld id="{D8D6F2ED-0EA2-4499-B4D3-A3F7FF773C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306-4431-A6BD-03FA4268FE32}"/>
                </c:ext>
              </c:extLst>
            </c:dLbl>
            <c:dLbl>
              <c:idx val="10"/>
              <c:tx>
                <c:rich>
                  <a:bodyPr/>
                  <a:lstStyle/>
                  <a:p>
                    <a:fld id="{C81A3499-D8AE-4F35-B107-7CC0EE1718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306-4431-A6BD-03FA4268FE32}"/>
                </c:ext>
              </c:extLst>
            </c:dLbl>
            <c:dLbl>
              <c:idx val="11"/>
              <c:tx>
                <c:rich>
                  <a:bodyPr/>
                  <a:lstStyle/>
                  <a:p>
                    <a:fld id="{E77608A2-F5A8-4BC8-BA56-C25715914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306-4431-A6BD-03FA4268FE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5="http://schemas.microsoft.com/office/drawing/2012/chart" uri="{02D57815-91ED-43cb-92C2-25804820EDAC}">
              <c15:datalabelsRange>
                <c15:f>Processing!$O$18:$O$29</c15:f>
                <c15:dlblRange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15:dlblRangeCache>
              </c15:datalabelsRange>
            </c:ext>
            <c:ext xmlns:c16="http://schemas.microsoft.com/office/drawing/2014/chart" uri="{C3380CC4-5D6E-409C-BE32-E72D297353CC}">
              <c16:uniqueId val="{00000018-7306-4431-A6BD-03FA4268FE32}"/>
            </c:ext>
          </c:extLst>
        </c:ser>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042C-427A-BE73-AE62D35931C6}"/>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042C-427A-BE73-AE62D35931C6}"/>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042C-427A-BE73-AE62D35931C6}"/>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042C-427A-BE73-AE62D35931C6}"/>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E6CD-4941-BEEF-84B72F351D59}"/>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E6CD-4941-BEEF-84B72F351D59}"/>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2384F9"/>
            </a:solidFill>
            <a:ln w="63500">
              <a:gradFill>
                <a:gsLst>
                  <a:gs pos="0">
                    <a:srgbClr val="2384F9"/>
                  </a:gs>
                  <a:gs pos="88000">
                    <a:srgbClr val="13BDFC"/>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B5DC-42C8-AF4A-37BF634C8C6E}"/>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2111-4042-ABC4-CA55D6D5A06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2111-4042-ABC4-CA55D6D5A067}"/>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2068-48A2-BF95-0C99C572A01D}"/>
              </c:ext>
            </c:extLst>
          </c:dPt>
          <c:dPt>
            <c:idx val="1"/>
            <c:bubble3D val="0"/>
            <c:spPr>
              <a:noFill/>
              <a:ln w="19050">
                <a:noFill/>
              </a:ln>
              <a:effectLst/>
            </c:spPr>
            <c:extLst>
              <c:ext xmlns:c16="http://schemas.microsoft.com/office/drawing/2014/chart" uri="{C3380CC4-5D6E-409C-BE32-E72D297353CC}">
                <c16:uniqueId val="{00000003-2068-48A2-BF95-0C99C572A01D}"/>
              </c:ext>
            </c:extLst>
          </c:dPt>
          <c:dPt>
            <c:idx val="2"/>
            <c:bubble3D val="0"/>
            <c:spPr>
              <a:noFill/>
              <a:ln w="19050">
                <a:noFill/>
              </a:ln>
              <a:effectLst/>
            </c:spPr>
            <c:extLst>
              <c:ext xmlns:c16="http://schemas.microsoft.com/office/drawing/2014/chart" uri="{C3380CC4-5D6E-409C-BE32-E72D297353CC}">
                <c16:uniqueId val="{00000005-2068-48A2-BF95-0C99C572A01D}"/>
              </c:ext>
            </c:extLst>
          </c:dPt>
          <c:dPt>
            <c:idx val="3"/>
            <c:bubble3D val="0"/>
            <c:spPr>
              <a:noFill/>
              <a:ln w="19050">
                <a:noFill/>
              </a:ln>
              <a:effectLst/>
            </c:spPr>
            <c:extLst>
              <c:ext xmlns:c16="http://schemas.microsoft.com/office/drawing/2014/chart" uri="{C3380CC4-5D6E-409C-BE32-E72D297353CC}">
                <c16:uniqueId val="{00000007-2068-48A2-BF95-0C99C572A01D}"/>
              </c:ext>
            </c:extLst>
          </c:dPt>
          <c:dPt>
            <c:idx val="4"/>
            <c:bubble3D val="0"/>
            <c:spPr>
              <a:noFill/>
              <a:ln w="19050">
                <a:noFill/>
              </a:ln>
              <a:effectLst/>
            </c:spPr>
            <c:extLst>
              <c:ext xmlns:c16="http://schemas.microsoft.com/office/drawing/2014/chart" uri="{C3380CC4-5D6E-409C-BE32-E72D297353CC}">
                <c16:uniqueId val="{00000009-2068-48A2-BF95-0C99C572A01D}"/>
              </c:ext>
            </c:extLst>
          </c:dPt>
          <c:dPt>
            <c:idx val="5"/>
            <c:bubble3D val="0"/>
            <c:spPr>
              <a:noFill/>
              <a:ln w="19050">
                <a:noFill/>
              </a:ln>
              <a:effectLst/>
            </c:spPr>
            <c:extLst>
              <c:ext xmlns:c16="http://schemas.microsoft.com/office/drawing/2014/chart" uri="{C3380CC4-5D6E-409C-BE32-E72D297353CC}">
                <c16:uniqueId val="{0000000B-2068-48A2-BF95-0C99C572A01D}"/>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2068-48A2-BF95-0C99C572A01D}"/>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2068-48A2-BF95-0C99C572A01D}"/>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2068-48A2-BF95-0C99C572A01D}"/>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2068-48A2-BF95-0C99C572A01D}"/>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2068-48A2-BF95-0C99C572A01D}"/>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2068-48A2-BF95-0C99C572A01D}"/>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068-48A2-BF95-0C99C572A01D}"/>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2068-48A2-BF95-0C99C572A01D}"/>
              </c:ext>
            </c:extLst>
          </c:dPt>
          <c:dPt>
            <c:idx val="1"/>
            <c:bubble3D val="0"/>
            <c:spPr>
              <a:noFill/>
              <a:ln w="19050">
                <a:noFill/>
              </a:ln>
              <a:effectLst/>
            </c:spPr>
            <c:extLst>
              <c:ext xmlns:c16="http://schemas.microsoft.com/office/drawing/2014/chart" uri="{C3380CC4-5D6E-409C-BE32-E72D297353CC}">
                <c16:uniqueId val="{0000001C-2068-48A2-BF95-0C99C572A01D}"/>
              </c:ext>
            </c:extLst>
          </c:dPt>
          <c:dPt>
            <c:idx val="2"/>
            <c:bubble3D val="0"/>
            <c:spPr>
              <a:solidFill>
                <a:schemeClr val="bg1"/>
              </a:solidFill>
              <a:ln w="19050">
                <a:noFill/>
              </a:ln>
              <a:effectLst/>
            </c:spPr>
            <c:extLst>
              <c:ext xmlns:c16="http://schemas.microsoft.com/office/drawing/2014/chart" uri="{C3380CC4-5D6E-409C-BE32-E72D297353CC}">
                <c16:uniqueId val="{0000001E-2068-48A2-BF95-0C99C572A01D}"/>
              </c:ext>
            </c:extLst>
          </c:dPt>
          <c:dPt>
            <c:idx val="3"/>
            <c:bubble3D val="0"/>
            <c:spPr>
              <a:solidFill>
                <a:srgbClr val="CEB5DD"/>
              </a:solidFill>
              <a:ln w="19050">
                <a:noFill/>
              </a:ln>
              <a:effectLst/>
            </c:spPr>
            <c:extLst>
              <c:ext xmlns:c16="http://schemas.microsoft.com/office/drawing/2014/chart" uri="{C3380CC4-5D6E-409C-BE32-E72D297353CC}">
                <c16:uniqueId val="{00000020-2068-48A2-BF95-0C99C572A01D}"/>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21-2068-48A2-BF95-0C99C572A01D}"/>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A4DC-4B62-9F6B-A903C41E9F0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4DC-4B62-9F6B-A903C41E9F02}"/>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A4DC-4B62-9F6B-A903C41E9F02}"/>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A4DC-4B62-9F6B-A903C41E9F02}"/>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A4DC-4B62-9F6B-A903C41E9F02}"/>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A4DC-4B62-9F6B-A903C41E9F02}"/>
              </c:ext>
            </c:extLst>
          </c:dPt>
          <c:dPt>
            <c:idx val="6"/>
            <c:bubble3D val="0"/>
            <c:spPr>
              <a:noFill/>
              <a:ln w="19050">
                <a:noFill/>
              </a:ln>
              <a:effectLst/>
            </c:spPr>
            <c:extLst>
              <c:ext xmlns:c16="http://schemas.microsoft.com/office/drawing/2014/chart" uri="{C3380CC4-5D6E-409C-BE32-E72D297353CC}">
                <c16:uniqueId val="{0000000D-A4DC-4B62-9F6B-A903C41E9F02}"/>
              </c:ext>
            </c:extLst>
          </c:dPt>
          <c:dPt>
            <c:idx val="7"/>
            <c:bubble3D val="0"/>
            <c:spPr>
              <a:noFill/>
              <a:ln w="19050">
                <a:noFill/>
              </a:ln>
              <a:effectLst/>
            </c:spPr>
            <c:extLst>
              <c:ext xmlns:c16="http://schemas.microsoft.com/office/drawing/2014/chart" uri="{C3380CC4-5D6E-409C-BE32-E72D297353CC}">
                <c16:uniqueId val="{0000000F-A4DC-4B62-9F6B-A903C41E9F02}"/>
              </c:ext>
            </c:extLst>
          </c:dPt>
          <c:dPt>
            <c:idx val="8"/>
            <c:bubble3D val="0"/>
            <c:spPr>
              <a:noFill/>
              <a:ln w="19050">
                <a:noFill/>
              </a:ln>
              <a:effectLst/>
            </c:spPr>
            <c:extLst>
              <c:ext xmlns:c16="http://schemas.microsoft.com/office/drawing/2014/chart" uri="{C3380CC4-5D6E-409C-BE32-E72D297353CC}">
                <c16:uniqueId val="{00000011-A4DC-4B62-9F6B-A903C41E9F02}"/>
              </c:ext>
            </c:extLst>
          </c:dPt>
          <c:dPt>
            <c:idx val="9"/>
            <c:bubble3D val="0"/>
            <c:spPr>
              <a:noFill/>
              <a:ln w="19050">
                <a:noFill/>
              </a:ln>
              <a:effectLst/>
            </c:spPr>
            <c:extLst>
              <c:ext xmlns:c16="http://schemas.microsoft.com/office/drawing/2014/chart" uri="{C3380CC4-5D6E-409C-BE32-E72D297353CC}">
                <c16:uniqueId val="{00000013-A4DC-4B62-9F6B-A903C41E9F02}"/>
              </c:ext>
            </c:extLst>
          </c:dPt>
          <c:dPt>
            <c:idx val="10"/>
            <c:bubble3D val="0"/>
            <c:spPr>
              <a:noFill/>
              <a:ln w="19050">
                <a:noFill/>
              </a:ln>
              <a:effectLst/>
            </c:spPr>
            <c:extLst>
              <c:ext xmlns:c16="http://schemas.microsoft.com/office/drawing/2014/chart" uri="{C3380CC4-5D6E-409C-BE32-E72D297353CC}">
                <c16:uniqueId val="{00000015-A4DC-4B62-9F6B-A903C41E9F02}"/>
              </c:ext>
            </c:extLst>
          </c:dPt>
          <c:dPt>
            <c:idx val="11"/>
            <c:bubble3D val="0"/>
            <c:spPr>
              <a:noFill/>
              <a:ln w="19050">
                <a:noFill/>
              </a:ln>
              <a:effectLst/>
            </c:spPr>
            <c:extLst>
              <c:ext xmlns:c16="http://schemas.microsoft.com/office/drawing/2014/chart" uri="{C3380CC4-5D6E-409C-BE32-E72D297353CC}">
                <c16:uniqueId val="{00000017-A4DC-4B62-9F6B-A903C41E9F02}"/>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4DC-4B62-9F6B-A903C41E9F02}"/>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A4DC-4B62-9F6B-A903C41E9F02}"/>
              </c:ext>
            </c:extLst>
          </c:dPt>
          <c:dPt>
            <c:idx val="1"/>
            <c:bubble3D val="0"/>
            <c:spPr>
              <a:solidFill>
                <a:schemeClr val="bg1"/>
              </a:solidFill>
              <a:ln w="19050">
                <a:noFill/>
              </a:ln>
              <a:effectLst/>
            </c:spPr>
            <c:extLst>
              <c:ext xmlns:c16="http://schemas.microsoft.com/office/drawing/2014/chart" uri="{C3380CC4-5D6E-409C-BE32-E72D297353CC}">
                <c16:uniqueId val="{0000001C-A4DC-4B62-9F6B-A903C41E9F02}"/>
              </c:ext>
            </c:extLst>
          </c:dPt>
          <c:dPt>
            <c:idx val="2"/>
            <c:bubble3D val="0"/>
            <c:spPr>
              <a:noFill/>
              <a:ln w="19050">
                <a:noFill/>
              </a:ln>
              <a:effectLst/>
            </c:spPr>
            <c:extLst>
              <c:ext xmlns:c16="http://schemas.microsoft.com/office/drawing/2014/chart" uri="{C3380CC4-5D6E-409C-BE32-E72D297353CC}">
                <c16:uniqueId val="{0000001E-A4DC-4B62-9F6B-A903C41E9F02}"/>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F-A4DC-4B62-9F6B-A903C41E9F02}"/>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3BC5-4853-A4DB-0CD3BA76CA9E}"/>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3BC5-4853-A4DB-0CD3BA76CA9E}"/>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3BC5-4853-A4DB-0CD3BA76CA9E}"/>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3BC5-4853-A4DB-0CD3BA76CA9E}"/>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0-9FA2-4BF2-94E8-58934E1A78DD}"/>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1-9FA2-4BF2-94E8-58934E1A78DD}"/>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2-9FA2-4BF2-94E8-58934E1A78DD}"/>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3-9FA2-4BF2-94E8-58934E1A78DD}"/>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9FA2-4BF2-94E8-58934E1A78DD}"/>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9FA2-4BF2-94E8-58934E1A78DD}"/>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CFF9-458F-A028-1EB79BE680E1}"/>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CFF9-458F-A028-1EB79BE680E1}"/>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CFF9-458F-A028-1EB79BE680E1}"/>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CFF9-458F-A028-1EB79BE680E1}"/>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CFF9-458F-A028-1EB79BE680E1}"/>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A863-43B5-861E-86873A61884D}"/>
              </c:ext>
            </c:extLst>
          </c:dPt>
          <c:val>
            <c:numRef>
              <c:f>Processing!$I$36</c:f>
              <c:numCache>
                <c:formatCode>0%</c:formatCode>
                <c:ptCount val="1"/>
                <c:pt idx="0">
                  <c:v>1</c:v>
                </c:pt>
              </c:numCache>
            </c:numRef>
          </c:val>
          <c:extLst>
            <c:ext xmlns:c16="http://schemas.microsoft.com/office/drawing/2014/chart" uri="{C3380CC4-5D6E-409C-BE32-E72D297353CC}">
              <c16:uniqueId val="{00000002-A863-43B5-861E-86873A61884D}"/>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A863-43B5-861E-86873A61884D}"/>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A863-43B5-861E-86873A61884D}"/>
              </c:ext>
            </c:extLst>
          </c:dPt>
          <c:val>
            <c:numRef>
              <c:f>Processing!$K$36</c:f>
              <c:numCache>
                <c:formatCode>0%</c:formatCode>
                <c:ptCount val="1"/>
                <c:pt idx="0">
                  <c:v>0</c:v>
                </c:pt>
              </c:numCache>
            </c:numRef>
          </c:val>
          <c:extLst>
            <c:ext xmlns:c16="http://schemas.microsoft.com/office/drawing/2014/chart" uri="{C3380CC4-5D6E-409C-BE32-E72D297353CC}">
              <c16:uniqueId val="{00000006-A863-43B5-861E-86873A61884D}"/>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E066-424E-8A97-9757239E0720}"/>
              </c:ext>
            </c:extLst>
          </c:dPt>
          <c:val>
            <c:numRef>
              <c:f>Processing!$I$37</c:f>
              <c:numCache>
                <c:formatCode>0%</c:formatCode>
                <c:ptCount val="1"/>
                <c:pt idx="0">
                  <c:v>1</c:v>
                </c:pt>
              </c:numCache>
            </c:numRef>
          </c:val>
          <c:extLst>
            <c:ext xmlns:c16="http://schemas.microsoft.com/office/drawing/2014/chart" uri="{C3380CC4-5D6E-409C-BE32-E72D297353CC}">
              <c16:uniqueId val="{00000002-E066-424E-8A97-9757239E0720}"/>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3-E066-424E-8A97-9757239E0720}"/>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E066-424E-8A97-9757239E0720}"/>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F18A-4CF2-8C0B-CEFD741CB9C3}"/>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2-F18A-4CF2-8C0B-CEFD741CB9C3}"/>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3-F18A-4CF2-8C0B-CEFD741CB9C3}"/>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F18A-4CF2-8C0B-CEFD741CB9C3}"/>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6-F18A-4CF2-8C0B-CEFD741CB9C3}"/>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7EEA-4DB9-BC02-FBF5EBFCAC13}"/>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368650</c:v>
                </c:pt>
                <c:pt idx="1">
                  <c:v>404505</c:v>
                </c:pt>
                <c:pt idx="2">
                  <c:v>497526</c:v>
                </c:pt>
                <c:pt idx="3">
                  <c:v>390264</c:v>
                </c:pt>
                <c:pt idx="4">
                  <c:v>378548</c:v>
                </c:pt>
                <c:pt idx="5">
                  <c:v>414100</c:v>
                </c:pt>
                <c:pt idx="6">
                  <c:v>306434</c:v>
                </c:pt>
                <c:pt idx="7">
                  <c:v>295223</c:v>
                </c:pt>
                <c:pt idx="8">
                  <c:v>252601</c:v>
                </c:pt>
                <c:pt idx="9">
                  <c:v>267044</c:v>
                </c:pt>
                <c:pt idx="10">
                  <c:v>287345</c:v>
                </c:pt>
                <c:pt idx="11">
                  <c:v>304212</c:v>
                </c:pt>
              </c:numCache>
            </c:numRef>
          </c:val>
          <c:extLst>
            <c:ext xmlns:c16="http://schemas.microsoft.com/office/drawing/2014/chart" uri="{C3380CC4-5D6E-409C-BE32-E72D297353CC}">
              <c16:uniqueId val="{00000001-7EEA-4DB9-BC02-FBF5EBFCAC13}"/>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170185</c:v>
                </c:pt>
                <c:pt idx="1">
                  <c:v>218665</c:v>
                </c:pt>
                <c:pt idx="2">
                  <c:v>268559</c:v>
                </c:pt>
                <c:pt idx="3">
                  <c:v>184830</c:v>
                </c:pt>
                <c:pt idx="4">
                  <c:v>184224</c:v>
                </c:pt>
                <c:pt idx="5">
                  <c:v>225028</c:v>
                </c:pt>
                <c:pt idx="6">
                  <c:v>129886</c:v>
                </c:pt>
                <c:pt idx="7">
                  <c:v>146046</c:v>
                </c:pt>
                <c:pt idx="8">
                  <c:v>107666</c:v>
                </c:pt>
                <c:pt idx="9">
                  <c:v>136047</c:v>
                </c:pt>
                <c:pt idx="10">
                  <c:v>140491</c:v>
                </c:pt>
                <c:pt idx="11">
                  <c:v>152712</c:v>
                </c:pt>
              </c:numCache>
            </c:numRef>
          </c:val>
          <c:extLst>
            <c:ext xmlns:c16="http://schemas.microsoft.com/office/drawing/2014/chart" uri="{C3380CC4-5D6E-409C-BE32-E72D297353CC}">
              <c16:uniqueId val="{00000002-7EEA-4DB9-BC02-FBF5EBFCAC13}"/>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#N/A</c:v>
                </c:pt>
                <c:pt idx="1">
                  <c:v>#N/A</c:v>
                </c:pt>
                <c:pt idx="2">
                  <c:v>#N/A</c:v>
                </c:pt>
                <c:pt idx="3">
                  <c:v>581356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7EEA-4DB9-BC02-FBF5EBFCAC13}"/>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5-7EEA-4DB9-BC02-FBF5EBFCAC13}"/>
              </c:ext>
            </c:extLst>
          </c:dPt>
          <c:val>
            <c:numRef>
              <c:f>Processing!$K$18:$K$29</c:f>
              <c:numCache>
                <c:formatCode>General</c:formatCode>
                <c:ptCount val="12"/>
                <c:pt idx="0">
                  <c:v>#N/A</c:v>
                </c:pt>
                <c:pt idx="1">
                  <c:v>#N/A</c:v>
                </c:pt>
                <c:pt idx="2">
                  <c:v>#N/A</c:v>
                </c:pt>
                <c:pt idx="3">
                  <c:v>390264</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7EEA-4DB9-BC02-FBF5EBFCAC13}"/>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#N/A</c:v>
                </c:pt>
                <c:pt idx="1">
                  <c:v>#N/A</c:v>
                </c:pt>
                <c:pt idx="2">
                  <c:v>#N/A</c:v>
                </c:pt>
                <c:pt idx="3">
                  <c:v>184830</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7EEA-4DB9-BC02-FBF5EBFCAC13}"/>
            </c:ext>
          </c:extLst>
        </c:ser>
        <c:dLbls>
          <c:showLegendKey val="0"/>
          <c:showVal val="0"/>
          <c:showCatName val="0"/>
          <c:showSerName val="0"/>
          <c:showPercent val="0"/>
          <c:showBubbleSize val="0"/>
        </c:dLbls>
        <c:gapWidth val="150"/>
        <c:overlap val="100"/>
        <c:axId val="462437951"/>
        <c:axId val="462441791"/>
      </c:barChart>
      <c:scatterChart>
        <c:scatterStyle val="lineMarker"/>
        <c:varyColors val="0"/>
        <c:ser>
          <c:idx val="6"/>
          <c:order val="6"/>
          <c:tx>
            <c:v>Label</c:v>
          </c:tx>
          <c:spPr>
            <a:ln w="25400" cap="rnd">
              <a:noFill/>
              <a:round/>
            </a:ln>
            <a:effectLst/>
          </c:spPr>
          <c:marker>
            <c:symbol val="circle"/>
            <c:size val="5"/>
            <c:spPr>
              <a:noFill/>
              <a:ln w="9525">
                <a:noFill/>
              </a:ln>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Processing!$J$18:$J$29</c:f>
              <c:numCache>
                <c:formatCode>General</c:formatCode>
                <c:ptCount val="12"/>
                <c:pt idx="0">
                  <c:v>#N/A</c:v>
                </c:pt>
                <c:pt idx="1">
                  <c:v>#N/A</c:v>
                </c:pt>
                <c:pt idx="2">
                  <c:v>#N/A</c:v>
                </c:pt>
                <c:pt idx="3">
                  <c:v>581356</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7EEA-4DB9-BC02-FBF5EBFCAC13}"/>
            </c:ext>
          </c:extLst>
        </c:ser>
        <c:dLbls>
          <c:showLegendKey val="0"/>
          <c:showVal val="0"/>
          <c:showCatName val="0"/>
          <c:showSerName val="0"/>
          <c:showPercent val="0"/>
          <c:showBubbleSize val="0"/>
        </c:dLbls>
        <c:axId val="462437951"/>
        <c:axId val="462441791"/>
      </c:scatterChart>
      <c:catAx>
        <c:axId val="462437951"/>
        <c:scaling>
          <c:orientation val="minMax"/>
        </c:scaling>
        <c:delete val="1"/>
        <c:axPos val="b"/>
        <c:numFmt formatCode="General" sourceLinked="1"/>
        <c:majorTickMark val="out"/>
        <c:minorTickMark val="none"/>
        <c:tickLblPos val="nextTo"/>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A2C7-45EE-B2A3-462F76D80C99}"/>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A2C7-45EE-B2A3-462F76D80C99}"/>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A2C7-45EE-B2A3-462F76D80C99}"/>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A2C7-45EE-B2A3-462F76D80C99}"/>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8C53-41CB-A2A5-2568474E20CB}"/>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8C53-41CB-A2A5-2568474E20CB}"/>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2384F9"/>
            </a:solidFill>
            <a:ln w="63500">
              <a:gradFill>
                <a:gsLst>
                  <a:gs pos="0">
                    <a:srgbClr val="2384F9"/>
                  </a:gs>
                  <a:gs pos="88000">
                    <a:srgbClr val="13BDFC"/>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E4F7-4A2B-BED2-91CC6EECE584}"/>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8891-4CFE-B87B-4FBFBF56293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8891-4CFE-B87B-4FBFBF562937}"/>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8357-42B4-AF31-9E6CB872B765}"/>
              </c:ext>
            </c:extLst>
          </c:dPt>
          <c:dPt>
            <c:idx val="1"/>
            <c:bubble3D val="0"/>
            <c:spPr>
              <a:noFill/>
              <a:ln w="19050">
                <a:noFill/>
              </a:ln>
              <a:effectLst/>
            </c:spPr>
            <c:extLst>
              <c:ext xmlns:c16="http://schemas.microsoft.com/office/drawing/2014/chart" uri="{C3380CC4-5D6E-409C-BE32-E72D297353CC}">
                <c16:uniqueId val="{00000003-8357-42B4-AF31-9E6CB872B765}"/>
              </c:ext>
            </c:extLst>
          </c:dPt>
          <c:dPt>
            <c:idx val="2"/>
            <c:bubble3D val="0"/>
            <c:spPr>
              <a:noFill/>
              <a:ln w="19050">
                <a:noFill/>
              </a:ln>
              <a:effectLst/>
            </c:spPr>
            <c:extLst>
              <c:ext xmlns:c16="http://schemas.microsoft.com/office/drawing/2014/chart" uri="{C3380CC4-5D6E-409C-BE32-E72D297353CC}">
                <c16:uniqueId val="{00000005-8357-42B4-AF31-9E6CB872B765}"/>
              </c:ext>
            </c:extLst>
          </c:dPt>
          <c:dPt>
            <c:idx val="3"/>
            <c:bubble3D val="0"/>
            <c:spPr>
              <a:noFill/>
              <a:ln w="19050">
                <a:noFill/>
              </a:ln>
              <a:effectLst/>
            </c:spPr>
            <c:extLst>
              <c:ext xmlns:c16="http://schemas.microsoft.com/office/drawing/2014/chart" uri="{C3380CC4-5D6E-409C-BE32-E72D297353CC}">
                <c16:uniqueId val="{00000007-8357-42B4-AF31-9E6CB872B765}"/>
              </c:ext>
            </c:extLst>
          </c:dPt>
          <c:dPt>
            <c:idx val="4"/>
            <c:bubble3D val="0"/>
            <c:spPr>
              <a:noFill/>
              <a:ln w="19050">
                <a:noFill/>
              </a:ln>
              <a:effectLst/>
            </c:spPr>
            <c:extLst>
              <c:ext xmlns:c16="http://schemas.microsoft.com/office/drawing/2014/chart" uri="{C3380CC4-5D6E-409C-BE32-E72D297353CC}">
                <c16:uniqueId val="{00000009-8357-42B4-AF31-9E6CB872B765}"/>
              </c:ext>
            </c:extLst>
          </c:dPt>
          <c:dPt>
            <c:idx val="5"/>
            <c:bubble3D val="0"/>
            <c:spPr>
              <a:noFill/>
              <a:ln w="19050">
                <a:noFill/>
              </a:ln>
              <a:effectLst/>
            </c:spPr>
            <c:extLst>
              <c:ext xmlns:c16="http://schemas.microsoft.com/office/drawing/2014/chart" uri="{C3380CC4-5D6E-409C-BE32-E72D297353CC}">
                <c16:uniqueId val="{0000000B-8357-42B4-AF31-9E6CB872B765}"/>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8357-42B4-AF31-9E6CB872B765}"/>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8357-42B4-AF31-9E6CB872B765}"/>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8357-42B4-AF31-9E6CB872B765}"/>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8357-42B4-AF31-9E6CB872B765}"/>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8357-42B4-AF31-9E6CB872B765}"/>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8357-42B4-AF31-9E6CB872B76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357-42B4-AF31-9E6CB872B76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8357-42B4-AF31-9E6CB872B765}"/>
              </c:ext>
            </c:extLst>
          </c:dPt>
          <c:dPt>
            <c:idx val="1"/>
            <c:bubble3D val="0"/>
            <c:spPr>
              <a:noFill/>
              <a:ln w="19050">
                <a:noFill/>
              </a:ln>
              <a:effectLst/>
            </c:spPr>
            <c:extLst>
              <c:ext xmlns:c16="http://schemas.microsoft.com/office/drawing/2014/chart" uri="{C3380CC4-5D6E-409C-BE32-E72D297353CC}">
                <c16:uniqueId val="{0000001C-8357-42B4-AF31-9E6CB872B765}"/>
              </c:ext>
            </c:extLst>
          </c:dPt>
          <c:dPt>
            <c:idx val="2"/>
            <c:bubble3D val="0"/>
            <c:spPr>
              <a:solidFill>
                <a:schemeClr val="bg1"/>
              </a:solidFill>
              <a:ln w="19050">
                <a:noFill/>
              </a:ln>
              <a:effectLst/>
            </c:spPr>
            <c:extLst>
              <c:ext xmlns:c16="http://schemas.microsoft.com/office/drawing/2014/chart" uri="{C3380CC4-5D6E-409C-BE32-E72D297353CC}">
                <c16:uniqueId val="{0000001E-8357-42B4-AF31-9E6CB872B765}"/>
              </c:ext>
            </c:extLst>
          </c:dPt>
          <c:dPt>
            <c:idx val="3"/>
            <c:bubble3D val="0"/>
            <c:spPr>
              <a:solidFill>
                <a:srgbClr val="CEB5DD"/>
              </a:solidFill>
              <a:ln w="19050">
                <a:noFill/>
              </a:ln>
              <a:effectLst/>
            </c:spPr>
            <c:extLst>
              <c:ext xmlns:c16="http://schemas.microsoft.com/office/drawing/2014/chart" uri="{C3380CC4-5D6E-409C-BE32-E72D297353CC}">
                <c16:uniqueId val="{00000020-8357-42B4-AF31-9E6CB872B765}"/>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21-8357-42B4-AF31-9E6CB872B76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ABB7-44A4-A49C-1A14D1006C01}"/>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BB7-44A4-A49C-1A14D1006C01}"/>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ABB7-44A4-A49C-1A14D1006C01}"/>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ABB7-44A4-A49C-1A14D1006C01}"/>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ABB7-44A4-A49C-1A14D1006C01}"/>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ABB7-44A4-A49C-1A14D1006C01}"/>
              </c:ext>
            </c:extLst>
          </c:dPt>
          <c:dPt>
            <c:idx val="6"/>
            <c:bubble3D val="0"/>
            <c:spPr>
              <a:noFill/>
              <a:ln w="19050">
                <a:noFill/>
              </a:ln>
              <a:effectLst/>
            </c:spPr>
            <c:extLst>
              <c:ext xmlns:c16="http://schemas.microsoft.com/office/drawing/2014/chart" uri="{C3380CC4-5D6E-409C-BE32-E72D297353CC}">
                <c16:uniqueId val="{0000000D-ABB7-44A4-A49C-1A14D1006C01}"/>
              </c:ext>
            </c:extLst>
          </c:dPt>
          <c:dPt>
            <c:idx val="7"/>
            <c:bubble3D val="0"/>
            <c:spPr>
              <a:noFill/>
              <a:ln w="19050">
                <a:noFill/>
              </a:ln>
              <a:effectLst/>
            </c:spPr>
            <c:extLst>
              <c:ext xmlns:c16="http://schemas.microsoft.com/office/drawing/2014/chart" uri="{C3380CC4-5D6E-409C-BE32-E72D297353CC}">
                <c16:uniqueId val="{0000000F-ABB7-44A4-A49C-1A14D1006C01}"/>
              </c:ext>
            </c:extLst>
          </c:dPt>
          <c:dPt>
            <c:idx val="8"/>
            <c:bubble3D val="0"/>
            <c:spPr>
              <a:noFill/>
              <a:ln w="19050">
                <a:noFill/>
              </a:ln>
              <a:effectLst/>
            </c:spPr>
            <c:extLst>
              <c:ext xmlns:c16="http://schemas.microsoft.com/office/drawing/2014/chart" uri="{C3380CC4-5D6E-409C-BE32-E72D297353CC}">
                <c16:uniqueId val="{00000011-ABB7-44A4-A49C-1A14D1006C01}"/>
              </c:ext>
            </c:extLst>
          </c:dPt>
          <c:dPt>
            <c:idx val="9"/>
            <c:bubble3D val="0"/>
            <c:spPr>
              <a:noFill/>
              <a:ln w="19050">
                <a:noFill/>
              </a:ln>
              <a:effectLst/>
            </c:spPr>
            <c:extLst>
              <c:ext xmlns:c16="http://schemas.microsoft.com/office/drawing/2014/chart" uri="{C3380CC4-5D6E-409C-BE32-E72D297353CC}">
                <c16:uniqueId val="{00000013-ABB7-44A4-A49C-1A14D1006C01}"/>
              </c:ext>
            </c:extLst>
          </c:dPt>
          <c:dPt>
            <c:idx val="10"/>
            <c:bubble3D val="0"/>
            <c:spPr>
              <a:noFill/>
              <a:ln w="19050">
                <a:noFill/>
              </a:ln>
              <a:effectLst/>
            </c:spPr>
            <c:extLst>
              <c:ext xmlns:c16="http://schemas.microsoft.com/office/drawing/2014/chart" uri="{C3380CC4-5D6E-409C-BE32-E72D297353CC}">
                <c16:uniqueId val="{00000015-ABB7-44A4-A49C-1A14D1006C01}"/>
              </c:ext>
            </c:extLst>
          </c:dPt>
          <c:dPt>
            <c:idx val="11"/>
            <c:bubble3D val="0"/>
            <c:spPr>
              <a:noFill/>
              <a:ln w="19050">
                <a:noFill/>
              </a:ln>
              <a:effectLst/>
            </c:spPr>
            <c:extLst>
              <c:ext xmlns:c16="http://schemas.microsoft.com/office/drawing/2014/chart" uri="{C3380CC4-5D6E-409C-BE32-E72D297353CC}">
                <c16:uniqueId val="{00000017-ABB7-44A4-A49C-1A14D1006C0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BB7-44A4-A49C-1A14D1006C0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ABB7-44A4-A49C-1A14D1006C01}"/>
              </c:ext>
            </c:extLst>
          </c:dPt>
          <c:dPt>
            <c:idx val="1"/>
            <c:bubble3D val="0"/>
            <c:spPr>
              <a:solidFill>
                <a:schemeClr val="bg1"/>
              </a:solidFill>
              <a:ln w="19050">
                <a:noFill/>
              </a:ln>
              <a:effectLst/>
            </c:spPr>
            <c:extLst>
              <c:ext xmlns:c16="http://schemas.microsoft.com/office/drawing/2014/chart" uri="{C3380CC4-5D6E-409C-BE32-E72D297353CC}">
                <c16:uniqueId val="{0000001C-ABB7-44A4-A49C-1A14D1006C01}"/>
              </c:ext>
            </c:extLst>
          </c:dPt>
          <c:dPt>
            <c:idx val="2"/>
            <c:bubble3D val="0"/>
            <c:spPr>
              <a:noFill/>
              <a:ln w="19050">
                <a:noFill/>
              </a:ln>
              <a:effectLst/>
            </c:spPr>
            <c:extLst>
              <c:ext xmlns:c16="http://schemas.microsoft.com/office/drawing/2014/chart" uri="{C3380CC4-5D6E-409C-BE32-E72D297353CC}">
                <c16:uniqueId val="{0000001E-ABB7-44A4-A49C-1A14D1006C01}"/>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F-ABB7-44A4-A49C-1A14D1006C01}"/>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E16-4F13-BE3E-AD005FB90CEA}"/>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E16-4F13-BE3E-AD005FB90CEA}"/>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E16-4F13-BE3E-AD005FB90CEA}"/>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AE16-4F13-BE3E-AD005FB90CEA}"/>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0-DFD4-407D-94CF-40DDD4C38DCC}"/>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1-DFD4-407D-94CF-40DDD4C38DCC}"/>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2-DFD4-407D-94CF-40DDD4C38DCC}"/>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3-DFD4-407D-94CF-40DDD4C38DCC}"/>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DFD4-407D-94CF-40DDD4C38DCC}"/>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DFD4-407D-94CF-40DDD4C38DCC}"/>
            </c:ext>
          </c:extLst>
        </c:ser>
        <c:dLbls>
          <c:showLegendKey val="0"/>
          <c:showVal val="0"/>
          <c:showCatName val="0"/>
          <c:showSerName val="0"/>
          <c:showPercent val="0"/>
          <c:showBubbleSize val="0"/>
        </c:dLbls>
        <c:axId val="765213263"/>
        <c:axId val="765203663"/>
      </c:scatterChart>
      <c:catAx>
        <c:axId val="765213263"/>
        <c:scaling>
          <c:orientation val="minMax"/>
        </c:scaling>
        <c:delete val="1"/>
        <c:axPos val="b"/>
        <c:numFmt formatCode="General" sourceLinked="1"/>
        <c:majorTickMark val="none"/>
        <c:minorTickMark val="none"/>
        <c:tickLblPos val="nextTo"/>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10</c:v>
                </c:pt>
                <c:pt idx="1">
                  <c:v>0</c:v>
                </c:pt>
                <c:pt idx="2">
                  <c:v>0</c:v>
                </c:pt>
              </c:numCache>
            </c:numRef>
          </c:val>
          <c:extLst>
            <c:ext xmlns:c16="http://schemas.microsoft.com/office/drawing/2014/chart" uri="{C3380CC4-5D6E-409C-BE32-E72D297353CC}">
              <c16:uniqueId val="{00000000-DEF7-4B9C-876B-C11CF2E0427C}"/>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0</c:v>
                </c:pt>
                <c:pt idx="1">
                  <c:v>10</c:v>
                </c:pt>
                <c:pt idx="2">
                  <c:v>0</c:v>
                </c:pt>
              </c:numCache>
            </c:numRef>
          </c:val>
          <c:extLst>
            <c:ext xmlns:c16="http://schemas.microsoft.com/office/drawing/2014/chart" uri="{C3380CC4-5D6E-409C-BE32-E72D297353CC}">
              <c16:uniqueId val="{00000001-DEF7-4B9C-876B-C11CF2E0427C}"/>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DEF7-4B9C-876B-C11CF2E0427C}"/>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DEF7-4B9C-876B-C11CF2E0427C}"/>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0</c:v>
                </c:pt>
                <c:pt idx="2">
                  <c:v>0</c:v>
                </c:pt>
              </c:numCache>
            </c:numRef>
          </c:val>
          <c:extLst>
            <c:ext xmlns:c16="http://schemas.microsoft.com/office/drawing/2014/chart" uri="{C3380CC4-5D6E-409C-BE32-E72D297353CC}">
              <c16:uniqueId val="{00000004-DEF7-4B9C-876B-C11CF2E0427C}"/>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49A3-4029-9444-4E02DE9FBD78}"/>
              </c:ext>
            </c:extLst>
          </c:dPt>
          <c:val>
            <c:numRef>
              <c:f>Processing!$I$36</c:f>
              <c:numCache>
                <c:formatCode>0%</c:formatCode>
                <c:ptCount val="1"/>
                <c:pt idx="0">
                  <c:v>1</c:v>
                </c:pt>
              </c:numCache>
            </c:numRef>
          </c:val>
          <c:extLst>
            <c:ext xmlns:c16="http://schemas.microsoft.com/office/drawing/2014/chart" uri="{C3380CC4-5D6E-409C-BE32-E72D297353CC}">
              <c16:uniqueId val="{00000002-49A3-4029-9444-4E02DE9FBD78}"/>
            </c:ext>
          </c:extLst>
        </c:ser>
        <c:ser>
          <c:idx val="1"/>
          <c:order val="1"/>
          <c:spPr>
            <a:solidFill>
              <a:schemeClr val="accent2"/>
            </a:solidFill>
            <a:ln>
              <a:noFill/>
            </a:ln>
            <a:effectLst/>
          </c:spPr>
          <c:invertIfNegative val="0"/>
          <c:val>
            <c:numRef>
              <c:f>Processing!$J$36</c:f>
              <c:numCache>
                <c:formatCode>0%</c:formatCode>
                <c:ptCount val="1"/>
                <c:pt idx="0">
                  <c:v>0.81265999999999994</c:v>
                </c:pt>
              </c:numCache>
            </c:numRef>
          </c:val>
          <c:extLst>
            <c:ext xmlns:c16="http://schemas.microsoft.com/office/drawing/2014/chart" uri="{C3380CC4-5D6E-409C-BE32-E72D297353CC}">
              <c16:uniqueId val="{00000003-49A3-4029-9444-4E02DE9FBD7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49A3-4029-9444-4E02DE9FBD78}"/>
              </c:ext>
            </c:extLst>
          </c:dPt>
          <c:val>
            <c:numRef>
              <c:f>Processing!$K$36</c:f>
              <c:numCache>
                <c:formatCode>0%</c:formatCode>
                <c:ptCount val="1"/>
                <c:pt idx="0">
                  <c:v>0</c:v>
                </c:pt>
              </c:numCache>
            </c:numRef>
          </c:val>
          <c:extLst>
            <c:ext xmlns:c16="http://schemas.microsoft.com/office/drawing/2014/chart" uri="{C3380CC4-5D6E-409C-BE32-E72D297353CC}">
              <c16:uniqueId val="{00000006-49A3-4029-9444-4E02DE9FBD7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918B-494E-B8D3-1320AE7512AC}"/>
              </c:ext>
            </c:extLst>
          </c:dPt>
          <c:val>
            <c:numRef>
              <c:f>Processing!$I$37</c:f>
              <c:numCache>
                <c:formatCode>0%</c:formatCode>
                <c:ptCount val="1"/>
                <c:pt idx="0">
                  <c:v>1</c:v>
                </c:pt>
              </c:numCache>
            </c:numRef>
          </c:val>
          <c:extLst>
            <c:ext xmlns:c16="http://schemas.microsoft.com/office/drawing/2014/chart" uri="{C3380CC4-5D6E-409C-BE32-E72D297353CC}">
              <c16:uniqueId val="{00000002-918B-494E-B8D3-1320AE7512AC}"/>
            </c:ext>
          </c:extLst>
        </c:ser>
        <c:ser>
          <c:idx val="1"/>
          <c:order val="1"/>
          <c:spPr>
            <a:solidFill>
              <a:schemeClr val="accent2"/>
            </a:solidFill>
            <a:ln>
              <a:noFill/>
            </a:ln>
            <a:effectLst/>
          </c:spPr>
          <c:invertIfNegative val="0"/>
          <c:val>
            <c:numRef>
              <c:f>Processing!$J$37</c:f>
              <c:numCache>
                <c:formatCode>0%</c:formatCode>
                <c:ptCount val="1"/>
                <c:pt idx="0">
                  <c:v>0.39548000000000005</c:v>
                </c:pt>
              </c:numCache>
            </c:numRef>
          </c:val>
          <c:extLst>
            <c:ext xmlns:c16="http://schemas.microsoft.com/office/drawing/2014/chart" uri="{C3380CC4-5D6E-409C-BE32-E72D297353CC}">
              <c16:uniqueId val="{00000003-918B-494E-B8D3-1320AE7512AC}"/>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918B-494E-B8D3-1320AE7512AC}"/>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D017-4922-977A-86FAEA1C0CCB}"/>
              </c:ext>
            </c:extLst>
          </c:dPt>
          <c:val>
            <c:numRef>
              <c:f>Processing!$I$38</c:f>
              <c:numCache>
                <c:formatCode>0%</c:formatCode>
                <c:ptCount val="1"/>
                <c:pt idx="0">
                  <c:v>0.43081999999999998</c:v>
                </c:pt>
              </c:numCache>
            </c:numRef>
          </c:val>
          <c:extLst>
            <c:ext xmlns:c16="http://schemas.microsoft.com/office/drawing/2014/chart" uri="{C3380CC4-5D6E-409C-BE32-E72D297353CC}">
              <c16:uniqueId val="{00000002-D017-4922-977A-86FAEA1C0CCB}"/>
            </c:ext>
          </c:extLst>
        </c:ser>
        <c:ser>
          <c:idx val="1"/>
          <c:order val="1"/>
          <c:spPr>
            <a:solidFill>
              <a:schemeClr val="accent2"/>
            </a:solidFill>
            <a:ln>
              <a:noFill/>
            </a:ln>
            <a:effectLst/>
          </c:spPr>
          <c:invertIfNegative val="0"/>
          <c:val>
            <c:numRef>
              <c:f>Processing!$J$38</c:f>
              <c:numCache>
                <c:formatCode>0%</c:formatCode>
                <c:ptCount val="1"/>
                <c:pt idx="0">
                  <c:v>0</c:v>
                </c:pt>
              </c:numCache>
            </c:numRef>
          </c:val>
          <c:extLst>
            <c:ext xmlns:c16="http://schemas.microsoft.com/office/drawing/2014/chart" uri="{C3380CC4-5D6E-409C-BE32-E72D297353CC}">
              <c16:uniqueId val="{00000003-D017-4922-977A-86FAEA1C0CCB}"/>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D017-4922-977A-86FAEA1C0CCB}"/>
              </c:ext>
            </c:extLst>
          </c:dPt>
          <c:val>
            <c:numRef>
              <c:f>Processing!$K$38</c:f>
              <c:numCache>
                <c:formatCode>0%</c:formatCode>
                <c:ptCount val="1"/>
                <c:pt idx="0">
                  <c:v>0.56918000000000002</c:v>
                </c:pt>
              </c:numCache>
            </c:numRef>
          </c:val>
          <c:extLst>
            <c:ext xmlns:c16="http://schemas.microsoft.com/office/drawing/2014/chart" uri="{C3380CC4-5D6E-409C-BE32-E72D297353CC}">
              <c16:uniqueId val="{00000006-D017-4922-977A-86FAEA1C0CCB}"/>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689A-4E59-8365-D5B94D9BB719}"/>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368650</c:v>
                </c:pt>
                <c:pt idx="1">
                  <c:v>404505</c:v>
                </c:pt>
                <c:pt idx="2">
                  <c:v>497526</c:v>
                </c:pt>
                <c:pt idx="3">
                  <c:v>390264</c:v>
                </c:pt>
                <c:pt idx="4">
                  <c:v>378548</c:v>
                </c:pt>
                <c:pt idx="5">
                  <c:v>414100</c:v>
                </c:pt>
                <c:pt idx="6">
                  <c:v>306434</c:v>
                </c:pt>
                <c:pt idx="7">
                  <c:v>295223</c:v>
                </c:pt>
                <c:pt idx="8">
                  <c:v>252601</c:v>
                </c:pt>
                <c:pt idx="9">
                  <c:v>267044</c:v>
                </c:pt>
                <c:pt idx="10">
                  <c:v>287345</c:v>
                </c:pt>
                <c:pt idx="11">
                  <c:v>304212</c:v>
                </c:pt>
              </c:numCache>
            </c:numRef>
          </c:val>
          <c:extLst>
            <c:ext xmlns:c16="http://schemas.microsoft.com/office/drawing/2014/chart" uri="{C3380CC4-5D6E-409C-BE32-E72D297353CC}">
              <c16:uniqueId val="{00000001-689A-4E59-8365-D5B94D9BB719}"/>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170185</c:v>
                </c:pt>
                <c:pt idx="1">
                  <c:v>218665</c:v>
                </c:pt>
                <c:pt idx="2">
                  <c:v>268559</c:v>
                </c:pt>
                <c:pt idx="3">
                  <c:v>184830</c:v>
                </c:pt>
                <c:pt idx="4">
                  <c:v>184224</c:v>
                </c:pt>
                <c:pt idx="5">
                  <c:v>225028</c:v>
                </c:pt>
                <c:pt idx="6">
                  <c:v>129886</c:v>
                </c:pt>
                <c:pt idx="7">
                  <c:v>146046</c:v>
                </c:pt>
                <c:pt idx="8">
                  <c:v>107666</c:v>
                </c:pt>
                <c:pt idx="9">
                  <c:v>136047</c:v>
                </c:pt>
                <c:pt idx="10">
                  <c:v>140491</c:v>
                </c:pt>
                <c:pt idx="11">
                  <c:v>152712</c:v>
                </c:pt>
              </c:numCache>
            </c:numRef>
          </c:val>
          <c:extLst>
            <c:ext xmlns:c16="http://schemas.microsoft.com/office/drawing/2014/chart" uri="{C3380CC4-5D6E-409C-BE32-E72D297353CC}">
              <c16:uniqueId val="{00000002-689A-4E59-8365-D5B94D9BB719}"/>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#N/A</c:v>
                </c:pt>
                <c:pt idx="1">
                  <c:v>#N/A</c:v>
                </c:pt>
                <c:pt idx="2">
                  <c:v>#N/A</c:v>
                </c:pt>
                <c:pt idx="3">
                  <c:v>581356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689A-4E59-8365-D5B94D9BB719}"/>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5-689A-4E59-8365-D5B94D9BB719}"/>
              </c:ext>
            </c:extLst>
          </c:dPt>
          <c:val>
            <c:numRef>
              <c:f>Processing!$K$18:$K$29</c:f>
              <c:numCache>
                <c:formatCode>General</c:formatCode>
                <c:ptCount val="12"/>
                <c:pt idx="0">
                  <c:v>#N/A</c:v>
                </c:pt>
                <c:pt idx="1">
                  <c:v>#N/A</c:v>
                </c:pt>
                <c:pt idx="2">
                  <c:v>#N/A</c:v>
                </c:pt>
                <c:pt idx="3">
                  <c:v>390264</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689A-4E59-8365-D5B94D9BB719}"/>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#N/A</c:v>
                </c:pt>
                <c:pt idx="1">
                  <c:v>#N/A</c:v>
                </c:pt>
                <c:pt idx="2">
                  <c:v>#N/A</c:v>
                </c:pt>
                <c:pt idx="3">
                  <c:v>184830</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689A-4E59-8365-D5B94D9BB719}"/>
            </c:ext>
          </c:extLst>
        </c:ser>
        <c:dLbls>
          <c:showLegendKey val="0"/>
          <c:showVal val="0"/>
          <c:showCatName val="0"/>
          <c:showSerName val="0"/>
          <c:showPercent val="0"/>
          <c:showBubbleSize val="0"/>
        </c:dLbls>
        <c:gapWidth val="150"/>
        <c:overlap val="100"/>
        <c:axId val="462437951"/>
        <c:axId val="462441791"/>
      </c:barChart>
      <c:catAx>
        <c:axId val="4624379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E305-409C-A5ED-777A42FDB4A2}"/>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E305-409C-A5ED-777A42FDB4A2}"/>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2835</c:v>
                </c:pt>
                <c:pt idx="1">
                  <c:v>4089</c:v>
                </c:pt>
                <c:pt idx="2">
                  <c:v>4795</c:v>
                </c:pt>
                <c:pt idx="3">
                  <c:v>4205</c:v>
                </c:pt>
                <c:pt idx="4">
                  <c:v>3740</c:v>
                </c:pt>
                <c:pt idx="5">
                  <c:v>4056</c:v>
                </c:pt>
                <c:pt idx="6">
                  <c:v>2815</c:v>
                </c:pt>
                <c:pt idx="7">
                  <c:v>2181</c:v>
                </c:pt>
                <c:pt idx="8">
                  <c:v>2330</c:v>
                </c:pt>
                <c:pt idx="9">
                  <c:v>2416</c:v>
                </c:pt>
                <c:pt idx="10">
                  <c:v>2568</c:v>
                </c:pt>
                <c:pt idx="11">
                  <c:v>2662</c:v>
                </c:pt>
              </c:numCache>
            </c:numRef>
          </c:val>
          <c:extLst>
            <c:ext xmlns:c16="http://schemas.microsoft.com/office/drawing/2014/chart" uri="{C3380CC4-5D6E-409C-BE32-E72D297353CC}">
              <c16:uniqueId val="{00000002-E305-409C-A5ED-777A42FDB4A2}"/>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#N/A</c:v>
                </c:pt>
                <c:pt idx="1">
                  <c:v>#N/A</c:v>
                </c:pt>
                <c:pt idx="2">
                  <c:v>#N/A</c:v>
                </c:pt>
                <c:pt idx="3">
                  <c:v>5256</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E305-409C-A5ED-777A42FDB4A2}"/>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#N/A</c:v>
                </c:pt>
                <c:pt idx="1">
                  <c:v>#N/A</c:v>
                </c:pt>
                <c:pt idx="2">
                  <c:v>#N/A</c:v>
                </c:pt>
                <c:pt idx="3">
                  <c:v>4205</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E305-409C-A5ED-777A42FDB4A2}"/>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5-E305-409C-A5ED-777A42FDB4A2}"/>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#N/A</c:v>
                  </c:pt>
                  <c:pt idx="1">
                    <c:v>#N/A</c:v>
                  </c:pt>
                  <c:pt idx="2">
                    <c:v>#N/A</c:v>
                  </c:pt>
                  <c:pt idx="3">
                    <c:v>6171</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#N/A</c:v>
                </c:pt>
                <c:pt idx="1">
                  <c:v>#N/A</c:v>
                </c:pt>
                <c:pt idx="2">
                  <c:v>#N/A</c:v>
                </c:pt>
                <c:pt idx="3">
                  <c:v>11427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E305-409C-A5ED-777A42FDB4A2}"/>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5683-4CA3-AF51-DD42C88AE50A}"/>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5683-4CA3-AF51-DD42C88AE50A}"/>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5683-4CA3-AF51-DD42C88AE50A}"/>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5683-4CA3-AF51-DD42C88AE50A}"/>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6B94-430A-86C7-8E0E34A0EC29}"/>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6B94-430A-86C7-8E0E34A0EC29}"/>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A270-4535-89FD-15BB4E2FD79E}"/>
              </c:ext>
            </c:extLst>
          </c:dPt>
          <c:dPt>
            <c:idx val="1"/>
            <c:bubble3D val="0"/>
            <c:spPr>
              <a:noFill/>
              <a:ln w="19050">
                <a:noFill/>
              </a:ln>
              <a:effectLst/>
            </c:spPr>
            <c:extLst>
              <c:ext xmlns:c16="http://schemas.microsoft.com/office/drawing/2014/chart" uri="{C3380CC4-5D6E-409C-BE32-E72D297353CC}">
                <c16:uniqueId val="{00000003-A270-4535-89FD-15BB4E2FD79E}"/>
              </c:ext>
            </c:extLst>
          </c:dPt>
          <c:dPt>
            <c:idx val="2"/>
            <c:bubble3D val="0"/>
            <c:spPr>
              <a:noFill/>
              <a:ln w="19050">
                <a:noFill/>
              </a:ln>
              <a:effectLst/>
            </c:spPr>
            <c:extLst>
              <c:ext xmlns:c16="http://schemas.microsoft.com/office/drawing/2014/chart" uri="{C3380CC4-5D6E-409C-BE32-E72D297353CC}">
                <c16:uniqueId val="{00000005-A270-4535-89FD-15BB4E2FD79E}"/>
              </c:ext>
            </c:extLst>
          </c:dPt>
          <c:dPt>
            <c:idx val="3"/>
            <c:bubble3D val="0"/>
            <c:spPr>
              <a:noFill/>
              <a:ln w="19050">
                <a:noFill/>
              </a:ln>
              <a:effectLst/>
            </c:spPr>
            <c:extLst>
              <c:ext xmlns:c16="http://schemas.microsoft.com/office/drawing/2014/chart" uri="{C3380CC4-5D6E-409C-BE32-E72D297353CC}">
                <c16:uniqueId val="{00000007-A270-4535-89FD-15BB4E2FD79E}"/>
              </c:ext>
            </c:extLst>
          </c:dPt>
          <c:dPt>
            <c:idx val="4"/>
            <c:bubble3D val="0"/>
            <c:spPr>
              <a:noFill/>
              <a:ln w="19050">
                <a:noFill/>
              </a:ln>
              <a:effectLst/>
            </c:spPr>
            <c:extLst>
              <c:ext xmlns:c16="http://schemas.microsoft.com/office/drawing/2014/chart" uri="{C3380CC4-5D6E-409C-BE32-E72D297353CC}">
                <c16:uniqueId val="{00000009-A270-4535-89FD-15BB4E2FD79E}"/>
              </c:ext>
            </c:extLst>
          </c:dPt>
          <c:dPt>
            <c:idx val="5"/>
            <c:bubble3D val="0"/>
            <c:spPr>
              <a:noFill/>
              <a:ln w="19050">
                <a:noFill/>
              </a:ln>
              <a:effectLst/>
            </c:spPr>
            <c:extLst>
              <c:ext xmlns:c16="http://schemas.microsoft.com/office/drawing/2014/chart" uri="{C3380CC4-5D6E-409C-BE32-E72D297353CC}">
                <c16:uniqueId val="{0000000B-A270-4535-89FD-15BB4E2FD79E}"/>
              </c:ext>
            </c:extLst>
          </c:dPt>
          <c:dPt>
            <c:idx val="6"/>
            <c:bubble3D val="0"/>
            <c:spPr>
              <a:solidFill>
                <a:srgbClr val="BDE372"/>
              </a:solidFill>
              <a:ln w="19050">
                <a:noFill/>
              </a:ln>
              <a:effectLst/>
            </c:spPr>
            <c:extLst>
              <c:ext xmlns:c16="http://schemas.microsoft.com/office/drawing/2014/chart" uri="{C3380CC4-5D6E-409C-BE32-E72D297353CC}">
                <c16:uniqueId val="{0000000D-A270-4535-89FD-15BB4E2FD79E}"/>
              </c:ext>
            </c:extLst>
          </c:dPt>
          <c:dPt>
            <c:idx val="7"/>
            <c:bubble3D val="0"/>
            <c:spPr>
              <a:solidFill>
                <a:srgbClr val="87CC76"/>
              </a:solidFill>
              <a:ln w="19050">
                <a:noFill/>
              </a:ln>
              <a:effectLst/>
            </c:spPr>
            <c:extLst>
              <c:ext xmlns:c16="http://schemas.microsoft.com/office/drawing/2014/chart" uri="{C3380CC4-5D6E-409C-BE32-E72D297353CC}">
                <c16:uniqueId val="{0000000F-A270-4535-89FD-15BB4E2FD79E}"/>
              </c:ext>
            </c:extLst>
          </c:dPt>
          <c:dPt>
            <c:idx val="8"/>
            <c:bubble3D val="0"/>
            <c:spPr>
              <a:solidFill>
                <a:srgbClr val="57B279"/>
              </a:solidFill>
              <a:ln w="19050">
                <a:noFill/>
              </a:ln>
              <a:effectLst/>
            </c:spPr>
            <c:extLst>
              <c:ext xmlns:c16="http://schemas.microsoft.com/office/drawing/2014/chart" uri="{C3380CC4-5D6E-409C-BE32-E72D297353CC}">
                <c16:uniqueId val="{00000011-A270-4535-89FD-15BB4E2FD79E}"/>
              </c:ext>
            </c:extLst>
          </c:dPt>
          <c:dPt>
            <c:idx val="9"/>
            <c:bubble3D val="0"/>
            <c:spPr>
              <a:solidFill>
                <a:srgbClr val="2C9778"/>
              </a:solidFill>
              <a:ln w="19050">
                <a:noFill/>
              </a:ln>
              <a:effectLst/>
            </c:spPr>
            <c:extLst>
              <c:ext xmlns:c16="http://schemas.microsoft.com/office/drawing/2014/chart" uri="{C3380CC4-5D6E-409C-BE32-E72D297353CC}">
                <c16:uniqueId val="{00000013-A270-4535-89FD-15BB4E2FD79E}"/>
              </c:ext>
            </c:extLst>
          </c:dPt>
          <c:dPt>
            <c:idx val="10"/>
            <c:bubble3D val="0"/>
            <c:spPr>
              <a:solidFill>
                <a:srgbClr val="008E7A"/>
              </a:solidFill>
              <a:ln w="19050">
                <a:noFill/>
              </a:ln>
              <a:effectLst/>
            </c:spPr>
            <c:extLst>
              <c:ext xmlns:c16="http://schemas.microsoft.com/office/drawing/2014/chart" uri="{C3380CC4-5D6E-409C-BE32-E72D297353CC}">
                <c16:uniqueId val="{00000015-A270-4535-89FD-15BB4E2FD79E}"/>
              </c:ext>
            </c:extLst>
          </c:dPt>
          <c:dPt>
            <c:idx val="11"/>
            <c:bubble3D val="0"/>
            <c:spPr>
              <a:solidFill>
                <a:srgbClr val="00807C"/>
              </a:solidFill>
              <a:ln w="19050">
                <a:noFill/>
              </a:ln>
              <a:effectLst/>
            </c:spPr>
            <c:extLst>
              <c:ext xmlns:c16="http://schemas.microsoft.com/office/drawing/2014/chart" uri="{C3380CC4-5D6E-409C-BE32-E72D297353CC}">
                <c16:uniqueId val="{00000017-A270-4535-89FD-15BB4E2FD79E}"/>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270-4535-89FD-15BB4E2FD79E}"/>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A270-4535-89FD-15BB4E2FD79E}"/>
              </c:ext>
            </c:extLst>
          </c:dPt>
          <c:dPt>
            <c:idx val="1"/>
            <c:bubble3D val="0"/>
            <c:spPr>
              <a:noFill/>
              <a:ln w="19050">
                <a:noFill/>
              </a:ln>
              <a:effectLst/>
            </c:spPr>
            <c:extLst>
              <c:ext xmlns:c16="http://schemas.microsoft.com/office/drawing/2014/chart" uri="{C3380CC4-5D6E-409C-BE32-E72D297353CC}">
                <c16:uniqueId val="{0000001C-A270-4535-89FD-15BB4E2FD79E}"/>
              </c:ext>
            </c:extLst>
          </c:dPt>
          <c:dPt>
            <c:idx val="2"/>
            <c:bubble3D val="0"/>
            <c:spPr>
              <a:solidFill>
                <a:srgbClr val="EFA081"/>
              </a:solidFill>
              <a:ln w="19050">
                <a:noFill/>
              </a:ln>
              <a:effectLst/>
            </c:spPr>
            <c:extLst>
              <c:ext xmlns:c16="http://schemas.microsoft.com/office/drawing/2014/chart" uri="{C3380CC4-5D6E-409C-BE32-E72D297353CC}">
                <c16:uniqueId val="{0000001E-A270-4535-89FD-15BB4E2FD79E}"/>
              </c:ext>
            </c:extLst>
          </c:dPt>
          <c:dPt>
            <c:idx val="3"/>
            <c:bubble3D val="0"/>
            <c:spPr>
              <a:solidFill>
                <a:srgbClr val="E1541C"/>
              </a:solidFill>
              <a:ln w="19050">
                <a:noFill/>
              </a:ln>
              <a:effectLst/>
            </c:spPr>
            <c:extLst>
              <c:ext xmlns:c16="http://schemas.microsoft.com/office/drawing/2014/chart" uri="{C3380CC4-5D6E-409C-BE32-E72D297353CC}">
                <c16:uniqueId val="{0000001F-DE0B-42B4-8474-0E9EEE8439EE}"/>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A270-4535-89FD-15BB4E2FD79E}"/>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6F07-4C91-A2DA-1462900C0454}"/>
              </c:ext>
            </c:extLst>
          </c:dPt>
          <c:dPt>
            <c:idx val="1"/>
            <c:bubble3D val="0"/>
            <c:spPr>
              <a:solidFill>
                <a:srgbClr val="8F5AAE"/>
              </a:solidFill>
              <a:ln w="19050">
                <a:noFill/>
              </a:ln>
              <a:effectLst/>
            </c:spPr>
            <c:extLst>
              <c:ext xmlns:c16="http://schemas.microsoft.com/office/drawing/2014/chart" uri="{C3380CC4-5D6E-409C-BE32-E72D297353CC}">
                <c16:uniqueId val="{00000003-6F07-4C91-A2DA-1462900C0454}"/>
              </c:ext>
            </c:extLst>
          </c:dPt>
          <c:dPt>
            <c:idx val="2"/>
            <c:bubble3D val="0"/>
            <c:spPr>
              <a:solidFill>
                <a:srgbClr val="546FC2"/>
              </a:solidFill>
              <a:ln w="19050">
                <a:noFill/>
              </a:ln>
              <a:effectLst/>
            </c:spPr>
            <c:extLst>
              <c:ext xmlns:c16="http://schemas.microsoft.com/office/drawing/2014/chart" uri="{C3380CC4-5D6E-409C-BE32-E72D297353CC}">
                <c16:uniqueId val="{00000005-6F07-4C91-A2DA-1462900C0454}"/>
              </c:ext>
            </c:extLst>
          </c:dPt>
          <c:dPt>
            <c:idx val="3"/>
            <c:bubble3D val="0"/>
            <c:spPr>
              <a:solidFill>
                <a:srgbClr val="007EC3"/>
              </a:solidFill>
              <a:ln w="19050">
                <a:noFill/>
              </a:ln>
              <a:effectLst/>
            </c:spPr>
            <c:extLst>
              <c:ext xmlns:c16="http://schemas.microsoft.com/office/drawing/2014/chart" uri="{C3380CC4-5D6E-409C-BE32-E72D297353CC}">
                <c16:uniqueId val="{00000007-6F07-4C91-A2DA-1462900C0454}"/>
              </c:ext>
            </c:extLst>
          </c:dPt>
          <c:dPt>
            <c:idx val="4"/>
            <c:bubble3D val="0"/>
            <c:spPr>
              <a:solidFill>
                <a:srgbClr val="0087B2"/>
              </a:solidFill>
              <a:ln w="19050">
                <a:noFill/>
              </a:ln>
              <a:effectLst/>
            </c:spPr>
            <c:extLst>
              <c:ext xmlns:c16="http://schemas.microsoft.com/office/drawing/2014/chart" uri="{C3380CC4-5D6E-409C-BE32-E72D297353CC}">
                <c16:uniqueId val="{00000009-6F07-4C91-A2DA-1462900C0454}"/>
              </c:ext>
            </c:extLst>
          </c:dPt>
          <c:dPt>
            <c:idx val="5"/>
            <c:bubble3D val="0"/>
            <c:spPr>
              <a:solidFill>
                <a:srgbClr val="008C97"/>
              </a:solidFill>
              <a:ln w="19050">
                <a:noFill/>
              </a:ln>
              <a:effectLst/>
            </c:spPr>
            <c:extLst>
              <c:ext xmlns:c16="http://schemas.microsoft.com/office/drawing/2014/chart" uri="{C3380CC4-5D6E-409C-BE32-E72D297353CC}">
                <c16:uniqueId val="{0000000B-6F07-4C91-A2DA-1462900C0454}"/>
              </c:ext>
            </c:extLst>
          </c:dPt>
          <c:dPt>
            <c:idx val="6"/>
            <c:bubble3D val="0"/>
            <c:spPr>
              <a:noFill/>
              <a:ln w="19050">
                <a:noFill/>
              </a:ln>
              <a:effectLst/>
            </c:spPr>
            <c:extLst>
              <c:ext xmlns:c16="http://schemas.microsoft.com/office/drawing/2014/chart" uri="{C3380CC4-5D6E-409C-BE32-E72D297353CC}">
                <c16:uniqueId val="{0000000D-6F07-4C91-A2DA-1462900C0454}"/>
              </c:ext>
            </c:extLst>
          </c:dPt>
          <c:dPt>
            <c:idx val="7"/>
            <c:bubble3D val="0"/>
            <c:spPr>
              <a:noFill/>
              <a:ln w="19050">
                <a:noFill/>
              </a:ln>
              <a:effectLst/>
            </c:spPr>
            <c:extLst>
              <c:ext xmlns:c16="http://schemas.microsoft.com/office/drawing/2014/chart" uri="{C3380CC4-5D6E-409C-BE32-E72D297353CC}">
                <c16:uniqueId val="{0000000F-6F07-4C91-A2DA-1462900C0454}"/>
              </c:ext>
            </c:extLst>
          </c:dPt>
          <c:dPt>
            <c:idx val="8"/>
            <c:bubble3D val="0"/>
            <c:spPr>
              <a:noFill/>
              <a:ln w="19050">
                <a:noFill/>
              </a:ln>
              <a:effectLst/>
            </c:spPr>
            <c:extLst>
              <c:ext xmlns:c16="http://schemas.microsoft.com/office/drawing/2014/chart" uri="{C3380CC4-5D6E-409C-BE32-E72D297353CC}">
                <c16:uniqueId val="{00000011-6F07-4C91-A2DA-1462900C0454}"/>
              </c:ext>
            </c:extLst>
          </c:dPt>
          <c:dPt>
            <c:idx val="9"/>
            <c:bubble3D val="0"/>
            <c:spPr>
              <a:noFill/>
              <a:ln w="19050">
                <a:noFill/>
              </a:ln>
              <a:effectLst/>
            </c:spPr>
            <c:extLst>
              <c:ext xmlns:c16="http://schemas.microsoft.com/office/drawing/2014/chart" uri="{C3380CC4-5D6E-409C-BE32-E72D297353CC}">
                <c16:uniqueId val="{00000013-6F07-4C91-A2DA-1462900C0454}"/>
              </c:ext>
            </c:extLst>
          </c:dPt>
          <c:dPt>
            <c:idx val="10"/>
            <c:bubble3D val="0"/>
            <c:spPr>
              <a:noFill/>
              <a:ln w="19050">
                <a:noFill/>
              </a:ln>
              <a:effectLst/>
            </c:spPr>
            <c:extLst>
              <c:ext xmlns:c16="http://schemas.microsoft.com/office/drawing/2014/chart" uri="{C3380CC4-5D6E-409C-BE32-E72D297353CC}">
                <c16:uniqueId val="{00000015-6F07-4C91-A2DA-1462900C0454}"/>
              </c:ext>
            </c:extLst>
          </c:dPt>
          <c:dPt>
            <c:idx val="11"/>
            <c:bubble3D val="0"/>
            <c:spPr>
              <a:noFill/>
              <a:ln w="19050">
                <a:noFill/>
              </a:ln>
              <a:effectLst/>
            </c:spPr>
            <c:extLst>
              <c:ext xmlns:c16="http://schemas.microsoft.com/office/drawing/2014/chart" uri="{C3380CC4-5D6E-409C-BE32-E72D297353CC}">
                <c16:uniqueId val="{00000017-6F07-4C91-A2DA-1462900C0454}"/>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F07-4C91-A2DA-1462900C0454}"/>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6F07-4C91-A2DA-1462900C0454}"/>
              </c:ext>
            </c:extLst>
          </c:dPt>
          <c:dPt>
            <c:idx val="1"/>
            <c:bubble3D val="0"/>
            <c:spPr>
              <a:solidFill>
                <a:srgbClr val="EFA081"/>
              </a:solidFill>
              <a:ln w="19050">
                <a:noFill/>
              </a:ln>
              <a:effectLst/>
            </c:spPr>
            <c:extLst>
              <c:ext xmlns:c16="http://schemas.microsoft.com/office/drawing/2014/chart" uri="{C3380CC4-5D6E-409C-BE32-E72D297353CC}">
                <c16:uniqueId val="{0000001C-6F07-4C91-A2DA-1462900C0454}"/>
              </c:ext>
            </c:extLst>
          </c:dPt>
          <c:dPt>
            <c:idx val="2"/>
            <c:bubble3D val="0"/>
            <c:spPr>
              <a:noFill/>
              <a:ln w="19050">
                <a:noFill/>
              </a:ln>
              <a:effectLst/>
            </c:spPr>
            <c:extLst>
              <c:ext xmlns:c16="http://schemas.microsoft.com/office/drawing/2014/chart" uri="{C3380CC4-5D6E-409C-BE32-E72D297353CC}">
                <c16:uniqueId val="{0000001D-CE43-4850-844A-E740D2056C05}"/>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6F07-4C91-A2DA-1462900C045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9BCD-412E-B0CE-2FAE7BA9A214}"/>
              </c:ext>
            </c:extLst>
          </c:dPt>
          <c:dPt>
            <c:idx val="1"/>
            <c:bubble3D val="0"/>
            <c:spPr>
              <a:noFill/>
              <a:ln w="19050">
                <a:solidFill>
                  <a:schemeClr val="bg1"/>
                </a:solidFill>
              </a:ln>
              <a:effectLst/>
            </c:spPr>
            <c:extLst>
              <c:ext xmlns:c16="http://schemas.microsoft.com/office/drawing/2014/chart" uri="{C3380CC4-5D6E-409C-BE32-E72D297353CC}">
                <c16:uniqueId val="{00000003-9BCD-412E-B0CE-2FAE7BA9A214}"/>
              </c:ext>
            </c:extLst>
          </c:dPt>
          <c:dPt>
            <c:idx val="2"/>
            <c:bubble3D val="0"/>
            <c:spPr>
              <a:noFill/>
              <a:ln w="19050">
                <a:solidFill>
                  <a:schemeClr val="bg1"/>
                </a:solidFill>
              </a:ln>
              <a:effectLst/>
            </c:spPr>
            <c:extLst>
              <c:ext xmlns:c16="http://schemas.microsoft.com/office/drawing/2014/chart" uri="{C3380CC4-5D6E-409C-BE32-E72D297353CC}">
                <c16:uniqueId val="{00000005-9BCD-412E-B0CE-2FAE7BA9A214}"/>
              </c:ext>
            </c:extLst>
          </c:dPt>
          <c:dPt>
            <c:idx val="3"/>
            <c:bubble3D val="0"/>
            <c:spPr>
              <a:noFill/>
              <a:ln w="19050">
                <a:solidFill>
                  <a:schemeClr val="bg1"/>
                </a:solidFill>
              </a:ln>
              <a:effectLst/>
            </c:spPr>
            <c:extLst>
              <c:ext xmlns:c16="http://schemas.microsoft.com/office/drawing/2014/chart" uri="{C3380CC4-5D6E-409C-BE32-E72D297353CC}">
                <c16:uniqueId val="{00000007-9BCD-412E-B0CE-2FAE7BA9A214}"/>
              </c:ext>
            </c:extLst>
          </c:dPt>
          <c:dPt>
            <c:idx val="4"/>
            <c:bubble3D val="0"/>
            <c:spPr>
              <a:noFill/>
              <a:ln w="19050">
                <a:solidFill>
                  <a:schemeClr val="bg1"/>
                </a:solidFill>
              </a:ln>
              <a:effectLst/>
            </c:spPr>
            <c:extLst>
              <c:ext xmlns:c16="http://schemas.microsoft.com/office/drawing/2014/chart" uri="{C3380CC4-5D6E-409C-BE32-E72D297353CC}">
                <c16:uniqueId val="{00000009-9BCD-412E-B0CE-2FAE7BA9A214}"/>
              </c:ext>
            </c:extLst>
          </c:dPt>
          <c:dPt>
            <c:idx val="5"/>
            <c:bubble3D val="0"/>
            <c:spPr>
              <a:noFill/>
              <a:ln w="19050">
                <a:solidFill>
                  <a:schemeClr val="bg1"/>
                </a:solidFill>
              </a:ln>
              <a:effectLst/>
            </c:spPr>
            <c:extLst>
              <c:ext xmlns:c16="http://schemas.microsoft.com/office/drawing/2014/chart" uri="{C3380CC4-5D6E-409C-BE32-E72D297353CC}">
                <c16:uniqueId val="{0000000B-9BCD-412E-B0CE-2FAE7BA9A214}"/>
              </c:ext>
            </c:extLst>
          </c:dPt>
          <c:dPt>
            <c:idx val="6"/>
            <c:bubble3D val="0"/>
            <c:spPr>
              <a:noFill/>
              <a:ln w="19050">
                <a:noFill/>
              </a:ln>
              <a:effectLst/>
            </c:spPr>
            <c:extLst>
              <c:ext xmlns:c16="http://schemas.microsoft.com/office/drawing/2014/chart" uri="{C3380CC4-5D6E-409C-BE32-E72D297353CC}">
                <c16:uniqueId val="{0000000D-9BCD-412E-B0CE-2FAE7BA9A214}"/>
              </c:ext>
            </c:extLst>
          </c:dPt>
          <c:dPt>
            <c:idx val="7"/>
            <c:bubble3D val="0"/>
            <c:spPr>
              <a:noFill/>
              <a:ln w="19050">
                <a:noFill/>
              </a:ln>
              <a:effectLst/>
            </c:spPr>
            <c:extLst>
              <c:ext xmlns:c16="http://schemas.microsoft.com/office/drawing/2014/chart" uri="{C3380CC4-5D6E-409C-BE32-E72D297353CC}">
                <c16:uniqueId val="{0000000F-9BCD-412E-B0CE-2FAE7BA9A214}"/>
              </c:ext>
            </c:extLst>
          </c:dPt>
          <c:dPt>
            <c:idx val="8"/>
            <c:bubble3D val="0"/>
            <c:spPr>
              <a:noFill/>
              <a:ln w="19050">
                <a:noFill/>
              </a:ln>
              <a:effectLst/>
            </c:spPr>
            <c:extLst>
              <c:ext xmlns:c16="http://schemas.microsoft.com/office/drawing/2014/chart" uri="{C3380CC4-5D6E-409C-BE32-E72D297353CC}">
                <c16:uniqueId val="{00000011-9BCD-412E-B0CE-2FAE7BA9A214}"/>
              </c:ext>
            </c:extLst>
          </c:dPt>
          <c:dPt>
            <c:idx val="9"/>
            <c:bubble3D val="0"/>
            <c:spPr>
              <a:noFill/>
              <a:ln w="19050">
                <a:noFill/>
              </a:ln>
              <a:effectLst/>
            </c:spPr>
            <c:extLst>
              <c:ext xmlns:c16="http://schemas.microsoft.com/office/drawing/2014/chart" uri="{C3380CC4-5D6E-409C-BE32-E72D297353CC}">
                <c16:uniqueId val="{00000013-9BCD-412E-B0CE-2FAE7BA9A214}"/>
              </c:ext>
            </c:extLst>
          </c:dPt>
          <c:dPt>
            <c:idx val="10"/>
            <c:bubble3D val="0"/>
            <c:spPr>
              <a:noFill/>
              <a:ln w="19050">
                <a:noFill/>
              </a:ln>
              <a:effectLst/>
            </c:spPr>
            <c:extLst>
              <c:ext xmlns:c16="http://schemas.microsoft.com/office/drawing/2014/chart" uri="{C3380CC4-5D6E-409C-BE32-E72D297353CC}">
                <c16:uniqueId val="{00000015-9BCD-412E-B0CE-2FAE7BA9A214}"/>
              </c:ext>
            </c:extLst>
          </c:dPt>
          <c:dPt>
            <c:idx val="11"/>
            <c:bubble3D val="0"/>
            <c:spPr>
              <a:noFill/>
              <a:ln w="19050">
                <a:noFill/>
              </a:ln>
              <a:effectLst/>
            </c:spPr>
            <c:extLst>
              <c:ext xmlns:c16="http://schemas.microsoft.com/office/drawing/2014/chart" uri="{C3380CC4-5D6E-409C-BE32-E72D297353CC}">
                <c16:uniqueId val="{00000017-9BCD-412E-B0CE-2FAE7BA9A214}"/>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BCD-412E-B0CE-2FAE7BA9A21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2A2F-4CBF-AAD8-5DE96D94798F}"/>
              </c:ext>
            </c:extLst>
          </c:dPt>
          <c:dPt>
            <c:idx val="1"/>
            <c:bubble3D val="0"/>
            <c:spPr>
              <a:noFill/>
              <a:ln w="19050">
                <a:noFill/>
              </a:ln>
              <a:effectLst/>
            </c:spPr>
            <c:extLst>
              <c:ext xmlns:c16="http://schemas.microsoft.com/office/drawing/2014/chart" uri="{C3380CC4-5D6E-409C-BE32-E72D297353CC}">
                <c16:uniqueId val="{00000003-2A2F-4CBF-AAD8-5DE96D94798F}"/>
              </c:ext>
            </c:extLst>
          </c:dPt>
          <c:dPt>
            <c:idx val="2"/>
            <c:bubble3D val="0"/>
            <c:spPr>
              <a:noFill/>
              <a:ln w="19050">
                <a:noFill/>
              </a:ln>
              <a:effectLst/>
            </c:spPr>
            <c:extLst>
              <c:ext xmlns:c16="http://schemas.microsoft.com/office/drawing/2014/chart" uri="{C3380CC4-5D6E-409C-BE32-E72D297353CC}">
                <c16:uniqueId val="{00000005-2A2F-4CBF-AAD8-5DE96D94798F}"/>
              </c:ext>
            </c:extLst>
          </c:dPt>
          <c:dPt>
            <c:idx val="3"/>
            <c:bubble3D val="0"/>
            <c:spPr>
              <a:noFill/>
              <a:ln w="19050">
                <a:noFill/>
              </a:ln>
              <a:effectLst/>
            </c:spPr>
            <c:extLst>
              <c:ext xmlns:c16="http://schemas.microsoft.com/office/drawing/2014/chart" uri="{C3380CC4-5D6E-409C-BE32-E72D297353CC}">
                <c16:uniqueId val="{00000007-2A2F-4CBF-AAD8-5DE96D94798F}"/>
              </c:ext>
            </c:extLst>
          </c:dPt>
          <c:dPt>
            <c:idx val="4"/>
            <c:bubble3D val="0"/>
            <c:spPr>
              <a:noFill/>
              <a:ln w="19050">
                <a:noFill/>
              </a:ln>
              <a:effectLst/>
            </c:spPr>
            <c:extLst>
              <c:ext xmlns:c16="http://schemas.microsoft.com/office/drawing/2014/chart" uri="{C3380CC4-5D6E-409C-BE32-E72D297353CC}">
                <c16:uniqueId val="{00000009-2A2F-4CBF-AAD8-5DE96D94798F}"/>
              </c:ext>
            </c:extLst>
          </c:dPt>
          <c:dPt>
            <c:idx val="5"/>
            <c:bubble3D val="0"/>
            <c:spPr>
              <a:noFill/>
              <a:ln w="19050">
                <a:noFill/>
              </a:ln>
              <a:effectLst/>
            </c:spPr>
            <c:extLst>
              <c:ext xmlns:c16="http://schemas.microsoft.com/office/drawing/2014/chart" uri="{C3380CC4-5D6E-409C-BE32-E72D297353CC}">
                <c16:uniqueId val="{0000000B-2A2F-4CBF-AAD8-5DE96D94798F}"/>
              </c:ext>
            </c:extLst>
          </c:dPt>
          <c:dPt>
            <c:idx val="6"/>
            <c:bubble3D val="0"/>
            <c:spPr>
              <a:noFill/>
              <a:ln w="19050">
                <a:solidFill>
                  <a:schemeClr val="bg1"/>
                </a:solidFill>
              </a:ln>
              <a:effectLst/>
            </c:spPr>
            <c:extLst>
              <c:ext xmlns:c16="http://schemas.microsoft.com/office/drawing/2014/chart" uri="{C3380CC4-5D6E-409C-BE32-E72D297353CC}">
                <c16:uniqueId val="{0000000D-2A2F-4CBF-AAD8-5DE96D94798F}"/>
              </c:ext>
            </c:extLst>
          </c:dPt>
          <c:dPt>
            <c:idx val="7"/>
            <c:bubble3D val="0"/>
            <c:spPr>
              <a:noFill/>
              <a:ln w="19050">
                <a:solidFill>
                  <a:schemeClr val="bg1"/>
                </a:solidFill>
              </a:ln>
              <a:effectLst/>
            </c:spPr>
            <c:extLst>
              <c:ext xmlns:c16="http://schemas.microsoft.com/office/drawing/2014/chart" uri="{C3380CC4-5D6E-409C-BE32-E72D297353CC}">
                <c16:uniqueId val="{0000000F-2A2F-4CBF-AAD8-5DE96D94798F}"/>
              </c:ext>
            </c:extLst>
          </c:dPt>
          <c:dPt>
            <c:idx val="8"/>
            <c:bubble3D val="0"/>
            <c:spPr>
              <a:noFill/>
              <a:ln w="19050">
                <a:solidFill>
                  <a:schemeClr val="bg1"/>
                </a:solidFill>
              </a:ln>
              <a:effectLst/>
            </c:spPr>
            <c:extLst>
              <c:ext xmlns:c16="http://schemas.microsoft.com/office/drawing/2014/chart" uri="{C3380CC4-5D6E-409C-BE32-E72D297353CC}">
                <c16:uniqueId val="{00000011-2A2F-4CBF-AAD8-5DE96D94798F}"/>
              </c:ext>
            </c:extLst>
          </c:dPt>
          <c:dPt>
            <c:idx val="9"/>
            <c:bubble3D val="0"/>
            <c:spPr>
              <a:noFill/>
              <a:ln w="19050">
                <a:solidFill>
                  <a:schemeClr val="bg1"/>
                </a:solidFill>
              </a:ln>
              <a:effectLst/>
            </c:spPr>
            <c:extLst>
              <c:ext xmlns:c16="http://schemas.microsoft.com/office/drawing/2014/chart" uri="{C3380CC4-5D6E-409C-BE32-E72D297353CC}">
                <c16:uniqueId val="{00000013-2A2F-4CBF-AAD8-5DE96D94798F}"/>
              </c:ext>
            </c:extLst>
          </c:dPt>
          <c:dPt>
            <c:idx val="10"/>
            <c:bubble3D val="0"/>
            <c:spPr>
              <a:noFill/>
              <a:ln w="19050">
                <a:solidFill>
                  <a:schemeClr val="bg1"/>
                </a:solidFill>
              </a:ln>
              <a:effectLst/>
            </c:spPr>
            <c:extLst>
              <c:ext xmlns:c16="http://schemas.microsoft.com/office/drawing/2014/chart" uri="{C3380CC4-5D6E-409C-BE32-E72D297353CC}">
                <c16:uniqueId val="{00000015-2A2F-4CBF-AAD8-5DE96D94798F}"/>
              </c:ext>
            </c:extLst>
          </c:dPt>
          <c:dPt>
            <c:idx val="11"/>
            <c:bubble3D val="0"/>
            <c:spPr>
              <a:noFill/>
              <a:ln w="19050">
                <a:solidFill>
                  <a:schemeClr val="bg1"/>
                </a:solidFill>
              </a:ln>
              <a:effectLst/>
            </c:spPr>
            <c:extLst>
              <c:ext xmlns:c16="http://schemas.microsoft.com/office/drawing/2014/chart" uri="{C3380CC4-5D6E-409C-BE32-E72D297353CC}">
                <c16:uniqueId val="{00000017-2A2F-4CBF-AAD8-5DE96D94798F}"/>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A2F-4CBF-AAD8-5DE96D94798F}"/>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6B55-46E9-9B38-1E37C7794863}"/>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1-6B55-46E9-9B38-1E37C7794863}"/>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505000</c:v>
                </c:pt>
                <c:pt idx="1">
                  <c:v>586911</c:v>
                </c:pt>
                <c:pt idx="2">
                  <c:v>671347</c:v>
                </c:pt>
                <c:pt idx="3">
                  <c:v>581356</c:v>
                </c:pt>
                <c:pt idx="4">
                  <c:v>547521</c:v>
                </c:pt>
                <c:pt idx="5">
                  <c:v>562570</c:v>
                </c:pt>
                <c:pt idx="6">
                  <c:v>456722</c:v>
                </c:pt>
                <c:pt idx="7">
                  <c:v>400162</c:v>
                </c:pt>
                <c:pt idx="8">
                  <c:v>352187</c:v>
                </c:pt>
                <c:pt idx="9">
                  <c:v>355520</c:v>
                </c:pt>
                <c:pt idx="10">
                  <c:v>426422</c:v>
                </c:pt>
                <c:pt idx="11">
                  <c:v>429250</c:v>
                </c:pt>
              </c:numCache>
            </c:numRef>
          </c:val>
          <c:extLst>
            <c:ext xmlns:c16="http://schemas.microsoft.com/office/drawing/2014/chart" uri="{C3380CC4-5D6E-409C-BE32-E72D297353CC}">
              <c16:uniqueId val="{00000000-7901-4778-A6F8-CFF1395EF84D}"/>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0.9</c:v>
                </c:pt>
                <c:pt idx="1">
                  <c:v>0.68</c:v>
                </c:pt>
                <c:pt idx="2">
                  <c:v>0.55000000000000004</c:v>
                </c:pt>
                <c:pt idx="3">
                  <c:v>0.48</c:v>
                </c:pt>
                <c:pt idx="4">
                  <c:v>0.35</c:v>
                </c:pt>
              </c:numCache>
            </c:numRef>
          </c:val>
          <c:extLst>
            <c:ext xmlns:c16="http://schemas.microsoft.com/office/drawing/2014/chart" uri="{C3380CC4-5D6E-409C-BE32-E72D297353CC}">
              <c16:uniqueId val="{00000000-160F-4915-8826-C82D49F4D6B8}"/>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9.9999999999999978E-2</c:v>
                </c:pt>
                <c:pt idx="1">
                  <c:v>0.31999999999999995</c:v>
                </c:pt>
                <c:pt idx="2">
                  <c:v>0.44999999999999996</c:v>
                </c:pt>
                <c:pt idx="3">
                  <c:v>0.52</c:v>
                </c:pt>
                <c:pt idx="4">
                  <c:v>0.65</c:v>
                </c:pt>
              </c:numCache>
            </c:numRef>
          </c:val>
          <c:extLst>
            <c:ext xmlns:c16="http://schemas.microsoft.com/office/drawing/2014/chart" uri="{C3380CC4-5D6E-409C-BE32-E72D297353CC}">
              <c16:uniqueId val="{00000001-160F-4915-8826-C82D49F4D6B8}"/>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F91-4AE0-80D8-47F0464C3E7A}"/>
              </c:ext>
            </c:extLst>
          </c:dPt>
          <c:dPt>
            <c:idx val="1"/>
            <c:bubble3D val="0"/>
            <c:spPr>
              <a:noFill/>
              <a:ln w="19050">
                <a:noFill/>
              </a:ln>
              <a:effectLst/>
            </c:spPr>
            <c:extLst>
              <c:ext xmlns:c16="http://schemas.microsoft.com/office/drawing/2014/chart" uri="{C3380CC4-5D6E-409C-BE32-E72D297353CC}">
                <c16:uniqueId val="{00000003-BF91-4AE0-80D8-47F0464C3E7A}"/>
              </c:ext>
            </c:extLst>
          </c:dPt>
          <c:dPt>
            <c:idx val="2"/>
            <c:bubble3D val="0"/>
            <c:spPr>
              <a:noFill/>
              <a:ln w="19050">
                <a:noFill/>
              </a:ln>
              <a:effectLst/>
            </c:spPr>
            <c:extLst>
              <c:ext xmlns:c16="http://schemas.microsoft.com/office/drawing/2014/chart" uri="{C3380CC4-5D6E-409C-BE32-E72D297353CC}">
                <c16:uniqueId val="{00000005-BF91-4AE0-80D8-47F0464C3E7A}"/>
              </c:ext>
            </c:extLst>
          </c:dPt>
          <c:dPt>
            <c:idx val="3"/>
            <c:bubble3D val="0"/>
            <c:spPr>
              <a:noFill/>
              <a:ln w="19050">
                <a:noFill/>
              </a:ln>
              <a:effectLst/>
            </c:spPr>
            <c:extLst>
              <c:ext xmlns:c16="http://schemas.microsoft.com/office/drawing/2014/chart" uri="{C3380CC4-5D6E-409C-BE32-E72D297353CC}">
                <c16:uniqueId val="{00000007-BF91-4AE0-80D8-47F0464C3E7A}"/>
              </c:ext>
            </c:extLst>
          </c:dPt>
          <c:dPt>
            <c:idx val="4"/>
            <c:bubble3D val="0"/>
            <c:spPr>
              <a:noFill/>
              <a:ln w="19050">
                <a:noFill/>
              </a:ln>
              <a:effectLst/>
            </c:spPr>
            <c:extLst>
              <c:ext xmlns:c16="http://schemas.microsoft.com/office/drawing/2014/chart" uri="{C3380CC4-5D6E-409C-BE32-E72D297353CC}">
                <c16:uniqueId val="{00000009-BF91-4AE0-80D8-47F0464C3E7A}"/>
              </c:ext>
            </c:extLst>
          </c:dPt>
          <c:dPt>
            <c:idx val="5"/>
            <c:bubble3D val="0"/>
            <c:spPr>
              <a:noFill/>
              <a:ln w="19050">
                <a:noFill/>
              </a:ln>
              <a:effectLst/>
            </c:spPr>
            <c:extLst>
              <c:ext xmlns:c16="http://schemas.microsoft.com/office/drawing/2014/chart" uri="{C3380CC4-5D6E-409C-BE32-E72D297353CC}">
                <c16:uniqueId val="{0000000B-BF91-4AE0-80D8-47F0464C3E7A}"/>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BF91-4AE0-80D8-47F0464C3E7A}"/>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BF91-4AE0-80D8-47F0464C3E7A}"/>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BF91-4AE0-80D8-47F0464C3E7A}"/>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BF91-4AE0-80D8-47F0464C3E7A}"/>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BF91-4AE0-80D8-47F0464C3E7A}"/>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BF91-4AE0-80D8-47F0464C3E7A}"/>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F91-4AE0-80D8-47F0464C3E7A}"/>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F91-4AE0-80D8-47F0464C3E7A}"/>
              </c:ext>
            </c:extLst>
          </c:dPt>
          <c:dPt>
            <c:idx val="1"/>
            <c:bubble3D val="0"/>
            <c:spPr>
              <a:noFill/>
              <a:ln w="19050">
                <a:noFill/>
              </a:ln>
              <a:effectLst/>
            </c:spPr>
            <c:extLst>
              <c:ext xmlns:c16="http://schemas.microsoft.com/office/drawing/2014/chart" uri="{C3380CC4-5D6E-409C-BE32-E72D297353CC}">
                <c16:uniqueId val="{0000001C-BF91-4AE0-80D8-47F0464C3E7A}"/>
              </c:ext>
            </c:extLst>
          </c:dPt>
          <c:dPt>
            <c:idx val="2"/>
            <c:bubble3D val="0"/>
            <c:spPr>
              <a:solidFill>
                <a:schemeClr val="bg1"/>
              </a:solidFill>
              <a:ln w="19050">
                <a:noFill/>
              </a:ln>
              <a:effectLst/>
            </c:spPr>
            <c:extLst>
              <c:ext xmlns:c16="http://schemas.microsoft.com/office/drawing/2014/chart" uri="{C3380CC4-5D6E-409C-BE32-E72D297353CC}">
                <c16:uniqueId val="{0000001E-BF91-4AE0-80D8-47F0464C3E7A}"/>
              </c:ext>
            </c:extLst>
          </c:dPt>
          <c:dPt>
            <c:idx val="3"/>
            <c:bubble3D val="0"/>
            <c:spPr>
              <a:solidFill>
                <a:srgbClr val="CEB5DD"/>
              </a:solidFill>
              <a:ln w="19050">
                <a:noFill/>
              </a:ln>
              <a:effectLst/>
            </c:spPr>
            <c:extLst>
              <c:ext xmlns:c16="http://schemas.microsoft.com/office/drawing/2014/chart" uri="{C3380CC4-5D6E-409C-BE32-E72D297353CC}">
                <c16:uniqueId val="{0000001F-B40B-48AC-9DD1-E8A1CD0A8C3B}"/>
              </c:ext>
            </c:extLst>
          </c:dPt>
          <c:val>
            <c:numRef>
              <c:f>Processing!$R$18:$R$21</c:f>
              <c:numCache>
                <c:formatCode>General</c:formatCode>
                <c:ptCount val="4"/>
                <c:pt idx="0">
                  <c:v>180</c:v>
                </c:pt>
                <c:pt idx="1">
                  <c:v>180</c:v>
                </c:pt>
                <c:pt idx="2">
                  <c:v>0</c:v>
                </c:pt>
                <c:pt idx="3">
                  <c:v>0</c:v>
                </c:pt>
              </c:numCache>
            </c:numRef>
          </c:val>
          <c:extLst>
            <c:ext xmlns:c16="http://schemas.microsoft.com/office/drawing/2014/chart" uri="{C3380CC4-5D6E-409C-BE32-E72D297353CC}">
              <c16:uniqueId val="{0000001F-BF91-4AE0-80D8-47F0464C3E7A}"/>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D50F-4C56-B005-E2D709086459}"/>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50F-4C56-B005-E2D709086459}"/>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D50F-4C56-B005-E2D709086459}"/>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D50F-4C56-B005-E2D709086459}"/>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D50F-4C56-B005-E2D709086459}"/>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D50F-4C56-B005-E2D709086459}"/>
              </c:ext>
            </c:extLst>
          </c:dPt>
          <c:dPt>
            <c:idx val="6"/>
            <c:bubble3D val="0"/>
            <c:spPr>
              <a:noFill/>
              <a:ln w="19050">
                <a:noFill/>
              </a:ln>
              <a:effectLst/>
            </c:spPr>
            <c:extLst>
              <c:ext xmlns:c16="http://schemas.microsoft.com/office/drawing/2014/chart" uri="{C3380CC4-5D6E-409C-BE32-E72D297353CC}">
                <c16:uniqueId val="{0000000D-D50F-4C56-B005-E2D709086459}"/>
              </c:ext>
            </c:extLst>
          </c:dPt>
          <c:dPt>
            <c:idx val="7"/>
            <c:bubble3D val="0"/>
            <c:spPr>
              <a:noFill/>
              <a:ln w="19050">
                <a:noFill/>
              </a:ln>
              <a:effectLst/>
            </c:spPr>
            <c:extLst>
              <c:ext xmlns:c16="http://schemas.microsoft.com/office/drawing/2014/chart" uri="{C3380CC4-5D6E-409C-BE32-E72D297353CC}">
                <c16:uniqueId val="{0000000F-D50F-4C56-B005-E2D709086459}"/>
              </c:ext>
            </c:extLst>
          </c:dPt>
          <c:dPt>
            <c:idx val="8"/>
            <c:bubble3D val="0"/>
            <c:spPr>
              <a:noFill/>
              <a:ln w="19050">
                <a:noFill/>
              </a:ln>
              <a:effectLst/>
            </c:spPr>
            <c:extLst>
              <c:ext xmlns:c16="http://schemas.microsoft.com/office/drawing/2014/chart" uri="{C3380CC4-5D6E-409C-BE32-E72D297353CC}">
                <c16:uniqueId val="{00000011-D50F-4C56-B005-E2D709086459}"/>
              </c:ext>
            </c:extLst>
          </c:dPt>
          <c:dPt>
            <c:idx val="9"/>
            <c:bubble3D val="0"/>
            <c:spPr>
              <a:noFill/>
              <a:ln w="19050">
                <a:noFill/>
              </a:ln>
              <a:effectLst/>
            </c:spPr>
            <c:extLst>
              <c:ext xmlns:c16="http://schemas.microsoft.com/office/drawing/2014/chart" uri="{C3380CC4-5D6E-409C-BE32-E72D297353CC}">
                <c16:uniqueId val="{00000013-D50F-4C56-B005-E2D709086459}"/>
              </c:ext>
            </c:extLst>
          </c:dPt>
          <c:dPt>
            <c:idx val="10"/>
            <c:bubble3D val="0"/>
            <c:spPr>
              <a:noFill/>
              <a:ln w="19050">
                <a:noFill/>
              </a:ln>
              <a:effectLst/>
            </c:spPr>
            <c:extLst>
              <c:ext xmlns:c16="http://schemas.microsoft.com/office/drawing/2014/chart" uri="{C3380CC4-5D6E-409C-BE32-E72D297353CC}">
                <c16:uniqueId val="{00000015-D50F-4C56-B005-E2D709086459}"/>
              </c:ext>
            </c:extLst>
          </c:dPt>
          <c:dPt>
            <c:idx val="11"/>
            <c:bubble3D val="0"/>
            <c:spPr>
              <a:noFill/>
              <a:ln w="19050">
                <a:noFill/>
              </a:ln>
              <a:effectLst/>
            </c:spPr>
            <c:extLst>
              <c:ext xmlns:c16="http://schemas.microsoft.com/office/drawing/2014/chart" uri="{C3380CC4-5D6E-409C-BE32-E72D297353CC}">
                <c16:uniqueId val="{00000017-D50F-4C56-B005-E2D70908645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D50F-4C56-B005-E2D709086459}"/>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D50F-4C56-B005-E2D709086459}"/>
              </c:ext>
            </c:extLst>
          </c:dPt>
          <c:dPt>
            <c:idx val="1"/>
            <c:bubble3D val="0"/>
            <c:spPr>
              <a:solidFill>
                <a:schemeClr val="bg1"/>
              </a:solidFill>
              <a:ln w="19050">
                <a:noFill/>
              </a:ln>
              <a:effectLst/>
            </c:spPr>
            <c:extLst>
              <c:ext xmlns:c16="http://schemas.microsoft.com/office/drawing/2014/chart" uri="{C3380CC4-5D6E-409C-BE32-E72D297353CC}">
                <c16:uniqueId val="{0000001C-D50F-4C56-B005-E2D709086459}"/>
              </c:ext>
            </c:extLst>
          </c:dPt>
          <c:dPt>
            <c:idx val="2"/>
            <c:bubble3D val="0"/>
            <c:spPr>
              <a:noFill/>
              <a:ln w="19050">
                <a:noFill/>
              </a:ln>
              <a:effectLst/>
            </c:spPr>
            <c:extLst>
              <c:ext xmlns:c16="http://schemas.microsoft.com/office/drawing/2014/chart" uri="{C3380CC4-5D6E-409C-BE32-E72D297353CC}">
                <c16:uniqueId val="{0000001D-D4E8-421C-804C-E0DC82C55050}"/>
              </c:ext>
            </c:extLst>
          </c:dPt>
          <c:val>
            <c:numRef>
              <c:f>Processing!$Q$18:$Q$20</c:f>
              <c:numCache>
                <c:formatCode>General</c:formatCode>
                <c:ptCount val="3"/>
                <c:pt idx="0">
                  <c:v>90</c:v>
                </c:pt>
                <c:pt idx="1">
                  <c:v>30</c:v>
                </c:pt>
                <c:pt idx="2">
                  <c:v>240</c:v>
                </c:pt>
              </c:numCache>
            </c:numRef>
          </c:val>
          <c:extLst>
            <c:ext xmlns:c16="http://schemas.microsoft.com/office/drawing/2014/chart" uri="{C3380CC4-5D6E-409C-BE32-E72D297353CC}">
              <c16:uniqueId val="{0000001D-D50F-4C56-B005-E2D709086459}"/>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063-4A11-997F-6AE88B8CC38E}"/>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0063-4A11-997F-6AE88B8CC38E}"/>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0063-4A11-997F-6AE88B8CC38E}"/>
              </c:ext>
            </c:extLst>
          </c:dPt>
          <c:val>
            <c:numRef>
              <c:f>Processing!$N$2:$P$2</c:f>
              <c:numCache>
                <c:formatCode>0%</c:formatCode>
                <c:ptCount val="3"/>
                <c:pt idx="0">
                  <c:v>0.36798809836352497</c:v>
                </c:pt>
                <c:pt idx="1">
                  <c:v>9.1975146582655112E-2</c:v>
                </c:pt>
                <c:pt idx="2">
                  <c:v>0.54003675505381987</c:v>
                </c:pt>
              </c:numCache>
            </c:numRef>
          </c:val>
          <c:extLst>
            <c:ext xmlns:c16="http://schemas.microsoft.com/office/drawing/2014/chart" uri="{C3380CC4-5D6E-409C-BE32-E72D297353CC}">
              <c16:uniqueId val="{00000006-0063-4A11-997F-6AE88B8CC38E}"/>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extLst>
            <c:ext xmlns:c16="http://schemas.microsoft.com/office/drawing/2014/chart" uri="{C3380CC4-5D6E-409C-BE32-E72D297353CC}">
              <c16:uniqueId val="{00000004-7D72-4911-BE0C-3F5BEDFF0102}"/>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extLst>
            <c:ext xmlns:c16="http://schemas.microsoft.com/office/drawing/2014/chart" uri="{C3380CC4-5D6E-409C-BE32-E72D297353CC}">
              <c16:uniqueId val="{00000005-7D72-4911-BE0C-3F5BEDFF0102}"/>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168333</c:v>
                </c:pt>
                <c:pt idx="1">
                  <c:v>195637</c:v>
                </c:pt>
                <c:pt idx="2">
                  <c:v>223782</c:v>
                </c:pt>
                <c:pt idx="3">
                  <c:v>193785</c:v>
                </c:pt>
                <c:pt idx="4">
                  <c:v>182507</c:v>
                </c:pt>
                <c:pt idx="5">
                  <c:v>187523</c:v>
                </c:pt>
                <c:pt idx="6">
                  <c:v>152241</c:v>
                </c:pt>
                <c:pt idx="7">
                  <c:v>133387</c:v>
                </c:pt>
                <c:pt idx="8">
                  <c:v>117396</c:v>
                </c:pt>
                <c:pt idx="9">
                  <c:v>118507</c:v>
                </c:pt>
                <c:pt idx="10">
                  <c:v>142141</c:v>
                </c:pt>
                <c:pt idx="11">
                  <c:v>143083</c:v>
                </c:pt>
              </c:numCache>
            </c:numRef>
          </c:val>
          <c:smooth val="1"/>
          <c:extLst>
            <c:ext xmlns:c16="http://schemas.microsoft.com/office/drawing/2014/chart" uri="{C3380CC4-5D6E-409C-BE32-E72D297353CC}">
              <c16:uniqueId val="{00000000-7D72-4911-BE0C-3F5BEDFF0102}"/>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136350</c:v>
                </c:pt>
                <c:pt idx="1">
                  <c:v>126452</c:v>
                </c:pt>
                <c:pt idx="2">
                  <c:v>138774</c:v>
                </c:pt>
                <c:pt idx="3">
                  <c:v>158772</c:v>
                </c:pt>
                <c:pt idx="4">
                  <c:v>148470</c:v>
                </c:pt>
                <c:pt idx="5">
                  <c:v>124028</c:v>
                </c:pt>
                <c:pt idx="6">
                  <c:v>117160</c:v>
                </c:pt>
                <c:pt idx="7">
                  <c:v>132714</c:v>
                </c:pt>
                <c:pt idx="8">
                  <c:v>163418</c:v>
                </c:pt>
                <c:pt idx="9">
                  <c:v>181396</c:v>
                </c:pt>
                <c:pt idx="10">
                  <c:v>171700</c:v>
                </c:pt>
                <c:pt idx="11">
                  <c:v>149480</c:v>
                </c:pt>
              </c:numCache>
            </c:numRef>
          </c:val>
          <c:smooth val="1"/>
          <c:extLst>
            <c:ext xmlns:c16="http://schemas.microsoft.com/office/drawing/2014/chart" uri="{C3380CC4-5D6E-409C-BE32-E72D297353CC}">
              <c16:uniqueId val="{00000001-7D72-4911-BE0C-3F5BEDFF0102}"/>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#N/A</c:v>
                </c:pt>
                <c:pt idx="1">
                  <c:v>#N/A</c:v>
                </c:pt>
                <c:pt idx="2">
                  <c:v>#N/A</c:v>
                </c:pt>
                <c:pt idx="3">
                  <c:v>193785</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2-7D72-4911-BE0C-3F5BEDFF0102}"/>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#N/A</c:v>
                </c:pt>
                <c:pt idx="1">
                  <c:v>#N/A</c:v>
                </c:pt>
                <c:pt idx="2">
                  <c:v>#N/A</c:v>
                </c:pt>
                <c:pt idx="3">
                  <c:v>158772</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7D72-4911-BE0C-3F5BEDFF0102}"/>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18" Type="http://schemas.openxmlformats.org/officeDocument/2006/relationships/chart" Target="../charts/chart12.xml"/><Relationship Id="rId26" Type="http://schemas.openxmlformats.org/officeDocument/2006/relationships/hyperlink" Target="#Roadmap!A1"/><Relationship Id="rId3" Type="http://schemas.openxmlformats.org/officeDocument/2006/relationships/image" Target="../media/image3.png"/><Relationship Id="rId21" Type="http://schemas.openxmlformats.org/officeDocument/2006/relationships/hyperlink" Target="#'Visitors and Buyers'!A1"/><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chart" Target="../charts/chart11.xml"/><Relationship Id="rId25" Type="http://schemas.openxmlformats.org/officeDocument/2006/relationships/hyperlink" Target="#'Sales Funnel'!A1"/><Relationship Id="rId2" Type="http://schemas.openxmlformats.org/officeDocument/2006/relationships/image" Target="../media/image2.svg"/><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24" Type="http://schemas.openxmlformats.org/officeDocument/2006/relationships/hyperlink" Target="#'DASHBOARD SV'!A1"/><Relationship Id="rId5" Type="http://schemas.openxmlformats.org/officeDocument/2006/relationships/image" Target="../media/image5.png"/><Relationship Id="rId15" Type="http://schemas.openxmlformats.org/officeDocument/2006/relationships/chart" Target="../charts/chart9.xml"/><Relationship Id="rId23" Type="http://schemas.openxmlformats.org/officeDocument/2006/relationships/image" Target="../media/image8.svg"/><Relationship Id="rId10" Type="http://schemas.openxmlformats.org/officeDocument/2006/relationships/chart" Target="../charts/chart4.xml"/><Relationship Id="rId19"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 Id="rId22" Type="http://schemas.openxmlformats.org/officeDocument/2006/relationships/image" Target="../media/image7.png"/><Relationship Id="rId27" Type="http://schemas.openxmlformats.org/officeDocument/2006/relationships/hyperlink" Target="#'Sales Volume'!A1"/></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18" Type="http://schemas.openxmlformats.org/officeDocument/2006/relationships/chart" Target="../charts/chart26.xml"/><Relationship Id="rId26" Type="http://schemas.openxmlformats.org/officeDocument/2006/relationships/chart" Target="../charts/chart28.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15.xml"/><Relationship Id="rId12" Type="http://schemas.openxmlformats.org/officeDocument/2006/relationships/chart" Target="../charts/chart20.xml"/><Relationship Id="rId17" Type="http://schemas.openxmlformats.org/officeDocument/2006/relationships/chart" Target="../charts/chart25.xml"/><Relationship Id="rId25" Type="http://schemas.openxmlformats.org/officeDocument/2006/relationships/hyperlink" Target="#'Sales Volume'!A1"/><Relationship Id="rId2" Type="http://schemas.openxmlformats.org/officeDocument/2006/relationships/image" Target="../media/image2.svg"/><Relationship Id="rId16" Type="http://schemas.openxmlformats.org/officeDocument/2006/relationships/chart" Target="../charts/chart24.xml"/><Relationship Id="rId20" Type="http://schemas.openxmlformats.org/officeDocument/2006/relationships/hyperlink" Target="#'Visitors and Buyers'!A1"/><Relationship Id="rId29" Type="http://schemas.openxmlformats.org/officeDocument/2006/relationships/chart" Target="../charts/chart3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9.xml"/><Relationship Id="rId24" Type="http://schemas.openxmlformats.org/officeDocument/2006/relationships/hyperlink" Target="#Roadmap!A1"/><Relationship Id="rId5" Type="http://schemas.openxmlformats.org/officeDocument/2006/relationships/image" Target="../media/image5.png"/><Relationship Id="rId15" Type="http://schemas.openxmlformats.org/officeDocument/2006/relationships/chart" Target="../charts/chart23.xml"/><Relationship Id="rId23" Type="http://schemas.openxmlformats.org/officeDocument/2006/relationships/hyperlink" Target="#'Sales Funnel'!A1"/><Relationship Id="rId28" Type="http://schemas.openxmlformats.org/officeDocument/2006/relationships/chart" Target="../charts/chart30.xml"/><Relationship Id="rId10" Type="http://schemas.openxmlformats.org/officeDocument/2006/relationships/chart" Target="../charts/chart18.xml"/><Relationship Id="rId19" Type="http://schemas.openxmlformats.org/officeDocument/2006/relationships/chart" Target="../charts/chart27.xml"/><Relationship Id="rId4" Type="http://schemas.openxmlformats.org/officeDocument/2006/relationships/image" Target="../media/image4.svg"/><Relationship Id="rId9" Type="http://schemas.openxmlformats.org/officeDocument/2006/relationships/chart" Target="../charts/chart17.xml"/><Relationship Id="rId14" Type="http://schemas.openxmlformats.org/officeDocument/2006/relationships/chart" Target="../charts/chart22.xml"/><Relationship Id="rId22" Type="http://schemas.openxmlformats.org/officeDocument/2006/relationships/image" Target="../media/image9.svg"/><Relationship Id="rId27" Type="http://schemas.openxmlformats.org/officeDocument/2006/relationships/chart" Target="../charts/chart29.xml"/><Relationship Id="rId30"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hyperlink" Target="#'Sales Funnel'!A1"/><Relationship Id="rId3" Type="http://schemas.openxmlformats.org/officeDocument/2006/relationships/image" Target="../media/image3.png"/><Relationship Id="rId21" Type="http://schemas.openxmlformats.org/officeDocument/2006/relationships/chart" Target="../charts/chart40.xml"/><Relationship Id="rId7" Type="http://schemas.openxmlformats.org/officeDocument/2006/relationships/image" Target="../media/image6.svg"/><Relationship Id="rId12" Type="http://schemas.openxmlformats.org/officeDocument/2006/relationships/chart" Target="../charts/chart36.xml"/><Relationship Id="rId17" Type="http://schemas.openxmlformats.org/officeDocument/2006/relationships/image" Target="../media/image9.svg"/><Relationship Id="rId25" Type="http://schemas.openxmlformats.org/officeDocument/2006/relationships/chart" Target="../charts/chart44.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hyperlink" Target="#'Sales Volume'!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5.xml"/><Relationship Id="rId24" Type="http://schemas.openxmlformats.org/officeDocument/2006/relationships/chart" Target="../charts/chart43.xml"/><Relationship Id="rId5" Type="http://schemas.openxmlformats.org/officeDocument/2006/relationships/hyperlink" Target="#DASHBOARD!A1"/><Relationship Id="rId15" Type="http://schemas.openxmlformats.org/officeDocument/2006/relationships/chart" Target="../charts/chart39.xml"/><Relationship Id="rId23" Type="http://schemas.openxmlformats.org/officeDocument/2006/relationships/chart" Target="../charts/chart42.xml"/><Relationship Id="rId10" Type="http://schemas.openxmlformats.org/officeDocument/2006/relationships/chart" Target="../charts/chart34.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5.xml"/><Relationship Id="rId13" Type="http://schemas.openxmlformats.org/officeDocument/2006/relationships/chart" Target="../charts/chart50.xml"/><Relationship Id="rId18" Type="http://schemas.openxmlformats.org/officeDocument/2006/relationships/hyperlink" Target="#Roadmap!A1"/><Relationship Id="rId3" Type="http://schemas.openxmlformats.org/officeDocument/2006/relationships/image" Target="../media/image3.png"/><Relationship Id="rId21" Type="http://schemas.openxmlformats.org/officeDocument/2006/relationships/chart" Target="../charts/chart53.xml"/><Relationship Id="rId7" Type="http://schemas.openxmlformats.org/officeDocument/2006/relationships/image" Target="../media/image6.svg"/><Relationship Id="rId12" Type="http://schemas.openxmlformats.org/officeDocument/2006/relationships/chart" Target="../charts/chart49.xml"/><Relationship Id="rId17" Type="http://schemas.openxmlformats.org/officeDocument/2006/relationships/image" Target="../media/image9.svg"/><Relationship Id="rId25" Type="http://schemas.openxmlformats.org/officeDocument/2006/relationships/chart" Target="../charts/chart57.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52.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8.xml"/><Relationship Id="rId24" Type="http://schemas.openxmlformats.org/officeDocument/2006/relationships/chart" Target="../charts/chart56.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55.xml"/><Relationship Id="rId10" Type="http://schemas.openxmlformats.org/officeDocument/2006/relationships/chart" Target="../charts/chart47.xml"/><Relationship Id="rId19" Type="http://schemas.openxmlformats.org/officeDocument/2006/relationships/hyperlink" Target="#'Sales Volume'!A1"/><Relationship Id="rId4" Type="http://schemas.openxmlformats.org/officeDocument/2006/relationships/image" Target="../media/image4.svg"/><Relationship Id="rId9" Type="http://schemas.openxmlformats.org/officeDocument/2006/relationships/chart" Target="../charts/chart46.xml"/><Relationship Id="rId14" Type="http://schemas.openxmlformats.org/officeDocument/2006/relationships/chart" Target="../charts/chart51.xml"/><Relationship Id="rId22" Type="http://schemas.openxmlformats.org/officeDocument/2006/relationships/chart" Target="../charts/chart5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8.xml"/><Relationship Id="rId13" Type="http://schemas.openxmlformats.org/officeDocument/2006/relationships/chart" Target="../charts/chart63.xml"/><Relationship Id="rId18" Type="http://schemas.openxmlformats.org/officeDocument/2006/relationships/hyperlink" Target="#'Sales Funnel'!A1"/><Relationship Id="rId26" Type="http://schemas.openxmlformats.org/officeDocument/2006/relationships/chart" Target="../charts/chart71.xml"/><Relationship Id="rId3" Type="http://schemas.openxmlformats.org/officeDocument/2006/relationships/image" Target="../media/image3.png"/><Relationship Id="rId21" Type="http://schemas.openxmlformats.org/officeDocument/2006/relationships/chart" Target="../charts/chart66.xml"/><Relationship Id="rId7" Type="http://schemas.openxmlformats.org/officeDocument/2006/relationships/image" Target="../media/image6.svg"/><Relationship Id="rId12" Type="http://schemas.openxmlformats.org/officeDocument/2006/relationships/chart" Target="../charts/chart62.xml"/><Relationship Id="rId17" Type="http://schemas.openxmlformats.org/officeDocument/2006/relationships/image" Target="../media/image9.svg"/><Relationship Id="rId25" Type="http://schemas.openxmlformats.org/officeDocument/2006/relationships/chart" Target="../charts/chart70.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6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61.xml"/><Relationship Id="rId24" Type="http://schemas.openxmlformats.org/officeDocument/2006/relationships/chart" Target="../charts/chart69.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68.xml"/><Relationship Id="rId28" Type="http://schemas.openxmlformats.org/officeDocument/2006/relationships/chart" Target="../charts/chart73.xml"/><Relationship Id="rId10" Type="http://schemas.openxmlformats.org/officeDocument/2006/relationships/chart" Target="../charts/chart60.xml"/><Relationship Id="rId19" Type="http://schemas.openxmlformats.org/officeDocument/2006/relationships/hyperlink" Target="#'Sales Volume'!A1"/><Relationship Id="rId4" Type="http://schemas.openxmlformats.org/officeDocument/2006/relationships/image" Target="../media/image4.svg"/><Relationship Id="rId9" Type="http://schemas.openxmlformats.org/officeDocument/2006/relationships/chart" Target="../charts/chart59.xml"/><Relationship Id="rId14" Type="http://schemas.openxmlformats.org/officeDocument/2006/relationships/chart" Target="../charts/chart64.xml"/><Relationship Id="rId22" Type="http://schemas.openxmlformats.org/officeDocument/2006/relationships/chart" Target="../charts/chart67.xml"/><Relationship Id="rId27" Type="http://schemas.openxmlformats.org/officeDocument/2006/relationships/chart" Target="../charts/chart7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4.xml"/><Relationship Id="rId13" Type="http://schemas.openxmlformats.org/officeDocument/2006/relationships/chart" Target="../charts/chart79.xml"/><Relationship Id="rId18" Type="http://schemas.openxmlformats.org/officeDocument/2006/relationships/hyperlink" Target="#'Sales Funnel'!A1"/><Relationship Id="rId26" Type="http://schemas.openxmlformats.org/officeDocument/2006/relationships/hyperlink" Target="#'Sales Volume V2'!A1"/><Relationship Id="rId3" Type="http://schemas.openxmlformats.org/officeDocument/2006/relationships/image" Target="../media/image3.png"/><Relationship Id="rId21" Type="http://schemas.openxmlformats.org/officeDocument/2006/relationships/chart" Target="../charts/chart82.xml"/><Relationship Id="rId7" Type="http://schemas.openxmlformats.org/officeDocument/2006/relationships/image" Target="../media/image6.svg"/><Relationship Id="rId12" Type="http://schemas.openxmlformats.org/officeDocument/2006/relationships/chart" Target="../charts/chart78.xml"/><Relationship Id="rId17" Type="http://schemas.openxmlformats.org/officeDocument/2006/relationships/image" Target="../media/image9.svg"/><Relationship Id="rId25" Type="http://schemas.openxmlformats.org/officeDocument/2006/relationships/chart" Target="../charts/chart86.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81.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77.xml"/><Relationship Id="rId24" Type="http://schemas.openxmlformats.org/officeDocument/2006/relationships/chart" Target="../charts/chart85.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84.xml"/><Relationship Id="rId10" Type="http://schemas.openxmlformats.org/officeDocument/2006/relationships/chart" Target="../charts/chart76.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75.xml"/><Relationship Id="rId14" Type="http://schemas.openxmlformats.org/officeDocument/2006/relationships/chart" Target="../charts/chart80.xml"/><Relationship Id="rId22" Type="http://schemas.openxmlformats.org/officeDocument/2006/relationships/chart" Target="../charts/chart8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7.xml"/><Relationship Id="rId13" Type="http://schemas.openxmlformats.org/officeDocument/2006/relationships/chart" Target="../charts/chart92.xml"/><Relationship Id="rId18" Type="http://schemas.openxmlformats.org/officeDocument/2006/relationships/hyperlink" Target="#'Sales Funnel'!A1"/><Relationship Id="rId26" Type="http://schemas.openxmlformats.org/officeDocument/2006/relationships/hyperlink" Target="#'Sales Volume'!A1"/><Relationship Id="rId3" Type="http://schemas.openxmlformats.org/officeDocument/2006/relationships/image" Target="../media/image3.png"/><Relationship Id="rId21" Type="http://schemas.openxmlformats.org/officeDocument/2006/relationships/chart" Target="../charts/chart95.xml"/><Relationship Id="rId7" Type="http://schemas.openxmlformats.org/officeDocument/2006/relationships/image" Target="../media/image6.svg"/><Relationship Id="rId12" Type="http://schemas.openxmlformats.org/officeDocument/2006/relationships/chart" Target="../charts/chart91.xml"/><Relationship Id="rId17" Type="http://schemas.openxmlformats.org/officeDocument/2006/relationships/image" Target="../media/image9.svg"/><Relationship Id="rId25" Type="http://schemas.openxmlformats.org/officeDocument/2006/relationships/chart" Target="../charts/chart99.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9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0.xml"/><Relationship Id="rId24" Type="http://schemas.openxmlformats.org/officeDocument/2006/relationships/chart" Target="../charts/chart98.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97.xml"/><Relationship Id="rId10" Type="http://schemas.openxmlformats.org/officeDocument/2006/relationships/chart" Target="../charts/chart89.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88.xml"/><Relationship Id="rId14" Type="http://schemas.openxmlformats.org/officeDocument/2006/relationships/chart" Target="../charts/chart93.xml"/><Relationship Id="rId22" Type="http://schemas.openxmlformats.org/officeDocument/2006/relationships/chart" Target="../charts/chart9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1.xml"/><Relationship Id="rId13" Type="http://schemas.openxmlformats.org/officeDocument/2006/relationships/chart" Target="../charts/chart106.xml"/><Relationship Id="rId18" Type="http://schemas.openxmlformats.org/officeDocument/2006/relationships/chart" Target="../charts/chart111.xml"/><Relationship Id="rId26" Type="http://schemas.openxmlformats.org/officeDocument/2006/relationships/chart" Target="../charts/chart113.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100.xml"/><Relationship Id="rId12" Type="http://schemas.openxmlformats.org/officeDocument/2006/relationships/chart" Target="../charts/chart105.xml"/><Relationship Id="rId17" Type="http://schemas.openxmlformats.org/officeDocument/2006/relationships/chart" Target="../charts/chart110.xml"/><Relationship Id="rId25" Type="http://schemas.openxmlformats.org/officeDocument/2006/relationships/hyperlink" Target="#'Sales Volume'!A1"/><Relationship Id="rId2" Type="http://schemas.openxmlformats.org/officeDocument/2006/relationships/image" Target="../media/image2.svg"/><Relationship Id="rId16" Type="http://schemas.openxmlformats.org/officeDocument/2006/relationships/chart" Target="../charts/chart109.xml"/><Relationship Id="rId20" Type="http://schemas.openxmlformats.org/officeDocument/2006/relationships/hyperlink" Target="#'Visitors and Buyers'!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4.xml"/><Relationship Id="rId24" Type="http://schemas.openxmlformats.org/officeDocument/2006/relationships/hyperlink" Target="#Roadmap!A1"/><Relationship Id="rId5" Type="http://schemas.openxmlformats.org/officeDocument/2006/relationships/image" Target="../media/image5.png"/><Relationship Id="rId15" Type="http://schemas.openxmlformats.org/officeDocument/2006/relationships/chart" Target="../charts/chart108.xml"/><Relationship Id="rId23" Type="http://schemas.openxmlformats.org/officeDocument/2006/relationships/hyperlink" Target="#'Sales Funnel'!A1"/><Relationship Id="rId10" Type="http://schemas.openxmlformats.org/officeDocument/2006/relationships/chart" Target="../charts/chart103.xml"/><Relationship Id="rId19" Type="http://schemas.openxmlformats.org/officeDocument/2006/relationships/chart" Target="../charts/chart112.xml"/><Relationship Id="rId4" Type="http://schemas.openxmlformats.org/officeDocument/2006/relationships/image" Target="../media/image4.svg"/><Relationship Id="rId9" Type="http://schemas.openxmlformats.org/officeDocument/2006/relationships/chart" Target="../charts/chart102.xml"/><Relationship Id="rId14" Type="http://schemas.openxmlformats.org/officeDocument/2006/relationships/chart" Target="../charts/chart107.xml"/><Relationship Id="rId22" Type="http://schemas.openxmlformats.org/officeDocument/2006/relationships/image" Target="../media/image9.svg"/><Relationship Id="rId27" Type="http://schemas.openxmlformats.org/officeDocument/2006/relationships/hyperlink" Target="#'DASHBOARD TOP3'!A1"/></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20" name="Group 19">
          <a:extLst>
            <a:ext uri="{FF2B5EF4-FFF2-40B4-BE49-F238E27FC236}">
              <a16:creationId xmlns:a16="http://schemas.microsoft.com/office/drawing/2014/main" id="{00000000-0008-0000-0000-000014000000}"/>
            </a:ext>
          </a:extLst>
        </xdr:cNvPr>
        <xdr:cNvGrpSpPr/>
      </xdr:nvGrpSpPr>
      <xdr:grpSpPr>
        <a:xfrm>
          <a:off x="1738630" y="708660"/>
          <a:ext cx="1228725" cy="795599"/>
          <a:chOff x="845820" y="617030"/>
          <a:chExt cx="1295400" cy="769809"/>
        </a:xfrm>
      </xdr:grpSpPr>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23" name="Straight Connector 22">
            <a:extLst>
              <a:ext uri="{FF2B5EF4-FFF2-40B4-BE49-F238E27FC236}">
                <a16:creationId xmlns:a16="http://schemas.microsoft.com/office/drawing/2014/main" id="{00000000-0008-0000-0000-000017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1122787" y="815340"/>
          <a:ext cx="570123" cy="632460"/>
          <a:chOff x="731520" y="8496300"/>
          <a:chExt cx="784860" cy="807720"/>
        </a:xfrm>
      </xdr:grpSpPr>
      <xdr:pic>
        <xdr:nvPicPr>
          <xdr:cNvPr id="25" name="Graphic 24" descr="Clipboard Checked outline">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29" name="Graphic 28" descr="Gears with solid fill">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35" name="TextBox 34">
          <a:extLst>
            <a:ext uri="{FF2B5EF4-FFF2-40B4-BE49-F238E27FC236}">
              <a16:creationId xmlns:a16="http://schemas.microsoft.com/office/drawing/2014/main" id="{00000000-0008-0000-0000-000023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36" name="TextBox 35">
          <a:extLst>
            <a:ext uri="{FF2B5EF4-FFF2-40B4-BE49-F238E27FC236}">
              <a16:creationId xmlns:a16="http://schemas.microsoft.com/office/drawing/2014/main" id="{00000000-0008-0000-0000-000024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37" name="TextBox 36">
          <a:extLst>
            <a:ext uri="{FF2B5EF4-FFF2-40B4-BE49-F238E27FC236}">
              <a16:creationId xmlns:a16="http://schemas.microsoft.com/office/drawing/2014/main" id="{00000000-0008-0000-0000-000025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39" name="Graphic 38" descr="Bar chart with solid fill">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40" name="Rectangle: Rounded Corners 39">
          <a:extLst>
            <a:ext uri="{FF2B5EF4-FFF2-40B4-BE49-F238E27FC236}">
              <a16:creationId xmlns:a16="http://schemas.microsoft.com/office/drawing/2014/main" id="{00000000-0008-0000-0000-000028000000}"/>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42" name="Chart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43" name="Chart 42">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46" name="TextBox 45">
          <a:extLst>
            <a:ext uri="{FF2B5EF4-FFF2-40B4-BE49-F238E27FC236}">
              <a16:creationId xmlns:a16="http://schemas.microsoft.com/office/drawing/2014/main" id="{00000000-0008-0000-0000-00002E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47" name="TextBox 46">
          <a:extLst>
            <a:ext uri="{FF2B5EF4-FFF2-40B4-BE49-F238E27FC236}">
              <a16:creationId xmlns:a16="http://schemas.microsoft.com/office/drawing/2014/main" id="{00000000-0008-0000-0000-00002F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48" name="TextBox 47">
          <a:extLst>
            <a:ext uri="{FF2B5EF4-FFF2-40B4-BE49-F238E27FC236}">
              <a16:creationId xmlns:a16="http://schemas.microsoft.com/office/drawing/2014/main" id="{00000000-0008-0000-0000-000030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49" name="TextBox 48">
          <a:extLst>
            <a:ext uri="{FF2B5EF4-FFF2-40B4-BE49-F238E27FC236}">
              <a16:creationId xmlns:a16="http://schemas.microsoft.com/office/drawing/2014/main" id="{00000000-0008-0000-0000-000031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6014720" y="5013960"/>
          <a:ext cx="2204085" cy="2377440"/>
          <a:chOff x="9479280" y="982980"/>
          <a:chExt cx="2270760" cy="2286000"/>
        </a:xfrm>
      </xdr:grpSpPr>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6" name="Freeform: Shape 15">
            <a:extLst>
              <a:ext uri="{FF2B5EF4-FFF2-40B4-BE49-F238E27FC236}">
                <a16:creationId xmlns:a16="http://schemas.microsoft.com/office/drawing/2014/main" id="{00000000-0008-0000-0000-000010000000}"/>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17" name="TextBox 16">
          <a:extLst>
            <a:ext uri="{FF2B5EF4-FFF2-40B4-BE49-F238E27FC236}">
              <a16:creationId xmlns:a16="http://schemas.microsoft.com/office/drawing/2014/main" id="{00000000-0008-0000-0000-000011000000}"/>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14</xdr:col>
      <xdr:colOff>278130</xdr:colOff>
      <xdr:row>28</xdr:row>
      <xdr:rowOff>175260</xdr:rowOff>
    </xdr:from>
    <xdr:to>
      <xdr:col>19</xdr:col>
      <xdr:colOff>339090</xdr:colOff>
      <xdr:row>38</xdr:row>
      <xdr:rowOff>83820</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388620</xdr:colOff>
      <xdr:row>28</xdr:row>
      <xdr:rowOff>89775</xdr:rowOff>
    </xdr:from>
    <xdr:to>
      <xdr:col>10</xdr:col>
      <xdr:colOff>8119</xdr:colOff>
      <xdr:row>37</xdr:row>
      <xdr:rowOff>108346</xdr:rowOff>
    </xdr:to>
    <xdr:grpSp>
      <xdr:nvGrpSpPr>
        <xdr:cNvPr id="27" name="Group 26">
          <a:extLst>
            <a:ext uri="{FF2B5EF4-FFF2-40B4-BE49-F238E27FC236}">
              <a16:creationId xmlns:a16="http://schemas.microsoft.com/office/drawing/2014/main" id="{00000000-0008-0000-0000-00001B000000}"/>
            </a:ext>
          </a:extLst>
        </xdr:cNvPr>
        <xdr:cNvGrpSpPr/>
      </xdr:nvGrpSpPr>
      <xdr:grpSpPr>
        <a:xfrm>
          <a:off x="3325495" y="5423775"/>
          <a:ext cx="2556374" cy="1733071"/>
          <a:chOff x="10634217" y="3558540"/>
          <a:chExt cx="2667499" cy="1664491"/>
        </a:xfrm>
      </xdr:grpSpPr>
      <xdr:graphicFrame macro="">
        <xdr:nvGraphicFramePr>
          <xdr:cNvPr id="28" name="Chart 27">
            <a:extLst>
              <a:ext uri="{FF2B5EF4-FFF2-40B4-BE49-F238E27FC236}">
                <a16:creationId xmlns:a16="http://schemas.microsoft.com/office/drawing/2014/main" id="{00000000-0008-0000-0000-00001C000000}"/>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1" name="Chart 30">
            <a:extLst>
              <a:ext uri="{FF2B5EF4-FFF2-40B4-BE49-F238E27FC236}">
                <a16:creationId xmlns:a16="http://schemas.microsoft.com/office/drawing/2014/main" id="{00000000-0008-0000-0000-00001F000000}"/>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2" name="Chart 31">
            <a:extLst>
              <a:ext uri="{FF2B5EF4-FFF2-40B4-BE49-F238E27FC236}">
                <a16:creationId xmlns:a16="http://schemas.microsoft.com/office/drawing/2014/main" id="{00000000-0008-0000-0000-000020000000}"/>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1" name="TextBox 40">
          <a:extLst>
            <a:ext uri="{FF2B5EF4-FFF2-40B4-BE49-F238E27FC236}">
              <a16:creationId xmlns:a16="http://schemas.microsoft.com/office/drawing/2014/main" id="{00000000-0008-0000-0000-000029000000}"/>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4" name="Arrow: Up 43">
          <a:extLst>
            <a:ext uri="{FF2B5EF4-FFF2-40B4-BE49-F238E27FC236}">
              <a16:creationId xmlns:a16="http://schemas.microsoft.com/office/drawing/2014/main" id="{00000000-0008-0000-0000-00002C000000}"/>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5" name="Rectangle 44">
          <a:extLst>
            <a:ext uri="{FF2B5EF4-FFF2-40B4-BE49-F238E27FC236}">
              <a16:creationId xmlns:a16="http://schemas.microsoft.com/office/drawing/2014/main" id="{00000000-0008-0000-0000-00002D000000}"/>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50" name="Arrow: Up 49">
          <a:extLst>
            <a:ext uri="{FF2B5EF4-FFF2-40B4-BE49-F238E27FC236}">
              <a16:creationId xmlns:a16="http://schemas.microsoft.com/office/drawing/2014/main" id="{00000000-0008-0000-0000-000032000000}"/>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51" name="Rectangle 50">
          <a:extLst>
            <a:ext uri="{FF2B5EF4-FFF2-40B4-BE49-F238E27FC236}">
              <a16:creationId xmlns:a16="http://schemas.microsoft.com/office/drawing/2014/main" id="{00000000-0008-0000-0000-000033000000}"/>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52" name="TextBox 51">
          <a:extLst>
            <a:ext uri="{FF2B5EF4-FFF2-40B4-BE49-F238E27FC236}">
              <a16:creationId xmlns:a16="http://schemas.microsoft.com/office/drawing/2014/main" id="{00000000-0008-0000-0000-000034000000}"/>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53" name="TextBox 52">
          <a:extLst>
            <a:ext uri="{FF2B5EF4-FFF2-40B4-BE49-F238E27FC236}">
              <a16:creationId xmlns:a16="http://schemas.microsoft.com/office/drawing/2014/main" id="{00000000-0008-0000-0000-000035000000}"/>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54" name="TextBox 53">
          <a:extLst>
            <a:ext uri="{FF2B5EF4-FFF2-40B4-BE49-F238E27FC236}">
              <a16:creationId xmlns:a16="http://schemas.microsoft.com/office/drawing/2014/main" id="{00000000-0008-0000-0000-000036000000}"/>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33%</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6" name="Chart 55">
          <a:extLst>
            <a:ext uri="{FF2B5EF4-FFF2-40B4-BE49-F238E27FC236}">
              <a16:creationId xmlns:a16="http://schemas.microsoft.com/office/drawing/2014/main" id="{00000000-0008-0000-00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5469255" y="466782"/>
          <a:ext cx="1945005" cy="1265480"/>
          <a:chOff x="5536546" y="337242"/>
          <a:chExt cx="2011680" cy="1212140"/>
        </a:xfrm>
        <a:effectLst>
          <a:outerShdw blurRad="50800" dist="38100" dir="2700000" algn="tl" rotWithShape="0">
            <a:prstClr val="black">
              <a:alpha val="40000"/>
            </a:prstClr>
          </a:outerShdw>
        </a:effectLst>
      </xdr:grpSpPr>
      <xdr:graphicFrame macro="">
        <xdr:nvGraphicFramePr>
          <xdr:cNvPr id="58" name="Chart 57">
            <a:extLst>
              <a:ext uri="{FF2B5EF4-FFF2-40B4-BE49-F238E27FC236}">
                <a16:creationId xmlns:a16="http://schemas.microsoft.com/office/drawing/2014/main" id="{00000000-0008-0000-0000-00003A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60" name="Freeform: Shape 59">
            <a:extLst>
              <a:ext uri="{FF2B5EF4-FFF2-40B4-BE49-F238E27FC236}">
                <a16:creationId xmlns:a16="http://schemas.microsoft.com/office/drawing/2014/main" id="{00000000-0008-0000-0000-00003C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62" name="Group 61">
          <a:extLst>
            <a:ext uri="{FF2B5EF4-FFF2-40B4-BE49-F238E27FC236}">
              <a16:creationId xmlns:a16="http://schemas.microsoft.com/office/drawing/2014/main" id="{00000000-0008-0000-0000-00003E000000}"/>
            </a:ext>
          </a:extLst>
        </xdr:cNvPr>
        <xdr:cNvGrpSpPr/>
      </xdr:nvGrpSpPr>
      <xdr:grpSpPr>
        <a:xfrm>
          <a:off x="7593678" y="662940"/>
          <a:ext cx="1507001" cy="1012907"/>
          <a:chOff x="10705701" y="3556317"/>
          <a:chExt cx="2684384" cy="1662830"/>
        </a:xfrm>
      </xdr:grpSpPr>
      <xdr:graphicFrame macro="">
        <xdr:nvGraphicFramePr>
          <xdr:cNvPr id="63" name="Chart 62">
            <a:extLst>
              <a:ext uri="{FF2B5EF4-FFF2-40B4-BE49-F238E27FC236}">
                <a16:creationId xmlns:a16="http://schemas.microsoft.com/office/drawing/2014/main" id="{00000000-0008-0000-0000-00003F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64" name="Chart 63">
            <a:extLst>
              <a:ext uri="{FF2B5EF4-FFF2-40B4-BE49-F238E27FC236}">
                <a16:creationId xmlns:a16="http://schemas.microsoft.com/office/drawing/2014/main" id="{00000000-0008-0000-0000-000040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68" name="TextBox 67">
          <a:extLst>
            <a:ext uri="{FF2B5EF4-FFF2-40B4-BE49-F238E27FC236}">
              <a16:creationId xmlns:a16="http://schemas.microsoft.com/office/drawing/2014/main" id="{00000000-0008-0000-0000-000044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69" name="TextBox 68">
          <a:extLst>
            <a:ext uri="{FF2B5EF4-FFF2-40B4-BE49-F238E27FC236}">
              <a16:creationId xmlns:a16="http://schemas.microsoft.com/office/drawing/2014/main" id="{00000000-0008-0000-0000-000045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70" name="TextBox 69">
          <a:extLst>
            <a:ext uri="{FF2B5EF4-FFF2-40B4-BE49-F238E27FC236}">
              <a16:creationId xmlns:a16="http://schemas.microsoft.com/office/drawing/2014/main" id="{00000000-0008-0000-0000-000046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71" name="TextBox 70">
          <a:extLst>
            <a:ext uri="{FF2B5EF4-FFF2-40B4-BE49-F238E27FC236}">
              <a16:creationId xmlns:a16="http://schemas.microsoft.com/office/drawing/2014/main" id="{00000000-0008-0000-0000-000047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72" name="TextBox 71">
          <a:extLst>
            <a:ext uri="{FF2B5EF4-FFF2-40B4-BE49-F238E27FC236}">
              <a16:creationId xmlns:a16="http://schemas.microsoft.com/office/drawing/2014/main" id="{00000000-0008-0000-0000-000048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73" name="TextBox 72">
          <a:extLst>
            <a:ext uri="{FF2B5EF4-FFF2-40B4-BE49-F238E27FC236}">
              <a16:creationId xmlns:a16="http://schemas.microsoft.com/office/drawing/2014/main" id="{00000000-0008-0000-0000-000049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74" name="TextBox 73">
          <a:extLst>
            <a:ext uri="{FF2B5EF4-FFF2-40B4-BE49-F238E27FC236}">
              <a16:creationId xmlns:a16="http://schemas.microsoft.com/office/drawing/2014/main" id="{00000000-0008-0000-0000-00004A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75" name="TextBox 74">
          <a:extLst>
            <a:ext uri="{FF2B5EF4-FFF2-40B4-BE49-F238E27FC236}">
              <a16:creationId xmlns:a16="http://schemas.microsoft.com/office/drawing/2014/main" id="{00000000-0008-0000-0000-00004B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76" name="TextBox 75">
          <a:extLst>
            <a:ext uri="{FF2B5EF4-FFF2-40B4-BE49-F238E27FC236}">
              <a16:creationId xmlns:a16="http://schemas.microsoft.com/office/drawing/2014/main" id="{00000000-0008-0000-0000-00004C000000}"/>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8 273</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77" name="TextBox 76">
          <a:extLst>
            <a:ext uri="{FF2B5EF4-FFF2-40B4-BE49-F238E27FC236}">
              <a16:creationId xmlns:a16="http://schemas.microsoft.com/office/drawing/2014/main" id="{00000000-0008-0000-0000-00004D000000}"/>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1 051</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78" name="TextBox 77">
          <a:extLst>
            <a:ext uri="{FF2B5EF4-FFF2-40B4-BE49-F238E27FC236}">
              <a16:creationId xmlns:a16="http://schemas.microsoft.com/office/drawing/2014/main" id="{00000000-0008-0000-0000-00004E000000}"/>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79" name="Chart 78">
          <a:extLst>
            <a:ext uri="{FF2B5EF4-FFF2-40B4-BE49-F238E27FC236}">
              <a16:creationId xmlns:a16="http://schemas.microsoft.com/office/drawing/2014/main" id="{00000000-0008-0000-00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80" name="TextBox 79">
          <a:extLst>
            <a:ext uri="{FF2B5EF4-FFF2-40B4-BE49-F238E27FC236}">
              <a16:creationId xmlns:a16="http://schemas.microsoft.com/office/drawing/2014/main" id="{00000000-0008-0000-0000-000050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82" name="TextBox 81">
          <a:extLst>
            <a:ext uri="{FF2B5EF4-FFF2-40B4-BE49-F238E27FC236}">
              <a16:creationId xmlns:a16="http://schemas.microsoft.com/office/drawing/2014/main" id="{00000000-0008-0000-0000-000052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83" name="TextBox 82">
          <a:extLst>
            <a:ext uri="{FF2B5EF4-FFF2-40B4-BE49-F238E27FC236}">
              <a16:creationId xmlns:a16="http://schemas.microsoft.com/office/drawing/2014/main" id="{00000000-0008-0000-0000-000053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84" name="TextBox 83">
          <a:extLst>
            <a:ext uri="{FF2B5EF4-FFF2-40B4-BE49-F238E27FC236}">
              <a16:creationId xmlns:a16="http://schemas.microsoft.com/office/drawing/2014/main" id="{00000000-0008-0000-0000-000054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85" name="TextBox 84">
          <a:extLst>
            <a:ext uri="{FF2B5EF4-FFF2-40B4-BE49-F238E27FC236}">
              <a16:creationId xmlns:a16="http://schemas.microsoft.com/office/drawing/2014/main" id="{00000000-0008-0000-0000-000055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86" name="TextBox 85">
          <a:extLst>
            <a:ext uri="{FF2B5EF4-FFF2-40B4-BE49-F238E27FC236}">
              <a16:creationId xmlns:a16="http://schemas.microsoft.com/office/drawing/2014/main" id="{00000000-0008-0000-0000-000056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11 427</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87" name="TextBox 86">
          <a:extLst>
            <a:ext uri="{FF2B5EF4-FFF2-40B4-BE49-F238E27FC236}">
              <a16:creationId xmlns:a16="http://schemas.microsoft.com/office/drawing/2014/main" id="{00000000-0008-0000-0000-000057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88" name="TextBox 87">
          <a:extLst>
            <a:ext uri="{FF2B5EF4-FFF2-40B4-BE49-F238E27FC236}">
              <a16:creationId xmlns:a16="http://schemas.microsoft.com/office/drawing/2014/main" id="{00000000-0008-0000-0000-000058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5 256</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89" name="TextBox 88">
          <a:extLst>
            <a:ext uri="{FF2B5EF4-FFF2-40B4-BE49-F238E27FC236}">
              <a16:creationId xmlns:a16="http://schemas.microsoft.com/office/drawing/2014/main" id="{00000000-0008-0000-0000-000059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90" name="TextBox 89">
          <a:extLst>
            <a:ext uri="{FF2B5EF4-FFF2-40B4-BE49-F238E27FC236}">
              <a16:creationId xmlns:a16="http://schemas.microsoft.com/office/drawing/2014/main" id="{00000000-0008-0000-0000-00005A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1 051</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91" name="Oval 90">
          <a:extLst>
            <a:ext uri="{FF2B5EF4-FFF2-40B4-BE49-F238E27FC236}">
              <a16:creationId xmlns:a16="http://schemas.microsoft.com/office/drawing/2014/main" id="{00000000-0008-0000-0000-00005B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94" name="Oval 93">
          <a:extLst>
            <a:ext uri="{FF2B5EF4-FFF2-40B4-BE49-F238E27FC236}">
              <a16:creationId xmlns:a16="http://schemas.microsoft.com/office/drawing/2014/main" id="{00000000-0008-0000-0000-00005E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95" name="Oval 94">
          <a:extLst>
            <a:ext uri="{FF2B5EF4-FFF2-40B4-BE49-F238E27FC236}">
              <a16:creationId xmlns:a16="http://schemas.microsoft.com/office/drawing/2014/main" id="{00000000-0008-0000-0000-00005F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96" name="Oval 95">
          <a:extLst>
            <a:ext uri="{FF2B5EF4-FFF2-40B4-BE49-F238E27FC236}">
              <a16:creationId xmlns:a16="http://schemas.microsoft.com/office/drawing/2014/main" id="{00000000-0008-0000-0000-000060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97" name="TextBox 96">
          <a:extLst>
            <a:ext uri="{FF2B5EF4-FFF2-40B4-BE49-F238E27FC236}">
              <a16:creationId xmlns:a16="http://schemas.microsoft.com/office/drawing/2014/main" id="{00000000-0008-0000-0000-000061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98" name="TextBox 97">
          <a:extLst>
            <a:ext uri="{FF2B5EF4-FFF2-40B4-BE49-F238E27FC236}">
              <a16:creationId xmlns:a16="http://schemas.microsoft.com/office/drawing/2014/main" id="{00000000-0008-0000-0000-000062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16</xdr:col>
      <xdr:colOff>182880</xdr:colOff>
      <xdr:row>28</xdr:row>
      <xdr:rowOff>87630</xdr:rowOff>
    </xdr:to>
    <xdr:sp macro="" textlink="Processing!S2">
      <xdr:nvSpPr>
        <xdr:cNvPr id="99" name="TextBox 98">
          <a:extLst>
            <a:ext uri="{FF2B5EF4-FFF2-40B4-BE49-F238E27FC236}">
              <a16:creationId xmlns:a16="http://schemas.microsoft.com/office/drawing/2014/main" id="{00000000-0008-0000-0000-000063000000}"/>
            </a:ext>
          </a:extLst>
        </xdr:cNvPr>
        <xdr:cNvSpPr txBox="1"/>
      </xdr:nvSpPr>
      <xdr:spPr>
        <a:xfrm>
          <a:off x="8850630" y="48729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331470</xdr:colOff>
      <xdr:row>26</xdr:row>
      <xdr:rowOff>118110</xdr:rowOff>
    </xdr:from>
    <xdr:to>
      <xdr:col>17</xdr:col>
      <xdr:colOff>83820</xdr:colOff>
      <xdr:row>28</xdr:row>
      <xdr:rowOff>87630</xdr:rowOff>
    </xdr:to>
    <xdr:sp macro="" textlink="Processing!G30">
      <xdr:nvSpPr>
        <xdr:cNvPr id="100" name="TextBox 99">
          <a:extLst>
            <a:ext uri="{FF2B5EF4-FFF2-40B4-BE49-F238E27FC236}">
              <a16:creationId xmlns:a16="http://schemas.microsoft.com/office/drawing/2014/main" id="{00000000-0008-0000-0000-000064000000}"/>
            </a:ext>
          </a:extLst>
        </xdr:cNvPr>
        <xdr:cNvSpPr txBox="1"/>
      </xdr:nvSpPr>
      <xdr:spPr>
        <a:xfrm>
          <a:off x="10085070" y="4872990"/>
          <a:ext cx="3619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BA77D7-543F-4021-B34C-808C998D273A}" type="TxLink">
            <a:rPr lang="en-US" sz="1100" b="1" i="0" u="none" strike="noStrike">
              <a:solidFill>
                <a:srgbClr val="000000"/>
              </a:solidFill>
              <a:latin typeface="Aptos Narrow"/>
              <a:ea typeface="+mn-ea"/>
              <a:cs typeface="+mn-cs"/>
            </a:rPr>
            <a:pPr marL="0" indent="0" algn="l"/>
            <a:t>A</a:t>
          </a:fld>
          <a:endParaRPr lang="ru-RU" sz="1200" b="1" i="0" u="none" strike="noStrike">
            <a:solidFill>
              <a:srgbClr val="000000"/>
            </a:solidFill>
            <a:latin typeface="Aptos Narrow"/>
            <a:ea typeface="+mn-ea"/>
            <a:cs typeface="+mn-cs"/>
          </a:endParaRPr>
        </a:p>
      </xdr:txBody>
    </xdr:sp>
    <xdr:clientData/>
  </xdr:twoCellAnchor>
  <xdr:twoCellAnchor>
    <xdr:from>
      <xdr:col>16</xdr:col>
      <xdr:colOff>102870</xdr:colOff>
      <xdr:row>27</xdr:row>
      <xdr:rowOff>133350</xdr:rowOff>
    </xdr:from>
    <xdr:to>
      <xdr:col>17</xdr:col>
      <xdr:colOff>251460</xdr:colOff>
      <xdr:row>29</xdr:row>
      <xdr:rowOff>102870</xdr:rowOff>
    </xdr:to>
    <xdr:sp macro="" textlink="Processing!B32">
      <xdr:nvSpPr>
        <xdr:cNvPr id="101" name="TextBox 100">
          <a:extLst>
            <a:ext uri="{FF2B5EF4-FFF2-40B4-BE49-F238E27FC236}">
              <a16:creationId xmlns:a16="http://schemas.microsoft.com/office/drawing/2014/main" id="{00000000-0008-0000-0000-000065000000}"/>
            </a:ext>
          </a:extLst>
        </xdr:cNvPr>
        <xdr:cNvSpPr txBox="1"/>
      </xdr:nvSpPr>
      <xdr:spPr>
        <a:xfrm>
          <a:off x="98564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0" i="0" u="none" strike="noStrike">
              <a:solidFill>
                <a:srgbClr val="000000"/>
              </a:solidFill>
              <a:latin typeface="Aptos Narrow"/>
              <a:ea typeface="+mn-ea"/>
              <a:cs typeface="+mn-cs"/>
            </a:rPr>
            <a:pPr marL="0" indent="0" algn="l"/>
            <a:t>$191.1K</a:t>
          </a:fld>
          <a:endParaRPr lang="ru-RU" sz="1200" b="0" i="0" u="none" strike="noStrike">
            <a:solidFill>
              <a:srgbClr val="000000"/>
            </a:solidFill>
            <a:latin typeface="Aptos Narrow"/>
            <a:ea typeface="+mn-ea"/>
            <a:cs typeface="+mn-cs"/>
          </a:endParaRPr>
        </a:p>
      </xdr:txBody>
    </xdr:sp>
    <xdr:clientData/>
  </xdr:twoCellAnchor>
  <xdr:twoCellAnchor>
    <xdr:from>
      <xdr:col>16</xdr:col>
      <xdr:colOff>213360</xdr:colOff>
      <xdr:row>27</xdr:row>
      <xdr:rowOff>22860</xdr:rowOff>
    </xdr:from>
    <xdr:to>
      <xdr:col>16</xdr:col>
      <xdr:colOff>350520</xdr:colOff>
      <xdr:row>27</xdr:row>
      <xdr:rowOff>160020</xdr:rowOff>
    </xdr:to>
    <xdr:sp macro="" textlink="">
      <xdr:nvSpPr>
        <xdr:cNvPr id="105" name="Oval 104">
          <a:extLst>
            <a:ext uri="{FF2B5EF4-FFF2-40B4-BE49-F238E27FC236}">
              <a16:creationId xmlns:a16="http://schemas.microsoft.com/office/drawing/2014/main" id="{00000000-0008-0000-0000-000069000000}"/>
            </a:ext>
          </a:extLst>
        </xdr:cNvPr>
        <xdr:cNvSpPr/>
      </xdr:nvSpPr>
      <xdr:spPr>
        <a:xfrm>
          <a:off x="9966960" y="496062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453390</xdr:colOff>
      <xdr:row>26</xdr:row>
      <xdr:rowOff>118110</xdr:rowOff>
    </xdr:from>
    <xdr:to>
      <xdr:col>18</xdr:col>
      <xdr:colOff>167640</xdr:colOff>
      <xdr:row>28</xdr:row>
      <xdr:rowOff>87630</xdr:rowOff>
    </xdr:to>
    <xdr:sp macro="" textlink="Processing!H30">
      <xdr:nvSpPr>
        <xdr:cNvPr id="106" name="TextBox 105">
          <a:extLst>
            <a:ext uri="{FF2B5EF4-FFF2-40B4-BE49-F238E27FC236}">
              <a16:creationId xmlns:a16="http://schemas.microsoft.com/office/drawing/2014/main" id="{00000000-0008-0000-0000-00006A000000}"/>
            </a:ext>
          </a:extLst>
        </xdr:cNvPr>
        <xdr:cNvSpPr txBox="1"/>
      </xdr:nvSpPr>
      <xdr:spPr>
        <a:xfrm>
          <a:off x="10816590" y="487299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BF7734-77A1-46DD-A830-1B68DBE74BA5}" type="TxLink">
            <a:rPr lang="en-US" sz="1100" b="1" i="0" u="none" strike="noStrike">
              <a:solidFill>
                <a:srgbClr val="000000"/>
              </a:solidFill>
              <a:latin typeface="Aptos Narrow"/>
              <a:ea typeface="+mn-ea"/>
              <a:cs typeface="+mn-cs"/>
            </a:rPr>
            <a:pPr marL="0" indent="0" algn="l"/>
            <a:t>B</a:t>
          </a:fld>
          <a:endParaRPr lang="ru-RU" sz="1200" b="1" i="0" u="none" strike="noStrike">
            <a:solidFill>
              <a:srgbClr val="000000"/>
            </a:solidFill>
            <a:latin typeface="Aptos Narrow"/>
            <a:ea typeface="+mn-ea"/>
            <a:cs typeface="+mn-cs"/>
          </a:endParaRPr>
        </a:p>
      </xdr:txBody>
    </xdr:sp>
    <xdr:clientData/>
  </xdr:twoCellAnchor>
  <xdr:twoCellAnchor>
    <xdr:from>
      <xdr:col>17</xdr:col>
      <xdr:colOff>320040</xdr:colOff>
      <xdr:row>27</xdr:row>
      <xdr:rowOff>22860</xdr:rowOff>
    </xdr:from>
    <xdr:to>
      <xdr:col>17</xdr:col>
      <xdr:colOff>457200</xdr:colOff>
      <xdr:row>27</xdr:row>
      <xdr:rowOff>160020</xdr:rowOff>
    </xdr:to>
    <xdr:sp macro="" textlink="">
      <xdr:nvSpPr>
        <xdr:cNvPr id="107" name="Oval 106">
          <a:extLst>
            <a:ext uri="{FF2B5EF4-FFF2-40B4-BE49-F238E27FC236}">
              <a16:creationId xmlns:a16="http://schemas.microsoft.com/office/drawing/2014/main" id="{00000000-0008-0000-0000-00006B000000}"/>
            </a:ext>
          </a:extLst>
        </xdr:cNvPr>
        <xdr:cNvSpPr/>
      </xdr:nvSpPr>
      <xdr:spPr>
        <a:xfrm>
          <a:off x="10683240" y="49606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529590</xdr:colOff>
      <xdr:row>26</xdr:row>
      <xdr:rowOff>118110</xdr:rowOff>
    </xdr:from>
    <xdr:to>
      <xdr:col>19</xdr:col>
      <xdr:colOff>243840</xdr:colOff>
      <xdr:row>28</xdr:row>
      <xdr:rowOff>87630</xdr:rowOff>
    </xdr:to>
    <xdr:sp macro="" textlink="Processing!I30">
      <xdr:nvSpPr>
        <xdr:cNvPr id="108" name="TextBox 107">
          <a:extLst>
            <a:ext uri="{FF2B5EF4-FFF2-40B4-BE49-F238E27FC236}">
              <a16:creationId xmlns:a16="http://schemas.microsoft.com/office/drawing/2014/main" id="{00000000-0008-0000-0000-00006C000000}"/>
            </a:ext>
          </a:extLst>
        </xdr:cNvPr>
        <xdr:cNvSpPr txBox="1"/>
      </xdr:nvSpPr>
      <xdr:spPr>
        <a:xfrm>
          <a:off x="11502390" y="487299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B08199-43F1-4AC8-9D7A-DE65AEFD6AAA}" type="TxLink">
            <a:rPr lang="en-US" sz="1100" b="1" i="0" u="none" strike="noStrike">
              <a:solidFill>
                <a:srgbClr val="000000"/>
              </a:solidFill>
              <a:latin typeface="Aptos Narrow"/>
              <a:ea typeface="+mn-ea"/>
              <a:cs typeface="+mn-cs"/>
            </a:rPr>
            <a:pPr marL="0" indent="0" algn="l"/>
            <a:t>C</a:t>
          </a:fld>
          <a:endParaRPr lang="ru-RU" sz="1200" b="1" i="0" u="none" strike="noStrike">
            <a:solidFill>
              <a:srgbClr val="000000"/>
            </a:solidFill>
            <a:latin typeface="Aptos Narrow"/>
            <a:ea typeface="+mn-ea"/>
            <a:cs typeface="+mn-cs"/>
          </a:endParaRPr>
        </a:p>
      </xdr:txBody>
    </xdr:sp>
    <xdr:clientData/>
  </xdr:twoCellAnchor>
  <xdr:twoCellAnchor>
    <xdr:from>
      <xdr:col>18</xdr:col>
      <xdr:colOff>396240</xdr:colOff>
      <xdr:row>27</xdr:row>
      <xdr:rowOff>22860</xdr:rowOff>
    </xdr:from>
    <xdr:to>
      <xdr:col>18</xdr:col>
      <xdr:colOff>533400</xdr:colOff>
      <xdr:row>27</xdr:row>
      <xdr:rowOff>160020</xdr:rowOff>
    </xdr:to>
    <xdr:sp macro="" textlink="">
      <xdr:nvSpPr>
        <xdr:cNvPr id="109" name="Oval 108">
          <a:extLst>
            <a:ext uri="{FF2B5EF4-FFF2-40B4-BE49-F238E27FC236}">
              <a16:creationId xmlns:a16="http://schemas.microsoft.com/office/drawing/2014/main" id="{00000000-0008-0000-0000-00006D000000}"/>
            </a:ext>
          </a:extLst>
        </xdr:cNvPr>
        <xdr:cNvSpPr/>
      </xdr:nvSpPr>
      <xdr:spPr>
        <a:xfrm>
          <a:off x="11369040" y="496062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217170</xdr:colOff>
      <xdr:row>27</xdr:row>
      <xdr:rowOff>133350</xdr:rowOff>
    </xdr:from>
    <xdr:to>
      <xdr:col>18</xdr:col>
      <xdr:colOff>365760</xdr:colOff>
      <xdr:row>29</xdr:row>
      <xdr:rowOff>102870</xdr:rowOff>
    </xdr:to>
    <xdr:sp macro="" textlink="Processing!C32">
      <xdr:nvSpPr>
        <xdr:cNvPr id="110" name="TextBox 109">
          <a:extLst>
            <a:ext uri="{FF2B5EF4-FFF2-40B4-BE49-F238E27FC236}">
              <a16:creationId xmlns:a16="http://schemas.microsoft.com/office/drawing/2014/main" id="{00000000-0008-0000-0000-00006E000000}"/>
            </a:ext>
          </a:extLst>
        </xdr:cNvPr>
        <xdr:cNvSpPr txBox="1"/>
      </xdr:nvSpPr>
      <xdr:spPr>
        <a:xfrm>
          <a:off x="105803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0" i="0" u="none" strike="noStrike">
              <a:solidFill>
                <a:srgbClr val="000000"/>
              </a:solidFill>
              <a:latin typeface="Aptos Narrow"/>
              <a:ea typeface="+mn-ea"/>
              <a:cs typeface="+mn-cs"/>
            </a:rPr>
            <a:pPr marL="0" indent="0" algn="l"/>
            <a:t>$205.4K</a:t>
          </a:fld>
          <a:endParaRPr lang="ru-RU" sz="1200" b="0" i="0" u="none" strike="noStrike">
            <a:solidFill>
              <a:srgbClr val="000000"/>
            </a:solidFill>
            <a:latin typeface="Aptos Narrow"/>
            <a:ea typeface="+mn-ea"/>
            <a:cs typeface="+mn-cs"/>
          </a:endParaRPr>
        </a:p>
      </xdr:txBody>
    </xdr:sp>
    <xdr:clientData/>
  </xdr:twoCellAnchor>
  <xdr:twoCellAnchor>
    <xdr:from>
      <xdr:col>18</xdr:col>
      <xdr:colOff>293370</xdr:colOff>
      <xdr:row>27</xdr:row>
      <xdr:rowOff>133350</xdr:rowOff>
    </xdr:from>
    <xdr:to>
      <xdr:col>19</xdr:col>
      <xdr:colOff>441960</xdr:colOff>
      <xdr:row>29</xdr:row>
      <xdr:rowOff>102870</xdr:rowOff>
    </xdr:to>
    <xdr:sp macro="" textlink="Processing!D32">
      <xdr:nvSpPr>
        <xdr:cNvPr id="111" name="TextBox 110">
          <a:extLst>
            <a:ext uri="{FF2B5EF4-FFF2-40B4-BE49-F238E27FC236}">
              <a16:creationId xmlns:a16="http://schemas.microsoft.com/office/drawing/2014/main" id="{00000000-0008-0000-0000-00006F000000}"/>
            </a:ext>
          </a:extLst>
        </xdr:cNvPr>
        <xdr:cNvSpPr txBox="1"/>
      </xdr:nvSpPr>
      <xdr:spPr>
        <a:xfrm>
          <a:off x="112661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0" i="0" u="none" strike="noStrike">
              <a:solidFill>
                <a:srgbClr val="000000"/>
              </a:solidFill>
              <a:latin typeface="Aptos Narrow"/>
              <a:ea typeface="+mn-ea"/>
              <a:cs typeface="+mn-cs"/>
            </a:rPr>
            <a:pPr marL="0" indent="0" algn="l"/>
            <a:t>$184.8K</a:t>
          </a:fld>
          <a:endParaRPr lang="ru-RU" sz="1200" b="0" i="0" u="none" strike="noStrike">
            <a:solidFill>
              <a:srgbClr val="000000"/>
            </a:solidFill>
            <a:latin typeface="Aptos Narrow"/>
            <a:ea typeface="+mn-ea"/>
            <a:cs typeface="+mn-cs"/>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354330</xdr:colOff>
      <xdr:row>27</xdr:row>
      <xdr:rowOff>156210</xdr:rowOff>
    </xdr:from>
    <xdr:to>
      <xdr:col>16</xdr:col>
      <xdr:colOff>167640</xdr:colOff>
      <xdr:row>29</xdr:row>
      <xdr:rowOff>125730</xdr:rowOff>
    </xdr:to>
    <xdr:sp macro="" textlink="Processing!B33">
      <xdr:nvSpPr>
        <xdr:cNvPr id="26" name="TextBox 25">
          <a:extLst>
            <a:ext uri="{FF2B5EF4-FFF2-40B4-BE49-F238E27FC236}">
              <a16:creationId xmlns:a16="http://schemas.microsoft.com/office/drawing/2014/main" id="{00000000-0008-0000-0000-00001A000000}"/>
            </a:ext>
          </a:extLst>
        </xdr:cNvPr>
        <xdr:cNvSpPr txBox="1"/>
      </xdr:nvSpPr>
      <xdr:spPr>
        <a:xfrm>
          <a:off x="8888730" y="5093970"/>
          <a:ext cx="10325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9A315A-86BD-4048-A636-50E5A792EA5E}" type="TxLink">
            <a:rPr lang="en-US" sz="1800" b="0" i="0" u="none" strike="noStrike">
              <a:solidFill>
                <a:srgbClr val="000000"/>
              </a:solidFill>
              <a:latin typeface="Aptos Narrow"/>
              <a:ea typeface="+mn-ea"/>
              <a:cs typeface="+mn-cs"/>
            </a:rPr>
            <a:pPr marL="0" indent="0" algn="l"/>
            <a:t>$581.4K</a:t>
          </a:fld>
          <a:endParaRPr lang="ru-RU" sz="2400" b="1" i="0" u="none" strike="noStrike">
            <a:solidFill>
              <a:srgbClr val="000000"/>
            </a:solidFill>
            <a:latin typeface="Aptos Narrow"/>
            <a:ea typeface="+mn-ea"/>
            <a:cs typeface="+mn-cs"/>
          </a:endParaRPr>
        </a:p>
      </xdr:txBody>
    </xdr:sp>
    <xdr:clientData/>
  </xdr:twoCellAnchor>
  <xdr:twoCellAnchor>
    <xdr:from>
      <xdr:col>2</xdr:col>
      <xdr:colOff>38814</xdr:colOff>
      <xdr:row>13</xdr:row>
      <xdr:rowOff>11430</xdr:rowOff>
    </xdr:from>
    <xdr:to>
      <xdr:col>5</xdr:col>
      <xdr:colOff>22860</xdr:colOff>
      <xdr:row>14</xdr:row>
      <xdr:rowOff>163830</xdr:rowOff>
    </xdr:to>
    <xdr:grpSp>
      <xdr:nvGrpSpPr>
        <xdr:cNvPr id="122" name="Group 121">
          <a:hlinkClick xmlns:r="http://schemas.openxmlformats.org/officeDocument/2006/relationships" r:id="rId21"/>
          <a:extLst>
            <a:ext uri="{FF2B5EF4-FFF2-40B4-BE49-F238E27FC236}">
              <a16:creationId xmlns:a16="http://schemas.microsoft.com/office/drawing/2014/main" id="{00000000-0008-0000-0000-00007A000000}"/>
            </a:ext>
          </a:extLst>
        </xdr:cNvPr>
        <xdr:cNvGrpSpPr/>
      </xdr:nvGrpSpPr>
      <xdr:grpSpPr>
        <a:xfrm>
          <a:off x="1213564" y="2487930"/>
          <a:ext cx="1746171" cy="342900"/>
          <a:chOff x="1258014" y="2388870"/>
          <a:chExt cx="1812846" cy="335280"/>
        </a:xfrm>
      </xdr:grpSpPr>
      <xdr:sp macro="" textlink="Processing!F1">
        <xdr:nvSpPr>
          <xdr:cNvPr id="34" name="TextBox 33">
            <a:extLst>
              <a:ext uri="{FF2B5EF4-FFF2-40B4-BE49-F238E27FC236}">
                <a16:creationId xmlns:a16="http://schemas.microsoft.com/office/drawing/2014/main" id="{00000000-0008-0000-0000-000022000000}"/>
              </a:ext>
            </a:extLst>
          </xdr:cNvPr>
          <xdr:cNvSpPr txBox="1"/>
        </xdr:nvSpPr>
        <xdr:spPr>
          <a:xfrm>
            <a:off x="1516380" y="238887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57" name="Group 56">
            <a:extLst>
              <a:ext uri="{FF2B5EF4-FFF2-40B4-BE49-F238E27FC236}">
                <a16:creationId xmlns:a16="http://schemas.microsoft.com/office/drawing/2014/main" id="{00000000-0008-0000-0000-000039000000}"/>
              </a:ext>
            </a:extLst>
          </xdr:cNvPr>
          <xdr:cNvGrpSpPr/>
        </xdr:nvGrpSpPr>
        <xdr:grpSpPr>
          <a:xfrm>
            <a:off x="1258014" y="2392680"/>
            <a:ext cx="299291" cy="260755"/>
            <a:chOff x="6520543" y="3673855"/>
            <a:chExt cx="923590" cy="804672"/>
          </a:xfrm>
          <a:solidFill>
            <a:schemeClr val="bg1"/>
          </a:solidFill>
        </xdr:grpSpPr>
        <xdr:pic>
          <xdr:nvPicPr>
            <xdr:cNvPr id="59" name="Graphic 58" descr="User with solid fill">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639461" y="3673855"/>
              <a:ext cx="804672" cy="804672"/>
            </a:xfrm>
            <a:prstGeom prst="rect">
              <a:avLst/>
            </a:prstGeom>
          </xdr:spPr>
        </xdr:pic>
        <xdr:grpSp>
          <xdr:nvGrpSpPr>
            <xdr:cNvPr id="65" name="Graphic 15" descr="User with solid fill">
              <a:extLst>
                <a:ext uri="{FF2B5EF4-FFF2-40B4-BE49-F238E27FC236}">
                  <a16:creationId xmlns:a16="http://schemas.microsoft.com/office/drawing/2014/main" id="{00000000-0008-0000-0000-000041000000}"/>
                </a:ext>
              </a:extLst>
            </xdr:cNvPr>
            <xdr:cNvGrpSpPr/>
          </xdr:nvGrpSpPr>
          <xdr:grpSpPr>
            <a:xfrm>
              <a:off x="6520543" y="3801837"/>
              <a:ext cx="609600" cy="604156"/>
              <a:chOff x="8164286" y="3867151"/>
              <a:chExt cx="609600" cy="604156"/>
            </a:xfrm>
            <a:grpFill/>
          </xdr:grpSpPr>
          <xdr:sp macro="" textlink="">
            <xdr:nvSpPr>
              <xdr:cNvPr id="66" name="Freeform: Shape 65">
                <a:extLst>
                  <a:ext uri="{FF2B5EF4-FFF2-40B4-BE49-F238E27FC236}">
                    <a16:creationId xmlns:a16="http://schemas.microsoft.com/office/drawing/2014/main" id="{00000000-0008-0000-0000-000042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7" name="Freeform: Shape 66">
                <a:extLst>
                  <a:ext uri="{FF2B5EF4-FFF2-40B4-BE49-F238E27FC236}">
                    <a16:creationId xmlns:a16="http://schemas.microsoft.com/office/drawing/2014/main" id="{00000000-0008-0000-0000-000043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102" name="Freeform: Shape 101">
          <a:extLst>
            <a:ext uri="{FF2B5EF4-FFF2-40B4-BE49-F238E27FC236}">
              <a16:creationId xmlns:a16="http://schemas.microsoft.com/office/drawing/2014/main" id="{00000000-0008-0000-0000-000066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104263</xdr:rowOff>
    </xdr:from>
    <xdr:to>
      <xdr:col>2</xdr:col>
      <xdr:colOff>256340</xdr:colOff>
      <xdr:row>20</xdr:row>
      <xdr:rowOff>97154</xdr:rowOff>
    </xdr:to>
    <xdr:sp macro="" textlink="">
      <xdr:nvSpPr>
        <xdr:cNvPr id="115" name="Freeform: Shape 114">
          <a:extLst>
            <a:ext uri="{FF2B5EF4-FFF2-40B4-BE49-F238E27FC236}">
              <a16:creationId xmlns:a16="http://schemas.microsoft.com/office/drawing/2014/main" id="{00000000-0008-0000-0000-000073000000}"/>
            </a:ext>
          </a:extLst>
        </xdr:cNvPr>
        <xdr:cNvSpPr/>
      </xdr:nvSpPr>
      <xdr:spPr>
        <a:xfrm>
          <a:off x="1264920" y="3609463"/>
          <a:ext cx="210620" cy="177375"/>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140970</xdr:rowOff>
    </xdr:from>
    <xdr:to>
      <xdr:col>2</xdr:col>
      <xdr:colOff>274319</xdr:colOff>
      <xdr:row>23</xdr:row>
      <xdr:rowOff>88010</xdr:rowOff>
    </xdr:to>
    <xdr:sp macro="" textlink="">
      <xdr:nvSpPr>
        <xdr:cNvPr id="120" name="Freeform: Shape 119">
          <a:extLst>
            <a:ext uri="{FF2B5EF4-FFF2-40B4-BE49-F238E27FC236}">
              <a16:creationId xmlns:a16="http://schemas.microsoft.com/office/drawing/2014/main" id="{00000000-0008-0000-0000-000078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121" name="Rectangle 120">
          <a:hlinkClick xmlns:r="http://schemas.openxmlformats.org/officeDocument/2006/relationships" r:id="rId24"/>
          <a:extLst>
            <a:ext uri="{FF2B5EF4-FFF2-40B4-BE49-F238E27FC236}">
              <a16:creationId xmlns:a16="http://schemas.microsoft.com/office/drawing/2014/main" id="{00000000-0008-0000-0000-000079000000}"/>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92" name="Rectangle 91">
          <a:hlinkClick xmlns:r="http://schemas.openxmlformats.org/officeDocument/2006/relationships" r:id="rId21"/>
          <a:extLst>
            <a:ext uri="{FF2B5EF4-FFF2-40B4-BE49-F238E27FC236}">
              <a16:creationId xmlns:a16="http://schemas.microsoft.com/office/drawing/2014/main" id="{ED545FB2-249E-56AA-D995-49EDED87FD93}"/>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93" name="Rectangle 92">
          <a:hlinkClick xmlns:r="http://schemas.openxmlformats.org/officeDocument/2006/relationships" r:id="rId25"/>
          <a:extLst>
            <a:ext uri="{FF2B5EF4-FFF2-40B4-BE49-F238E27FC236}">
              <a16:creationId xmlns:a16="http://schemas.microsoft.com/office/drawing/2014/main" id="{32862066-E83A-062E-63DF-95AE9ED4C4AC}"/>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103" name="Rectangle 102">
          <a:hlinkClick xmlns:r="http://schemas.openxmlformats.org/officeDocument/2006/relationships" r:id="rId26"/>
          <a:extLst>
            <a:ext uri="{FF2B5EF4-FFF2-40B4-BE49-F238E27FC236}">
              <a16:creationId xmlns:a16="http://schemas.microsoft.com/office/drawing/2014/main" id="{526F05E2-BECE-FACA-9598-78F3CAAB8619}"/>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04" name="Rectangle 103">
          <a:hlinkClick xmlns:r="http://schemas.openxmlformats.org/officeDocument/2006/relationships" r:id="rId27"/>
          <a:extLst>
            <a:ext uri="{FF2B5EF4-FFF2-40B4-BE49-F238E27FC236}">
              <a16:creationId xmlns:a16="http://schemas.microsoft.com/office/drawing/2014/main" id="{2327FD70-B0EC-FC86-F176-8D17F169AB00}"/>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7FDB3769-BBB4-4F01-A7B6-C68E25596F8D}"/>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1A1786B9-6D25-481A-A322-A50402DC7A56}"/>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46D68E86-C8A1-435C-9961-55CCBFED75E2}"/>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760CB1A1-B4BE-4F33-9371-19CA9FE0B03E}"/>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8CF6BB2A-B79E-4A26-82B9-42D98D50AAC5}"/>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2B7A7A07-ACEA-4FD8-BD62-4606AAA4C32F}"/>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96CD31B5-DCBF-4606-9617-451E4B601989}"/>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89C3E271-5D0F-4DC4-8E21-7585AD7D26EF}"/>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A76A1F37-9014-4D98-B2AE-C77BF2E626FC}"/>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1" name="Rectangle: Rounded Corners 10">
          <a:extLst>
            <a:ext uri="{FF2B5EF4-FFF2-40B4-BE49-F238E27FC236}">
              <a16:creationId xmlns:a16="http://schemas.microsoft.com/office/drawing/2014/main" id="{EEBF2FEF-8410-4F97-801B-39553CF3789D}"/>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CAC77859-68B9-4A40-AF12-4FD227316441}"/>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B52DD96A-6BFF-4A86-B26D-D113437DBC2E}"/>
            </a:ext>
          </a:extLst>
        </xdr:cNvPr>
        <xdr:cNvGrpSpPr/>
      </xdr:nvGrpSpPr>
      <xdr:grpSpPr>
        <a:xfrm>
          <a:off x="1754505" y="732473"/>
          <a:ext cx="1252538" cy="827349"/>
          <a:chOff x="845820" y="617030"/>
          <a:chExt cx="1295400" cy="769809"/>
        </a:xfrm>
      </xdr:grpSpPr>
      <xdr:sp macro="" textlink="">
        <xdr:nvSpPr>
          <xdr:cNvPr id="14" name="TextBox 13">
            <a:extLst>
              <a:ext uri="{FF2B5EF4-FFF2-40B4-BE49-F238E27FC236}">
                <a16:creationId xmlns:a16="http://schemas.microsoft.com/office/drawing/2014/main" id="{F15706D2-00BC-D16C-9F2D-FA80CD208211}"/>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9505B0AC-DC0D-0B0E-908F-67C66EDB97C4}"/>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9459A646-4B5E-46EB-BCC1-8408CDC274E2}"/>
            </a:ext>
          </a:extLst>
        </xdr:cNvPr>
        <xdr:cNvGrpSpPr/>
      </xdr:nvGrpSpPr>
      <xdr:grpSpPr>
        <a:xfrm>
          <a:off x="1130725" y="847090"/>
          <a:ext cx="578060" cy="656273"/>
          <a:chOff x="731520" y="8496300"/>
          <a:chExt cx="784860" cy="807720"/>
        </a:xfrm>
      </xdr:grpSpPr>
      <xdr:pic>
        <xdr:nvPicPr>
          <xdr:cNvPr id="17" name="Graphic 16" descr="Clipboard Checked outline">
            <a:extLst>
              <a:ext uri="{FF2B5EF4-FFF2-40B4-BE49-F238E27FC236}">
                <a16:creationId xmlns:a16="http://schemas.microsoft.com/office/drawing/2014/main" id="{17609129-6B05-149F-D77A-EF18125D54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E76D2728-32E2-7C4F-A0A9-1EB43DD5D3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extLst>
            <a:ext uri="{FF2B5EF4-FFF2-40B4-BE49-F238E27FC236}">
              <a16:creationId xmlns:a16="http://schemas.microsoft.com/office/drawing/2014/main" id="{3783DD64-A1E3-4B79-B16D-317865A6D9EA}"/>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20" name="TextBox 19">
          <a:extLst>
            <a:ext uri="{FF2B5EF4-FFF2-40B4-BE49-F238E27FC236}">
              <a16:creationId xmlns:a16="http://schemas.microsoft.com/office/drawing/2014/main" id="{293C1824-31A1-4158-8478-B6F5FE677688}"/>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21" name="TextBox 20">
          <a:extLst>
            <a:ext uri="{FF2B5EF4-FFF2-40B4-BE49-F238E27FC236}">
              <a16:creationId xmlns:a16="http://schemas.microsoft.com/office/drawing/2014/main" id="{3AF5845C-8DE5-4411-86EF-3B7694F43D86}"/>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0795B434-7019-424F-B8E6-C7B831B9315F}"/>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23" name="Graphic 22" descr="Bar chart with solid fill">
          <a:extLst>
            <a:ext uri="{FF2B5EF4-FFF2-40B4-BE49-F238E27FC236}">
              <a16:creationId xmlns:a16="http://schemas.microsoft.com/office/drawing/2014/main" id="{926DBC35-1129-4588-A1D4-589000C5D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24" name="Rectangle: Rounded Corners 23">
          <a:extLst>
            <a:ext uri="{FF2B5EF4-FFF2-40B4-BE49-F238E27FC236}">
              <a16:creationId xmlns:a16="http://schemas.microsoft.com/office/drawing/2014/main" id="{674EFFFC-441B-4717-B355-0601CCA86D31}"/>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5" name="Chart 24">
          <a:extLst>
            <a:ext uri="{FF2B5EF4-FFF2-40B4-BE49-F238E27FC236}">
              <a16:creationId xmlns:a16="http://schemas.microsoft.com/office/drawing/2014/main" id="{0DDD9D0A-ED42-4EEF-BB98-D759D2FB3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21719344-4327-4698-B679-BB7685F6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5A26FDBA-FF32-4C44-B5C3-BDDC6EE94AE4}"/>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56B4C384-1805-4A11-AD1A-787BDD5AF919}"/>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362B0BBE-2AA4-4FFE-A192-FF9B09BCF57B}"/>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0" name="TextBox 29">
          <a:extLst>
            <a:ext uri="{FF2B5EF4-FFF2-40B4-BE49-F238E27FC236}">
              <a16:creationId xmlns:a16="http://schemas.microsoft.com/office/drawing/2014/main" id="{9AD3DF02-FB2A-4C37-97FD-12A7E85237FC}"/>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31" name="Group 30">
          <a:extLst>
            <a:ext uri="{FF2B5EF4-FFF2-40B4-BE49-F238E27FC236}">
              <a16:creationId xmlns:a16="http://schemas.microsoft.com/office/drawing/2014/main" id="{5707FAEA-2957-4800-BC97-AC2393DD4B2B}"/>
            </a:ext>
          </a:extLst>
        </xdr:cNvPr>
        <xdr:cNvGrpSpPr/>
      </xdr:nvGrpSpPr>
      <xdr:grpSpPr>
        <a:xfrm>
          <a:off x="6094095" y="5220335"/>
          <a:ext cx="2227898" cy="2472690"/>
          <a:chOff x="9479280" y="982980"/>
          <a:chExt cx="2270760" cy="2286000"/>
        </a:xfrm>
      </xdr:grpSpPr>
      <xdr:graphicFrame macro="">
        <xdr:nvGraphicFramePr>
          <xdr:cNvPr id="32" name="Chart 31">
            <a:extLst>
              <a:ext uri="{FF2B5EF4-FFF2-40B4-BE49-F238E27FC236}">
                <a16:creationId xmlns:a16="http://schemas.microsoft.com/office/drawing/2014/main" id="{89E8D2BC-C35B-F01B-F831-7457645EBFE8}"/>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3" name="Freeform: Shape 32">
            <a:extLst>
              <a:ext uri="{FF2B5EF4-FFF2-40B4-BE49-F238E27FC236}">
                <a16:creationId xmlns:a16="http://schemas.microsoft.com/office/drawing/2014/main" id="{208B7272-3CAA-1A5C-9953-D03AD92B8E92}"/>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34" name="TextBox 33">
          <a:extLst>
            <a:ext uri="{FF2B5EF4-FFF2-40B4-BE49-F238E27FC236}">
              <a16:creationId xmlns:a16="http://schemas.microsoft.com/office/drawing/2014/main" id="{697EB32C-2CCD-408C-AF8D-6C93F2A2124F}"/>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89775</xdr:rowOff>
    </xdr:from>
    <xdr:to>
      <xdr:col>10</xdr:col>
      <xdr:colOff>8119</xdr:colOff>
      <xdr:row>37</xdr:row>
      <xdr:rowOff>108346</xdr:rowOff>
    </xdr:to>
    <xdr:grpSp>
      <xdr:nvGrpSpPr>
        <xdr:cNvPr id="36" name="Group 35">
          <a:extLst>
            <a:ext uri="{FF2B5EF4-FFF2-40B4-BE49-F238E27FC236}">
              <a16:creationId xmlns:a16="http://schemas.microsoft.com/office/drawing/2014/main" id="{EFFA9164-8BF5-4656-AB22-F79A46FD4A11}"/>
            </a:ext>
          </a:extLst>
        </xdr:cNvPr>
        <xdr:cNvGrpSpPr/>
      </xdr:nvGrpSpPr>
      <xdr:grpSpPr>
        <a:xfrm>
          <a:off x="3365183" y="5646025"/>
          <a:ext cx="2596061" cy="1804509"/>
          <a:chOff x="10634217" y="3558540"/>
          <a:chExt cx="2667499" cy="1664491"/>
        </a:xfrm>
      </xdr:grpSpPr>
      <xdr:graphicFrame macro="">
        <xdr:nvGraphicFramePr>
          <xdr:cNvPr id="37" name="Chart 36">
            <a:extLst>
              <a:ext uri="{FF2B5EF4-FFF2-40B4-BE49-F238E27FC236}">
                <a16:creationId xmlns:a16="http://schemas.microsoft.com/office/drawing/2014/main" id="{6A8459DD-5482-30DE-E2EE-09A75E70E5D4}"/>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8" name="Chart 37">
            <a:extLst>
              <a:ext uri="{FF2B5EF4-FFF2-40B4-BE49-F238E27FC236}">
                <a16:creationId xmlns:a16="http://schemas.microsoft.com/office/drawing/2014/main" id="{6982CEA9-2CF7-CE48-2F19-4766DFEDA7EC}"/>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9" name="Chart 38">
            <a:extLst>
              <a:ext uri="{FF2B5EF4-FFF2-40B4-BE49-F238E27FC236}">
                <a16:creationId xmlns:a16="http://schemas.microsoft.com/office/drawing/2014/main" id="{30C57694-3D5F-74BC-79F4-6A21C7887BD4}"/>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0" name="Chart 39">
            <a:extLst>
              <a:ext uri="{FF2B5EF4-FFF2-40B4-BE49-F238E27FC236}">
                <a16:creationId xmlns:a16="http://schemas.microsoft.com/office/drawing/2014/main" id="{D5EFFFBC-73C9-8AA7-7667-DE30F1D58927}"/>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1" name="TextBox 40">
          <a:extLst>
            <a:ext uri="{FF2B5EF4-FFF2-40B4-BE49-F238E27FC236}">
              <a16:creationId xmlns:a16="http://schemas.microsoft.com/office/drawing/2014/main" id="{F7A279A6-D0ED-49ED-A72C-132B05FDCF8D}"/>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2" name="Arrow: Up 41">
          <a:extLst>
            <a:ext uri="{FF2B5EF4-FFF2-40B4-BE49-F238E27FC236}">
              <a16:creationId xmlns:a16="http://schemas.microsoft.com/office/drawing/2014/main" id="{0DA7DADC-55C5-4B82-B39B-0DCD1B6D34F3}"/>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3" name="Rectangle 42">
          <a:extLst>
            <a:ext uri="{FF2B5EF4-FFF2-40B4-BE49-F238E27FC236}">
              <a16:creationId xmlns:a16="http://schemas.microsoft.com/office/drawing/2014/main" id="{F4BDE373-72AA-4BAE-BAF0-4C50A6E1F2C5}"/>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44" name="Arrow: Up 43">
          <a:extLst>
            <a:ext uri="{FF2B5EF4-FFF2-40B4-BE49-F238E27FC236}">
              <a16:creationId xmlns:a16="http://schemas.microsoft.com/office/drawing/2014/main" id="{99CEA61F-027A-4CED-BABA-A9A00C72B80F}"/>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45" name="Rectangle 44">
          <a:extLst>
            <a:ext uri="{FF2B5EF4-FFF2-40B4-BE49-F238E27FC236}">
              <a16:creationId xmlns:a16="http://schemas.microsoft.com/office/drawing/2014/main" id="{24E9A728-AE8F-4C32-A517-58BEB29252D7}"/>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46" name="TextBox 45">
          <a:extLst>
            <a:ext uri="{FF2B5EF4-FFF2-40B4-BE49-F238E27FC236}">
              <a16:creationId xmlns:a16="http://schemas.microsoft.com/office/drawing/2014/main" id="{893DF621-7BAB-4EE1-BE22-A5D17FC12F5C}"/>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47" name="TextBox 46">
          <a:extLst>
            <a:ext uri="{FF2B5EF4-FFF2-40B4-BE49-F238E27FC236}">
              <a16:creationId xmlns:a16="http://schemas.microsoft.com/office/drawing/2014/main" id="{01C0400B-5A47-4738-AB7F-56E33539BFFF}"/>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48" name="TextBox 47">
          <a:extLst>
            <a:ext uri="{FF2B5EF4-FFF2-40B4-BE49-F238E27FC236}">
              <a16:creationId xmlns:a16="http://schemas.microsoft.com/office/drawing/2014/main" id="{9977BD5F-58E2-4840-AAA8-557EF964E8DC}"/>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33%</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49" name="Chart 48">
          <a:extLst>
            <a:ext uri="{FF2B5EF4-FFF2-40B4-BE49-F238E27FC236}">
              <a16:creationId xmlns:a16="http://schemas.microsoft.com/office/drawing/2014/main" id="{AB7BF154-F53B-45BF-A242-F5D77254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0" name="Chart 49">
          <a:extLst>
            <a:ext uri="{FF2B5EF4-FFF2-40B4-BE49-F238E27FC236}">
              <a16:creationId xmlns:a16="http://schemas.microsoft.com/office/drawing/2014/main" id="{3B0EEFB1-9AAD-4152-BB6E-7CDB2365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1" name="Group 50">
          <a:extLst>
            <a:ext uri="{FF2B5EF4-FFF2-40B4-BE49-F238E27FC236}">
              <a16:creationId xmlns:a16="http://schemas.microsoft.com/office/drawing/2014/main" id="{E2D77361-9C20-484D-8CDF-B0FB4D26CF74}"/>
            </a:ext>
          </a:extLst>
        </xdr:cNvPr>
        <xdr:cNvGrpSpPr/>
      </xdr:nvGrpSpPr>
      <xdr:grpSpPr>
        <a:xfrm>
          <a:off x="5540693" y="482657"/>
          <a:ext cx="1968817" cy="1321043"/>
          <a:chOff x="5536546" y="337242"/>
          <a:chExt cx="2011680" cy="1212140"/>
        </a:xfrm>
        <a:effectLst>
          <a:outerShdw blurRad="50800" dist="38100" dir="2700000" algn="tl" rotWithShape="0">
            <a:prstClr val="black">
              <a:alpha val="40000"/>
            </a:prstClr>
          </a:outerShdw>
        </a:effectLst>
      </xdr:grpSpPr>
      <xdr:graphicFrame macro="">
        <xdr:nvGraphicFramePr>
          <xdr:cNvPr id="52" name="Chart 51">
            <a:extLst>
              <a:ext uri="{FF2B5EF4-FFF2-40B4-BE49-F238E27FC236}">
                <a16:creationId xmlns:a16="http://schemas.microsoft.com/office/drawing/2014/main" id="{D9DC96A9-9179-3E69-C547-B004FE086DD8}"/>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3" name="Freeform: Shape 52">
            <a:extLst>
              <a:ext uri="{FF2B5EF4-FFF2-40B4-BE49-F238E27FC236}">
                <a16:creationId xmlns:a16="http://schemas.microsoft.com/office/drawing/2014/main" id="{27DA9D95-8F51-47B0-6969-8A0589BE0CC9}"/>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4" name="Group 53">
          <a:extLst>
            <a:ext uri="{FF2B5EF4-FFF2-40B4-BE49-F238E27FC236}">
              <a16:creationId xmlns:a16="http://schemas.microsoft.com/office/drawing/2014/main" id="{D494E074-82F2-4BE0-8D91-959E951A547F}"/>
            </a:ext>
          </a:extLst>
        </xdr:cNvPr>
        <xdr:cNvGrpSpPr/>
      </xdr:nvGrpSpPr>
      <xdr:grpSpPr>
        <a:xfrm>
          <a:off x="7688928" y="686753"/>
          <a:ext cx="1530814" cy="1052594"/>
          <a:chOff x="10705701" y="3556317"/>
          <a:chExt cx="2684384" cy="1662830"/>
        </a:xfrm>
      </xdr:grpSpPr>
      <xdr:graphicFrame macro="">
        <xdr:nvGraphicFramePr>
          <xdr:cNvPr id="55" name="Chart 54">
            <a:extLst>
              <a:ext uri="{FF2B5EF4-FFF2-40B4-BE49-F238E27FC236}">
                <a16:creationId xmlns:a16="http://schemas.microsoft.com/office/drawing/2014/main" id="{1E8B8BE4-FAD8-D139-1A4F-DCFFFB219F61}"/>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56" name="Chart 55">
            <a:extLst>
              <a:ext uri="{FF2B5EF4-FFF2-40B4-BE49-F238E27FC236}">
                <a16:creationId xmlns:a16="http://schemas.microsoft.com/office/drawing/2014/main" id="{637315AB-BD0C-FB1D-233F-74028E4AADEF}"/>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7" name="TextBox 56">
          <a:extLst>
            <a:ext uri="{FF2B5EF4-FFF2-40B4-BE49-F238E27FC236}">
              <a16:creationId xmlns:a16="http://schemas.microsoft.com/office/drawing/2014/main" id="{7BADFC9D-CCC5-469E-99D9-6FA5D0161529}"/>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8" name="TextBox 57">
          <a:extLst>
            <a:ext uri="{FF2B5EF4-FFF2-40B4-BE49-F238E27FC236}">
              <a16:creationId xmlns:a16="http://schemas.microsoft.com/office/drawing/2014/main" id="{FED7E7F2-471E-4266-A034-C2D34D946698}"/>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59" name="TextBox 58">
          <a:extLst>
            <a:ext uri="{FF2B5EF4-FFF2-40B4-BE49-F238E27FC236}">
              <a16:creationId xmlns:a16="http://schemas.microsoft.com/office/drawing/2014/main" id="{51848325-57B3-401C-9080-5AD5B7FC57CE}"/>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0" name="TextBox 59">
          <a:extLst>
            <a:ext uri="{FF2B5EF4-FFF2-40B4-BE49-F238E27FC236}">
              <a16:creationId xmlns:a16="http://schemas.microsoft.com/office/drawing/2014/main" id="{A2442C07-01B1-4872-B43A-418099F6930A}"/>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1" name="TextBox 60">
          <a:extLst>
            <a:ext uri="{FF2B5EF4-FFF2-40B4-BE49-F238E27FC236}">
              <a16:creationId xmlns:a16="http://schemas.microsoft.com/office/drawing/2014/main" id="{7AE551E4-C018-4AF7-8556-030CB5F36F41}"/>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2" name="TextBox 61">
          <a:extLst>
            <a:ext uri="{FF2B5EF4-FFF2-40B4-BE49-F238E27FC236}">
              <a16:creationId xmlns:a16="http://schemas.microsoft.com/office/drawing/2014/main" id="{864A1B36-DD43-416A-8D41-2D0B4E228D99}"/>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3" name="TextBox 62">
          <a:extLst>
            <a:ext uri="{FF2B5EF4-FFF2-40B4-BE49-F238E27FC236}">
              <a16:creationId xmlns:a16="http://schemas.microsoft.com/office/drawing/2014/main" id="{D2EAC5D2-EF0E-47DD-83B2-591241BE54A9}"/>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4" name="TextBox 63">
          <a:extLst>
            <a:ext uri="{FF2B5EF4-FFF2-40B4-BE49-F238E27FC236}">
              <a16:creationId xmlns:a16="http://schemas.microsoft.com/office/drawing/2014/main" id="{AED0DFFB-0289-4D55-9B34-480C2FA1294E}"/>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65" name="TextBox 64">
          <a:extLst>
            <a:ext uri="{FF2B5EF4-FFF2-40B4-BE49-F238E27FC236}">
              <a16:creationId xmlns:a16="http://schemas.microsoft.com/office/drawing/2014/main" id="{F4160E56-8782-43A2-92F5-2C06ACAB1C12}"/>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8 273</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66" name="TextBox 65">
          <a:extLst>
            <a:ext uri="{FF2B5EF4-FFF2-40B4-BE49-F238E27FC236}">
              <a16:creationId xmlns:a16="http://schemas.microsoft.com/office/drawing/2014/main" id="{A6AF8578-31A6-4090-94A0-04B2A0F8F2E5}"/>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1 051</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67" name="TextBox 66">
          <a:extLst>
            <a:ext uri="{FF2B5EF4-FFF2-40B4-BE49-F238E27FC236}">
              <a16:creationId xmlns:a16="http://schemas.microsoft.com/office/drawing/2014/main" id="{F3A8217E-205D-4536-BA6E-1EE7953A7AF7}"/>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8" name="Chart 67">
          <a:extLst>
            <a:ext uri="{FF2B5EF4-FFF2-40B4-BE49-F238E27FC236}">
              <a16:creationId xmlns:a16="http://schemas.microsoft.com/office/drawing/2014/main" id="{62FB7516-FB1B-44E5-ABA3-ED223BFE9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69" name="TextBox 68">
          <a:extLst>
            <a:ext uri="{FF2B5EF4-FFF2-40B4-BE49-F238E27FC236}">
              <a16:creationId xmlns:a16="http://schemas.microsoft.com/office/drawing/2014/main" id="{6C24ECE3-7227-4BCE-B1FD-005552B2A851}"/>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0" name="TextBox 69">
          <a:extLst>
            <a:ext uri="{FF2B5EF4-FFF2-40B4-BE49-F238E27FC236}">
              <a16:creationId xmlns:a16="http://schemas.microsoft.com/office/drawing/2014/main" id="{59685941-697A-4A89-A76C-A817C9B4B7ED}"/>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1" name="TextBox 70">
          <a:extLst>
            <a:ext uri="{FF2B5EF4-FFF2-40B4-BE49-F238E27FC236}">
              <a16:creationId xmlns:a16="http://schemas.microsoft.com/office/drawing/2014/main" id="{2DB48DED-F450-420E-BDAF-45EE3C1F3DFE}"/>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2" name="TextBox 71">
          <a:extLst>
            <a:ext uri="{FF2B5EF4-FFF2-40B4-BE49-F238E27FC236}">
              <a16:creationId xmlns:a16="http://schemas.microsoft.com/office/drawing/2014/main" id="{838890B9-9CDF-425A-B83A-4E4A99DCCF17}"/>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3" name="TextBox 72">
          <a:extLst>
            <a:ext uri="{FF2B5EF4-FFF2-40B4-BE49-F238E27FC236}">
              <a16:creationId xmlns:a16="http://schemas.microsoft.com/office/drawing/2014/main" id="{FC6AB603-30CD-436D-B31F-7DB819ABAFFF}"/>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4" name="TextBox 73">
          <a:extLst>
            <a:ext uri="{FF2B5EF4-FFF2-40B4-BE49-F238E27FC236}">
              <a16:creationId xmlns:a16="http://schemas.microsoft.com/office/drawing/2014/main" id="{C6BB8FEA-27D3-4858-8A32-40F919D485BF}"/>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11 427</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5" name="TextBox 74">
          <a:extLst>
            <a:ext uri="{FF2B5EF4-FFF2-40B4-BE49-F238E27FC236}">
              <a16:creationId xmlns:a16="http://schemas.microsoft.com/office/drawing/2014/main" id="{5FBE9A18-EADB-496E-A208-1946F3B6CDBA}"/>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6" name="TextBox 75">
          <a:extLst>
            <a:ext uri="{FF2B5EF4-FFF2-40B4-BE49-F238E27FC236}">
              <a16:creationId xmlns:a16="http://schemas.microsoft.com/office/drawing/2014/main" id="{5E9D0573-B981-4D40-8063-BA6A45E1CAB4}"/>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5 256</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7" name="TextBox 76">
          <a:extLst>
            <a:ext uri="{FF2B5EF4-FFF2-40B4-BE49-F238E27FC236}">
              <a16:creationId xmlns:a16="http://schemas.microsoft.com/office/drawing/2014/main" id="{4D781677-562F-4B62-9A1D-4FA323871F4B}"/>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8" name="TextBox 77">
          <a:extLst>
            <a:ext uri="{FF2B5EF4-FFF2-40B4-BE49-F238E27FC236}">
              <a16:creationId xmlns:a16="http://schemas.microsoft.com/office/drawing/2014/main" id="{224AD55F-FA7F-43C8-AE7C-E7F3065803D2}"/>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1 051</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79" name="Oval 78">
          <a:extLst>
            <a:ext uri="{FF2B5EF4-FFF2-40B4-BE49-F238E27FC236}">
              <a16:creationId xmlns:a16="http://schemas.microsoft.com/office/drawing/2014/main" id="{9A00F7A6-735D-4D0F-BF0E-048FAA55BBE1}"/>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0" name="Oval 79">
          <a:extLst>
            <a:ext uri="{FF2B5EF4-FFF2-40B4-BE49-F238E27FC236}">
              <a16:creationId xmlns:a16="http://schemas.microsoft.com/office/drawing/2014/main" id="{4662B359-3C2E-4EBE-88BD-24DD5B0AF22F}"/>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1" name="Oval 80">
          <a:extLst>
            <a:ext uri="{FF2B5EF4-FFF2-40B4-BE49-F238E27FC236}">
              <a16:creationId xmlns:a16="http://schemas.microsoft.com/office/drawing/2014/main" id="{8FDA684C-D5EC-422B-B811-FB21D36B58D8}"/>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2" name="Oval 81">
          <a:extLst>
            <a:ext uri="{FF2B5EF4-FFF2-40B4-BE49-F238E27FC236}">
              <a16:creationId xmlns:a16="http://schemas.microsoft.com/office/drawing/2014/main" id="{040C1E29-B56E-40AE-89FA-9ADDF83C94A6}"/>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3" name="TextBox 82">
          <a:extLst>
            <a:ext uri="{FF2B5EF4-FFF2-40B4-BE49-F238E27FC236}">
              <a16:creationId xmlns:a16="http://schemas.microsoft.com/office/drawing/2014/main" id="{F782C3B3-D059-40F1-AFCE-5B636FCFB832}"/>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4" name="TextBox 83">
          <a:extLst>
            <a:ext uri="{FF2B5EF4-FFF2-40B4-BE49-F238E27FC236}">
              <a16:creationId xmlns:a16="http://schemas.microsoft.com/office/drawing/2014/main" id="{7EA66767-D3FA-4C4E-88E4-3571143D3977}"/>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17</xdr:col>
      <xdr:colOff>160020</xdr:colOff>
      <xdr:row>28</xdr:row>
      <xdr:rowOff>87630</xdr:rowOff>
    </xdr:to>
    <xdr:sp macro="" textlink="Processing!G35">
      <xdr:nvSpPr>
        <xdr:cNvPr id="85" name="TextBox 84">
          <a:extLst>
            <a:ext uri="{FF2B5EF4-FFF2-40B4-BE49-F238E27FC236}">
              <a16:creationId xmlns:a16="http://schemas.microsoft.com/office/drawing/2014/main" id="{18EBDE96-F7BA-4032-A93F-96B6869E373A}"/>
            </a:ext>
          </a:extLst>
        </xdr:cNvPr>
        <xdr:cNvSpPr txBox="1"/>
      </xdr:nvSpPr>
      <xdr:spPr>
        <a:xfrm>
          <a:off x="8850630" y="4872990"/>
          <a:ext cx="1672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230AED-09C6-47F0-8E59-DA4CF4986BBC}"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95" name="Year 7">
              <a:extLst>
                <a:ext uri="{FF2B5EF4-FFF2-40B4-BE49-F238E27FC236}">
                  <a16:creationId xmlns:a16="http://schemas.microsoft.com/office/drawing/2014/main" id="{A4701A3D-7D71-4DC0-8D11-60539777D658}"/>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6" name="Month 14">
              <a:extLst>
                <a:ext uri="{FF2B5EF4-FFF2-40B4-BE49-F238E27FC236}">
                  <a16:creationId xmlns:a16="http://schemas.microsoft.com/office/drawing/2014/main" id="{EC713757-CBE4-4244-8042-F57E42C0F592}"/>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7" name="Month 15">
              <a:extLst>
                <a:ext uri="{FF2B5EF4-FFF2-40B4-BE49-F238E27FC236}">
                  <a16:creationId xmlns:a16="http://schemas.microsoft.com/office/drawing/2014/main" id="{CA568A36-2D3D-4F62-9777-7AD358FDE620}"/>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22860</xdr:colOff>
      <xdr:row>14</xdr:row>
      <xdr:rowOff>163830</xdr:rowOff>
    </xdr:to>
    <xdr:grpSp>
      <xdr:nvGrpSpPr>
        <xdr:cNvPr id="99" name="Group 98">
          <a:hlinkClick xmlns:r="http://schemas.openxmlformats.org/officeDocument/2006/relationships" r:id="rId20"/>
          <a:extLst>
            <a:ext uri="{FF2B5EF4-FFF2-40B4-BE49-F238E27FC236}">
              <a16:creationId xmlns:a16="http://schemas.microsoft.com/office/drawing/2014/main" id="{0CA21BF7-93AD-47C2-9D18-6B03B3E4D4D3}"/>
            </a:ext>
          </a:extLst>
        </xdr:cNvPr>
        <xdr:cNvGrpSpPr/>
      </xdr:nvGrpSpPr>
      <xdr:grpSpPr>
        <a:xfrm>
          <a:off x="1229439" y="2591118"/>
          <a:ext cx="1769984" cy="350837"/>
          <a:chOff x="1258014" y="2388870"/>
          <a:chExt cx="1812846" cy="335280"/>
        </a:xfrm>
      </xdr:grpSpPr>
      <xdr:sp macro="" textlink="Processing!F1">
        <xdr:nvSpPr>
          <xdr:cNvPr id="100" name="TextBox 99">
            <a:extLst>
              <a:ext uri="{FF2B5EF4-FFF2-40B4-BE49-F238E27FC236}">
                <a16:creationId xmlns:a16="http://schemas.microsoft.com/office/drawing/2014/main" id="{3E77A13A-1C3F-8376-A275-3F06D2C4C802}"/>
              </a:ext>
            </a:extLst>
          </xdr:cNvPr>
          <xdr:cNvSpPr txBox="1"/>
        </xdr:nvSpPr>
        <xdr:spPr>
          <a:xfrm>
            <a:off x="1516380" y="238887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101" name="Group 100">
            <a:extLst>
              <a:ext uri="{FF2B5EF4-FFF2-40B4-BE49-F238E27FC236}">
                <a16:creationId xmlns:a16="http://schemas.microsoft.com/office/drawing/2014/main" id="{57E2EA10-0F6E-9D12-FD99-4EE395343EB3}"/>
              </a:ext>
            </a:extLst>
          </xdr:cNvPr>
          <xdr:cNvGrpSpPr/>
        </xdr:nvGrpSpPr>
        <xdr:grpSpPr>
          <a:xfrm>
            <a:off x="1258014" y="2392680"/>
            <a:ext cx="299291" cy="260755"/>
            <a:chOff x="6520543" y="3673855"/>
            <a:chExt cx="923590" cy="804672"/>
          </a:xfrm>
          <a:solidFill>
            <a:schemeClr val="bg1"/>
          </a:solidFill>
        </xdr:grpSpPr>
        <xdr:pic>
          <xdr:nvPicPr>
            <xdr:cNvPr id="102" name="Graphic 101" descr="User with solid fill">
              <a:extLst>
                <a:ext uri="{FF2B5EF4-FFF2-40B4-BE49-F238E27FC236}">
                  <a16:creationId xmlns:a16="http://schemas.microsoft.com/office/drawing/2014/main" id="{FCA5BDF1-0419-7AA5-419B-AD8E250D5F9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639461" y="3673855"/>
              <a:ext cx="804672" cy="804672"/>
            </a:xfrm>
            <a:prstGeom prst="rect">
              <a:avLst/>
            </a:prstGeom>
          </xdr:spPr>
        </xdr:pic>
        <xdr:grpSp>
          <xdr:nvGrpSpPr>
            <xdr:cNvPr id="103" name="Graphic 15" descr="User with solid fill">
              <a:extLst>
                <a:ext uri="{FF2B5EF4-FFF2-40B4-BE49-F238E27FC236}">
                  <a16:creationId xmlns:a16="http://schemas.microsoft.com/office/drawing/2014/main" id="{93F49415-EC52-2CE1-788D-CBA2FB94DABD}"/>
                </a:ext>
              </a:extLst>
            </xdr:cNvPr>
            <xdr:cNvGrpSpPr/>
          </xdr:nvGrpSpPr>
          <xdr:grpSpPr>
            <a:xfrm>
              <a:off x="6520543" y="3801837"/>
              <a:ext cx="609600" cy="604156"/>
              <a:chOff x="8164286" y="3867151"/>
              <a:chExt cx="609600" cy="604156"/>
            </a:xfrm>
            <a:grpFill/>
          </xdr:grpSpPr>
          <xdr:sp macro="" textlink="">
            <xdr:nvSpPr>
              <xdr:cNvPr id="104" name="Freeform: Shape 103">
                <a:extLst>
                  <a:ext uri="{FF2B5EF4-FFF2-40B4-BE49-F238E27FC236}">
                    <a16:creationId xmlns:a16="http://schemas.microsoft.com/office/drawing/2014/main" id="{1CF01A4A-7F66-3CD9-BABD-FD174A2D71B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5" name="Freeform: Shape 104">
                <a:extLst>
                  <a:ext uri="{FF2B5EF4-FFF2-40B4-BE49-F238E27FC236}">
                    <a16:creationId xmlns:a16="http://schemas.microsoft.com/office/drawing/2014/main" id="{F75FC850-52E2-4797-D16C-84931A86F0C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106" name="Freeform: Shape 105">
          <a:extLst>
            <a:ext uri="{FF2B5EF4-FFF2-40B4-BE49-F238E27FC236}">
              <a16:creationId xmlns:a16="http://schemas.microsoft.com/office/drawing/2014/main" id="{E118FFB9-CB72-46C9-A44B-329E908A9D1F}"/>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104263</xdr:rowOff>
    </xdr:from>
    <xdr:to>
      <xdr:col>2</xdr:col>
      <xdr:colOff>256340</xdr:colOff>
      <xdr:row>20</xdr:row>
      <xdr:rowOff>97154</xdr:rowOff>
    </xdr:to>
    <xdr:sp macro="" textlink="">
      <xdr:nvSpPr>
        <xdr:cNvPr id="107" name="Freeform: Shape 106">
          <a:extLst>
            <a:ext uri="{FF2B5EF4-FFF2-40B4-BE49-F238E27FC236}">
              <a16:creationId xmlns:a16="http://schemas.microsoft.com/office/drawing/2014/main" id="{4588AB1B-E070-4EAF-A617-FAB61DB13157}"/>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140970</xdr:rowOff>
    </xdr:from>
    <xdr:to>
      <xdr:col>2</xdr:col>
      <xdr:colOff>274319</xdr:colOff>
      <xdr:row>23</xdr:row>
      <xdr:rowOff>88010</xdr:rowOff>
    </xdr:to>
    <xdr:sp macro="" textlink="">
      <xdr:nvSpPr>
        <xdr:cNvPr id="108" name="Freeform: Shape 107">
          <a:extLst>
            <a:ext uri="{FF2B5EF4-FFF2-40B4-BE49-F238E27FC236}">
              <a16:creationId xmlns:a16="http://schemas.microsoft.com/office/drawing/2014/main" id="{CF871B18-46D0-40EC-9FDA-206BC51A08D5}"/>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110" name="Rectangle 109">
          <a:hlinkClick xmlns:r="http://schemas.openxmlformats.org/officeDocument/2006/relationships" r:id="rId20"/>
          <a:extLst>
            <a:ext uri="{FF2B5EF4-FFF2-40B4-BE49-F238E27FC236}">
              <a16:creationId xmlns:a16="http://schemas.microsoft.com/office/drawing/2014/main" id="{FD509AC1-4D20-410C-8696-B7E5A442A00F}"/>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111" name="Rectangle 110">
          <a:hlinkClick xmlns:r="http://schemas.openxmlformats.org/officeDocument/2006/relationships" r:id="rId23"/>
          <a:extLst>
            <a:ext uri="{FF2B5EF4-FFF2-40B4-BE49-F238E27FC236}">
              <a16:creationId xmlns:a16="http://schemas.microsoft.com/office/drawing/2014/main" id="{B9E9623F-8DF2-4013-8C50-89EF5722C633}"/>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112" name="Rectangle 111">
          <a:hlinkClick xmlns:r="http://schemas.openxmlformats.org/officeDocument/2006/relationships" r:id="rId24"/>
          <a:extLst>
            <a:ext uri="{FF2B5EF4-FFF2-40B4-BE49-F238E27FC236}">
              <a16:creationId xmlns:a16="http://schemas.microsoft.com/office/drawing/2014/main" id="{A457BCE8-4F52-432D-A8EE-E6AACDC6DB5F}"/>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13" name="Rectangle 112">
          <a:hlinkClick xmlns:r="http://schemas.openxmlformats.org/officeDocument/2006/relationships" r:id="rId25"/>
          <a:extLst>
            <a:ext uri="{FF2B5EF4-FFF2-40B4-BE49-F238E27FC236}">
              <a16:creationId xmlns:a16="http://schemas.microsoft.com/office/drawing/2014/main" id="{B3CDD0A2-825D-4A46-8FBC-7CE5A9C7F181}"/>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274320</xdr:colOff>
      <xdr:row>28</xdr:row>
      <xdr:rowOff>121920</xdr:rowOff>
    </xdr:from>
    <xdr:to>
      <xdr:col>16</xdr:col>
      <xdr:colOff>152400</xdr:colOff>
      <xdr:row>38</xdr:row>
      <xdr:rowOff>0</xdr:rowOff>
    </xdr:to>
    <xdr:graphicFrame macro="">
      <xdr:nvGraphicFramePr>
        <xdr:cNvPr id="114" name="Chart 113">
          <a:extLst>
            <a:ext uri="{FF2B5EF4-FFF2-40B4-BE49-F238E27FC236}">
              <a16:creationId xmlns:a16="http://schemas.microsoft.com/office/drawing/2014/main" id="{5FBBAD4D-1100-4610-AF33-186D11E0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601980</xdr:colOff>
      <xdr:row>29</xdr:row>
      <xdr:rowOff>152400</xdr:rowOff>
    </xdr:from>
    <xdr:to>
      <xdr:col>19</xdr:col>
      <xdr:colOff>358140</xdr:colOff>
      <xdr:row>32</xdr:row>
      <xdr:rowOff>152400</xdr:rowOff>
    </xdr:to>
    <xdr:graphicFrame macro="">
      <xdr:nvGraphicFramePr>
        <xdr:cNvPr id="115" name="Chart 114">
          <a:extLst>
            <a:ext uri="{FF2B5EF4-FFF2-40B4-BE49-F238E27FC236}">
              <a16:creationId xmlns:a16="http://schemas.microsoft.com/office/drawing/2014/main" id="{D7C606C4-8D4E-4857-9C49-5AD5AF63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601980</xdr:colOff>
      <xdr:row>32</xdr:row>
      <xdr:rowOff>76200</xdr:rowOff>
    </xdr:from>
    <xdr:to>
      <xdr:col>19</xdr:col>
      <xdr:colOff>358140</xdr:colOff>
      <xdr:row>35</xdr:row>
      <xdr:rowOff>76200</xdr:rowOff>
    </xdr:to>
    <xdr:graphicFrame macro="">
      <xdr:nvGraphicFramePr>
        <xdr:cNvPr id="116" name="Chart 115">
          <a:extLst>
            <a:ext uri="{FF2B5EF4-FFF2-40B4-BE49-F238E27FC236}">
              <a16:creationId xmlns:a16="http://schemas.microsoft.com/office/drawing/2014/main" id="{B5F0FF90-D594-4B54-8659-FC6F5ED9C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601980</xdr:colOff>
      <xdr:row>35</xdr:row>
      <xdr:rowOff>0</xdr:rowOff>
    </xdr:from>
    <xdr:to>
      <xdr:col>19</xdr:col>
      <xdr:colOff>358140</xdr:colOff>
      <xdr:row>38</xdr:row>
      <xdr:rowOff>0</xdr:rowOff>
    </xdr:to>
    <xdr:graphicFrame macro="">
      <xdr:nvGraphicFramePr>
        <xdr:cNvPr id="117" name="Chart 116">
          <a:extLst>
            <a:ext uri="{FF2B5EF4-FFF2-40B4-BE49-F238E27FC236}">
              <a16:creationId xmlns:a16="http://schemas.microsoft.com/office/drawing/2014/main" id="{ECE12632-5BF5-4E7C-8429-E30D0AFCF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41910</xdr:colOff>
      <xdr:row>29</xdr:row>
      <xdr:rowOff>83820</xdr:rowOff>
    </xdr:from>
    <xdr:to>
      <xdr:col>18</xdr:col>
      <xdr:colOff>213360</xdr:colOff>
      <xdr:row>31</xdr:row>
      <xdr:rowOff>53340</xdr:rowOff>
    </xdr:to>
    <xdr:sp macro="" textlink="Processing!G36">
      <xdr:nvSpPr>
        <xdr:cNvPr id="118" name="TextBox 117">
          <a:extLst>
            <a:ext uri="{FF2B5EF4-FFF2-40B4-BE49-F238E27FC236}">
              <a16:creationId xmlns:a16="http://schemas.microsoft.com/office/drawing/2014/main" id="{08540989-CA9F-4231-934F-0DB7642C448E}"/>
            </a:ext>
          </a:extLst>
        </xdr:cNvPr>
        <xdr:cNvSpPr txBox="1"/>
      </xdr:nvSpPr>
      <xdr:spPr>
        <a:xfrm>
          <a:off x="9795510" y="53873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100" b="0" i="0" u="none" strike="noStrike">
              <a:solidFill>
                <a:srgbClr val="000000"/>
              </a:solidFill>
              <a:latin typeface="Aptos Narrow"/>
              <a:ea typeface="+mn-ea"/>
              <a:cs typeface="+mn-cs"/>
            </a:rPr>
            <a:pPr marL="0" indent="0" algn="l"/>
            <a:t>Ethan Parker</a:t>
          </a:fld>
          <a:endParaRPr lang="ru-RU" sz="1200" b="1" i="0" u="none" strike="noStrike">
            <a:solidFill>
              <a:srgbClr val="000000"/>
            </a:solidFill>
            <a:latin typeface="Aptos Narrow"/>
            <a:ea typeface="+mn-ea"/>
            <a:cs typeface="+mn-cs"/>
          </a:endParaRPr>
        </a:p>
      </xdr:txBody>
    </xdr:sp>
    <xdr:clientData/>
  </xdr:twoCellAnchor>
  <xdr:twoCellAnchor>
    <xdr:from>
      <xdr:col>17</xdr:col>
      <xdr:colOff>461010</xdr:colOff>
      <xdr:row>29</xdr:row>
      <xdr:rowOff>83820</xdr:rowOff>
    </xdr:from>
    <xdr:to>
      <xdr:col>19</xdr:col>
      <xdr:colOff>327660</xdr:colOff>
      <xdr:row>31</xdr:row>
      <xdr:rowOff>53340</xdr:rowOff>
    </xdr:to>
    <xdr:sp macro="" textlink="Processing!H36">
      <xdr:nvSpPr>
        <xdr:cNvPr id="119" name="TextBox 118">
          <a:extLst>
            <a:ext uri="{FF2B5EF4-FFF2-40B4-BE49-F238E27FC236}">
              <a16:creationId xmlns:a16="http://schemas.microsoft.com/office/drawing/2014/main" id="{2F33294E-75EC-401B-A00D-CFD473B0482E}"/>
            </a:ext>
          </a:extLst>
        </xdr:cNvPr>
        <xdr:cNvSpPr txBox="1"/>
      </xdr:nvSpPr>
      <xdr:spPr>
        <a:xfrm>
          <a:off x="10824210" y="53873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000" b="0" i="0" u="none" strike="noStrike">
              <a:solidFill>
                <a:srgbClr val="000000"/>
              </a:solidFill>
              <a:latin typeface="Aptos Narrow"/>
              <a:ea typeface="+mn-ea"/>
              <a:cs typeface="+mn-cs"/>
            </a:rPr>
            <a:pPr marL="0" indent="0" algn="r"/>
            <a:t> $90,633 </a:t>
          </a:fld>
          <a:endParaRPr lang="ru-RU" sz="1000" b="1" i="0" u="none" strike="noStrike">
            <a:solidFill>
              <a:srgbClr val="000000"/>
            </a:solidFill>
            <a:latin typeface="Aptos Narrow"/>
            <a:ea typeface="+mn-ea"/>
            <a:cs typeface="+mn-cs"/>
          </a:endParaRPr>
        </a:p>
      </xdr:txBody>
    </xdr:sp>
    <xdr:clientData/>
  </xdr:twoCellAnchor>
  <xdr:twoCellAnchor>
    <xdr:from>
      <xdr:col>17</xdr:col>
      <xdr:colOff>351949</xdr:colOff>
      <xdr:row>29</xdr:row>
      <xdr:rowOff>83820</xdr:rowOff>
    </xdr:from>
    <xdr:to>
      <xdr:col>18</xdr:col>
      <xdr:colOff>299562</xdr:colOff>
      <xdr:row>31</xdr:row>
      <xdr:rowOff>53340</xdr:rowOff>
    </xdr:to>
    <xdr:sp macro="" textlink="Processing!L36">
      <xdr:nvSpPr>
        <xdr:cNvPr id="120" name="TextBox 119">
          <a:extLst>
            <a:ext uri="{FF2B5EF4-FFF2-40B4-BE49-F238E27FC236}">
              <a16:creationId xmlns:a16="http://schemas.microsoft.com/office/drawing/2014/main" id="{CF0567C9-87C2-480B-8B90-2C4E0AC21458}"/>
            </a:ext>
          </a:extLst>
        </xdr:cNvPr>
        <xdr:cNvSpPr txBox="1"/>
      </xdr:nvSpPr>
      <xdr:spPr>
        <a:xfrm>
          <a:off x="10715149" y="5387340"/>
          <a:ext cx="55721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000" b="0" i="0" u="none" strike="noStrike">
              <a:solidFill>
                <a:srgbClr val="000000"/>
              </a:solidFill>
              <a:latin typeface="Aptos Narrow"/>
              <a:ea typeface="+mn-ea"/>
              <a:cs typeface="+mn-cs"/>
            </a:rPr>
            <a:pPr marL="0" indent="0" algn="ctr"/>
            <a:t>181%</a:t>
          </a:fld>
          <a:endParaRPr lang="ru-RU" sz="1000" b="0" i="0" u="none" strike="noStrike">
            <a:solidFill>
              <a:srgbClr val="000000"/>
            </a:solidFill>
            <a:latin typeface="Aptos Narrow"/>
            <a:ea typeface="+mn-ea"/>
            <a:cs typeface="+mn-cs"/>
          </a:endParaRPr>
        </a:p>
      </xdr:txBody>
    </xdr:sp>
    <xdr:clientData/>
  </xdr:twoCellAnchor>
  <xdr:twoCellAnchor>
    <xdr:from>
      <xdr:col>16</xdr:col>
      <xdr:colOff>41910</xdr:colOff>
      <xdr:row>32</xdr:row>
      <xdr:rowOff>11430</xdr:rowOff>
    </xdr:from>
    <xdr:to>
      <xdr:col>18</xdr:col>
      <xdr:colOff>205740</xdr:colOff>
      <xdr:row>33</xdr:row>
      <xdr:rowOff>163830</xdr:rowOff>
    </xdr:to>
    <xdr:sp macro="" textlink="Processing!G37">
      <xdr:nvSpPr>
        <xdr:cNvPr id="121" name="TextBox 120">
          <a:extLst>
            <a:ext uri="{FF2B5EF4-FFF2-40B4-BE49-F238E27FC236}">
              <a16:creationId xmlns:a16="http://schemas.microsoft.com/office/drawing/2014/main" id="{49D6BAB0-8657-4BD2-B276-CFAD7253D3CD}"/>
            </a:ext>
          </a:extLst>
        </xdr:cNvPr>
        <xdr:cNvSpPr txBox="1"/>
      </xdr:nvSpPr>
      <xdr:spPr>
        <a:xfrm>
          <a:off x="9795510" y="586359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100" b="0" i="0" u="none" strike="noStrike">
              <a:solidFill>
                <a:srgbClr val="000000"/>
              </a:solidFill>
              <a:latin typeface="Aptos Narrow"/>
              <a:ea typeface="+mn-ea"/>
              <a:cs typeface="+mn-cs"/>
            </a:rPr>
            <a:pPr marL="0" indent="0" algn="l"/>
            <a:t>Alex Mitchell</a:t>
          </a:fld>
          <a:endParaRPr lang="ru-RU" sz="1100" b="0" i="0" u="none" strike="noStrike">
            <a:solidFill>
              <a:srgbClr val="000000"/>
            </a:solidFill>
            <a:latin typeface="Aptos Narrow"/>
            <a:ea typeface="+mn-ea"/>
            <a:cs typeface="+mn-cs"/>
          </a:endParaRPr>
        </a:p>
      </xdr:txBody>
    </xdr:sp>
    <xdr:clientData/>
  </xdr:twoCellAnchor>
  <xdr:twoCellAnchor>
    <xdr:from>
      <xdr:col>17</xdr:col>
      <xdr:colOff>461010</xdr:colOff>
      <xdr:row>32</xdr:row>
      <xdr:rowOff>11430</xdr:rowOff>
    </xdr:from>
    <xdr:to>
      <xdr:col>19</xdr:col>
      <xdr:colOff>327660</xdr:colOff>
      <xdr:row>33</xdr:row>
      <xdr:rowOff>163830</xdr:rowOff>
    </xdr:to>
    <xdr:sp macro="" textlink="Processing!H37">
      <xdr:nvSpPr>
        <xdr:cNvPr id="122" name="TextBox 121">
          <a:extLst>
            <a:ext uri="{FF2B5EF4-FFF2-40B4-BE49-F238E27FC236}">
              <a16:creationId xmlns:a16="http://schemas.microsoft.com/office/drawing/2014/main" id="{E4AF776F-C148-41CB-A95F-4ED4864BA25E}"/>
            </a:ext>
          </a:extLst>
        </xdr:cNvPr>
        <xdr:cNvSpPr txBox="1"/>
      </xdr:nvSpPr>
      <xdr:spPr>
        <a:xfrm>
          <a:off x="10824210" y="58635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000" b="0" i="0" u="none" strike="noStrike">
              <a:solidFill>
                <a:srgbClr val="000000"/>
              </a:solidFill>
              <a:latin typeface="Aptos Narrow"/>
              <a:ea typeface="+mn-ea"/>
              <a:cs typeface="+mn-cs"/>
            </a:rPr>
            <a:pPr marL="0" indent="0" algn="r"/>
            <a:t> $69,774 </a:t>
          </a:fld>
          <a:endParaRPr lang="ru-RU" sz="1000" b="0" i="0" u="none" strike="noStrike">
            <a:solidFill>
              <a:srgbClr val="000000"/>
            </a:solidFill>
            <a:latin typeface="Aptos Narrow"/>
            <a:ea typeface="+mn-ea"/>
            <a:cs typeface="+mn-cs"/>
          </a:endParaRPr>
        </a:p>
      </xdr:txBody>
    </xdr:sp>
    <xdr:clientData/>
  </xdr:twoCellAnchor>
  <xdr:twoCellAnchor>
    <xdr:from>
      <xdr:col>17</xdr:col>
      <xdr:colOff>351949</xdr:colOff>
      <xdr:row>32</xdr:row>
      <xdr:rowOff>11430</xdr:rowOff>
    </xdr:from>
    <xdr:to>
      <xdr:col>18</xdr:col>
      <xdr:colOff>355283</xdr:colOff>
      <xdr:row>33</xdr:row>
      <xdr:rowOff>163830</xdr:rowOff>
    </xdr:to>
    <xdr:sp macro="" textlink="Processing!I37">
      <xdr:nvSpPr>
        <xdr:cNvPr id="123" name="TextBox 122">
          <a:extLst>
            <a:ext uri="{FF2B5EF4-FFF2-40B4-BE49-F238E27FC236}">
              <a16:creationId xmlns:a16="http://schemas.microsoft.com/office/drawing/2014/main" id="{809CF629-9978-4663-8156-BF90698ED11E}"/>
            </a:ext>
          </a:extLst>
        </xdr:cNvPr>
        <xdr:cNvSpPr txBox="1"/>
      </xdr:nvSpPr>
      <xdr:spPr>
        <a:xfrm>
          <a:off x="10715149" y="5863590"/>
          <a:ext cx="612934"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000" b="0" i="0" u="none" strike="noStrike">
              <a:solidFill>
                <a:srgbClr val="000000"/>
              </a:solidFill>
              <a:latin typeface="Aptos Narrow"/>
              <a:ea typeface="+mn-ea"/>
              <a:cs typeface="+mn-cs"/>
            </a:rPr>
            <a:pPr marL="0" indent="0" algn="ctr"/>
            <a:t>100%</a:t>
          </a:fld>
          <a:endParaRPr lang="ru-RU" sz="1000" b="0" i="0" u="none" strike="noStrike">
            <a:solidFill>
              <a:srgbClr val="000000"/>
            </a:solidFill>
            <a:latin typeface="Aptos Narrow"/>
            <a:ea typeface="+mn-ea"/>
            <a:cs typeface="+mn-cs"/>
          </a:endParaRPr>
        </a:p>
      </xdr:txBody>
    </xdr:sp>
    <xdr:clientData/>
  </xdr:twoCellAnchor>
  <xdr:twoCellAnchor>
    <xdr:from>
      <xdr:col>16</xdr:col>
      <xdr:colOff>41910</xdr:colOff>
      <xdr:row>34</xdr:row>
      <xdr:rowOff>121920</xdr:rowOff>
    </xdr:from>
    <xdr:to>
      <xdr:col>18</xdr:col>
      <xdr:colOff>228600</xdr:colOff>
      <xdr:row>36</xdr:row>
      <xdr:rowOff>91440</xdr:rowOff>
    </xdr:to>
    <xdr:sp macro="" textlink="Processing!G38">
      <xdr:nvSpPr>
        <xdr:cNvPr id="124" name="TextBox 123">
          <a:extLst>
            <a:ext uri="{FF2B5EF4-FFF2-40B4-BE49-F238E27FC236}">
              <a16:creationId xmlns:a16="http://schemas.microsoft.com/office/drawing/2014/main" id="{51874DD3-B3C9-4E87-8736-474CD0F83381}"/>
            </a:ext>
          </a:extLst>
        </xdr:cNvPr>
        <xdr:cNvSpPr txBox="1"/>
      </xdr:nvSpPr>
      <xdr:spPr>
        <a:xfrm>
          <a:off x="9795510" y="633984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100" b="0" i="0" u="none" strike="noStrike">
              <a:solidFill>
                <a:srgbClr val="000000"/>
              </a:solidFill>
              <a:latin typeface="Aptos Narrow"/>
              <a:ea typeface="+mn-ea"/>
              <a:cs typeface="+mn-cs"/>
            </a:rPr>
            <a:pPr marL="0" indent="0" algn="l"/>
            <a:t>Emma Sullivan</a:t>
          </a:fld>
          <a:endParaRPr lang="ru-RU" sz="1100" b="0" i="0" u="none" strike="noStrike">
            <a:solidFill>
              <a:srgbClr val="000000"/>
            </a:solidFill>
            <a:latin typeface="Aptos Narrow"/>
            <a:ea typeface="+mn-ea"/>
            <a:cs typeface="+mn-cs"/>
          </a:endParaRPr>
        </a:p>
      </xdr:txBody>
    </xdr:sp>
    <xdr:clientData/>
  </xdr:twoCellAnchor>
  <xdr:twoCellAnchor>
    <xdr:from>
      <xdr:col>17</xdr:col>
      <xdr:colOff>461010</xdr:colOff>
      <xdr:row>34</xdr:row>
      <xdr:rowOff>121920</xdr:rowOff>
    </xdr:from>
    <xdr:to>
      <xdr:col>19</xdr:col>
      <xdr:colOff>327660</xdr:colOff>
      <xdr:row>36</xdr:row>
      <xdr:rowOff>91440</xdr:rowOff>
    </xdr:to>
    <xdr:sp macro="" textlink="Processing!H38">
      <xdr:nvSpPr>
        <xdr:cNvPr id="125" name="TextBox 124">
          <a:extLst>
            <a:ext uri="{FF2B5EF4-FFF2-40B4-BE49-F238E27FC236}">
              <a16:creationId xmlns:a16="http://schemas.microsoft.com/office/drawing/2014/main" id="{0CD089B8-9A6E-41CF-8FDF-9A2ED0013B5C}"/>
            </a:ext>
          </a:extLst>
        </xdr:cNvPr>
        <xdr:cNvSpPr txBox="1"/>
      </xdr:nvSpPr>
      <xdr:spPr>
        <a:xfrm>
          <a:off x="10824210" y="6339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000" b="0" i="0" u="none" strike="noStrike">
              <a:solidFill>
                <a:srgbClr val="000000"/>
              </a:solidFill>
              <a:latin typeface="Aptos Narrow"/>
              <a:ea typeface="+mn-ea"/>
              <a:cs typeface="+mn-cs"/>
            </a:rPr>
            <a:pPr marL="0" indent="0" algn="r"/>
            <a:t> $21,541 </a:t>
          </a:fld>
          <a:endParaRPr lang="ru-RU" sz="1000" b="0" i="0" u="none" strike="noStrike">
            <a:solidFill>
              <a:srgbClr val="000000"/>
            </a:solidFill>
            <a:latin typeface="Aptos Narrow"/>
            <a:ea typeface="+mn-ea"/>
            <a:cs typeface="+mn-cs"/>
          </a:endParaRPr>
        </a:p>
      </xdr:txBody>
    </xdr:sp>
    <xdr:clientData/>
  </xdr:twoCellAnchor>
  <xdr:twoCellAnchor>
    <xdr:from>
      <xdr:col>17</xdr:col>
      <xdr:colOff>351949</xdr:colOff>
      <xdr:row>34</xdr:row>
      <xdr:rowOff>121920</xdr:rowOff>
    </xdr:from>
    <xdr:to>
      <xdr:col>18</xdr:col>
      <xdr:colOff>355283</xdr:colOff>
      <xdr:row>36</xdr:row>
      <xdr:rowOff>91440</xdr:rowOff>
    </xdr:to>
    <xdr:sp macro="" textlink="Processing!I38">
      <xdr:nvSpPr>
        <xdr:cNvPr id="126" name="TextBox 125">
          <a:extLst>
            <a:ext uri="{FF2B5EF4-FFF2-40B4-BE49-F238E27FC236}">
              <a16:creationId xmlns:a16="http://schemas.microsoft.com/office/drawing/2014/main" id="{376E5A62-AFA1-4308-8166-421008FBF8AC}"/>
            </a:ext>
          </a:extLst>
        </xdr:cNvPr>
        <xdr:cNvSpPr txBox="1"/>
      </xdr:nvSpPr>
      <xdr:spPr>
        <a:xfrm>
          <a:off x="10715149" y="6339840"/>
          <a:ext cx="612934"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000" b="0" i="0" u="none" strike="noStrike">
              <a:solidFill>
                <a:srgbClr val="000000"/>
              </a:solidFill>
              <a:latin typeface="Aptos Narrow"/>
              <a:ea typeface="+mn-ea"/>
              <a:cs typeface="+mn-cs"/>
            </a:rPr>
            <a:pPr marL="0" indent="0" algn="ctr"/>
            <a:t>43%</a:t>
          </a:fld>
          <a:endParaRPr lang="ru-RU" sz="1000" b="0" i="0" u="none" strike="noStrike">
            <a:solidFill>
              <a:srgbClr val="000000"/>
            </a:solidFill>
            <a:latin typeface="Aptos Narrow"/>
            <a:ea typeface="+mn-ea"/>
            <a:cs typeface="+mn-cs"/>
          </a:endParaRPr>
        </a:p>
      </xdr:txBody>
    </xdr:sp>
    <xdr:clientData/>
  </xdr:twoCellAnchor>
  <xdr:twoCellAnchor>
    <xdr:from>
      <xdr:col>18</xdr:col>
      <xdr:colOff>213360</xdr:colOff>
      <xdr:row>26</xdr:row>
      <xdr:rowOff>129540</xdr:rowOff>
    </xdr:from>
    <xdr:to>
      <xdr:col>19</xdr:col>
      <xdr:colOff>434340</xdr:colOff>
      <xdr:row>29</xdr:row>
      <xdr:rowOff>45720</xdr:rowOff>
    </xdr:to>
    <xdr:sp macro="" textlink="Processing!S2">
      <xdr:nvSpPr>
        <xdr:cNvPr id="127" name="TextBox 126">
          <a:extLst>
            <a:ext uri="{FF2B5EF4-FFF2-40B4-BE49-F238E27FC236}">
              <a16:creationId xmlns:a16="http://schemas.microsoft.com/office/drawing/2014/main" id="{1618CD42-C6AC-461E-8157-637BAE6630AE}"/>
            </a:ext>
          </a:extLst>
        </xdr:cNvPr>
        <xdr:cNvSpPr txBox="1"/>
      </xdr:nvSpPr>
      <xdr:spPr>
        <a:xfrm>
          <a:off x="11186160" y="4884420"/>
          <a:ext cx="8305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000" b="1" i="0" u="none" strike="noStrike">
              <a:solidFill>
                <a:srgbClr val="000000"/>
              </a:solidFill>
              <a:latin typeface="Aptos Narrow"/>
              <a:ea typeface="+mn-ea"/>
              <a:cs typeface="+mn-cs"/>
            </a:rPr>
            <a:pPr marL="0" indent="0" algn="ctr"/>
            <a:t>Sales Volume</a:t>
          </a:fld>
          <a:endParaRPr lang="ru-RU" sz="1000" b="1" i="0" u="none" strike="noStrike">
            <a:solidFill>
              <a:srgbClr val="000000"/>
            </a:solidFill>
            <a:latin typeface="Aptos Narrow"/>
            <a:ea typeface="+mn-ea"/>
            <a:cs typeface="+mn-cs"/>
          </a:endParaRPr>
        </a:p>
      </xdr:txBody>
    </xdr:sp>
    <xdr:clientData/>
  </xdr:twoCellAnchor>
  <xdr:twoCellAnchor>
    <xdr:from>
      <xdr:col>17</xdr:col>
      <xdr:colOff>437007</xdr:colOff>
      <xdr:row>26</xdr:row>
      <xdr:rowOff>129540</xdr:rowOff>
    </xdr:from>
    <xdr:to>
      <xdr:col>18</xdr:col>
      <xdr:colOff>243840</xdr:colOff>
      <xdr:row>28</xdr:row>
      <xdr:rowOff>38100</xdr:rowOff>
    </xdr:to>
    <xdr:sp macro="" textlink="Processing!E35">
      <xdr:nvSpPr>
        <xdr:cNvPr id="128" name="TextBox 127">
          <a:extLst>
            <a:ext uri="{FF2B5EF4-FFF2-40B4-BE49-F238E27FC236}">
              <a16:creationId xmlns:a16="http://schemas.microsoft.com/office/drawing/2014/main" id="{8FDD3230-5257-47DE-B698-D29B508A1269}"/>
            </a:ext>
          </a:extLst>
        </xdr:cNvPr>
        <xdr:cNvSpPr txBox="1"/>
      </xdr:nvSpPr>
      <xdr:spPr>
        <a:xfrm>
          <a:off x="10800207" y="4884420"/>
          <a:ext cx="41643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000" b="1" i="0" u="none" strike="noStrike">
              <a:solidFill>
                <a:srgbClr val="000000"/>
              </a:solidFill>
              <a:latin typeface="Aptos Narrow"/>
              <a:ea typeface="+mn-ea"/>
              <a:cs typeface="+mn-cs"/>
            </a:rPr>
            <a:pPr marL="0" indent="0" algn="ctr"/>
            <a:t>KPI Plan</a:t>
          </a:fld>
          <a:endParaRPr lang="ru-RU" sz="1000" b="1" i="0" u="none" strike="noStrike">
            <a:solidFill>
              <a:srgbClr val="000000"/>
            </a:solidFill>
            <a:latin typeface="Aptos Narrow"/>
            <a:ea typeface="+mn-ea"/>
            <a:cs typeface="+mn-cs"/>
          </a:endParaRPr>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109" name="Rectangle 108">
          <a:hlinkClick xmlns:r="http://schemas.openxmlformats.org/officeDocument/2006/relationships" r:id="rId30"/>
          <a:extLst>
            <a:ext uri="{FF2B5EF4-FFF2-40B4-BE49-F238E27FC236}">
              <a16:creationId xmlns:a16="http://schemas.microsoft.com/office/drawing/2014/main" id="{9D703598-6AE7-41B0-B153-BA58282A21F2}"/>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489960" y="451542"/>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12</xdr:row>
      <xdr:rowOff>114300</xdr:rowOff>
    </xdr:from>
    <xdr:to>
      <xdr:col>4</xdr:col>
      <xdr:colOff>605790</xdr:colOff>
      <xdr:row>15</xdr:row>
      <xdr:rowOff>22860</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1123950" y="2308860"/>
          <a:ext cx="1920240" cy="457200"/>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1732857" y="721649"/>
          <a:ext cx="1220066" cy="812917"/>
          <a:chOff x="845820" y="617030"/>
          <a:chExt cx="1295400" cy="769809"/>
        </a:xfrm>
      </xdr:grpSpPr>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00000000-0008-0000-0100-00000F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00000000-0008-0000-0100-000010000000}"/>
            </a:ext>
          </a:extLst>
        </xdr:cNvPr>
        <xdr:cNvGrpSpPr/>
      </xdr:nvGrpSpPr>
      <xdr:grpSpPr>
        <a:xfrm>
          <a:off x="1119901" y="832658"/>
          <a:ext cx="567236" cy="645449"/>
          <a:chOff x="731520" y="8496300"/>
          <a:chExt cx="784860" cy="807720"/>
        </a:xfrm>
      </xdr:grpSpPr>
      <xdr:pic>
        <xdr:nvPicPr>
          <xdr:cNvPr id="17" name="Graphic 16" descr="Clipboard Checked outline">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13</xdr:row>
      <xdr:rowOff>11430</xdr:rowOff>
    </xdr:from>
    <xdr:to>
      <xdr:col>5</xdr:col>
      <xdr:colOff>152400</xdr:colOff>
      <xdr:row>14</xdr:row>
      <xdr:rowOff>163830</xdr:rowOff>
    </xdr:to>
    <xdr:sp macro="" textlink="Processing!F1">
      <xdr:nvSpPr>
        <xdr:cNvPr id="20" name="TextBox 19">
          <a:extLst>
            <a:ext uri="{FF2B5EF4-FFF2-40B4-BE49-F238E27FC236}">
              <a16:creationId xmlns:a16="http://schemas.microsoft.com/office/drawing/2014/main" id="{00000000-0008-0000-0100-00001400000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133" name="Group 132">
          <a:hlinkClick xmlns:r="http://schemas.openxmlformats.org/officeDocument/2006/relationships" r:id="rId5"/>
          <a:extLst>
            <a:ext uri="{FF2B5EF4-FFF2-40B4-BE49-F238E27FC236}">
              <a16:creationId xmlns:a16="http://schemas.microsoft.com/office/drawing/2014/main" id="{00000000-0008-0000-0100-000085000000}"/>
            </a:ext>
          </a:extLst>
        </xdr:cNvPr>
        <xdr:cNvGrpSpPr/>
      </xdr:nvGrpSpPr>
      <xdr:grpSpPr>
        <a:xfrm>
          <a:off x="1207077" y="1948295"/>
          <a:ext cx="1738226" cy="347230"/>
          <a:chOff x="1257300" y="1828800"/>
          <a:chExt cx="1813560" cy="335280"/>
        </a:xfrm>
      </xdr:grpSpPr>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4" name="Graphic 23" descr="Bar chart with solid fill">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00000000-0008-0000-0100-00001C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00000000-0008-0000-0100-00001D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00000000-0008-0000-0100-00001E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1" name="TextBox 30">
          <a:extLst>
            <a:ext uri="{FF2B5EF4-FFF2-40B4-BE49-F238E27FC236}">
              <a16:creationId xmlns:a16="http://schemas.microsoft.com/office/drawing/2014/main" id="{00000000-0008-0000-0100-00001F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0" name="Chart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1" name="Chart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5443278" y="475441"/>
          <a:ext cx="1936346" cy="1295787"/>
          <a:chOff x="5536546" y="337242"/>
          <a:chExt cx="2011680" cy="1212140"/>
        </a:xfrm>
        <a:effectLst>
          <a:outerShdw blurRad="50800" dist="38100" dir="2700000" algn="tl" rotWithShape="0">
            <a:prstClr val="black">
              <a:alpha val="40000"/>
            </a:prstClr>
          </a:outerShdw>
        </a:effectLst>
      </xdr:grpSpPr>
      <xdr:graphicFrame macro="">
        <xdr:nvGraphicFramePr>
          <xdr:cNvPr id="53" name="Chart 52">
            <a:extLst>
              <a:ext uri="{FF2B5EF4-FFF2-40B4-BE49-F238E27FC236}">
                <a16:creationId xmlns:a16="http://schemas.microsoft.com/office/drawing/2014/main" id="{00000000-0008-0000-0100-000035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4" name="Freeform: Shape 53">
            <a:extLst>
              <a:ext uri="{FF2B5EF4-FFF2-40B4-BE49-F238E27FC236}">
                <a16:creationId xmlns:a16="http://schemas.microsoft.com/office/drawing/2014/main" id="{00000000-0008-0000-0100-000036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5" name="Group 54">
          <a:extLst>
            <a:ext uri="{FF2B5EF4-FFF2-40B4-BE49-F238E27FC236}">
              <a16:creationId xmlns:a16="http://schemas.microsoft.com/office/drawing/2014/main" id="{00000000-0008-0000-0100-000037000000}"/>
            </a:ext>
          </a:extLst>
        </xdr:cNvPr>
        <xdr:cNvGrpSpPr/>
      </xdr:nvGrpSpPr>
      <xdr:grpSpPr>
        <a:xfrm>
          <a:off x="7559042" y="675929"/>
          <a:ext cx="1498342" cy="1034554"/>
          <a:chOff x="10705701" y="3556317"/>
          <a:chExt cx="2684384" cy="1662830"/>
        </a:xfrm>
      </xdr:grpSpPr>
      <xdr:graphicFrame macro="">
        <xdr:nvGraphicFramePr>
          <xdr:cNvPr id="56" name="Chart 55">
            <a:extLst>
              <a:ext uri="{FF2B5EF4-FFF2-40B4-BE49-F238E27FC236}">
                <a16:creationId xmlns:a16="http://schemas.microsoft.com/office/drawing/2014/main" id="{00000000-0008-0000-0100-000038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7" name="Chart 56">
            <a:extLst>
              <a:ext uri="{FF2B5EF4-FFF2-40B4-BE49-F238E27FC236}">
                <a16:creationId xmlns:a16="http://schemas.microsoft.com/office/drawing/2014/main" id="{00000000-0008-0000-0100-000039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8" name="TextBox 57">
          <a:extLst>
            <a:ext uri="{FF2B5EF4-FFF2-40B4-BE49-F238E27FC236}">
              <a16:creationId xmlns:a16="http://schemas.microsoft.com/office/drawing/2014/main" id="{00000000-0008-0000-0100-00003A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9" name="TextBox 58">
          <a:extLst>
            <a:ext uri="{FF2B5EF4-FFF2-40B4-BE49-F238E27FC236}">
              <a16:creationId xmlns:a16="http://schemas.microsoft.com/office/drawing/2014/main" id="{00000000-0008-0000-0100-00003B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60" name="TextBox 59">
          <a:extLst>
            <a:ext uri="{FF2B5EF4-FFF2-40B4-BE49-F238E27FC236}">
              <a16:creationId xmlns:a16="http://schemas.microsoft.com/office/drawing/2014/main" id="{00000000-0008-0000-0100-00003C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1" name="TextBox 60">
          <a:extLst>
            <a:ext uri="{FF2B5EF4-FFF2-40B4-BE49-F238E27FC236}">
              <a16:creationId xmlns:a16="http://schemas.microsoft.com/office/drawing/2014/main" id="{00000000-0008-0000-0100-00003D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2" name="TextBox 61">
          <a:extLst>
            <a:ext uri="{FF2B5EF4-FFF2-40B4-BE49-F238E27FC236}">
              <a16:creationId xmlns:a16="http://schemas.microsoft.com/office/drawing/2014/main" id="{00000000-0008-0000-0100-00003E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3" name="TextBox 62">
          <a:extLst>
            <a:ext uri="{FF2B5EF4-FFF2-40B4-BE49-F238E27FC236}">
              <a16:creationId xmlns:a16="http://schemas.microsoft.com/office/drawing/2014/main" id="{00000000-0008-0000-0100-00003F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4" name="TextBox 63">
          <a:extLst>
            <a:ext uri="{FF2B5EF4-FFF2-40B4-BE49-F238E27FC236}">
              <a16:creationId xmlns:a16="http://schemas.microsoft.com/office/drawing/2014/main" id="{00000000-0008-0000-0100-000040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5" name="TextBox 64">
          <a:extLst>
            <a:ext uri="{FF2B5EF4-FFF2-40B4-BE49-F238E27FC236}">
              <a16:creationId xmlns:a16="http://schemas.microsoft.com/office/drawing/2014/main" id="{00000000-0008-0000-0100-000041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9" name="Chart 68">
          <a:extLst>
            <a:ext uri="{FF2B5EF4-FFF2-40B4-BE49-F238E27FC236}">
              <a16:creationId xmlns:a16="http://schemas.microsoft.com/office/drawing/2014/main" id="{00000000-0008-0000-01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70" name="TextBox 69">
          <a:extLst>
            <a:ext uri="{FF2B5EF4-FFF2-40B4-BE49-F238E27FC236}">
              <a16:creationId xmlns:a16="http://schemas.microsoft.com/office/drawing/2014/main" id="{00000000-0008-0000-0100-000046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1" name="TextBox 70">
          <a:extLst>
            <a:ext uri="{FF2B5EF4-FFF2-40B4-BE49-F238E27FC236}">
              <a16:creationId xmlns:a16="http://schemas.microsoft.com/office/drawing/2014/main" id="{00000000-0008-0000-0100-000047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2" name="TextBox 71">
          <a:extLst>
            <a:ext uri="{FF2B5EF4-FFF2-40B4-BE49-F238E27FC236}">
              <a16:creationId xmlns:a16="http://schemas.microsoft.com/office/drawing/2014/main" id="{00000000-0008-0000-0100-000048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3" name="TextBox 72">
          <a:extLst>
            <a:ext uri="{FF2B5EF4-FFF2-40B4-BE49-F238E27FC236}">
              <a16:creationId xmlns:a16="http://schemas.microsoft.com/office/drawing/2014/main" id="{00000000-0008-0000-0100-000049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4" name="TextBox 73">
          <a:extLst>
            <a:ext uri="{FF2B5EF4-FFF2-40B4-BE49-F238E27FC236}">
              <a16:creationId xmlns:a16="http://schemas.microsoft.com/office/drawing/2014/main" id="{00000000-0008-0000-0100-00004A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5" name="TextBox 74">
          <a:extLst>
            <a:ext uri="{FF2B5EF4-FFF2-40B4-BE49-F238E27FC236}">
              <a16:creationId xmlns:a16="http://schemas.microsoft.com/office/drawing/2014/main" id="{00000000-0008-0000-0100-00004B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11 427</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6" name="TextBox 75">
          <a:extLst>
            <a:ext uri="{FF2B5EF4-FFF2-40B4-BE49-F238E27FC236}">
              <a16:creationId xmlns:a16="http://schemas.microsoft.com/office/drawing/2014/main" id="{00000000-0008-0000-0100-00004C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7" name="TextBox 76">
          <a:extLst>
            <a:ext uri="{FF2B5EF4-FFF2-40B4-BE49-F238E27FC236}">
              <a16:creationId xmlns:a16="http://schemas.microsoft.com/office/drawing/2014/main" id="{00000000-0008-0000-0100-00004D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5 256</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8" name="TextBox 77">
          <a:extLst>
            <a:ext uri="{FF2B5EF4-FFF2-40B4-BE49-F238E27FC236}">
              <a16:creationId xmlns:a16="http://schemas.microsoft.com/office/drawing/2014/main" id="{00000000-0008-0000-0100-00004E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9" name="TextBox 78">
          <a:extLst>
            <a:ext uri="{FF2B5EF4-FFF2-40B4-BE49-F238E27FC236}">
              <a16:creationId xmlns:a16="http://schemas.microsoft.com/office/drawing/2014/main" id="{00000000-0008-0000-0100-00004F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1 051</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80" name="Oval 79">
          <a:extLst>
            <a:ext uri="{FF2B5EF4-FFF2-40B4-BE49-F238E27FC236}">
              <a16:creationId xmlns:a16="http://schemas.microsoft.com/office/drawing/2014/main" id="{00000000-0008-0000-0100-000050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1" name="Oval 80">
          <a:extLst>
            <a:ext uri="{FF2B5EF4-FFF2-40B4-BE49-F238E27FC236}">
              <a16:creationId xmlns:a16="http://schemas.microsoft.com/office/drawing/2014/main" id="{00000000-0008-0000-0100-000051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2" name="Oval 81">
          <a:extLst>
            <a:ext uri="{FF2B5EF4-FFF2-40B4-BE49-F238E27FC236}">
              <a16:creationId xmlns:a16="http://schemas.microsoft.com/office/drawing/2014/main" id="{00000000-0008-0000-0100-000052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3" name="Oval 82">
          <a:extLst>
            <a:ext uri="{FF2B5EF4-FFF2-40B4-BE49-F238E27FC236}">
              <a16:creationId xmlns:a16="http://schemas.microsoft.com/office/drawing/2014/main" id="{00000000-0008-0000-0100-000053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4" name="TextBox 83">
          <a:extLst>
            <a:ext uri="{FF2B5EF4-FFF2-40B4-BE49-F238E27FC236}">
              <a16:creationId xmlns:a16="http://schemas.microsoft.com/office/drawing/2014/main" id="{00000000-0008-0000-0100-000054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5" name="TextBox 84">
          <a:extLst>
            <a:ext uri="{FF2B5EF4-FFF2-40B4-BE49-F238E27FC236}">
              <a16:creationId xmlns:a16="http://schemas.microsoft.com/office/drawing/2014/main" id="{00000000-0008-0000-0100-000055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96" name="Year 2">
              <a:extLst>
                <a:ext uri="{FF2B5EF4-FFF2-40B4-BE49-F238E27FC236}">
                  <a16:creationId xmlns:a16="http://schemas.microsoft.com/office/drawing/2014/main" id="{00000000-0008-0000-0100-000060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7" name="Month 4">
              <a:extLst>
                <a:ext uri="{FF2B5EF4-FFF2-40B4-BE49-F238E27FC236}">
                  <a16:creationId xmlns:a16="http://schemas.microsoft.com/office/drawing/2014/main" id="{00000000-0008-0000-0100-00006100000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8" name="Month 5">
              <a:extLst>
                <a:ext uri="{FF2B5EF4-FFF2-40B4-BE49-F238E27FC236}">
                  <a16:creationId xmlns:a16="http://schemas.microsoft.com/office/drawing/2014/main" id="{00000000-0008-0000-0100-000062000000}"/>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15240</xdr:rowOff>
    </xdr:from>
    <xdr:to>
      <xdr:col>2</xdr:col>
      <xdr:colOff>338105</xdr:colOff>
      <xdr:row>14</xdr:row>
      <xdr:rowOff>93115</xdr:rowOff>
    </xdr:to>
    <xdr:grpSp>
      <xdr:nvGrpSpPr>
        <xdr:cNvPr id="100" name="Group 99">
          <a:extLst>
            <a:ext uri="{FF2B5EF4-FFF2-40B4-BE49-F238E27FC236}">
              <a16:creationId xmlns:a16="http://schemas.microsoft.com/office/drawing/2014/main" id="{00000000-0008-0000-0100-000064000000}"/>
            </a:ext>
          </a:extLst>
        </xdr:cNvPr>
        <xdr:cNvGrpSpPr/>
      </xdr:nvGrpSpPr>
      <xdr:grpSpPr>
        <a:xfrm>
          <a:off x="1207791" y="2548024"/>
          <a:ext cx="299291" cy="272705"/>
          <a:chOff x="6520543" y="3673855"/>
          <a:chExt cx="923590" cy="804672"/>
        </a:xfrm>
        <a:solidFill>
          <a:schemeClr val="bg1"/>
        </a:solidFill>
      </xdr:grpSpPr>
      <xdr:pic>
        <xdr:nvPicPr>
          <xdr:cNvPr id="101" name="Graphic 100" descr="User with solid fill">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102" name="Graphic 15" descr="User with solid fill">
            <a:extLst>
              <a:ext uri="{FF2B5EF4-FFF2-40B4-BE49-F238E27FC236}">
                <a16:creationId xmlns:a16="http://schemas.microsoft.com/office/drawing/2014/main" id="{00000000-0008-0000-0100-000066000000}"/>
              </a:ext>
            </a:extLst>
          </xdr:cNvPr>
          <xdr:cNvGrpSpPr/>
        </xdr:nvGrpSpPr>
        <xdr:grpSpPr>
          <a:xfrm>
            <a:off x="6520543" y="3801837"/>
            <a:ext cx="609600" cy="604156"/>
            <a:chOff x="8164286" y="3867151"/>
            <a:chExt cx="609600" cy="604156"/>
          </a:xfrm>
          <a:grpFill/>
        </xdr:grpSpPr>
        <xdr:sp macro="" textlink="">
          <xdr:nvSpPr>
            <xdr:cNvPr id="103" name="Freeform: Shape 102">
              <a:extLst>
                <a:ext uri="{FF2B5EF4-FFF2-40B4-BE49-F238E27FC236}">
                  <a16:creationId xmlns:a16="http://schemas.microsoft.com/office/drawing/2014/main" id="{00000000-0008-0000-0100-000067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4" name="Freeform: Shape 103">
              <a:extLst>
                <a:ext uri="{FF2B5EF4-FFF2-40B4-BE49-F238E27FC236}">
                  <a16:creationId xmlns:a16="http://schemas.microsoft.com/office/drawing/2014/main" id="{00000000-0008-0000-0100-000068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25" name="Group 24">
          <a:hlinkClick xmlns:r="http://schemas.openxmlformats.org/officeDocument/2006/relationships" r:id="rId18"/>
          <a:extLst>
            <a:ext uri="{FF2B5EF4-FFF2-40B4-BE49-F238E27FC236}">
              <a16:creationId xmlns:a16="http://schemas.microsoft.com/office/drawing/2014/main" id="{EE7E5277-DF6B-4AD6-4B25-73241BF8D2D1}"/>
            </a:ext>
          </a:extLst>
        </xdr:cNvPr>
        <xdr:cNvGrpSpPr/>
      </xdr:nvGrpSpPr>
      <xdr:grpSpPr>
        <a:xfrm>
          <a:off x="1252797" y="3140133"/>
          <a:ext cx="1822046" cy="347229"/>
          <a:chOff x="1303020" y="2948940"/>
          <a:chExt cx="1897380" cy="335280"/>
        </a:xfrm>
      </xdr:grpSpPr>
      <xdr:sp macro="" textlink="Processing!N5">
        <xdr:nvSpPr>
          <xdr:cNvPr id="21" name="TextBox 20">
            <a:extLst>
              <a:ext uri="{FF2B5EF4-FFF2-40B4-BE49-F238E27FC236}">
                <a16:creationId xmlns:a16="http://schemas.microsoft.com/office/drawing/2014/main" id="{00000000-0008-0000-0100-000015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105" name="Freeform: Shape 104">
            <a:extLst>
              <a:ext uri="{FF2B5EF4-FFF2-40B4-BE49-F238E27FC236}">
                <a16:creationId xmlns:a16="http://schemas.microsoft.com/office/drawing/2014/main" id="{00000000-0008-0000-0100-000069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32" name="Group 31">
          <a:hlinkClick xmlns:r="http://schemas.openxmlformats.org/officeDocument/2006/relationships" r:id="rId19"/>
          <a:extLst>
            <a:ext uri="{FF2B5EF4-FFF2-40B4-BE49-F238E27FC236}">
              <a16:creationId xmlns:a16="http://schemas.microsoft.com/office/drawing/2014/main" id="{C2CB0177-2598-61A1-23B7-AC1EB26BBC83}"/>
            </a:ext>
          </a:extLst>
        </xdr:cNvPr>
        <xdr:cNvGrpSpPr/>
      </xdr:nvGrpSpPr>
      <xdr:grpSpPr>
        <a:xfrm>
          <a:off x="1214697" y="3736051"/>
          <a:ext cx="1860146" cy="359179"/>
          <a:chOff x="1264920" y="3509010"/>
          <a:chExt cx="1935480" cy="335280"/>
        </a:xfrm>
      </xdr:grpSpPr>
      <xdr:sp macro="" textlink="Processing!N17">
        <xdr:nvSpPr>
          <xdr:cNvPr id="22" name="TextBox 21">
            <a:extLst>
              <a:ext uri="{FF2B5EF4-FFF2-40B4-BE49-F238E27FC236}">
                <a16:creationId xmlns:a16="http://schemas.microsoft.com/office/drawing/2014/main" id="{00000000-0008-0000-0100-000016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106" name="Freeform: Shape 105">
            <a:extLst>
              <a:ext uri="{FF2B5EF4-FFF2-40B4-BE49-F238E27FC236}">
                <a16:creationId xmlns:a16="http://schemas.microsoft.com/office/drawing/2014/main" id="{00000000-0008-0000-0100-00006A000000}"/>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33" name="Group 32">
          <a:hlinkClick xmlns:r="http://schemas.openxmlformats.org/officeDocument/2006/relationships" r:id="rId20"/>
          <a:extLst>
            <a:ext uri="{FF2B5EF4-FFF2-40B4-BE49-F238E27FC236}">
              <a16:creationId xmlns:a16="http://schemas.microsoft.com/office/drawing/2014/main" id="{645FB742-16E7-9AAC-1A3F-14D5BFFB1AE6}"/>
            </a:ext>
          </a:extLst>
        </xdr:cNvPr>
        <xdr:cNvGrpSpPr/>
      </xdr:nvGrpSpPr>
      <xdr:grpSpPr>
        <a:xfrm>
          <a:off x="1221935" y="4331970"/>
          <a:ext cx="1852908" cy="359179"/>
          <a:chOff x="1272158" y="4069080"/>
          <a:chExt cx="1928242" cy="335280"/>
        </a:xfrm>
      </xdr:grpSpPr>
      <xdr:sp macro="" textlink="Processing!S2">
        <xdr:nvSpPr>
          <xdr:cNvPr id="23" name="TextBox 22">
            <a:extLst>
              <a:ext uri="{FF2B5EF4-FFF2-40B4-BE49-F238E27FC236}">
                <a16:creationId xmlns:a16="http://schemas.microsoft.com/office/drawing/2014/main" id="{00000000-0008-0000-0100-000017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107" name="Freeform: Shape 106">
            <a:extLst>
              <a:ext uri="{FF2B5EF4-FFF2-40B4-BE49-F238E27FC236}">
                <a16:creationId xmlns:a16="http://schemas.microsoft.com/office/drawing/2014/main" id="{00000000-0008-0000-0100-00006B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109" name="TextBox 108">
          <a:extLst>
            <a:ext uri="{FF2B5EF4-FFF2-40B4-BE49-F238E27FC236}">
              <a16:creationId xmlns:a16="http://schemas.microsoft.com/office/drawing/2014/main" id="{00000000-0008-0000-0100-00006D000000}"/>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110" name="TextBox 109">
          <a:extLst>
            <a:ext uri="{FF2B5EF4-FFF2-40B4-BE49-F238E27FC236}">
              <a16:creationId xmlns:a16="http://schemas.microsoft.com/office/drawing/2014/main" id="{00000000-0008-0000-0100-00006E000000}"/>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111" name="Oval 110">
          <a:extLst>
            <a:ext uri="{FF2B5EF4-FFF2-40B4-BE49-F238E27FC236}">
              <a16:creationId xmlns:a16="http://schemas.microsoft.com/office/drawing/2014/main" id="{00000000-0008-0000-0100-00006F000000}"/>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112" name="TextBox 111">
          <a:extLst>
            <a:ext uri="{FF2B5EF4-FFF2-40B4-BE49-F238E27FC236}">
              <a16:creationId xmlns:a16="http://schemas.microsoft.com/office/drawing/2014/main" id="{00000000-0008-0000-0100-000070000000}"/>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113" name="Oval 112">
          <a:extLst>
            <a:ext uri="{FF2B5EF4-FFF2-40B4-BE49-F238E27FC236}">
              <a16:creationId xmlns:a16="http://schemas.microsoft.com/office/drawing/2014/main" id="{00000000-0008-0000-0100-000071000000}"/>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114" name="TextBox 113">
          <a:extLst>
            <a:ext uri="{FF2B5EF4-FFF2-40B4-BE49-F238E27FC236}">
              <a16:creationId xmlns:a16="http://schemas.microsoft.com/office/drawing/2014/main" id="{00000000-0008-0000-0100-000072000000}"/>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$193.8K</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115" name="TextBox 114">
          <a:extLst>
            <a:ext uri="{FF2B5EF4-FFF2-40B4-BE49-F238E27FC236}">
              <a16:creationId xmlns:a16="http://schemas.microsoft.com/office/drawing/2014/main" id="{00000000-0008-0000-0100-000073000000}"/>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$158.8K</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116" name="Chart 115">
          <a:extLst>
            <a:ext uri="{FF2B5EF4-FFF2-40B4-BE49-F238E27FC236}">
              <a16:creationId xmlns:a16="http://schemas.microsoft.com/office/drawing/2014/main" id="{00000000-0008-0000-01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117" name="Chart 116">
          <a:extLst>
            <a:ext uri="{FF2B5EF4-FFF2-40B4-BE49-F238E27FC236}">
              <a16:creationId xmlns:a16="http://schemas.microsoft.com/office/drawing/2014/main" id="{00000000-0008-0000-0100-00007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130" name="Chart 129">
          <a:extLst>
            <a:ext uri="{FF2B5EF4-FFF2-40B4-BE49-F238E27FC236}">
              <a16:creationId xmlns:a16="http://schemas.microsoft.com/office/drawing/2014/main" id="{00000000-0008-0000-0100-00008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131" name="Chart 130">
          <a:extLst>
            <a:ext uri="{FF2B5EF4-FFF2-40B4-BE49-F238E27FC236}">
              <a16:creationId xmlns:a16="http://schemas.microsoft.com/office/drawing/2014/main" id="{00000000-0008-0000-0100-00008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132" name="Chart 131">
          <a:extLst>
            <a:ext uri="{FF2B5EF4-FFF2-40B4-BE49-F238E27FC236}">
              <a16:creationId xmlns:a16="http://schemas.microsoft.com/office/drawing/2014/main" id="{00000000-0008-0000-0100-00008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118" name="TextBox 117">
          <a:extLst>
            <a:ext uri="{FF2B5EF4-FFF2-40B4-BE49-F238E27FC236}">
              <a16:creationId xmlns:a16="http://schemas.microsoft.com/office/drawing/2014/main" id="{00000000-0008-0000-0100-000076000000}"/>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Ethan Parker</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119" name="TextBox 118">
          <a:extLst>
            <a:ext uri="{FF2B5EF4-FFF2-40B4-BE49-F238E27FC236}">
              <a16:creationId xmlns:a16="http://schemas.microsoft.com/office/drawing/2014/main" id="{00000000-0008-0000-0100-000077000000}"/>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$90,633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120" name="TextBox 119">
          <a:extLst>
            <a:ext uri="{FF2B5EF4-FFF2-40B4-BE49-F238E27FC236}">
              <a16:creationId xmlns:a16="http://schemas.microsoft.com/office/drawing/2014/main" id="{00000000-0008-0000-0100-000078000000}"/>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121" name="TextBox 120">
          <a:extLst>
            <a:ext uri="{FF2B5EF4-FFF2-40B4-BE49-F238E27FC236}">
              <a16:creationId xmlns:a16="http://schemas.microsoft.com/office/drawing/2014/main" id="{00000000-0008-0000-0100-000079000000}"/>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122" name="TextBox 121">
          <a:extLst>
            <a:ext uri="{FF2B5EF4-FFF2-40B4-BE49-F238E27FC236}">
              <a16:creationId xmlns:a16="http://schemas.microsoft.com/office/drawing/2014/main" id="{00000000-0008-0000-0100-00007A000000}"/>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181%</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123" name="TextBox 122">
          <a:extLst>
            <a:ext uri="{FF2B5EF4-FFF2-40B4-BE49-F238E27FC236}">
              <a16:creationId xmlns:a16="http://schemas.microsoft.com/office/drawing/2014/main" id="{00000000-0008-0000-0100-00007B000000}"/>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Alex Mitchell</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124" name="TextBox 123">
          <a:extLst>
            <a:ext uri="{FF2B5EF4-FFF2-40B4-BE49-F238E27FC236}">
              <a16:creationId xmlns:a16="http://schemas.microsoft.com/office/drawing/2014/main" id="{00000000-0008-0000-0100-00007C000000}"/>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$69,774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125" name="TextBox 124">
          <a:extLst>
            <a:ext uri="{FF2B5EF4-FFF2-40B4-BE49-F238E27FC236}">
              <a16:creationId xmlns:a16="http://schemas.microsoft.com/office/drawing/2014/main" id="{00000000-0008-0000-0100-00007D000000}"/>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126" name="TextBox 125">
          <a:extLst>
            <a:ext uri="{FF2B5EF4-FFF2-40B4-BE49-F238E27FC236}">
              <a16:creationId xmlns:a16="http://schemas.microsoft.com/office/drawing/2014/main" id="{00000000-0008-0000-0100-00007E000000}"/>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127" name="TextBox 126">
          <a:extLst>
            <a:ext uri="{FF2B5EF4-FFF2-40B4-BE49-F238E27FC236}">
              <a16:creationId xmlns:a16="http://schemas.microsoft.com/office/drawing/2014/main" id="{00000000-0008-0000-0100-00007F000000}"/>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$21,541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128" name="TextBox 127">
          <a:extLst>
            <a:ext uri="{FF2B5EF4-FFF2-40B4-BE49-F238E27FC236}">
              <a16:creationId xmlns:a16="http://schemas.microsoft.com/office/drawing/2014/main" id="{00000000-0008-0000-0100-000080000000}"/>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43%</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129" name="TextBox 128">
          <a:extLst>
            <a:ext uri="{FF2B5EF4-FFF2-40B4-BE49-F238E27FC236}">
              <a16:creationId xmlns:a16="http://schemas.microsoft.com/office/drawing/2014/main" id="{00000000-0008-0000-0100-000081000000}"/>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9</xdr:col>
      <xdr:colOff>152400</xdr:colOff>
      <xdr:row>2</xdr:row>
      <xdr:rowOff>60960</xdr:rowOff>
    </xdr:from>
    <xdr:to>
      <xdr:col>12</xdr:col>
      <xdr:colOff>426720</xdr:colOff>
      <xdr:row>9</xdr:row>
      <xdr:rowOff>68580</xdr:rowOff>
    </xdr:to>
    <xdr:sp macro="" textlink="">
      <xdr:nvSpPr>
        <xdr:cNvPr id="35" name="Rectangle 34">
          <a:hlinkClick xmlns:r="http://schemas.openxmlformats.org/officeDocument/2006/relationships" r:id="rId18"/>
          <a:extLst>
            <a:ext uri="{FF2B5EF4-FFF2-40B4-BE49-F238E27FC236}">
              <a16:creationId xmlns:a16="http://schemas.microsoft.com/office/drawing/2014/main" id="{9C268753-84F9-4B6B-B7C6-559FBDA28D38}"/>
            </a:ext>
          </a:extLst>
        </xdr:cNvPr>
        <xdr:cNvSpPr/>
      </xdr:nvSpPr>
      <xdr:spPr>
        <a:xfrm>
          <a:off x="563880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60960</xdr:rowOff>
    </xdr:from>
    <xdr:to>
      <xdr:col>16</xdr:col>
      <xdr:colOff>160020</xdr:colOff>
      <xdr:row>9</xdr:row>
      <xdr:rowOff>68580</xdr:rowOff>
    </xdr:to>
    <xdr:sp macro="" textlink="">
      <xdr:nvSpPr>
        <xdr:cNvPr id="36" name="Rectangle 35">
          <a:hlinkClick xmlns:r="http://schemas.openxmlformats.org/officeDocument/2006/relationships" r:id="rId19"/>
          <a:extLst>
            <a:ext uri="{FF2B5EF4-FFF2-40B4-BE49-F238E27FC236}">
              <a16:creationId xmlns:a16="http://schemas.microsoft.com/office/drawing/2014/main" id="{F2909C9F-355B-48C8-8005-33288BF2E10A}"/>
            </a:ext>
          </a:extLst>
        </xdr:cNvPr>
        <xdr:cNvSpPr/>
      </xdr:nvSpPr>
      <xdr:spPr>
        <a:xfrm>
          <a:off x="781050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236220</xdr:colOff>
      <xdr:row>2</xdr:row>
      <xdr:rowOff>60960</xdr:rowOff>
    </xdr:from>
    <xdr:to>
      <xdr:col>19</xdr:col>
      <xdr:colOff>510540</xdr:colOff>
      <xdr:row>9</xdr:row>
      <xdr:rowOff>68580</xdr:rowOff>
    </xdr:to>
    <xdr:sp macro="" textlink="">
      <xdr:nvSpPr>
        <xdr:cNvPr id="37" name="Rectangle 36">
          <a:hlinkClick xmlns:r="http://schemas.openxmlformats.org/officeDocument/2006/relationships" r:id="rId20"/>
          <a:extLst>
            <a:ext uri="{FF2B5EF4-FFF2-40B4-BE49-F238E27FC236}">
              <a16:creationId xmlns:a16="http://schemas.microsoft.com/office/drawing/2014/main" id="{8BC86EC8-404E-4627-B827-EA2406E62D92}"/>
            </a:ext>
          </a:extLst>
        </xdr:cNvPr>
        <xdr:cNvSpPr/>
      </xdr:nvSpPr>
      <xdr:spPr>
        <a:xfrm>
          <a:off x="998982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1DE7F36E-E091-46A9-AAF0-17364F963CBD}"/>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9D7D54A4-B25C-44AA-A78E-835783C895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295D9888-5617-41E3-91F8-4FE7F9DEE17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41F39031-B4F4-42AE-A4E9-92844403E84D}"/>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15BC3354-D23C-4C31-AD19-C4801879921A}"/>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FFC6F740-115E-4059-8871-BA6BF782F9A4}"/>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7C11BC24-98F3-4325-8D7B-BA528E2B2076}"/>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EEC4A05-3E41-42E6-8167-2E7531191558}"/>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E162CDE0-2B18-44E7-B1F5-870B6C7A5AD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77AF1BB4-9323-46F9-9307-E2E5EE37DA4A}"/>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15</xdr:row>
      <xdr:rowOff>121920</xdr:rowOff>
    </xdr:from>
    <xdr:to>
      <xdr:col>4</xdr:col>
      <xdr:colOff>605790</xdr:colOff>
      <xdr:row>18</xdr:row>
      <xdr:rowOff>30480</xdr:rowOff>
    </xdr:to>
    <xdr:sp macro="" textlink="">
      <xdr:nvSpPr>
        <xdr:cNvPr id="12" name="Rectangle: Rounded Corners 11">
          <a:extLst>
            <a:ext uri="{FF2B5EF4-FFF2-40B4-BE49-F238E27FC236}">
              <a16:creationId xmlns:a16="http://schemas.microsoft.com/office/drawing/2014/main" id="{A943B3D9-5B3B-453D-A642-1067240813A2}"/>
            </a:ext>
          </a:extLst>
        </xdr:cNvPr>
        <xdr:cNvSpPr/>
      </xdr:nvSpPr>
      <xdr:spPr>
        <a:xfrm>
          <a:off x="1123950" y="2865120"/>
          <a:ext cx="1920240" cy="457200"/>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5C48BF4D-3F91-4E03-A7BA-851FB8792097}"/>
            </a:ext>
          </a:extLst>
        </xdr:cNvPr>
        <xdr:cNvGrpSpPr/>
      </xdr:nvGrpSpPr>
      <xdr:grpSpPr>
        <a:xfrm>
          <a:off x="1720487" y="749481"/>
          <a:ext cx="1201511" cy="850028"/>
          <a:chOff x="845820" y="617030"/>
          <a:chExt cx="1295400" cy="769809"/>
        </a:xfrm>
      </xdr:grpSpPr>
      <xdr:sp macro="" textlink="">
        <xdr:nvSpPr>
          <xdr:cNvPr id="14" name="TextBox 13">
            <a:extLst>
              <a:ext uri="{FF2B5EF4-FFF2-40B4-BE49-F238E27FC236}">
                <a16:creationId xmlns:a16="http://schemas.microsoft.com/office/drawing/2014/main" id="{88F957D6-A977-A50E-3D54-394DFFF8C9EA}"/>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D0993074-667B-20D1-072F-480444E0BB62}"/>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E6E7E07E-396C-41A8-AF2B-8EC77A65691D}"/>
            </a:ext>
          </a:extLst>
        </xdr:cNvPr>
        <xdr:cNvGrpSpPr/>
      </xdr:nvGrpSpPr>
      <xdr:grpSpPr>
        <a:xfrm>
          <a:off x="1113716" y="869769"/>
          <a:ext cx="561051" cy="673281"/>
          <a:chOff x="731520" y="8496300"/>
          <a:chExt cx="784860" cy="807720"/>
        </a:xfrm>
      </xdr:grpSpPr>
      <xdr:pic>
        <xdr:nvPicPr>
          <xdr:cNvPr id="17" name="Graphic 16" descr="Clipboard Checked outline">
            <a:extLst>
              <a:ext uri="{FF2B5EF4-FFF2-40B4-BE49-F238E27FC236}">
                <a16:creationId xmlns:a16="http://schemas.microsoft.com/office/drawing/2014/main" id="{A513845C-4344-C77E-9843-B2D3B12A78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21DB46FE-6324-D879-DC48-8938ACE59D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20" name="TextBox 19">
          <a:extLst>
            <a:ext uri="{FF2B5EF4-FFF2-40B4-BE49-F238E27FC236}">
              <a16:creationId xmlns:a16="http://schemas.microsoft.com/office/drawing/2014/main" id="{7E4AC436-5C00-46B1-9F30-C2E32871C8C6}"/>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A5DD6C23-63F8-41E2-BFFE-D45EE2561B66}"/>
            </a:ext>
          </a:extLst>
        </xdr:cNvPr>
        <xdr:cNvGrpSpPr/>
      </xdr:nvGrpSpPr>
      <xdr:grpSpPr>
        <a:xfrm>
          <a:off x="1194707" y="2041071"/>
          <a:ext cx="1719671" cy="356508"/>
          <a:chOff x="1257300" y="1828800"/>
          <a:chExt cx="1813560" cy="335280"/>
        </a:xfrm>
      </xdr:grpSpPr>
      <xdr:sp macro="" textlink="">
        <xdr:nvSpPr>
          <xdr:cNvPr id="24" name="TextBox 23">
            <a:extLst>
              <a:ext uri="{FF2B5EF4-FFF2-40B4-BE49-F238E27FC236}">
                <a16:creationId xmlns:a16="http://schemas.microsoft.com/office/drawing/2014/main" id="{CE9E4405-8836-8405-102D-062D3F602546}"/>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97309320-4D8A-4439-E52C-6D17D3F9E2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9593682E-62DC-48ED-BFB8-623FCC956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5B874D58-B41C-4889-9C9F-C2118A0BE61C}"/>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D5C31383-CBC8-4DD2-9201-136F8BFB5058}"/>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6156E564-87D6-4EF2-A4C7-6E12A3222DD6}"/>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N5">
      <xdr:nvSpPr>
        <xdr:cNvPr id="31" name="TextBox 30">
          <a:extLst>
            <a:ext uri="{FF2B5EF4-FFF2-40B4-BE49-F238E27FC236}">
              <a16:creationId xmlns:a16="http://schemas.microsoft.com/office/drawing/2014/main" id="{93264CB7-13AC-48E7-8AA0-923488F17B36}"/>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0C23A6-FD92-4C72-B3DB-8BB1830540C6}" type="TxLink">
            <a:rPr lang="en-US" sz="1200" b="1" i="0" u="none" strike="noStrike">
              <a:solidFill>
                <a:srgbClr val="000000"/>
              </a:solidFill>
              <a:latin typeface="Aptos Narrow"/>
              <a:ea typeface="+mn-ea"/>
              <a:cs typeface="+mn-cs"/>
            </a:rPr>
            <a:pPr marL="0" indent="0" algn="l"/>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2" name="Chart 31">
          <a:extLst>
            <a:ext uri="{FF2B5EF4-FFF2-40B4-BE49-F238E27FC236}">
              <a16:creationId xmlns:a16="http://schemas.microsoft.com/office/drawing/2014/main" id="{D4D1DB9A-3F9E-4A75-85C7-1A9F7181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3" name="Chart 32">
          <a:extLst>
            <a:ext uri="{FF2B5EF4-FFF2-40B4-BE49-F238E27FC236}">
              <a16:creationId xmlns:a16="http://schemas.microsoft.com/office/drawing/2014/main" id="{63393887-EE5E-4133-AD1E-E9D897A2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4" name="Group 33">
          <a:extLst>
            <a:ext uri="{FF2B5EF4-FFF2-40B4-BE49-F238E27FC236}">
              <a16:creationId xmlns:a16="http://schemas.microsoft.com/office/drawing/2014/main" id="{43E8F947-5EDD-4BE4-835E-CDE55636BEA8}"/>
            </a:ext>
          </a:extLst>
        </xdr:cNvPr>
        <xdr:cNvGrpSpPr/>
      </xdr:nvGrpSpPr>
      <xdr:grpSpPr>
        <a:xfrm>
          <a:off x="5387612" y="493996"/>
          <a:ext cx="1917791" cy="1360730"/>
          <a:chOff x="5536546" y="337242"/>
          <a:chExt cx="2011680" cy="1212140"/>
        </a:xfrm>
        <a:effectLst>
          <a:outerShdw blurRad="50800" dist="38100" dir="2700000" algn="tl" rotWithShape="0">
            <a:prstClr val="black">
              <a:alpha val="40000"/>
            </a:prstClr>
          </a:outerShdw>
        </a:effectLst>
      </xdr:grpSpPr>
      <xdr:graphicFrame macro="">
        <xdr:nvGraphicFramePr>
          <xdr:cNvPr id="35" name="Chart 34">
            <a:extLst>
              <a:ext uri="{FF2B5EF4-FFF2-40B4-BE49-F238E27FC236}">
                <a16:creationId xmlns:a16="http://schemas.microsoft.com/office/drawing/2014/main" id="{A360FC3A-374C-89A5-BFDC-7C980C75ED05}"/>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6" name="Freeform: Shape 35">
            <a:extLst>
              <a:ext uri="{FF2B5EF4-FFF2-40B4-BE49-F238E27FC236}">
                <a16:creationId xmlns:a16="http://schemas.microsoft.com/office/drawing/2014/main" id="{95ECCA72-478E-97FA-5C32-77C9390935E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00FFFF"/>
              </a:gs>
              <a:gs pos="97000">
                <a:srgbClr val="2384F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7" name="Group 36">
          <a:extLst>
            <a:ext uri="{FF2B5EF4-FFF2-40B4-BE49-F238E27FC236}">
              <a16:creationId xmlns:a16="http://schemas.microsoft.com/office/drawing/2014/main" id="{1D45C3DB-8C3D-4EBA-AAB3-24952AACF18F}"/>
            </a:ext>
          </a:extLst>
        </xdr:cNvPr>
        <xdr:cNvGrpSpPr/>
      </xdr:nvGrpSpPr>
      <xdr:grpSpPr>
        <a:xfrm>
          <a:off x="7484821" y="703761"/>
          <a:ext cx="1479787" cy="1080943"/>
          <a:chOff x="10705701" y="3556317"/>
          <a:chExt cx="2684384" cy="1662830"/>
        </a:xfrm>
      </xdr:grpSpPr>
      <xdr:graphicFrame macro="">
        <xdr:nvGraphicFramePr>
          <xdr:cNvPr id="38" name="Chart 37">
            <a:extLst>
              <a:ext uri="{FF2B5EF4-FFF2-40B4-BE49-F238E27FC236}">
                <a16:creationId xmlns:a16="http://schemas.microsoft.com/office/drawing/2014/main" id="{409DE45C-4FBC-AF27-E039-D99C49CE7FF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9" name="Chart 38">
            <a:extLst>
              <a:ext uri="{FF2B5EF4-FFF2-40B4-BE49-F238E27FC236}">
                <a16:creationId xmlns:a16="http://schemas.microsoft.com/office/drawing/2014/main" id="{DF6C3AD1-D33A-B2BD-081C-E54173E2F9FC}"/>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40" name="TextBox 39">
          <a:extLst>
            <a:ext uri="{FF2B5EF4-FFF2-40B4-BE49-F238E27FC236}">
              <a16:creationId xmlns:a16="http://schemas.microsoft.com/office/drawing/2014/main" id="{861DF530-D7B9-4BDB-B0EC-401A3F59AB76}"/>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1" name="TextBox 40">
          <a:extLst>
            <a:ext uri="{FF2B5EF4-FFF2-40B4-BE49-F238E27FC236}">
              <a16:creationId xmlns:a16="http://schemas.microsoft.com/office/drawing/2014/main" id="{88383973-C62D-4EBD-8D54-A5A0C8A64839}"/>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2" name="TextBox 41">
          <a:extLst>
            <a:ext uri="{FF2B5EF4-FFF2-40B4-BE49-F238E27FC236}">
              <a16:creationId xmlns:a16="http://schemas.microsoft.com/office/drawing/2014/main" id="{3A40EAF3-B049-422A-A2B2-D0BDC3FFB91F}"/>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3" name="TextBox 42">
          <a:extLst>
            <a:ext uri="{FF2B5EF4-FFF2-40B4-BE49-F238E27FC236}">
              <a16:creationId xmlns:a16="http://schemas.microsoft.com/office/drawing/2014/main" id="{F2E0A513-5A56-4459-9DBE-41E279399285}"/>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4" name="TextBox 43">
          <a:extLst>
            <a:ext uri="{FF2B5EF4-FFF2-40B4-BE49-F238E27FC236}">
              <a16:creationId xmlns:a16="http://schemas.microsoft.com/office/drawing/2014/main" id="{E67D6360-A6FA-42BA-B1EB-5D24207E0D5F}"/>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5" name="TextBox 44">
          <a:extLst>
            <a:ext uri="{FF2B5EF4-FFF2-40B4-BE49-F238E27FC236}">
              <a16:creationId xmlns:a16="http://schemas.microsoft.com/office/drawing/2014/main" id="{1E1EE29F-13C9-451E-98B3-ADDCA82DBB97}"/>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6" name="TextBox 45">
          <a:extLst>
            <a:ext uri="{FF2B5EF4-FFF2-40B4-BE49-F238E27FC236}">
              <a16:creationId xmlns:a16="http://schemas.microsoft.com/office/drawing/2014/main" id="{F4CFD001-56D2-41BE-9A0E-08F2C3BDF811}"/>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7" name="TextBox 46">
          <a:extLst>
            <a:ext uri="{FF2B5EF4-FFF2-40B4-BE49-F238E27FC236}">
              <a16:creationId xmlns:a16="http://schemas.microsoft.com/office/drawing/2014/main" id="{1A185E65-BAB1-4CF6-BD45-60E0BB89A9FD}"/>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8" name="Chart 47">
          <a:extLst>
            <a:ext uri="{FF2B5EF4-FFF2-40B4-BE49-F238E27FC236}">
              <a16:creationId xmlns:a16="http://schemas.microsoft.com/office/drawing/2014/main" id="{2FCE841C-E071-4CA7-A138-61AD952DC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9" name="TextBox 48">
          <a:extLst>
            <a:ext uri="{FF2B5EF4-FFF2-40B4-BE49-F238E27FC236}">
              <a16:creationId xmlns:a16="http://schemas.microsoft.com/office/drawing/2014/main" id="{15B961D2-1FB1-43B4-8DE3-FB63C05EFB01}"/>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50" name="TextBox 49">
          <a:extLst>
            <a:ext uri="{FF2B5EF4-FFF2-40B4-BE49-F238E27FC236}">
              <a16:creationId xmlns:a16="http://schemas.microsoft.com/office/drawing/2014/main" id="{5C47EBF4-74CF-4B0A-B3BA-B90460E93C36}"/>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1" name="TextBox 50">
          <a:extLst>
            <a:ext uri="{FF2B5EF4-FFF2-40B4-BE49-F238E27FC236}">
              <a16:creationId xmlns:a16="http://schemas.microsoft.com/office/drawing/2014/main" id="{3F7BC647-FF10-41FA-ABB6-FF630B3C750A}"/>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2" name="TextBox 51">
          <a:extLst>
            <a:ext uri="{FF2B5EF4-FFF2-40B4-BE49-F238E27FC236}">
              <a16:creationId xmlns:a16="http://schemas.microsoft.com/office/drawing/2014/main" id="{C34E785F-CB5C-47A5-9F6F-B9DF943C18DC}"/>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125730</xdr:colOff>
      <xdr:row>10</xdr:row>
      <xdr:rowOff>140970</xdr:rowOff>
    </xdr:from>
    <xdr:to>
      <xdr:col>9</xdr:col>
      <xdr:colOff>441960</xdr:colOff>
      <xdr:row>12</xdr:row>
      <xdr:rowOff>110490</xdr:rowOff>
    </xdr:to>
    <xdr:sp macro="" textlink="Processing!N6">
      <xdr:nvSpPr>
        <xdr:cNvPr id="53" name="TextBox 52">
          <a:extLst>
            <a:ext uri="{FF2B5EF4-FFF2-40B4-BE49-F238E27FC236}">
              <a16:creationId xmlns:a16="http://schemas.microsoft.com/office/drawing/2014/main" id="{1A066463-91B6-45B1-B63A-5D01D4B8DE51}"/>
            </a:ext>
          </a:extLst>
        </xdr:cNvPr>
        <xdr:cNvSpPr txBox="1"/>
      </xdr:nvSpPr>
      <xdr:spPr>
        <a:xfrm>
          <a:off x="5002530" y="1969770"/>
          <a:ext cx="9258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72FA35-0A4A-42A4-8063-D8F86CCF7060}" type="TxLink">
            <a:rPr lang="en-US" sz="1100" b="0" i="0" u="none" strike="noStrike">
              <a:solidFill>
                <a:srgbClr val="000000"/>
              </a:solidFill>
              <a:latin typeface="Aptos Narrow"/>
              <a:ea typeface="+mn-ea"/>
              <a:cs typeface="+mn-cs"/>
            </a:rPr>
            <a:pPr marL="0" indent="0" algn="l"/>
            <a:t>New 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247650</xdr:colOff>
      <xdr:row>10</xdr:row>
      <xdr:rowOff>140970</xdr:rowOff>
    </xdr:from>
    <xdr:to>
      <xdr:col>10</xdr:col>
      <xdr:colOff>441960</xdr:colOff>
      <xdr:row>12</xdr:row>
      <xdr:rowOff>110490</xdr:rowOff>
    </xdr:to>
    <xdr:sp macro="" textlink="Processing!O6">
      <xdr:nvSpPr>
        <xdr:cNvPr id="54" name="TextBox 53">
          <a:extLst>
            <a:ext uri="{FF2B5EF4-FFF2-40B4-BE49-F238E27FC236}">
              <a16:creationId xmlns:a16="http://schemas.microsoft.com/office/drawing/2014/main" id="{168AC9F2-A682-40B1-ADF6-4183AA3336FE}"/>
            </a:ext>
          </a:extLst>
        </xdr:cNvPr>
        <xdr:cNvSpPr txBox="1"/>
      </xdr:nvSpPr>
      <xdr:spPr>
        <a:xfrm>
          <a:off x="573405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D8BC37-EF96-4966-8425-823DFB0BB8EC}" type="TxLink">
            <a:rPr lang="en-US" sz="1100" b="1" i="0" u="none" strike="noStrike">
              <a:solidFill>
                <a:srgbClr val="000000"/>
              </a:solidFill>
              <a:latin typeface="Aptos Narrow"/>
              <a:ea typeface="+mn-ea"/>
              <a:cs typeface="+mn-cs"/>
            </a:rPr>
            <a:pPr marL="0" indent="0" algn="l"/>
            <a:t> 8 273</a:t>
          </a:fld>
          <a:endParaRPr lang="ru-RU" sz="1200" b="1" i="0" u="none" strike="noStrike">
            <a:solidFill>
              <a:srgbClr val="000000"/>
            </a:solidFill>
            <a:latin typeface="Aptos Narrow"/>
            <a:ea typeface="+mn-ea"/>
            <a:cs typeface="+mn-cs"/>
          </a:endParaRPr>
        </a:p>
      </xdr:txBody>
    </xdr:sp>
    <xdr:clientData/>
  </xdr:twoCellAnchor>
  <xdr:twoCellAnchor>
    <xdr:from>
      <xdr:col>11</xdr:col>
      <xdr:colOff>68580</xdr:colOff>
      <xdr:row>10</xdr:row>
      <xdr:rowOff>140970</xdr:rowOff>
    </xdr:from>
    <xdr:to>
      <xdr:col>12</xdr:col>
      <xdr:colOff>297180</xdr:colOff>
      <xdr:row>12</xdr:row>
      <xdr:rowOff>110490</xdr:rowOff>
    </xdr:to>
    <xdr:sp macro="" textlink="Processing!H2">
      <xdr:nvSpPr>
        <xdr:cNvPr id="57" name="TextBox 56">
          <a:extLst>
            <a:ext uri="{FF2B5EF4-FFF2-40B4-BE49-F238E27FC236}">
              <a16:creationId xmlns:a16="http://schemas.microsoft.com/office/drawing/2014/main" id="{0343D92C-9F7F-4FE2-A346-E67A0F8F4F72}"/>
            </a:ext>
          </a:extLst>
        </xdr:cNvPr>
        <xdr:cNvSpPr txBox="1"/>
      </xdr:nvSpPr>
      <xdr:spPr>
        <a:xfrm>
          <a:off x="6774180" y="1969770"/>
          <a:ext cx="838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12</xdr:col>
      <xdr:colOff>201930</xdr:colOff>
      <xdr:row>10</xdr:row>
      <xdr:rowOff>140970</xdr:rowOff>
    </xdr:from>
    <xdr:to>
      <xdr:col>13</xdr:col>
      <xdr:colOff>342900</xdr:colOff>
      <xdr:row>12</xdr:row>
      <xdr:rowOff>110490</xdr:rowOff>
    </xdr:to>
    <xdr:sp macro="" textlink="Processing!K15">
      <xdr:nvSpPr>
        <xdr:cNvPr id="58" name="TextBox 57">
          <a:extLst>
            <a:ext uri="{FF2B5EF4-FFF2-40B4-BE49-F238E27FC236}">
              <a16:creationId xmlns:a16="http://schemas.microsoft.com/office/drawing/2014/main" id="{521B74E6-967A-4C7D-9F59-F4A3D35093AB}"/>
            </a:ext>
          </a:extLst>
        </xdr:cNvPr>
        <xdr:cNvSpPr txBox="1"/>
      </xdr:nvSpPr>
      <xdr:spPr>
        <a:xfrm>
          <a:off x="751713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1 051</a:t>
          </a:fld>
          <a:endParaRPr lang="ru-RU" sz="1200" b="1" i="0" u="none" strike="noStrike">
            <a:solidFill>
              <a:srgbClr val="000000"/>
            </a:solidFill>
            <a:latin typeface="Aptos Narrow"/>
            <a:ea typeface="+mn-ea"/>
            <a:cs typeface="+mn-cs"/>
          </a:endParaRPr>
        </a:p>
      </xdr:txBody>
    </xdr:sp>
    <xdr:clientData/>
  </xdr:twoCellAnchor>
  <xdr:twoCellAnchor>
    <xdr:from>
      <xdr:col>8</xdr:col>
      <xdr:colOff>0</xdr:colOff>
      <xdr:row>11</xdr:row>
      <xdr:rowOff>53340</xdr:rowOff>
    </xdr:from>
    <xdr:to>
      <xdr:col>8</xdr:col>
      <xdr:colOff>137160</xdr:colOff>
      <xdr:row>12</xdr:row>
      <xdr:rowOff>7620</xdr:rowOff>
    </xdr:to>
    <xdr:sp macro="" textlink="">
      <xdr:nvSpPr>
        <xdr:cNvPr id="59" name="Oval 58">
          <a:extLst>
            <a:ext uri="{FF2B5EF4-FFF2-40B4-BE49-F238E27FC236}">
              <a16:creationId xmlns:a16="http://schemas.microsoft.com/office/drawing/2014/main" id="{0BC3DD4A-6C1E-4787-97B0-01532AACA6E0}"/>
            </a:ext>
          </a:extLst>
        </xdr:cNvPr>
        <xdr:cNvSpPr/>
      </xdr:nvSpPr>
      <xdr:spPr>
        <a:xfrm>
          <a:off x="4876800" y="206502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554016</xdr:colOff>
      <xdr:row>11</xdr:row>
      <xdr:rowOff>53340</xdr:rowOff>
    </xdr:from>
    <xdr:to>
      <xdr:col>11</xdr:col>
      <xdr:colOff>81576</xdr:colOff>
      <xdr:row>12</xdr:row>
      <xdr:rowOff>7620</xdr:rowOff>
    </xdr:to>
    <xdr:sp macro="" textlink="">
      <xdr:nvSpPr>
        <xdr:cNvPr id="61" name="Oval 60">
          <a:extLst>
            <a:ext uri="{FF2B5EF4-FFF2-40B4-BE49-F238E27FC236}">
              <a16:creationId xmlns:a16="http://schemas.microsoft.com/office/drawing/2014/main" id="{07D770C8-88A5-4E9D-AB32-FEDA2FAA0737}"/>
            </a:ext>
          </a:extLst>
        </xdr:cNvPr>
        <xdr:cNvSpPr/>
      </xdr:nvSpPr>
      <xdr:spPr>
        <a:xfrm>
          <a:off x="6650016"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62" name="Oval 61">
          <a:extLst>
            <a:ext uri="{FF2B5EF4-FFF2-40B4-BE49-F238E27FC236}">
              <a16:creationId xmlns:a16="http://schemas.microsoft.com/office/drawing/2014/main" id="{375EFDA1-73F5-4C8F-BA91-7FFAE6E3E9B4}"/>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63" name="TextBox 62">
          <a:extLst>
            <a:ext uri="{FF2B5EF4-FFF2-40B4-BE49-F238E27FC236}">
              <a16:creationId xmlns:a16="http://schemas.microsoft.com/office/drawing/2014/main" id="{65920FA5-7C6B-42B7-B381-DD912118877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64" name="TextBox 63">
          <a:extLst>
            <a:ext uri="{FF2B5EF4-FFF2-40B4-BE49-F238E27FC236}">
              <a16:creationId xmlns:a16="http://schemas.microsoft.com/office/drawing/2014/main" id="{71B104FD-1D0A-4DA4-8276-E8C64B5B4B22}"/>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65" name="Year 3">
              <a:extLst>
                <a:ext uri="{FF2B5EF4-FFF2-40B4-BE49-F238E27FC236}">
                  <a16:creationId xmlns:a16="http://schemas.microsoft.com/office/drawing/2014/main" id="{28734314-5299-4087-8FAD-C3131A08B8F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6" name="Month 6">
              <a:extLst>
                <a:ext uri="{FF2B5EF4-FFF2-40B4-BE49-F238E27FC236}">
                  <a16:creationId xmlns:a16="http://schemas.microsoft.com/office/drawing/2014/main" id="{EE451CDC-7C4D-4CC0-847F-63022E48B203}"/>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67" name="Month 7">
              <a:extLst>
                <a:ext uri="{FF2B5EF4-FFF2-40B4-BE49-F238E27FC236}">
                  <a16:creationId xmlns:a16="http://schemas.microsoft.com/office/drawing/2014/main" id="{E95B3075-2D49-446B-BD52-6F779129C8F5}"/>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18" name="Group 117">
          <a:hlinkClick xmlns:r="http://schemas.openxmlformats.org/officeDocument/2006/relationships" r:id="rId15"/>
          <a:extLst>
            <a:ext uri="{FF2B5EF4-FFF2-40B4-BE49-F238E27FC236}">
              <a16:creationId xmlns:a16="http://schemas.microsoft.com/office/drawing/2014/main" id="{0CCA7BB3-2DB8-2BB0-FEA3-C0BBE5BF7C5E}"/>
            </a:ext>
          </a:extLst>
        </xdr:cNvPr>
        <xdr:cNvGrpSpPr/>
      </xdr:nvGrpSpPr>
      <xdr:grpSpPr>
        <a:xfrm>
          <a:off x="1195421" y="2664823"/>
          <a:ext cx="1848497" cy="356507"/>
          <a:chOff x="1258014" y="2388870"/>
          <a:chExt cx="1942386" cy="335280"/>
        </a:xfrm>
      </xdr:grpSpPr>
      <xdr:sp macro="" textlink="Processing!F1">
        <xdr:nvSpPr>
          <xdr:cNvPr id="19" name="TextBox 18">
            <a:extLst>
              <a:ext uri="{FF2B5EF4-FFF2-40B4-BE49-F238E27FC236}">
                <a16:creationId xmlns:a16="http://schemas.microsoft.com/office/drawing/2014/main" id="{519B268A-A273-40BB-B3F6-4BF3416E95FB}"/>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8" name="Group 67">
            <a:extLst>
              <a:ext uri="{FF2B5EF4-FFF2-40B4-BE49-F238E27FC236}">
                <a16:creationId xmlns:a16="http://schemas.microsoft.com/office/drawing/2014/main" id="{A159170E-D802-45AE-9CE3-03DECECA2BED}"/>
              </a:ext>
            </a:extLst>
          </xdr:cNvPr>
          <xdr:cNvGrpSpPr/>
        </xdr:nvGrpSpPr>
        <xdr:grpSpPr>
          <a:xfrm>
            <a:off x="1258014" y="2392680"/>
            <a:ext cx="299291" cy="260755"/>
            <a:chOff x="6520543" y="3673855"/>
            <a:chExt cx="923590" cy="804672"/>
          </a:xfrm>
          <a:solidFill>
            <a:schemeClr val="bg1"/>
          </a:solidFill>
        </xdr:grpSpPr>
        <xdr:pic>
          <xdr:nvPicPr>
            <xdr:cNvPr id="69" name="Graphic 68" descr="User with solid fill">
              <a:extLst>
                <a:ext uri="{FF2B5EF4-FFF2-40B4-BE49-F238E27FC236}">
                  <a16:creationId xmlns:a16="http://schemas.microsoft.com/office/drawing/2014/main" id="{6E2D82DF-8508-F674-38B9-5CA8C0936DC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70" name="Graphic 15" descr="User with solid fill">
              <a:extLst>
                <a:ext uri="{FF2B5EF4-FFF2-40B4-BE49-F238E27FC236}">
                  <a16:creationId xmlns:a16="http://schemas.microsoft.com/office/drawing/2014/main" id="{B5D774CD-3095-4F42-DB2F-2A993E517026}"/>
                </a:ext>
              </a:extLst>
            </xdr:cNvPr>
            <xdr:cNvGrpSpPr/>
          </xdr:nvGrpSpPr>
          <xdr:grpSpPr>
            <a:xfrm>
              <a:off x="6520543" y="3801837"/>
              <a:ext cx="609600" cy="604156"/>
              <a:chOff x="8164286" y="3867151"/>
              <a:chExt cx="609600" cy="604156"/>
            </a:xfrm>
            <a:grpFill/>
          </xdr:grpSpPr>
          <xdr:sp macro="" textlink="">
            <xdr:nvSpPr>
              <xdr:cNvPr id="71" name="Freeform: Shape 70">
                <a:extLst>
                  <a:ext uri="{FF2B5EF4-FFF2-40B4-BE49-F238E27FC236}">
                    <a16:creationId xmlns:a16="http://schemas.microsoft.com/office/drawing/2014/main" id="{A32EEE30-83E9-377C-0280-77DA9F44D1C2}"/>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72" name="Freeform: Shape 71">
                <a:extLst>
                  <a:ext uri="{FF2B5EF4-FFF2-40B4-BE49-F238E27FC236}">
                    <a16:creationId xmlns:a16="http://schemas.microsoft.com/office/drawing/2014/main" id="{C48A0889-8213-5A9C-D4C8-15BB1810F8B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73" name="Freeform: Shape 72">
          <a:extLst>
            <a:ext uri="{FF2B5EF4-FFF2-40B4-BE49-F238E27FC236}">
              <a16:creationId xmlns:a16="http://schemas.microsoft.com/office/drawing/2014/main" id="{79F79C7E-4D1A-4CB4-8476-58082B5F3082}"/>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34290</xdr:rowOff>
    </xdr:from>
    <xdr:to>
      <xdr:col>5</xdr:col>
      <xdr:colOff>152400</xdr:colOff>
      <xdr:row>21</xdr:row>
      <xdr:rowOff>3810</xdr:rowOff>
    </xdr:to>
    <xdr:grpSp>
      <xdr:nvGrpSpPr>
        <xdr:cNvPr id="119" name="Group 118">
          <a:hlinkClick xmlns:r="http://schemas.openxmlformats.org/officeDocument/2006/relationships" r:id="rId18"/>
          <a:extLst>
            <a:ext uri="{FF2B5EF4-FFF2-40B4-BE49-F238E27FC236}">
              <a16:creationId xmlns:a16="http://schemas.microsoft.com/office/drawing/2014/main" id="{5BED4351-12FE-1043-4996-A4DA5DB65EC5}"/>
            </a:ext>
          </a:extLst>
        </xdr:cNvPr>
        <xdr:cNvGrpSpPr/>
      </xdr:nvGrpSpPr>
      <xdr:grpSpPr>
        <a:xfrm>
          <a:off x="1202327" y="3912326"/>
          <a:ext cx="1841591" cy="377734"/>
          <a:chOff x="1264920" y="3509010"/>
          <a:chExt cx="1935480" cy="335280"/>
        </a:xfrm>
      </xdr:grpSpPr>
      <xdr:sp macro="" textlink="Processing!N17">
        <xdr:nvSpPr>
          <xdr:cNvPr id="21" name="TextBox 20">
            <a:extLst>
              <a:ext uri="{FF2B5EF4-FFF2-40B4-BE49-F238E27FC236}">
                <a16:creationId xmlns:a16="http://schemas.microsoft.com/office/drawing/2014/main" id="{0F0A583A-FCB4-4BDF-9FA2-4899D89BE9E5}"/>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74" name="Freeform: Shape 73">
            <a:extLst>
              <a:ext uri="{FF2B5EF4-FFF2-40B4-BE49-F238E27FC236}">
                <a16:creationId xmlns:a16="http://schemas.microsoft.com/office/drawing/2014/main" id="{42751D1A-4DE4-4324-BC89-0C90A6FE7CAD}"/>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121" name="Group 120">
          <a:hlinkClick xmlns:r="http://schemas.openxmlformats.org/officeDocument/2006/relationships" r:id="rId19"/>
          <a:extLst>
            <a:ext uri="{FF2B5EF4-FFF2-40B4-BE49-F238E27FC236}">
              <a16:creationId xmlns:a16="http://schemas.microsoft.com/office/drawing/2014/main" id="{49086F6F-77E1-89B0-89FF-4658CE5F4324}"/>
            </a:ext>
          </a:extLst>
        </xdr:cNvPr>
        <xdr:cNvGrpSpPr/>
      </xdr:nvGrpSpPr>
      <xdr:grpSpPr>
        <a:xfrm>
          <a:off x="1209565" y="4536077"/>
          <a:ext cx="1834353" cy="377734"/>
          <a:chOff x="1272158" y="4069080"/>
          <a:chExt cx="1928242" cy="335280"/>
        </a:xfrm>
      </xdr:grpSpPr>
      <xdr:sp macro="" textlink="Processing!S2">
        <xdr:nvSpPr>
          <xdr:cNvPr id="22" name="TextBox 21">
            <a:extLst>
              <a:ext uri="{FF2B5EF4-FFF2-40B4-BE49-F238E27FC236}">
                <a16:creationId xmlns:a16="http://schemas.microsoft.com/office/drawing/2014/main" id="{211FFC2A-545A-4211-9F34-F6030A3E8BFA}"/>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75" name="Freeform: Shape 74">
            <a:extLst>
              <a:ext uri="{FF2B5EF4-FFF2-40B4-BE49-F238E27FC236}">
                <a16:creationId xmlns:a16="http://schemas.microsoft.com/office/drawing/2014/main" id="{C31885F7-9DA0-4793-BD72-C2A7B4C56E11}"/>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76" name="TextBox 75">
          <a:extLst>
            <a:ext uri="{FF2B5EF4-FFF2-40B4-BE49-F238E27FC236}">
              <a16:creationId xmlns:a16="http://schemas.microsoft.com/office/drawing/2014/main" id="{A98ECDFD-E321-4113-A637-4E65DC74C949}"/>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7" name="TextBox 76">
          <a:extLst>
            <a:ext uri="{FF2B5EF4-FFF2-40B4-BE49-F238E27FC236}">
              <a16:creationId xmlns:a16="http://schemas.microsoft.com/office/drawing/2014/main" id="{FBD3A989-35D2-4D1D-8880-95EEB90BB279}"/>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8" name="Oval 77">
          <a:extLst>
            <a:ext uri="{FF2B5EF4-FFF2-40B4-BE49-F238E27FC236}">
              <a16:creationId xmlns:a16="http://schemas.microsoft.com/office/drawing/2014/main" id="{D7076D96-5A22-48BD-BEBC-466ED6496D85}"/>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9" name="TextBox 78">
          <a:extLst>
            <a:ext uri="{FF2B5EF4-FFF2-40B4-BE49-F238E27FC236}">
              <a16:creationId xmlns:a16="http://schemas.microsoft.com/office/drawing/2014/main" id="{A1D1B277-D100-4CAB-8ED2-DF137A507725}"/>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80" name="Oval 79">
          <a:extLst>
            <a:ext uri="{FF2B5EF4-FFF2-40B4-BE49-F238E27FC236}">
              <a16:creationId xmlns:a16="http://schemas.microsoft.com/office/drawing/2014/main" id="{23250EAA-3853-4ED2-9B45-3001694B1C91}"/>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81" name="TextBox 80">
          <a:extLst>
            <a:ext uri="{FF2B5EF4-FFF2-40B4-BE49-F238E27FC236}">
              <a16:creationId xmlns:a16="http://schemas.microsoft.com/office/drawing/2014/main" id="{C57668C1-B6B1-43F8-9038-07891539CE41}"/>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$193.8K</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82" name="TextBox 81">
          <a:extLst>
            <a:ext uri="{FF2B5EF4-FFF2-40B4-BE49-F238E27FC236}">
              <a16:creationId xmlns:a16="http://schemas.microsoft.com/office/drawing/2014/main" id="{4525C570-3FB6-4EAE-A7F1-C10460653CD9}"/>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$158.8K</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83" name="Chart 82">
          <a:extLst>
            <a:ext uri="{FF2B5EF4-FFF2-40B4-BE49-F238E27FC236}">
              <a16:creationId xmlns:a16="http://schemas.microsoft.com/office/drawing/2014/main" id="{D635C475-0B78-4CF7-9A4B-954E9FE1F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84" name="Chart 83">
          <a:extLst>
            <a:ext uri="{FF2B5EF4-FFF2-40B4-BE49-F238E27FC236}">
              <a16:creationId xmlns:a16="http://schemas.microsoft.com/office/drawing/2014/main" id="{01B76FB6-722F-4329-9D22-2DC8C352E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85" name="Chart 84">
          <a:extLst>
            <a:ext uri="{FF2B5EF4-FFF2-40B4-BE49-F238E27FC236}">
              <a16:creationId xmlns:a16="http://schemas.microsoft.com/office/drawing/2014/main" id="{2ADC5536-643B-48A7-BE5C-11447251A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86" name="Chart 85">
          <a:extLst>
            <a:ext uri="{FF2B5EF4-FFF2-40B4-BE49-F238E27FC236}">
              <a16:creationId xmlns:a16="http://schemas.microsoft.com/office/drawing/2014/main" id="{05A4E48A-3639-45B2-9FED-1496D7F3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7" name="Chart 86">
          <a:extLst>
            <a:ext uri="{FF2B5EF4-FFF2-40B4-BE49-F238E27FC236}">
              <a16:creationId xmlns:a16="http://schemas.microsoft.com/office/drawing/2014/main" id="{172E56B0-EE96-40CF-BCF1-C8D424596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8" name="TextBox 87">
          <a:extLst>
            <a:ext uri="{FF2B5EF4-FFF2-40B4-BE49-F238E27FC236}">
              <a16:creationId xmlns:a16="http://schemas.microsoft.com/office/drawing/2014/main" id="{24A0FEA2-7E58-40E2-A60B-9EC960AAF5D5}"/>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Ethan Parker</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9" name="TextBox 88">
          <a:extLst>
            <a:ext uri="{FF2B5EF4-FFF2-40B4-BE49-F238E27FC236}">
              <a16:creationId xmlns:a16="http://schemas.microsoft.com/office/drawing/2014/main" id="{5399795C-6A98-46FA-B5EE-599B2C8C2C22}"/>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$90,633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90" name="TextBox 89">
          <a:extLst>
            <a:ext uri="{FF2B5EF4-FFF2-40B4-BE49-F238E27FC236}">
              <a16:creationId xmlns:a16="http://schemas.microsoft.com/office/drawing/2014/main" id="{BB9C58CB-2217-441B-8443-986743109228}"/>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91" name="TextBox 90">
          <a:extLst>
            <a:ext uri="{FF2B5EF4-FFF2-40B4-BE49-F238E27FC236}">
              <a16:creationId xmlns:a16="http://schemas.microsoft.com/office/drawing/2014/main" id="{6161AF08-599A-4265-8552-F8075FD6D790}"/>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92" name="TextBox 91">
          <a:extLst>
            <a:ext uri="{FF2B5EF4-FFF2-40B4-BE49-F238E27FC236}">
              <a16:creationId xmlns:a16="http://schemas.microsoft.com/office/drawing/2014/main" id="{F09EF892-B7EF-472D-B88C-710B5ADB81F7}"/>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181%</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93" name="TextBox 92">
          <a:extLst>
            <a:ext uri="{FF2B5EF4-FFF2-40B4-BE49-F238E27FC236}">
              <a16:creationId xmlns:a16="http://schemas.microsoft.com/office/drawing/2014/main" id="{41912789-406F-4207-AF38-7E0B0E715CEA}"/>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Alex Mitchell</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94" name="TextBox 93">
          <a:extLst>
            <a:ext uri="{FF2B5EF4-FFF2-40B4-BE49-F238E27FC236}">
              <a16:creationId xmlns:a16="http://schemas.microsoft.com/office/drawing/2014/main" id="{81BE903D-1EE7-4D0D-809B-6259D732DEE0}"/>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$69,774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95" name="TextBox 94">
          <a:extLst>
            <a:ext uri="{FF2B5EF4-FFF2-40B4-BE49-F238E27FC236}">
              <a16:creationId xmlns:a16="http://schemas.microsoft.com/office/drawing/2014/main" id="{339F1B73-6CAB-405E-9CDA-E5E339FF76A6}"/>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96" name="TextBox 95">
          <a:extLst>
            <a:ext uri="{FF2B5EF4-FFF2-40B4-BE49-F238E27FC236}">
              <a16:creationId xmlns:a16="http://schemas.microsoft.com/office/drawing/2014/main" id="{234EDB43-EFD3-42E8-9C88-D52F7A429C68}"/>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7" name="TextBox 96">
          <a:extLst>
            <a:ext uri="{FF2B5EF4-FFF2-40B4-BE49-F238E27FC236}">
              <a16:creationId xmlns:a16="http://schemas.microsoft.com/office/drawing/2014/main" id="{D1F01089-0893-4575-B50B-54F051525F0D}"/>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$21,541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8" name="TextBox 97">
          <a:extLst>
            <a:ext uri="{FF2B5EF4-FFF2-40B4-BE49-F238E27FC236}">
              <a16:creationId xmlns:a16="http://schemas.microsoft.com/office/drawing/2014/main" id="{3767773B-B251-47AA-AD73-9D3880999301}"/>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43%</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9" name="TextBox 98">
          <a:extLst>
            <a:ext uri="{FF2B5EF4-FFF2-40B4-BE49-F238E27FC236}">
              <a16:creationId xmlns:a16="http://schemas.microsoft.com/office/drawing/2014/main" id="{14766F2E-56CC-4AE3-B09D-A3522D27E62E}"/>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457200</xdr:colOff>
      <xdr:row>14</xdr:row>
      <xdr:rowOff>17226</xdr:rowOff>
    </xdr:from>
    <xdr:to>
      <xdr:col>13</xdr:col>
      <xdr:colOff>167640</xdr:colOff>
      <xdr:row>23</xdr:row>
      <xdr:rowOff>139146</xdr:rowOff>
    </xdr:to>
    <xdr:graphicFrame macro="">
      <xdr:nvGraphicFramePr>
        <xdr:cNvPr id="101" name="Chart 100">
          <a:extLst>
            <a:ext uri="{FF2B5EF4-FFF2-40B4-BE49-F238E27FC236}">
              <a16:creationId xmlns:a16="http://schemas.microsoft.com/office/drawing/2014/main" id="{67757E99-2B79-4B14-9DE4-8E640E1F9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495300</xdr:colOff>
      <xdr:row>14</xdr:row>
      <xdr:rowOff>56764</xdr:rowOff>
    </xdr:from>
    <xdr:to>
      <xdr:col>13</xdr:col>
      <xdr:colOff>129540</xdr:colOff>
      <xdr:row>23</xdr:row>
      <xdr:rowOff>70566</xdr:rowOff>
    </xdr:to>
    <xdr:sp macro="" textlink="">
      <xdr:nvSpPr>
        <xdr:cNvPr id="100" name="Freeform: Shape 99">
          <a:extLst>
            <a:ext uri="{FF2B5EF4-FFF2-40B4-BE49-F238E27FC236}">
              <a16:creationId xmlns:a16="http://schemas.microsoft.com/office/drawing/2014/main" id="{E22DA805-880A-23A4-CD14-5A8C8E3CC001}"/>
            </a:ext>
          </a:extLst>
        </xdr:cNvPr>
        <xdr:cNvSpPr/>
      </xdr:nvSpPr>
      <xdr:spPr>
        <a:xfrm>
          <a:off x="4762500" y="2654190"/>
          <a:ext cx="3291840" cy="1683576"/>
        </a:xfrm>
        <a:custGeom>
          <a:avLst/>
          <a:gdLst>
            <a:gd name="connsiteX0" fmla="*/ 3210766 w 5250180"/>
            <a:gd name="connsiteY0" fmla="*/ 2042342 h 2575560"/>
            <a:gd name="connsiteX1" fmla="*/ 3103806 w 5250180"/>
            <a:gd name="connsiteY1" fmla="*/ 2100804 h 2575560"/>
            <a:gd name="connsiteX2" fmla="*/ 2948210 w 5250180"/>
            <a:gd name="connsiteY2" fmla="*/ 2330426 h 2575560"/>
            <a:gd name="connsiteX3" fmla="*/ 3003289 w 5250180"/>
            <a:gd name="connsiteY3" fmla="*/ 2458766 h 2575560"/>
            <a:gd name="connsiteX4" fmla="*/ 3448761 w 5250180"/>
            <a:gd name="connsiteY4" fmla="*/ 2458136 h 2575560"/>
            <a:gd name="connsiteX5" fmla="*/ 3451048 w 5250180"/>
            <a:gd name="connsiteY5" fmla="*/ 2458766 h 2575560"/>
            <a:gd name="connsiteX6" fmla="*/ 4059190 w 5250180"/>
            <a:gd name="connsiteY6" fmla="*/ 2457906 h 2575560"/>
            <a:gd name="connsiteX7" fmla="*/ 4059190 w 5250180"/>
            <a:gd name="connsiteY7" fmla="*/ 2458466 h 2575560"/>
            <a:gd name="connsiteX8" fmla="*/ 4506949 w 5250180"/>
            <a:gd name="connsiteY8" fmla="*/ 2458466 h 2575560"/>
            <a:gd name="connsiteX9" fmla="*/ 4655881 w 5250180"/>
            <a:gd name="connsiteY9" fmla="*/ 2458466 h 2575560"/>
            <a:gd name="connsiteX10" fmla="*/ 5103640 w 5250180"/>
            <a:gd name="connsiteY10" fmla="*/ 2458466 h 2575560"/>
            <a:gd name="connsiteX11" fmla="*/ 5103640 w 5250180"/>
            <a:gd name="connsiteY11" fmla="*/ 2042342 h 2575560"/>
            <a:gd name="connsiteX12" fmla="*/ 4655881 w 5250180"/>
            <a:gd name="connsiteY12" fmla="*/ 2042342 h 2575560"/>
            <a:gd name="connsiteX13" fmla="*/ 4587416 w 5250180"/>
            <a:gd name="connsiteY13" fmla="*/ 2042342 h 2575560"/>
            <a:gd name="connsiteX14" fmla="*/ 4139657 w 5250180"/>
            <a:gd name="connsiteY14" fmla="*/ 2042342 h 2575560"/>
            <a:gd name="connsiteX15" fmla="*/ 3658525 w 5250180"/>
            <a:gd name="connsiteY15" fmla="*/ 2042342 h 2575560"/>
            <a:gd name="connsiteX16" fmla="*/ 2334579 w 5250180"/>
            <a:gd name="connsiteY16" fmla="*/ 2042342 h 2575560"/>
            <a:gd name="connsiteX17" fmla="*/ 2279500 w 5250180"/>
            <a:gd name="connsiteY17" fmla="*/ 2170682 h 2575560"/>
            <a:gd name="connsiteX18" fmla="*/ 2435097 w 5250180"/>
            <a:gd name="connsiteY18" fmla="*/ 2400304 h 2575560"/>
            <a:gd name="connsiteX19" fmla="*/ 2488042 w 5250180"/>
            <a:gd name="connsiteY19" fmla="*/ 2452396 h 2575560"/>
            <a:gd name="connsiteX20" fmla="*/ 2509249 w 5250180"/>
            <a:gd name="connsiteY20" fmla="*/ 2457144 h 2575560"/>
            <a:gd name="connsiteX21" fmla="*/ 2509249 w 5250180"/>
            <a:gd name="connsiteY21" fmla="*/ 2458766 h 2575560"/>
            <a:gd name="connsiteX22" fmla="*/ 2542057 w 5250180"/>
            <a:gd name="connsiteY22" fmla="*/ 2458766 h 2575560"/>
            <a:gd name="connsiteX23" fmla="*/ 2618203 w 5250180"/>
            <a:gd name="connsiteY23" fmla="*/ 2458766 h 2575560"/>
            <a:gd name="connsiteX24" fmla="*/ 2618467 w 5250180"/>
            <a:gd name="connsiteY24" fmla="*/ 2458766 h 2575560"/>
            <a:gd name="connsiteX25" fmla="*/ 2694511 w 5250180"/>
            <a:gd name="connsiteY25" fmla="*/ 2458766 h 2575560"/>
            <a:gd name="connsiteX26" fmla="*/ 2694613 w 5250180"/>
            <a:gd name="connsiteY26" fmla="*/ 2458766 h 2575560"/>
            <a:gd name="connsiteX27" fmla="*/ 2801573 w 5250180"/>
            <a:gd name="connsiteY27" fmla="*/ 2400304 h 2575560"/>
            <a:gd name="connsiteX28" fmla="*/ 2957170 w 5250180"/>
            <a:gd name="connsiteY28" fmla="*/ 2170682 h 2575560"/>
            <a:gd name="connsiteX29" fmla="*/ 2902091 w 5250180"/>
            <a:gd name="connsiteY29" fmla="*/ 2042342 h 2575560"/>
            <a:gd name="connsiteX30" fmla="*/ 2690031 w 5250180"/>
            <a:gd name="connsiteY30" fmla="*/ 2042642 h 2575560"/>
            <a:gd name="connsiteX31" fmla="*/ 2546639 w 5250180"/>
            <a:gd name="connsiteY31" fmla="*/ 2042642 h 2575560"/>
            <a:gd name="connsiteX32" fmla="*/ 137778 w 5250180"/>
            <a:gd name="connsiteY32" fmla="*/ 2042342 h 2575560"/>
            <a:gd name="connsiteX33" fmla="*/ 137778 w 5250180"/>
            <a:gd name="connsiteY33" fmla="*/ 2458466 h 2575560"/>
            <a:gd name="connsiteX34" fmla="*/ 585537 w 5250180"/>
            <a:gd name="connsiteY34" fmla="*/ 2458466 h 2575560"/>
            <a:gd name="connsiteX35" fmla="*/ 734469 w 5250180"/>
            <a:gd name="connsiteY35" fmla="*/ 2458466 h 2575560"/>
            <a:gd name="connsiteX36" fmla="*/ 1182228 w 5250180"/>
            <a:gd name="connsiteY36" fmla="*/ 2458466 h 2575560"/>
            <a:gd name="connsiteX37" fmla="*/ 1182228 w 5250180"/>
            <a:gd name="connsiteY37" fmla="*/ 2457906 h 2575560"/>
            <a:gd name="connsiteX38" fmla="*/ 1790370 w 5250180"/>
            <a:gd name="connsiteY38" fmla="*/ 2458766 h 2575560"/>
            <a:gd name="connsiteX39" fmla="*/ 1792657 w 5250180"/>
            <a:gd name="connsiteY39" fmla="*/ 2458136 h 2575560"/>
            <a:gd name="connsiteX40" fmla="*/ 2238129 w 5250180"/>
            <a:gd name="connsiteY40" fmla="*/ 2458766 h 2575560"/>
            <a:gd name="connsiteX41" fmla="*/ 2293208 w 5250180"/>
            <a:gd name="connsiteY41" fmla="*/ 2330426 h 2575560"/>
            <a:gd name="connsiteX42" fmla="*/ 2137612 w 5250180"/>
            <a:gd name="connsiteY42" fmla="*/ 2100804 h 2575560"/>
            <a:gd name="connsiteX43" fmla="*/ 2030652 w 5250180"/>
            <a:gd name="connsiteY43" fmla="*/ 2042342 h 2575560"/>
            <a:gd name="connsiteX44" fmla="*/ 1582893 w 5250180"/>
            <a:gd name="connsiteY44" fmla="*/ 2042342 h 2575560"/>
            <a:gd name="connsiteX45" fmla="*/ 1101761 w 5250180"/>
            <a:gd name="connsiteY45" fmla="*/ 2042342 h 2575560"/>
            <a:gd name="connsiteX46" fmla="*/ 654002 w 5250180"/>
            <a:gd name="connsiteY46" fmla="*/ 2042342 h 2575560"/>
            <a:gd name="connsiteX47" fmla="*/ 585537 w 5250180"/>
            <a:gd name="connsiteY47" fmla="*/ 2042342 h 2575560"/>
            <a:gd name="connsiteX48" fmla="*/ 2012363 w 5250180"/>
            <a:gd name="connsiteY48" fmla="*/ 1573649 h 2575560"/>
            <a:gd name="connsiteX49" fmla="*/ 1957284 w 5250180"/>
            <a:gd name="connsiteY49" fmla="*/ 1701989 h 2575560"/>
            <a:gd name="connsiteX50" fmla="*/ 2112881 w 5250180"/>
            <a:gd name="connsiteY50" fmla="*/ 1931611 h 2575560"/>
            <a:gd name="connsiteX51" fmla="*/ 2219840 w 5250180"/>
            <a:gd name="connsiteY51" fmla="*/ 1990073 h 2575560"/>
            <a:gd name="connsiteX52" fmla="*/ 2618202 w 5250180"/>
            <a:gd name="connsiteY52" fmla="*/ 1990073 h 2575560"/>
            <a:gd name="connsiteX53" fmla="*/ 2618203 w 5250180"/>
            <a:gd name="connsiteY53" fmla="*/ 1990073 h 2575560"/>
            <a:gd name="connsiteX54" fmla="*/ 3016564 w 5250180"/>
            <a:gd name="connsiteY54" fmla="*/ 1990073 h 2575560"/>
            <a:gd name="connsiteX55" fmla="*/ 3123524 w 5250180"/>
            <a:gd name="connsiteY55" fmla="*/ 1931611 h 2575560"/>
            <a:gd name="connsiteX56" fmla="*/ 3279121 w 5250180"/>
            <a:gd name="connsiteY56" fmla="*/ 1701989 h 2575560"/>
            <a:gd name="connsiteX57" fmla="*/ 3224042 w 5250180"/>
            <a:gd name="connsiteY57" fmla="*/ 1573649 h 2575560"/>
            <a:gd name="connsiteX58" fmla="*/ 2618203 w 5250180"/>
            <a:gd name="connsiteY58" fmla="*/ 1574505 h 2575560"/>
            <a:gd name="connsiteX59" fmla="*/ 3528639 w 5250180"/>
            <a:gd name="connsiteY59" fmla="*/ 1573648 h 2575560"/>
            <a:gd name="connsiteX60" fmla="*/ 3421679 w 5250180"/>
            <a:gd name="connsiteY60" fmla="*/ 1632110 h 2575560"/>
            <a:gd name="connsiteX61" fmla="*/ 3266082 w 5250180"/>
            <a:gd name="connsiteY61" fmla="*/ 1861732 h 2575560"/>
            <a:gd name="connsiteX62" fmla="*/ 3321162 w 5250180"/>
            <a:gd name="connsiteY62" fmla="*/ 1990071 h 2575560"/>
            <a:gd name="connsiteX63" fmla="*/ 3450382 w 5250180"/>
            <a:gd name="connsiteY63" fmla="*/ 1989888 h 2575560"/>
            <a:gd name="connsiteX64" fmla="*/ 3451048 w 5250180"/>
            <a:gd name="connsiteY64" fmla="*/ 1990072 h 2575560"/>
            <a:gd name="connsiteX65" fmla="*/ 4059190 w 5250180"/>
            <a:gd name="connsiteY65" fmla="*/ 1989212 h 2575560"/>
            <a:gd name="connsiteX66" fmla="*/ 4059190 w 5250180"/>
            <a:gd name="connsiteY66" fmla="*/ 1989772 h 2575560"/>
            <a:gd name="connsiteX67" fmla="*/ 4506949 w 5250180"/>
            <a:gd name="connsiteY67" fmla="*/ 1989772 h 2575560"/>
            <a:gd name="connsiteX68" fmla="*/ 4655881 w 5250180"/>
            <a:gd name="connsiteY68" fmla="*/ 1989772 h 2575560"/>
            <a:gd name="connsiteX69" fmla="*/ 5103640 w 5250180"/>
            <a:gd name="connsiteY69" fmla="*/ 1989772 h 2575560"/>
            <a:gd name="connsiteX70" fmla="*/ 5103640 w 5250180"/>
            <a:gd name="connsiteY70" fmla="*/ 1573648 h 2575560"/>
            <a:gd name="connsiteX71" fmla="*/ 4655881 w 5250180"/>
            <a:gd name="connsiteY71" fmla="*/ 1573648 h 2575560"/>
            <a:gd name="connsiteX72" fmla="*/ 4587416 w 5250180"/>
            <a:gd name="connsiteY72" fmla="*/ 1573648 h 2575560"/>
            <a:gd name="connsiteX73" fmla="*/ 4457529 w 5250180"/>
            <a:gd name="connsiteY73" fmla="*/ 1573648 h 2575560"/>
            <a:gd name="connsiteX74" fmla="*/ 4059190 w 5250180"/>
            <a:gd name="connsiteY74" fmla="*/ 1573648 h 2575560"/>
            <a:gd name="connsiteX75" fmla="*/ 3658525 w 5250180"/>
            <a:gd name="connsiteY75" fmla="*/ 1573648 h 2575560"/>
            <a:gd name="connsiteX76" fmla="*/ 137778 w 5250180"/>
            <a:gd name="connsiteY76" fmla="*/ 1573648 h 2575560"/>
            <a:gd name="connsiteX77" fmla="*/ 137778 w 5250180"/>
            <a:gd name="connsiteY77" fmla="*/ 1989772 h 2575560"/>
            <a:gd name="connsiteX78" fmla="*/ 585537 w 5250180"/>
            <a:gd name="connsiteY78" fmla="*/ 1989772 h 2575560"/>
            <a:gd name="connsiteX79" fmla="*/ 734469 w 5250180"/>
            <a:gd name="connsiteY79" fmla="*/ 1989772 h 2575560"/>
            <a:gd name="connsiteX80" fmla="*/ 1182228 w 5250180"/>
            <a:gd name="connsiteY80" fmla="*/ 1989772 h 2575560"/>
            <a:gd name="connsiteX81" fmla="*/ 1182228 w 5250180"/>
            <a:gd name="connsiteY81" fmla="*/ 1989212 h 2575560"/>
            <a:gd name="connsiteX82" fmla="*/ 1790370 w 5250180"/>
            <a:gd name="connsiteY82" fmla="*/ 1990072 h 2575560"/>
            <a:gd name="connsiteX83" fmla="*/ 1791036 w 5250180"/>
            <a:gd name="connsiteY83" fmla="*/ 1989888 h 2575560"/>
            <a:gd name="connsiteX84" fmla="*/ 1920256 w 5250180"/>
            <a:gd name="connsiteY84" fmla="*/ 1990071 h 2575560"/>
            <a:gd name="connsiteX85" fmla="*/ 1975336 w 5250180"/>
            <a:gd name="connsiteY85" fmla="*/ 1861732 h 2575560"/>
            <a:gd name="connsiteX86" fmla="*/ 1819739 w 5250180"/>
            <a:gd name="connsiteY86" fmla="*/ 1632110 h 2575560"/>
            <a:gd name="connsiteX87" fmla="*/ 1712779 w 5250180"/>
            <a:gd name="connsiteY87" fmla="*/ 1573648 h 2575560"/>
            <a:gd name="connsiteX88" fmla="*/ 1582893 w 5250180"/>
            <a:gd name="connsiteY88" fmla="*/ 1573648 h 2575560"/>
            <a:gd name="connsiteX89" fmla="*/ 1182228 w 5250180"/>
            <a:gd name="connsiteY89" fmla="*/ 1573648 h 2575560"/>
            <a:gd name="connsiteX90" fmla="*/ 783889 w 5250180"/>
            <a:gd name="connsiteY90" fmla="*/ 1573648 h 2575560"/>
            <a:gd name="connsiteX91" fmla="*/ 654002 w 5250180"/>
            <a:gd name="connsiteY91" fmla="*/ 1573648 h 2575560"/>
            <a:gd name="connsiteX92" fmla="*/ 585537 w 5250180"/>
            <a:gd name="connsiteY92" fmla="*/ 1573648 h 2575560"/>
            <a:gd name="connsiteX93" fmla="*/ 1701170 w 5250180"/>
            <a:gd name="connsiteY93" fmla="*/ 1104955 h 2575560"/>
            <a:gd name="connsiteX94" fmla="*/ 1646091 w 5250180"/>
            <a:gd name="connsiteY94" fmla="*/ 1233295 h 2575560"/>
            <a:gd name="connsiteX95" fmla="*/ 1801688 w 5250180"/>
            <a:gd name="connsiteY95" fmla="*/ 1462917 h 2575560"/>
            <a:gd name="connsiteX96" fmla="*/ 1908647 w 5250180"/>
            <a:gd name="connsiteY96" fmla="*/ 1521379 h 2575560"/>
            <a:gd name="connsiteX97" fmla="*/ 2116616 w 5250180"/>
            <a:gd name="connsiteY97" fmla="*/ 1521379 h 2575560"/>
            <a:gd name="connsiteX98" fmla="*/ 2618202 w 5250180"/>
            <a:gd name="connsiteY98" fmla="*/ 1521379 h 2575560"/>
            <a:gd name="connsiteX99" fmla="*/ 2623168 w 5250180"/>
            <a:gd name="connsiteY99" fmla="*/ 1521379 h 2575560"/>
            <a:gd name="connsiteX100" fmla="*/ 3325638 w 5250180"/>
            <a:gd name="connsiteY100" fmla="*/ 1521379 h 2575560"/>
            <a:gd name="connsiteX101" fmla="*/ 3332723 w 5250180"/>
            <a:gd name="connsiteY101" fmla="*/ 1521379 h 2575560"/>
            <a:gd name="connsiteX102" fmla="*/ 3439683 w 5250180"/>
            <a:gd name="connsiteY102" fmla="*/ 1462917 h 2575560"/>
            <a:gd name="connsiteX103" fmla="*/ 3595280 w 5250180"/>
            <a:gd name="connsiteY103" fmla="*/ 1233295 h 2575560"/>
            <a:gd name="connsiteX104" fmla="*/ 3540200 w 5250180"/>
            <a:gd name="connsiteY104" fmla="*/ 1104955 h 2575560"/>
            <a:gd name="connsiteX105" fmla="*/ 3325638 w 5250180"/>
            <a:gd name="connsiteY105" fmla="*/ 1105259 h 2575560"/>
            <a:gd name="connsiteX106" fmla="*/ 3325638 w 5250180"/>
            <a:gd name="connsiteY106" fmla="*/ 1105255 h 2575560"/>
            <a:gd name="connsiteX107" fmla="*/ 2116616 w 5250180"/>
            <a:gd name="connsiteY107" fmla="*/ 1105255 h 2575560"/>
            <a:gd name="connsiteX108" fmla="*/ 2116616 w 5250180"/>
            <a:gd name="connsiteY108" fmla="*/ 1105543 h 2575560"/>
            <a:gd name="connsiteX109" fmla="*/ 3851222 w 5250180"/>
            <a:gd name="connsiteY109" fmla="*/ 1102856 h 2575560"/>
            <a:gd name="connsiteX110" fmla="*/ 3744263 w 5250180"/>
            <a:gd name="connsiteY110" fmla="*/ 1161318 h 2575560"/>
            <a:gd name="connsiteX111" fmla="*/ 3588666 w 5250180"/>
            <a:gd name="connsiteY111" fmla="*/ 1390940 h 2575560"/>
            <a:gd name="connsiteX112" fmla="*/ 3643745 w 5250180"/>
            <a:gd name="connsiteY112" fmla="*/ 1519280 h 2575560"/>
            <a:gd name="connsiteX113" fmla="*/ 4059191 w 5250180"/>
            <a:gd name="connsiteY113" fmla="*/ 1518692 h 2575560"/>
            <a:gd name="connsiteX114" fmla="*/ 4059191 w 5250180"/>
            <a:gd name="connsiteY114" fmla="*/ 1518980 h 2575560"/>
            <a:gd name="connsiteX115" fmla="*/ 4090414 w 5250180"/>
            <a:gd name="connsiteY115" fmla="*/ 1518980 h 2575560"/>
            <a:gd name="connsiteX116" fmla="*/ 4091503 w 5250180"/>
            <a:gd name="connsiteY116" fmla="*/ 1519280 h 2575560"/>
            <a:gd name="connsiteX117" fmla="*/ 4303472 w 5250180"/>
            <a:gd name="connsiteY117" fmla="*/ 1518980 h 2575560"/>
            <a:gd name="connsiteX118" fmla="*/ 4506949 w 5250180"/>
            <a:gd name="connsiteY118" fmla="*/ 1518980 h 2575560"/>
            <a:gd name="connsiteX119" fmla="*/ 4655882 w 5250180"/>
            <a:gd name="connsiteY119" fmla="*/ 1518980 h 2575560"/>
            <a:gd name="connsiteX120" fmla="*/ 5103640 w 5250180"/>
            <a:gd name="connsiteY120" fmla="*/ 1518980 h 2575560"/>
            <a:gd name="connsiteX121" fmla="*/ 5103640 w 5250180"/>
            <a:gd name="connsiteY121" fmla="*/ 1102856 h 2575560"/>
            <a:gd name="connsiteX122" fmla="*/ 5013501 w 5250180"/>
            <a:gd name="connsiteY122" fmla="*/ 1102856 h 2575560"/>
            <a:gd name="connsiteX123" fmla="*/ 5008535 w 5250180"/>
            <a:gd name="connsiteY123" fmla="*/ 1102856 h 2575560"/>
            <a:gd name="connsiteX124" fmla="*/ 4655882 w 5250180"/>
            <a:gd name="connsiteY124" fmla="*/ 1102856 h 2575560"/>
            <a:gd name="connsiteX125" fmla="*/ 4565743 w 5250180"/>
            <a:gd name="connsiteY125" fmla="*/ 1102856 h 2575560"/>
            <a:gd name="connsiteX126" fmla="*/ 4560777 w 5250180"/>
            <a:gd name="connsiteY126" fmla="*/ 1102856 h 2575560"/>
            <a:gd name="connsiteX127" fmla="*/ 4506949 w 5250180"/>
            <a:gd name="connsiteY127" fmla="*/ 1102856 h 2575560"/>
            <a:gd name="connsiteX128" fmla="*/ 4298980 w 5250180"/>
            <a:gd name="connsiteY128" fmla="*/ 1102856 h 2575560"/>
            <a:gd name="connsiteX129" fmla="*/ 4059191 w 5250180"/>
            <a:gd name="connsiteY129" fmla="*/ 1102856 h 2575560"/>
            <a:gd name="connsiteX130" fmla="*/ 137778 w 5250180"/>
            <a:gd name="connsiteY130" fmla="*/ 1102856 h 2575560"/>
            <a:gd name="connsiteX131" fmla="*/ 137778 w 5250180"/>
            <a:gd name="connsiteY131" fmla="*/ 1518980 h 2575560"/>
            <a:gd name="connsiteX132" fmla="*/ 585536 w 5250180"/>
            <a:gd name="connsiteY132" fmla="*/ 1518980 h 2575560"/>
            <a:gd name="connsiteX133" fmla="*/ 734469 w 5250180"/>
            <a:gd name="connsiteY133" fmla="*/ 1518980 h 2575560"/>
            <a:gd name="connsiteX134" fmla="*/ 937946 w 5250180"/>
            <a:gd name="connsiteY134" fmla="*/ 1518980 h 2575560"/>
            <a:gd name="connsiteX135" fmla="*/ 1149915 w 5250180"/>
            <a:gd name="connsiteY135" fmla="*/ 1519280 h 2575560"/>
            <a:gd name="connsiteX136" fmla="*/ 1151004 w 5250180"/>
            <a:gd name="connsiteY136" fmla="*/ 1518980 h 2575560"/>
            <a:gd name="connsiteX137" fmla="*/ 1182227 w 5250180"/>
            <a:gd name="connsiteY137" fmla="*/ 1518980 h 2575560"/>
            <a:gd name="connsiteX138" fmla="*/ 1182227 w 5250180"/>
            <a:gd name="connsiteY138" fmla="*/ 1518692 h 2575560"/>
            <a:gd name="connsiteX139" fmla="*/ 1597673 w 5250180"/>
            <a:gd name="connsiteY139" fmla="*/ 1519280 h 2575560"/>
            <a:gd name="connsiteX140" fmla="*/ 1652752 w 5250180"/>
            <a:gd name="connsiteY140" fmla="*/ 1390940 h 2575560"/>
            <a:gd name="connsiteX141" fmla="*/ 1497155 w 5250180"/>
            <a:gd name="connsiteY141" fmla="*/ 1161318 h 2575560"/>
            <a:gd name="connsiteX142" fmla="*/ 1390196 w 5250180"/>
            <a:gd name="connsiteY142" fmla="*/ 1102856 h 2575560"/>
            <a:gd name="connsiteX143" fmla="*/ 1182227 w 5250180"/>
            <a:gd name="connsiteY143" fmla="*/ 1102856 h 2575560"/>
            <a:gd name="connsiteX144" fmla="*/ 942438 w 5250180"/>
            <a:gd name="connsiteY144" fmla="*/ 1102856 h 2575560"/>
            <a:gd name="connsiteX145" fmla="*/ 734469 w 5250180"/>
            <a:gd name="connsiteY145" fmla="*/ 1102856 h 2575560"/>
            <a:gd name="connsiteX146" fmla="*/ 680641 w 5250180"/>
            <a:gd name="connsiteY146" fmla="*/ 1102856 h 2575560"/>
            <a:gd name="connsiteX147" fmla="*/ 675675 w 5250180"/>
            <a:gd name="connsiteY147" fmla="*/ 1102856 h 2575560"/>
            <a:gd name="connsiteX148" fmla="*/ 585536 w 5250180"/>
            <a:gd name="connsiteY148" fmla="*/ 1102856 h 2575560"/>
            <a:gd name="connsiteX149" fmla="*/ 232883 w 5250180"/>
            <a:gd name="connsiteY149" fmla="*/ 1102856 h 2575560"/>
            <a:gd name="connsiteX150" fmla="*/ 227917 w 5250180"/>
            <a:gd name="connsiteY150" fmla="*/ 1102856 h 2575560"/>
            <a:gd name="connsiteX151" fmla="*/ 1378588 w 5250180"/>
            <a:gd name="connsiteY151" fmla="*/ 636263 h 2575560"/>
            <a:gd name="connsiteX152" fmla="*/ 1323508 w 5250180"/>
            <a:gd name="connsiteY152" fmla="*/ 764602 h 2575560"/>
            <a:gd name="connsiteX153" fmla="*/ 1479105 w 5250180"/>
            <a:gd name="connsiteY153" fmla="*/ 994224 h 2575560"/>
            <a:gd name="connsiteX154" fmla="*/ 1586065 w 5250180"/>
            <a:gd name="connsiteY154" fmla="*/ 1052686 h 2575560"/>
            <a:gd name="connsiteX155" fmla="*/ 2116616 w 5250180"/>
            <a:gd name="connsiteY155" fmla="*/ 1052686 h 2575560"/>
            <a:gd name="connsiteX156" fmla="*/ 2514955 w 5250180"/>
            <a:gd name="connsiteY156" fmla="*/ 1052686 h 2575560"/>
            <a:gd name="connsiteX157" fmla="*/ 2727491 w 5250180"/>
            <a:gd name="connsiteY157" fmla="*/ 1052686 h 2575560"/>
            <a:gd name="connsiteX158" fmla="*/ 3325638 w 5250180"/>
            <a:gd name="connsiteY158" fmla="*/ 1052686 h 2575560"/>
            <a:gd name="connsiteX159" fmla="*/ 3656382 w 5250180"/>
            <a:gd name="connsiteY159" fmla="*/ 1052686 h 2575560"/>
            <a:gd name="connsiteX160" fmla="*/ 3763342 w 5250180"/>
            <a:gd name="connsiteY160" fmla="*/ 994224 h 2575560"/>
            <a:gd name="connsiteX161" fmla="*/ 3918939 w 5250180"/>
            <a:gd name="connsiteY161" fmla="*/ 764602 h 2575560"/>
            <a:gd name="connsiteX162" fmla="*/ 3863859 w 5250180"/>
            <a:gd name="connsiteY162" fmla="*/ 636263 h 2575560"/>
            <a:gd name="connsiteX163" fmla="*/ 3325638 w 5250180"/>
            <a:gd name="connsiteY163" fmla="*/ 637023 h 2575560"/>
            <a:gd name="connsiteX164" fmla="*/ 3325638 w 5250180"/>
            <a:gd name="connsiteY164" fmla="*/ 636562 h 2575560"/>
            <a:gd name="connsiteX165" fmla="*/ 2116616 w 5250180"/>
            <a:gd name="connsiteY165" fmla="*/ 636562 h 2575560"/>
            <a:gd name="connsiteX166" fmla="*/ 2116616 w 5250180"/>
            <a:gd name="connsiteY166" fmla="*/ 637306 h 2575560"/>
            <a:gd name="connsiteX167" fmla="*/ 4162414 w 5250180"/>
            <a:gd name="connsiteY167" fmla="*/ 636262 h 2575560"/>
            <a:gd name="connsiteX168" fmla="*/ 4055454 w 5250180"/>
            <a:gd name="connsiteY168" fmla="*/ 694724 h 2575560"/>
            <a:gd name="connsiteX169" fmla="*/ 3899858 w 5250180"/>
            <a:gd name="connsiteY169" fmla="*/ 924346 h 2575560"/>
            <a:gd name="connsiteX170" fmla="*/ 3954937 w 5250180"/>
            <a:gd name="connsiteY170" fmla="*/ 1052686 h 2575560"/>
            <a:gd name="connsiteX171" fmla="*/ 4400410 w 5250180"/>
            <a:gd name="connsiteY171" fmla="*/ 1052056 h 2575560"/>
            <a:gd name="connsiteX172" fmla="*/ 4402696 w 5250180"/>
            <a:gd name="connsiteY172" fmla="*/ 1052686 h 2575560"/>
            <a:gd name="connsiteX173" fmla="*/ 5008535 w 5250180"/>
            <a:gd name="connsiteY173" fmla="*/ 1051830 h 2575560"/>
            <a:gd name="connsiteX174" fmla="*/ 5103640 w 5250180"/>
            <a:gd name="connsiteY174" fmla="*/ 1051964 h 2575560"/>
            <a:gd name="connsiteX175" fmla="*/ 5103640 w 5250180"/>
            <a:gd name="connsiteY175" fmla="*/ 636262 h 2575560"/>
            <a:gd name="connsiteX176" fmla="*/ 5008535 w 5250180"/>
            <a:gd name="connsiteY176" fmla="*/ 636262 h 2575560"/>
            <a:gd name="connsiteX177" fmla="*/ 4655881 w 5250180"/>
            <a:gd name="connsiteY177" fmla="*/ 636262 h 2575560"/>
            <a:gd name="connsiteX178" fmla="*/ 4610173 w 5250180"/>
            <a:gd name="connsiteY178" fmla="*/ 636262 h 2575560"/>
            <a:gd name="connsiteX179" fmla="*/ 4560776 w 5250180"/>
            <a:gd name="connsiteY179" fmla="*/ 636262 h 2575560"/>
            <a:gd name="connsiteX180" fmla="*/ 137778 w 5250180"/>
            <a:gd name="connsiteY180" fmla="*/ 636262 h 2575560"/>
            <a:gd name="connsiteX181" fmla="*/ 137778 w 5250180"/>
            <a:gd name="connsiteY181" fmla="*/ 1051964 h 2575560"/>
            <a:gd name="connsiteX182" fmla="*/ 232883 w 5250180"/>
            <a:gd name="connsiteY182" fmla="*/ 1051830 h 2575560"/>
            <a:gd name="connsiteX183" fmla="*/ 838722 w 5250180"/>
            <a:gd name="connsiteY183" fmla="*/ 1052686 h 2575560"/>
            <a:gd name="connsiteX184" fmla="*/ 841008 w 5250180"/>
            <a:gd name="connsiteY184" fmla="*/ 1052056 h 2575560"/>
            <a:gd name="connsiteX185" fmla="*/ 1286481 w 5250180"/>
            <a:gd name="connsiteY185" fmla="*/ 1052686 h 2575560"/>
            <a:gd name="connsiteX186" fmla="*/ 1341560 w 5250180"/>
            <a:gd name="connsiteY186" fmla="*/ 924346 h 2575560"/>
            <a:gd name="connsiteX187" fmla="*/ 1185964 w 5250180"/>
            <a:gd name="connsiteY187" fmla="*/ 694724 h 2575560"/>
            <a:gd name="connsiteX188" fmla="*/ 1079004 w 5250180"/>
            <a:gd name="connsiteY188" fmla="*/ 636262 h 2575560"/>
            <a:gd name="connsiteX189" fmla="*/ 680642 w 5250180"/>
            <a:gd name="connsiteY189" fmla="*/ 636262 h 2575560"/>
            <a:gd name="connsiteX190" fmla="*/ 631245 w 5250180"/>
            <a:gd name="connsiteY190" fmla="*/ 636262 h 2575560"/>
            <a:gd name="connsiteX191" fmla="*/ 585537 w 5250180"/>
            <a:gd name="connsiteY191" fmla="*/ 636262 h 2575560"/>
            <a:gd name="connsiteX192" fmla="*/ 232883 w 5250180"/>
            <a:gd name="connsiteY192" fmla="*/ 636262 h 2575560"/>
            <a:gd name="connsiteX193" fmla="*/ 4451823 w 5250180"/>
            <a:gd name="connsiteY193" fmla="*/ 167569 h 2575560"/>
            <a:gd name="connsiteX194" fmla="*/ 4451823 w 5250180"/>
            <a:gd name="connsiteY194" fmla="*/ 169191 h 2575560"/>
            <a:gd name="connsiteX195" fmla="*/ 4430616 w 5250180"/>
            <a:gd name="connsiteY195" fmla="*/ 173939 h 2575560"/>
            <a:gd name="connsiteX196" fmla="*/ 4377670 w 5250180"/>
            <a:gd name="connsiteY196" fmla="*/ 226031 h 2575560"/>
            <a:gd name="connsiteX197" fmla="*/ 4222074 w 5250180"/>
            <a:gd name="connsiteY197" fmla="*/ 455653 h 2575560"/>
            <a:gd name="connsiteX198" fmla="*/ 4277153 w 5250180"/>
            <a:gd name="connsiteY198" fmla="*/ 583993 h 2575560"/>
            <a:gd name="connsiteX199" fmla="*/ 4402054 w 5250180"/>
            <a:gd name="connsiteY199" fmla="*/ 583816 h 2575560"/>
            <a:gd name="connsiteX200" fmla="*/ 4402696 w 5250180"/>
            <a:gd name="connsiteY200" fmla="*/ 583993 h 2575560"/>
            <a:gd name="connsiteX201" fmla="*/ 4615025 w 5250180"/>
            <a:gd name="connsiteY201" fmla="*/ 583693 h 2575560"/>
            <a:gd name="connsiteX202" fmla="*/ 4632605 w 5250180"/>
            <a:gd name="connsiteY202" fmla="*/ 583693 h 2575560"/>
            <a:gd name="connsiteX203" fmla="*/ 4655881 w 5250180"/>
            <a:gd name="connsiteY203" fmla="*/ 583726 h 2575560"/>
            <a:gd name="connsiteX204" fmla="*/ 4655881 w 5250180"/>
            <a:gd name="connsiteY204" fmla="*/ 583635 h 2575560"/>
            <a:gd name="connsiteX205" fmla="*/ 5008535 w 5250180"/>
            <a:gd name="connsiteY205" fmla="*/ 583137 h 2575560"/>
            <a:gd name="connsiteX206" fmla="*/ 5103640 w 5250180"/>
            <a:gd name="connsiteY206" fmla="*/ 583271 h 2575560"/>
            <a:gd name="connsiteX207" fmla="*/ 5103640 w 5250180"/>
            <a:gd name="connsiteY207" fmla="*/ 167569 h 2575560"/>
            <a:gd name="connsiteX208" fmla="*/ 5008535 w 5250180"/>
            <a:gd name="connsiteY208" fmla="*/ 167569 h 2575560"/>
            <a:gd name="connsiteX209" fmla="*/ 4637187 w 5250180"/>
            <a:gd name="connsiteY209" fmla="*/ 167569 h 2575560"/>
            <a:gd name="connsiteX210" fmla="*/ 4637085 w 5250180"/>
            <a:gd name="connsiteY210" fmla="*/ 167569 h 2575560"/>
            <a:gd name="connsiteX211" fmla="*/ 4610173 w 5250180"/>
            <a:gd name="connsiteY211" fmla="*/ 167569 h 2575560"/>
            <a:gd name="connsiteX212" fmla="*/ 4561041 w 5250180"/>
            <a:gd name="connsiteY212" fmla="*/ 167569 h 2575560"/>
            <a:gd name="connsiteX213" fmla="*/ 4560776 w 5250180"/>
            <a:gd name="connsiteY213" fmla="*/ 167569 h 2575560"/>
            <a:gd name="connsiteX214" fmla="*/ 4484630 w 5250180"/>
            <a:gd name="connsiteY214" fmla="*/ 167569 h 2575560"/>
            <a:gd name="connsiteX215" fmla="*/ 1060715 w 5250180"/>
            <a:gd name="connsiteY215" fmla="*/ 167569 h 2575560"/>
            <a:gd name="connsiteX216" fmla="*/ 1005636 w 5250180"/>
            <a:gd name="connsiteY216" fmla="*/ 295909 h 2575560"/>
            <a:gd name="connsiteX217" fmla="*/ 1161232 w 5250180"/>
            <a:gd name="connsiteY217" fmla="*/ 525531 h 2575560"/>
            <a:gd name="connsiteX218" fmla="*/ 1268192 w 5250180"/>
            <a:gd name="connsiteY218" fmla="*/ 583993 h 2575560"/>
            <a:gd name="connsiteX219" fmla="*/ 2197083 w 5250180"/>
            <a:gd name="connsiteY219" fmla="*/ 583993 h 2575560"/>
            <a:gd name="connsiteX220" fmla="*/ 3044336 w 5250180"/>
            <a:gd name="connsiteY220" fmla="*/ 583993 h 2575560"/>
            <a:gd name="connsiteX221" fmla="*/ 3973226 w 5250180"/>
            <a:gd name="connsiteY221" fmla="*/ 583993 h 2575560"/>
            <a:gd name="connsiteX222" fmla="*/ 4080186 w 5250180"/>
            <a:gd name="connsiteY222" fmla="*/ 525531 h 2575560"/>
            <a:gd name="connsiteX223" fmla="*/ 4235783 w 5250180"/>
            <a:gd name="connsiteY223" fmla="*/ 295909 h 2575560"/>
            <a:gd name="connsiteX224" fmla="*/ 4180704 w 5250180"/>
            <a:gd name="connsiteY224" fmla="*/ 167569 h 2575560"/>
            <a:gd name="connsiteX225" fmla="*/ 3325638 w 5250180"/>
            <a:gd name="connsiteY225" fmla="*/ 168778 h 2575560"/>
            <a:gd name="connsiteX226" fmla="*/ 3325638 w 5250180"/>
            <a:gd name="connsiteY226" fmla="*/ 167869 h 2575560"/>
            <a:gd name="connsiteX227" fmla="*/ 2116616 w 5250180"/>
            <a:gd name="connsiteY227" fmla="*/ 167869 h 2575560"/>
            <a:gd name="connsiteX228" fmla="*/ 2116616 w 5250180"/>
            <a:gd name="connsiteY228" fmla="*/ 169062 h 2575560"/>
            <a:gd name="connsiteX229" fmla="*/ 137778 w 5250180"/>
            <a:gd name="connsiteY229" fmla="*/ 167569 h 2575560"/>
            <a:gd name="connsiteX230" fmla="*/ 137778 w 5250180"/>
            <a:gd name="connsiteY230" fmla="*/ 583271 h 2575560"/>
            <a:gd name="connsiteX231" fmla="*/ 232883 w 5250180"/>
            <a:gd name="connsiteY231" fmla="*/ 583137 h 2575560"/>
            <a:gd name="connsiteX232" fmla="*/ 585537 w 5250180"/>
            <a:gd name="connsiteY232" fmla="*/ 583635 h 2575560"/>
            <a:gd name="connsiteX233" fmla="*/ 585537 w 5250180"/>
            <a:gd name="connsiteY233" fmla="*/ 583726 h 2575560"/>
            <a:gd name="connsiteX234" fmla="*/ 608813 w 5250180"/>
            <a:gd name="connsiteY234" fmla="*/ 583693 h 2575560"/>
            <a:gd name="connsiteX235" fmla="*/ 626393 w 5250180"/>
            <a:gd name="connsiteY235" fmla="*/ 583693 h 2575560"/>
            <a:gd name="connsiteX236" fmla="*/ 838722 w 5250180"/>
            <a:gd name="connsiteY236" fmla="*/ 583993 h 2575560"/>
            <a:gd name="connsiteX237" fmla="*/ 839364 w 5250180"/>
            <a:gd name="connsiteY237" fmla="*/ 583816 h 2575560"/>
            <a:gd name="connsiteX238" fmla="*/ 964265 w 5250180"/>
            <a:gd name="connsiteY238" fmla="*/ 583993 h 2575560"/>
            <a:gd name="connsiteX239" fmla="*/ 1019344 w 5250180"/>
            <a:gd name="connsiteY239" fmla="*/ 455653 h 2575560"/>
            <a:gd name="connsiteX240" fmla="*/ 863748 w 5250180"/>
            <a:gd name="connsiteY240" fmla="*/ 226031 h 2575560"/>
            <a:gd name="connsiteX241" fmla="*/ 810802 w 5250180"/>
            <a:gd name="connsiteY241" fmla="*/ 173939 h 2575560"/>
            <a:gd name="connsiteX242" fmla="*/ 789595 w 5250180"/>
            <a:gd name="connsiteY242" fmla="*/ 169191 h 2575560"/>
            <a:gd name="connsiteX243" fmla="*/ 789595 w 5250180"/>
            <a:gd name="connsiteY243" fmla="*/ 167569 h 2575560"/>
            <a:gd name="connsiteX244" fmla="*/ 756788 w 5250180"/>
            <a:gd name="connsiteY244" fmla="*/ 167569 h 2575560"/>
            <a:gd name="connsiteX245" fmla="*/ 680642 w 5250180"/>
            <a:gd name="connsiteY245" fmla="*/ 167569 h 2575560"/>
            <a:gd name="connsiteX246" fmla="*/ 680377 w 5250180"/>
            <a:gd name="connsiteY246" fmla="*/ 167569 h 2575560"/>
            <a:gd name="connsiteX247" fmla="*/ 631245 w 5250180"/>
            <a:gd name="connsiteY247" fmla="*/ 167569 h 2575560"/>
            <a:gd name="connsiteX248" fmla="*/ 604333 w 5250180"/>
            <a:gd name="connsiteY248" fmla="*/ 167569 h 2575560"/>
            <a:gd name="connsiteX249" fmla="*/ 604231 w 5250180"/>
            <a:gd name="connsiteY249" fmla="*/ 167569 h 2575560"/>
            <a:gd name="connsiteX250" fmla="*/ 232883 w 5250180"/>
            <a:gd name="connsiteY250" fmla="*/ 167569 h 2575560"/>
            <a:gd name="connsiteX251" fmla="*/ 0 w 5250180"/>
            <a:gd name="connsiteY251" fmla="*/ 0 h 2575560"/>
            <a:gd name="connsiteX252" fmla="*/ 5250180 w 5250180"/>
            <a:gd name="connsiteY252" fmla="*/ 0 h 2575560"/>
            <a:gd name="connsiteX253" fmla="*/ 5250180 w 5250180"/>
            <a:gd name="connsiteY253" fmla="*/ 2575560 h 2575560"/>
            <a:gd name="connsiteX254" fmla="*/ 0 w 5250180"/>
            <a:gd name="connsiteY254" fmla="*/ 2575560 h 25755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Lst>
          <a:rect l="l" t="t" r="r" b="b"/>
          <a:pathLst>
            <a:path w="5250180" h="2575560">
              <a:moveTo>
                <a:pt x="3210766" y="2042342"/>
              </a:moveTo>
              <a:cubicBezTo>
                <a:pt x="3168699" y="2042877"/>
                <a:pt x="3144447" y="2039308"/>
                <a:pt x="3103806" y="2100804"/>
              </a:cubicBezTo>
              <a:lnTo>
                <a:pt x="2948210" y="2330426"/>
              </a:lnTo>
              <a:cubicBezTo>
                <a:pt x="2900082" y="2409302"/>
                <a:pt x="2961625" y="2458499"/>
                <a:pt x="3003289" y="2458766"/>
              </a:cubicBezTo>
              <a:lnTo>
                <a:pt x="3448761" y="2458136"/>
              </a:lnTo>
              <a:lnTo>
                <a:pt x="3451048" y="2458766"/>
              </a:lnTo>
              <a:lnTo>
                <a:pt x="4059190" y="2457906"/>
              </a:lnTo>
              <a:lnTo>
                <a:pt x="4059190" y="2458466"/>
              </a:lnTo>
              <a:lnTo>
                <a:pt x="4506949" y="2458466"/>
              </a:lnTo>
              <a:lnTo>
                <a:pt x="4655881" y="2458466"/>
              </a:lnTo>
              <a:lnTo>
                <a:pt x="5103640" y="2458466"/>
              </a:lnTo>
              <a:lnTo>
                <a:pt x="5103640" y="2042342"/>
              </a:lnTo>
              <a:lnTo>
                <a:pt x="4655881" y="2042342"/>
              </a:lnTo>
              <a:lnTo>
                <a:pt x="4587416" y="2042342"/>
              </a:lnTo>
              <a:lnTo>
                <a:pt x="4139657" y="2042342"/>
              </a:lnTo>
              <a:lnTo>
                <a:pt x="3658525" y="2042342"/>
              </a:lnTo>
              <a:close/>
              <a:moveTo>
                <a:pt x="2334579" y="2042342"/>
              </a:moveTo>
              <a:cubicBezTo>
                <a:pt x="2292915" y="2042610"/>
                <a:pt x="2231373" y="2091806"/>
                <a:pt x="2279500" y="2170682"/>
              </a:cubicBezTo>
              <a:lnTo>
                <a:pt x="2435097" y="2400304"/>
              </a:lnTo>
              <a:cubicBezTo>
                <a:pt x="2455417" y="2431053"/>
                <a:pt x="2471640" y="2445534"/>
                <a:pt x="2488042" y="2452396"/>
              </a:cubicBezTo>
              <a:lnTo>
                <a:pt x="2509249" y="2457144"/>
              </a:lnTo>
              <a:lnTo>
                <a:pt x="2509249" y="2458766"/>
              </a:lnTo>
              <a:lnTo>
                <a:pt x="2542057" y="2458766"/>
              </a:lnTo>
              <a:lnTo>
                <a:pt x="2618203" y="2458766"/>
              </a:lnTo>
              <a:lnTo>
                <a:pt x="2618467" y="2458766"/>
              </a:lnTo>
              <a:lnTo>
                <a:pt x="2694511" y="2458766"/>
              </a:lnTo>
              <a:lnTo>
                <a:pt x="2694613" y="2458766"/>
              </a:lnTo>
              <a:cubicBezTo>
                <a:pt x="2736680" y="2458231"/>
                <a:pt x="2760932" y="2461801"/>
                <a:pt x="2801573" y="2400304"/>
              </a:cubicBezTo>
              <a:lnTo>
                <a:pt x="2957170" y="2170682"/>
              </a:lnTo>
              <a:cubicBezTo>
                <a:pt x="3005297" y="2091806"/>
                <a:pt x="2943755" y="2042610"/>
                <a:pt x="2902091" y="2042342"/>
              </a:cubicBezTo>
              <a:lnTo>
                <a:pt x="2690031" y="2042642"/>
              </a:lnTo>
              <a:lnTo>
                <a:pt x="2546639" y="2042642"/>
              </a:lnTo>
              <a:close/>
              <a:moveTo>
                <a:pt x="137778" y="2042342"/>
              </a:moveTo>
              <a:lnTo>
                <a:pt x="137778" y="2458466"/>
              </a:lnTo>
              <a:lnTo>
                <a:pt x="585537" y="2458466"/>
              </a:lnTo>
              <a:lnTo>
                <a:pt x="734469" y="2458466"/>
              </a:lnTo>
              <a:lnTo>
                <a:pt x="1182228" y="2458466"/>
              </a:lnTo>
              <a:lnTo>
                <a:pt x="1182228" y="2457906"/>
              </a:lnTo>
              <a:lnTo>
                <a:pt x="1790370" y="2458766"/>
              </a:lnTo>
              <a:lnTo>
                <a:pt x="1792657" y="2458136"/>
              </a:lnTo>
              <a:lnTo>
                <a:pt x="2238129" y="2458766"/>
              </a:lnTo>
              <a:cubicBezTo>
                <a:pt x="2279793" y="2458499"/>
                <a:pt x="2341336" y="2409302"/>
                <a:pt x="2293208" y="2330426"/>
              </a:cubicBezTo>
              <a:lnTo>
                <a:pt x="2137612" y="2100804"/>
              </a:lnTo>
              <a:cubicBezTo>
                <a:pt x="2096971" y="2039308"/>
                <a:pt x="2072719" y="2042877"/>
                <a:pt x="2030652" y="2042342"/>
              </a:cubicBezTo>
              <a:lnTo>
                <a:pt x="1582893" y="2042342"/>
              </a:lnTo>
              <a:lnTo>
                <a:pt x="1101761" y="2042342"/>
              </a:lnTo>
              <a:lnTo>
                <a:pt x="654002" y="2042342"/>
              </a:lnTo>
              <a:lnTo>
                <a:pt x="585537" y="2042342"/>
              </a:lnTo>
              <a:close/>
              <a:moveTo>
                <a:pt x="2012363" y="1573649"/>
              </a:moveTo>
              <a:cubicBezTo>
                <a:pt x="1970699" y="1573916"/>
                <a:pt x="1909156" y="1623113"/>
                <a:pt x="1957284" y="1701989"/>
              </a:cubicBezTo>
              <a:lnTo>
                <a:pt x="2112881" y="1931611"/>
              </a:lnTo>
              <a:cubicBezTo>
                <a:pt x="2153522" y="1993107"/>
                <a:pt x="2177774" y="1989538"/>
                <a:pt x="2219840" y="1990073"/>
              </a:cubicBezTo>
              <a:lnTo>
                <a:pt x="2618202" y="1990073"/>
              </a:lnTo>
              <a:lnTo>
                <a:pt x="2618203" y="1990073"/>
              </a:lnTo>
              <a:lnTo>
                <a:pt x="3016564" y="1990073"/>
              </a:lnTo>
              <a:cubicBezTo>
                <a:pt x="3058631" y="1989538"/>
                <a:pt x="3082883" y="1993107"/>
                <a:pt x="3123524" y="1931611"/>
              </a:cubicBezTo>
              <a:lnTo>
                <a:pt x="3279121" y="1701989"/>
              </a:lnTo>
              <a:cubicBezTo>
                <a:pt x="3327248" y="1623113"/>
                <a:pt x="3265706" y="1573916"/>
                <a:pt x="3224042" y="1573649"/>
              </a:cubicBezTo>
              <a:lnTo>
                <a:pt x="2618203" y="1574505"/>
              </a:lnTo>
              <a:close/>
              <a:moveTo>
                <a:pt x="3528639" y="1573648"/>
              </a:moveTo>
              <a:cubicBezTo>
                <a:pt x="3486572" y="1574183"/>
                <a:pt x="3462320" y="1570614"/>
                <a:pt x="3421679" y="1632110"/>
              </a:cubicBezTo>
              <a:lnTo>
                <a:pt x="3266082" y="1861732"/>
              </a:lnTo>
              <a:cubicBezTo>
                <a:pt x="3217955" y="1940607"/>
                <a:pt x="3279497" y="1989804"/>
                <a:pt x="3321162" y="1990071"/>
              </a:cubicBezTo>
              <a:lnTo>
                <a:pt x="3450382" y="1989888"/>
              </a:lnTo>
              <a:lnTo>
                <a:pt x="3451048" y="1990072"/>
              </a:lnTo>
              <a:lnTo>
                <a:pt x="4059190" y="1989212"/>
              </a:lnTo>
              <a:lnTo>
                <a:pt x="4059190" y="1989772"/>
              </a:lnTo>
              <a:lnTo>
                <a:pt x="4506949" y="1989772"/>
              </a:lnTo>
              <a:lnTo>
                <a:pt x="4655881" y="1989772"/>
              </a:lnTo>
              <a:lnTo>
                <a:pt x="5103640" y="1989772"/>
              </a:lnTo>
              <a:lnTo>
                <a:pt x="5103640" y="1573648"/>
              </a:lnTo>
              <a:lnTo>
                <a:pt x="4655881" y="1573648"/>
              </a:lnTo>
              <a:lnTo>
                <a:pt x="4587416" y="1573648"/>
              </a:lnTo>
              <a:lnTo>
                <a:pt x="4457529" y="1573648"/>
              </a:lnTo>
              <a:lnTo>
                <a:pt x="4059190" y="1573648"/>
              </a:lnTo>
              <a:lnTo>
                <a:pt x="3658525" y="1573648"/>
              </a:lnTo>
              <a:close/>
              <a:moveTo>
                <a:pt x="137778" y="1573648"/>
              </a:moveTo>
              <a:lnTo>
                <a:pt x="137778" y="1989772"/>
              </a:lnTo>
              <a:lnTo>
                <a:pt x="585537" y="1989772"/>
              </a:lnTo>
              <a:lnTo>
                <a:pt x="734469" y="1989772"/>
              </a:lnTo>
              <a:lnTo>
                <a:pt x="1182228" y="1989772"/>
              </a:lnTo>
              <a:lnTo>
                <a:pt x="1182228" y="1989212"/>
              </a:lnTo>
              <a:lnTo>
                <a:pt x="1790370" y="1990072"/>
              </a:lnTo>
              <a:lnTo>
                <a:pt x="1791036" y="1989888"/>
              </a:lnTo>
              <a:lnTo>
                <a:pt x="1920256" y="1990071"/>
              </a:lnTo>
              <a:cubicBezTo>
                <a:pt x="1961921" y="1989804"/>
                <a:pt x="2023463" y="1940607"/>
                <a:pt x="1975336" y="1861732"/>
              </a:cubicBezTo>
              <a:lnTo>
                <a:pt x="1819739" y="1632110"/>
              </a:lnTo>
              <a:cubicBezTo>
                <a:pt x="1779098" y="1570614"/>
                <a:pt x="1754846" y="1574183"/>
                <a:pt x="1712779" y="1573648"/>
              </a:cubicBezTo>
              <a:lnTo>
                <a:pt x="1582893" y="1573648"/>
              </a:lnTo>
              <a:lnTo>
                <a:pt x="1182228" y="1573648"/>
              </a:lnTo>
              <a:lnTo>
                <a:pt x="783889" y="1573648"/>
              </a:lnTo>
              <a:lnTo>
                <a:pt x="654002" y="1573648"/>
              </a:lnTo>
              <a:lnTo>
                <a:pt x="585537" y="1573648"/>
              </a:lnTo>
              <a:close/>
              <a:moveTo>
                <a:pt x="1701170" y="1104955"/>
              </a:moveTo>
              <a:cubicBezTo>
                <a:pt x="1659506" y="1105223"/>
                <a:pt x="1597963" y="1154420"/>
                <a:pt x="1646091" y="1233295"/>
              </a:cubicBezTo>
              <a:lnTo>
                <a:pt x="1801688" y="1462917"/>
              </a:lnTo>
              <a:cubicBezTo>
                <a:pt x="1842328" y="1524414"/>
                <a:pt x="1866581" y="1520845"/>
                <a:pt x="1908647" y="1521379"/>
              </a:cubicBezTo>
              <a:lnTo>
                <a:pt x="2116616" y="1521379"/>
              </a:lnTo>
              <a:lnTo>
                <a:pt x="2618202" y="1521379"/>
              </a:lnTo>
              <a:lnTo>
                <a:pt x="2623168" y="1521379"/>
              </a:lnTo>
              <a:lnTo>
                <a:pt x="3325638" y="1521379"/>
              </a:lnTo>
              <a:lnTo>
                <a:pt x="3332723" y="1521379"/>
              </a:lnTo>
              <a:cubicBezTo>
                <a:pt x="3374790" y="1520845"/>
                <a:pt x="3399042" y="1524414"/>
                <a:pt x="3439683" y="1462917"/>
              </a:cubicBezTo>
              <a:lnTo>
                <a:pt x="3595280" y="1233295"/>
              </a:lnTo>
              <a:cubicBezTo>
                <a:pt x="3643407" y="1154420"/>
                <a:pt x="3581864" y="1105223"/>
                <a:pt x="3540200" y="1104955"/>
              </a:cubicBezTo>
              <a:lnTo>
                <a:pt x="3325638" y="1105259"/>
              </a:lnTo>
              <a:lnTo>
                <a:pt x="3325638" y="1105255"/>
              </a:lnTo>
              <a:lnTo>
                <a:pt x="2116616" y="1105255"/>
              </a:lnTo>
              <a:lnTo>
                <a:pt x="2116616" y="1105543"/>
              </a:lnTo>
              <a:close/>
              <a:moveTo>
                <a:pt x="3851222" y="1102856"/>
              </a:moveTo>
              <a:cubicBezTo>
                <a:pt x="3809156" y="1103390"/>
                <a:pt x="3784904" y="1099821"/>
                <a:pt x="3744263" y="1161318"/>
              </a:cubicBezTo>
              <a:lnTo>
                <a:pt x="3588666" y="1390940"/>
              </a:lnTo>
              <a:cubicBezTo>
                <a:pt x="3540538" y="1469815"/>
                <a:pt x="3602081" y="1519012"/>
                <a:pt x="3643745" y="1519280"/>
              </a:cubicBezTo>
              <a:lnTo>
                <a:pt x="4059191" y="1518692"/>
              </a:lnTo>
              <a:lnTo>
                <a:pt x="4059191" y="1518980"/>
              </a:lnTo>
              <a:lnTo>
                <a:pt x="4090414" y="1518980"/>
              </a:lnTo>
              <a:lnTo>
                <a:pt x="4091503" y="1519280"/>
              </a:lnTo>
              <a:lnTo>
                <a:pt x="4303472" y="1518980"/>
              </a:lnTo>
              <a:lnTo>
                <a:pt x="4506949" y="1518980"/>
              </a:lnTo>
              <a:lnTo>
                <a:pt x="4655882" y="1518980"/>
              </a:lnTo>
              <a:lnTo>
                <a:pt x="5103640" y="1518980"/>
              </a:lnTo>
              <a:lnTo>
                <a:pt x="5103640" y="1102856"/>
              </a:lnTo>
              <a:lnTo>
                <a:pt x="5013501" y="1102856"/>
              </a:lnTo>
              <a:lnTo>
                <a:pt x="5008535" y="1102856"/>
              </a:lnTo>
              <a:lnTo>
                <a:pt x="4655882" y="1102856"/>
              </a:lnTo>
              <a:lnTo>
                <a:pt x="4565743" y="1102856"/>
              </a:lnTo>
              <a:lnTo>
                <a:pt x="4560777" y="1102856"/>
              </a:lnTo>
              <a:lnTo>
                <a:pt x="4506949" y="1102856"/>
              </a:lnTo>
              <a:lnTo>
                <a:pt x="4298980" y="1102856"/>
              </a:lnTo>
              <a:lnTo>
                <a:pt x="4059191" y="1102856"/>
              </a:lnTo>
              <a:close/>
              <a:moveTo>
                <a:pt x="137778" y="1102856"/>
              </a:moveTo>
              <a:lnTo>
                <a:pt x="137778" y="1518980"/>
              </a:lnTo>
              <a:lnTo>
                <a:pt x="585536" y="1518980"/>
              </a:lnTo>
              <a:lnTo>
                <a:pt x="734469" y="1518980"/>
              </a:lnTo>
              <a:lnTo>
                <a:pt x="937946" y="1518980"/>
              </a:lnTo>
              <a:lnTo>
                <a:pt x="1149915" y="1519280"/>
              </a:lnTo>
              <a:lnTo>
                <a:pt x="1151004" y="1518980"/>
              </a:lnTo>
              <a:lnTo>
                <a:pt x="1182227" y="1518980"/>
              </a:lnTo>
              <a:lnTo>
                <a:pt x="1182227" y="1518692"/>
              </a:lnTo>
              <a:lnTo>
                <a:pt x="1597673" y="1519280"/>
              </a:lnTo>
              <a:cubicBezTo>
                <a:pt x="1639337" y="1519012"/>
                <a:pt x="1700880" y="1469815"/>
                <a:pt x="1652752" y="1390940"/>
              </a:cubicBezTo>
              <a:lnTo>
                <a:pt x="1497155" y="1161318"/>
              </a:lnTo>
              <a:cubicBezTo>
                <a:pt x="1456514" y="1099821"/>
                <a:pt x="1432262" y="1103390"/>
                <a:pt x="1390196" y="1102856"/>
              </a:cubicBezTo>
              <a:lnTo>
                <a:pt x="1182227" y="1102856"/>
              </a:lnTo>
              <a:lnTo>
                <a:pt x="942438" y="1102856"/>
              </a:lnTo>
              <a:lnTo>
                <a:pt x="734469" y="1102856"/>
              </a:lnTo>
              <a:lnTo>
                <a:pt x="680641" y="1102856"/>
              </a:lnTo>
              <a:lnTo>
                <a:pt x="675675" y="1102856"/>
              </a:lnTo>
              <a:lnTo>
                <a:pt x="585536" y="1102856"/>
              </a:lnTo>
              <a:lnTo>
                <a:pt x="232883" y="1102856"/>
              </a:lnTo>
              <a:lnTo>
                <a:pt x="227917" y="1102856"/>
              </a:lnTo>
              <a:close/>
              <a:moveTo>
                <a:pt x="1378588" y="636263"/>
              </a:moveTo>
              <a:cubicBezTo>
                <a:pt x="1336923" y="636530"/>
                <a:pt x="1275381" y="685727"/>
                <a:pt x="1323508" y="764602"/>
              </a:cubicBezTo>
              <a:lnTo>
                <a:pt x="1479105" y="994224"/>
              </a:lnTo>
              <a:cubicBezTo>
                <a:pt x="1519746" y="1055720"/>
                <a:pt x="1543998" y="1052151"/>
                <a:pt x="1586065" y="1052686"/>
              </a:cubicBezTo>
              <a:lnTo>
                <a:pt x="2116616" y="1052686"/>
              </a:lnTo>
              <a:lnTo>
                <a:pt x="2514955" y="1052686"/>
              </a:lnTo>
              <a:lnTo>
                <a:pt x="2727491" y="1052686"/>
              </a:lnTo>
              <a:lnTo>
                <a:pt x="3325638" y="1052686"/>
              </a:lnTo>
              <a:lnTo>
                <a:pt x="3656382" y="1052686"/>
              </a:lnTo>
              <a:cubicBezTo>
                <a:pt x="3698449" y="1052151"/>
                <a:pt x="3722701" y="1055720"/>
                <a:pt x="3763342" y="994224"/>
              </a:cubicBezTo>
              <a:lnTo>
                <a:pt x="3918939" y="764602"/>
              </a:lnTo>
              <a:cubicBezTo>
                <a:pt x="3967066" y="685727"/>
                <a:pt x="3905523" y="636529"/>
                <a:pt x="3863859" y="636263"/>
              </a:cubicBezTo>
              <a:lnTo>
                <a:pt x="3325638" y="637023"/>
              </a:lnTo>
              <a:lnTo>
                <a:pt x="3325638" y="636562"/>
              </a:lnTo>
              <a:lnTo>
                <a:pt x="2116616" y="636562"/>
              </a:lnTo>
              <a:lnTo>
                <a:pt x="2116616" y="637306"/>
              </a:lnTo>
              <a:close/>
              <a:moveTo>
                <a:pt x="4162414" y="636262"/>
              </a:moveTo>
              <a:cubicBezTo>
                <a:pt x="4120348" y="636797"/>
                <a:pt x="4096095" y="633228"/>
                <a:pt x="4055454" y="694724"/>
              </a:cubicBezTo>
              <a:lnTo>
                <a:pt x="3899858" y="924346"/>
              </a:lnTo>
              <a:cubicBezTo>
                <a:pt x="3851730" y="1003222"/>
                <a:pt x="3913273" y="1052419"/>
                <a:pt x="3954937" y="1052686"/>
              </a:cubicBezTo>
              <a:lnTo>
                <a:pt x="4400410" y="1052056"/>
              </a:lnTo>
              <a:lnTo>
                <a:pt x="4402696" y="1052686"/>
              </a:lnTo>
              <a:lnTo>
                <a:pt x="5008535" y="1051830"/>
              </a:lnTo>
              <a:lnTo>
                <a:pt x="5103640" y="1051964"/>
              </a:lnTo>
              <a:lnTo>
                <a:pt x="5103640" y="636262"/>
              </a:lnTo>
              <a:lnTo>
                <a:pt x="5008535" y="636262"/>
              </a:lnTo>
              <a:lnTo>
                <a:pt x="4655881" y="636262"/>
              </a:lnTo>
              <a:lnTo>
                <a:pt x="4610173" y="636262"/>
              </a:lnTo>
              <a:lnTo>
                <a:pt x="4560776" y="636262"/>
              </a:lnTo>
              <a:close/>
              <a:moveTo>
                <a:pt x="137778" y="636262"/>
              </a:moveTo>
              <a:lnTo>
                <a:pt x="137778" y="1051964"/>
              </a:lnTo>
              <a:lnTo>
                <a:pt x="232883" y="1051830"/>
              </a:lnTo>
              <a:lnTo>
                <a:pt x="838722" y="1052686"/>
              </a:lnTo>
              <a:lnTo>
                <a:pt x="841008" y="1052056"/>
              </a:lnTo>
              <a:lnTo>
                <a:pt x="1286481" y="1052686"/>
              </a:lnTo>
              <a:cubicBezTo>
                <a:pt x="1328145" y="1052419"/>
                <a:pt x="1389688" y="1003222"/>
                <a:pt x="1341560" y="924346"/>
              </a:cubicBezTo>
              <a:lnTo>
                <a:pt x="1185964" y="694724"/>
              </a:lnTo>
              <a:cubicBezTo>
                <a:pt x="1145323" y="633228"/>
                <a:pt x="1121070" y="636797"/>
                <a:pt x="1079004" y="636262"/>
              </a:cubicBezTo>
              <a:lnTo>
                <a:pt x="680642" y="636262"/>
              </a:lnTo>
              <a:lnTo>
                <a:pt x="631245" y="636262"/>
              </a:lnTo>
              <a:lnTo>
                <a:pt x="585537" y="636262"/>
              </a:lnTo>
              <a:lnTo>
                <a:pt x="232883" y="636262"/>
              </a:lnTo>
              <a:close/>
              <a:moveTo>
                <a:pt x="4451823" y="167569"/>
              </a:moveTo>
              <a:lnTo>
                <a:pt x="4451823" y="169191"/>
              </a:lnTo>
              <a:lnTo>
                <a:pt x="4430616" y="173939"/>
              </a:lnTo>
              <a:cubicBezTo>
                <a:pt x="4414214" y="180801"/>
                <a:pt x="4397991" y="195282"/>
                <a:pt x="4377670" y="226031"/>
              </a:cubicBezTo>
              <a:lnTo>
                <a:pt x="4222074" y="455653"/>
              </a:lnTo>
              <a:cubicBezTo>
                <a:pt x="4173946" y="534529"/>
                <a:pt x="4235489" y="583725"/>
                <a:pt x="4277153" y="583993"/>
              </a:cubicBezTo>
              <a:lnTo>
                <a:pt x="4402054" y="583816"/>
              </a:lnTo>
              <a:lnTo>
                <a:pt x="4402696" y="583993"/>
              </a:lnTo>
              <a:lnTo>
                <a:pt x="4615025" y="583693"/>
              </a:lnTo>
              <a:lnTo>
                <a:pt x="4632605" y="583693"/>
              </a:lnTo>
              <a:lnTo>
                <a:pt x="4655881" y="583726"/>
              </a:lnTo>
              <a:lnTo>
                <a:pt x="4655881" y="583635"/>
              </a:lnTo>
              <a:lnTo>
                <a:pt x="5008535" y="583137"/>
              </a:lnTo>
              <a:lnTo>
                <a:pt x="5103640" y="583271"/>
              </a:lnTo>
              <a:lnTo>
                <a:pt x="5103640" y="167569"/>
              </a:lnTo>
              <a:lnTo>
                <a:pt x="5008535" y="167569"/>
              </a:lnTo>
              <a:lnTo>
                <a:pt x="4637187" y="167569"/>
              </a:lnTo>
              <a:lnTo>
                <a:pt x="4637085" y="167569"/>
              </a:lnTo>
              <a:lnTo>
                <a:pt x="4610173" y="167569"/>
              </a:lnTo>
              <a:lnTo>
                <a:pt x="4561041" y="167569"/>
              </a:lnTo>
              <a:lnTo>
                <a:pt x="4560776" y="167569"/>
              </a:lnTo>
              <a:lnTo>
                <a:pt x="4484630" y="167569"/>
              </a:lnTo>
              <a:close/>
              <a:moveTo>
                <a:pt x="1060715" y="167569"/>
              </a:moveTo>
              <a:cubicBezTo>
                <a:pt x="1019051" y="167836"/>
                <a:pt x="957508" y="217033"/>
                <a:pt x="1005636" y="295909"/>
              </a:cubicBezTo>
              <a:lnTo>
                <a:pt x="1161232" y="525531"/>
              </a:lnTo>
              <a:cubicBezTo>
                <a:pt x="1201873" y="587027"/>
                <a:pt x="1226125" y="583458"/>
                <a:pt x="1268192" y="583993"/>
              </a:cubicBezTo>
              <a:lnTo>
                <a:pt x="2197083" y="583993"/>
              </a:lnTo>
              <a:lnTo>
                <a:pt x="3044336" y="583993"/>
              </a:lnTo>
              <a:lnTo>
                <a:pt x="3973226" y="583993"/>
              </a:lnTo>
              <a:cubicBezTo>
                <a:pt x="4015293" y="583458"/>
                <a:pt x="4039545" y="587027"/>
                <a:pt x="4080186" y="525531"/>
              </a:cubicBezTo>
              <a:lnTo>
                <a:pt x="4235783" y="295909"/>
              </a:lnTo>
              <a:cubicBezTo>
                <a:pt x="4283910" y="217033"/>
                <a:pt x="4222368" y="167836"/>
                <a:pt x="4180704" y="167569"/>
              </a:cubicBezTo>
              <a:lnTo>
                <a:pt x="3325638" y="168778"/>
              </a:lnTo>
              <a:lnTo>
                <a:pt x="3325638" y="167869"/>
              </a:lnTo>
              <a:lnTo>
                <a:pt x="2116616" y="167869"/>
              </a:lnTo>
              <a:lnTo>
                <a:pt x="2116616" y="169062"/>
              </a:lnTo>
              <a:close/>
              <a:moveTo>
                <a:pt x="137778" y="167569"/>
              </a:moveTo>
              <a:lnTo>
                <a:pt x="137778" y="583271"/>
              </a:lnTo>
              <a:lnTo>
                <a:pt x="232883" y="583137"/>
              </a:lnTo>
              <a:lnTo>
                <a:pt x="585537" y="583635"/>
              </a:lnTo>
              <a:lnTo>
                <a:pt x="585537" y="583726"/>
              </a:lnTo>
              <a:lnTo>
                <a:pt x="608813" y="583693"/>
              </a:lnTo>
              <a:lnTo>
                <a:pt x="626393" y="583693"/>
              </a:lnTo>
              <a:lnTo>
                <a:pt x="838722" y="583993"/>
              </a:lnTo>
              <a:lnTo>
                <a:pt x="839364" y="583816"/>
              </a:lnTo>
              <a:lnTo>
                <a:pt x="964265" y="583993"/>
              </a:lnTo>
              <a:cubicBezTo>
                <a:pt x="1005929" y="583725"/>
                <a:pt x="1067472" y="534529"/>
                <a:pt x="1019344" y="455653"/>
              </a:cubicBezTo>
              <a:lnTo>
                <a:pt x="863748" y="226031"/>
              </a:lnTo>
              <a:cubicBezTo>
                <a:pt x="843427" y="195282"/>
                <a:pt x="827204" y="180801"/>
                <a:pt x="810802" y="173939"/>
              </a:cubicBezTo>
              <a:lnTo>
                <a:pt x="789595" y="169191"/>
              </a:lnTo>
              <a:lnTo>
                <a:pt x="789595" y="167569"/>
              </a:lnTo>
              <a:lnTo>
                <a:pt x="756788" y="167569"/>
              </a:lnTo>
              <a:lnTo>
                <a:pt x="680642" y="167569"/>
              </a:lnTo>
              <a:lnTo>
                <a:pt x="680377" y="167569"/>
              </a:lnTo>
              <a:lnTo>
                <a:pt x="631245" y="167569"/>
              </a:lnTo>
              <a:lnTo>
                <a:pt x="604333" y="167569"/>
              </a:lnTo>
              <a:lnTo>
                <a:pt x="604231" y="167569"/>
              </a:lnTo>
              <a:lnTo>
                <a:pt x="232883" y="167569"/>
              </a:lnTo>
              <a:close/>
              <a:moveTo>
                <a:pt x="0" y="0"/>
              </a:moveTo>
              <a:lnTo>
                <a:pt x="5250180" y="0"/>
              </a:lnTo>
              <a:lnTo>
                <a:pt x="5250180" y="2575560"/>
              </a:lnTo>
              <a:lnTo>
                <a:pt x="0" y="2575560"/>
              </a:lnTo>
              <a:close/>
            </a:path>
          </a:pathLst>
        </a:custGeom>
        <a:gradFill>
          <a:gsLst>
            <a:gs pos="18000">
              <a:schemeClr val="bg1"/>
            </a:gs>
            <a:gs pos="100000">
              <a:srgbClr val="D8E9EC"/>
            </a:gs>
          </a:gsLst>
          <a:lin ang="4800000" scaled="0"/>
        </a:gradFill>
        <a:ln w="25400">
          <a:noFill/>
        </a:ln>
        <a:effectLst>
          <a:outerShdw blurRad="63500" sx="95000" sy="95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532406</xdr:colOff>
      <xdr:row>14</xdr:row>
      <xdr:rowOff>101047</xdr:rowOff>
    </xdr:from>
    <xdr:to>
      <xdr:col>10</xdr:col>
      <xdr:colOff>174266</xdr:colOff>
      <xdr:row>23</xdr:row>
      <xdr:rowOff>26144</xdr:rowOff>
    </xdr:to>
    <xdr:sp macro="" textlink="">
      <xdr:nvSpPr>
        <xdr:cNvPr id="103" name="Freeform: Shape 102">
          <a:extLst>
            <a:ext uri="{FF2B5EF4-FFF2-40B4-BE49-F238E27FC236}">
              <a16:creationId xmlns:a16="http://schemas.microsoft.com/office/drawing/2014/main" id="{8E359CAA-768A-2F69-BDF7-5E5C4904302E}"/>
            </a:ext>
          </a:extLst>
        </xdr:cNvPr>
        <xdr:cNvSpPr/>
      </xdr:nvSpPr>
      <xdr:spPr>
        <a:xfrm>
          <a:off x="4799606" y="2698473"/>
          <a:ext cx="1470660" cy="1594871"/>
        </a:xfrm>
        <a:custGeom>
          <a:avLst/>
          <a:gdLst>
            <a:gd name="connsiteX0" fmla="*/ 1470660 w 1470660"/>
            <a:gd name="connsiteY0" fmla="*/ 1562100 h 1600200"/>
            <a:gd name="connsiteX1" fmla="*/ 480060 w 1470660"/>
            <a:gd name="connsiteY1" fmla="*/ 0 h 1600200"/>
            <a:gd name="connsiteX2" fmla="*/ 0 w 1470660"/>
            <a:gd name="connsiteY2" fmla="*/ 15240 h 1600200"/>
            <a:gd name="connsiteX3" fmla="*/ 7620 w 1470660"/>
            <a:gd name="connsiteY3" fmla="*/ 1600200 h 1600200"/>
            <a:gd name="connsiteX4" fmla="*/ 1470660 w 1470660"/>
            <a:gd name="connsiteY4" fmla="*/ 1562100 h 1600200"/>
            <a:gd name="connsiteX0" fmla="*/ 1470660 w 1470660"/>
            <a:gd name="connsiteY0" fmla="*/ 1562100 h 1562100"/>
            <a:gd name="connsiteX1" fmla="*/ 480060 w 1470660"/>
            <a:gd name="connsiteY1" fmla="*/ 0 h 1562100"/>
            <a:gd name="connsiteX2" fmla="*/ 0 w 1470660"/>
            <a:gd name="connsiteY2" fmla="*/ 15240 h 1562100"/>
            <a:gd name="connsiteX3" fmla="*/ 10862 w 1470660"/>
            <a:gd name="connsiteY3" fmla="*/ 1541405 h 1562100"/>
            <a:gd name="connsiteX4" fmla="*/ 1470660 w 1470660"/>
            <a:gd name="connsiteY4" fmla="*/ 1562100 h 1562100"/>
            <a:gd name="connsiteX0" fmla="*/ 1470660 w 1470660"/>
            <a:gd name="connsiteY0" fmla="*/ 1562100 h 1570802"/>
            <a:gd name="connsiteX1" fmla="*/ 480060 w 1470660"/>
            <a:gd name="connsiteY1" fmla="*/ 0 h 1570802"/>
            <a:gd name="connsiteX2" fmla="*/ 0 w 1470660"/>
            <a:gd name="connsiteY2" fmla="*/ 15240 h 1570802"/>
            <a:gd name="connsiteX3" fmla="*/ 17347 w 1470660"/>
            <a:gd name="connsiteY3" fmla="*/ 1570802 h 1570802"/>
            <a:gd name="connsiteX4" fmla="*/ 1470660 w 1470660"/>
            <a:gd name="connsiteY4" fmla="*/ 1562100 h 1570802"/>
            <a:gd name="connsiteX0" fmla="*/ 1470660 w 1470660"/>
            <a:gd name="connsiteY0" fmla="*/ 1569725 h 1578427"/>
            <a:gd name="connsiteX1" fmla="*/ 480060 w 1470660"/>
            <a:gd name="connsiteY1" fmla="*/ 7625 h 1578427"/>
            <a:gd name="connsiteX2" fmla="*/ 0 w 1470660"/>
            <a:gd name="connsiteY2" fmla="*/ 0 h 1578427"/>
            <a:gd name="connsiteX3" fmla="*/ 17347 w 1470660"/>
            <a:gd name="connsiteY3" fmla="*/ 1578427 h 1578427"/>
            <a:gd name="connsiteX4" fmla="*/ 1470660 w 1470660"/>
            <a:gd name="connsiteY4" fmla="*/ 1569725 h 1578427"/>
            <a:gd name="connsiteX0" fmla="*/ 1470660 w 1470660"/>
            <a:gd name="connsiteY0" fmla="*/ 1562100 h 1570802"/>
            <a:gd name="connsiteX1" fmla="*/ 480060 w 1470660"/>
            <a:gd name="connsiteY1" fmla="*/ 0 h 1570802"/>
            <a:gd name="connsiteX2" fmla="*/ 0 w 1470660"/>
            <a:gd name="connsiteY2" fmla="*/ 5440 h 1570802"/>
            <a:gd name="connsiteX3" fmla="*/ 17347 w 1470660"/>
            <a:gd name="connsiteY3" fmla="*/ 1570802 h 1570802"/>
            <a:gd name="connsiteX4" fmla="*/ 1470660 w 1470660"/>
            <a:gd name="connsiteY4" fmla="*/ 1562100 h 157080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70660" h="1570802">
              <a:moveTo>
                <a:pt x="1470660" y="1562100"/>
              </a:moveTo>
              <a:lnTo>
                <a:pt x="480060" y="0"/>
              </a:lnTo>
              <a:lnTo>
                <a:pt x="0" y="5440"/>
              </a:lnTo>
              <a:cubicBezTo>
                <a:pt x="3621" y="514162"/>
                <a:pt x="13726" y="1062080"/>
                <a:pt x="17347" y="1570802"/>
              </a:cubicBezTo>
              <a:lnTo>
                <a:pt x="1470660" y="1562100"/>
              </a:lnTo>
              <a:close/>
            </a:path>
          </a:pathLst>
        </a:custGeom>
        <a:gradFill>
          <a:gsLst>
            <a:gs pos="32000">
              <a:schemeClr val="bg1">
                <a:alpha val="60000"/>
              </a:schemeClr>
            </a:gs>
            <a:gs pos="98000">
              <a:srgbClr val="D8E9EC">
                <a:alpha val="60000"/>
              </a:srgbClr>
            </a:gs>
          </a:gsLst>
          <a:lin ang="4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447958</xdr:colOff>
      <xdr:row>14</xdr:row>
      <xdr:rowOff>101047</xdr:rowOff>
    </xdr:from>
    <xdr:to>
      <xdr:col>13</xdr:col>
      <xdr:colOff>89818</xdr:colOff>
      <xdr:row>23</xdr:row>
      <xdr:rowOff>26144</xdr:rowOff>
    </xdr:to>
    <xdr:sp macro="" textlink="">
      <xdr:nvSpPr>
        <xdr:cNvPr id="104" name="Freeform: Shape 103">
          <a:extLst>
            <a:ext uri="{FF2B5EF4-FFF2-40B4-BE49-F238E27FC236}">
              <a16:creationId xmlns:a16="http://schemas.microsoft.com/office/drawing/2014/main" id="{276318C5-0443-B200-95C8-CEF3C384C6D8}"/>
            </a:ext>
          </a:extLst>
        </xdr:cNvPr>
        <xdr:cNvSpPr/>
      </xdr:nvSpPr>
      <xdr:spPr>
        <a:xfrm flipH="1">
          <a:off x="6543958" y="2698473"/>
          <a:ext cx="1470660" cy="1594871"/>
        </a:xfrm>
        <a:custGeom>
          <a:avLst/>
          <a:gdLst>
            <a:gd name="connsiteX0" fmla="*/ 1470660 w 1470660"/>
            <a:gd name="connsiteY0" fmla="*/ 1562100 h 1600200"/>
            <a:gd name="connsiteX1" fmla="*/ 480060 w 1470660"/>
            <a:gd name="connsiteY1" fmla="*/ 0 h 1600200"/>
            <a:gd name="connsiteX2" fmla="*/ 0 w 1470660"/>
            <a:gd name="connsiteY2" fmla="*/ 15240 h 1600200"/>
            <a:gd name="connsiteX3" fmla="*/ 7620 w 1470660"/>
            <a:gd name="connsiteY3" fmla="*/ 1600200 h 1600200"/>
            <a:gd name="connsiteX4" fmla="*/ 1470660 w 1470660"/>
            <a:gd name="connsiteY4" fmla="*/ 1562100 h 1600200"/>
            <a:gd name="connsiteX0" fmla="*/ 1470660 w 1470660"/>
            <a:gd name="connsiteY0" fmla="*/ 1562100 h 1562100"/>
            <a:gd name="connsiteX1" fmla="*/ 480060 w 1470660"/>
            <a:gd name="connsiteY1" fmla="*/ 0 h 1562100"/>
            <a:gd name="connsiteX2" fmla="*/ 0 w 1470660"/>
            <a:gd name="connsiteY2" fmla="*/ 15240 h 1562100"/>
            <a:gd name="connsiteX3" fmla="*/ 10862 w 1470660"/>
            <a:gd name="connsiteY3" fmla="*/ 1541405 h 1562100"/>
            <a:gd name="connsiteX4" fmla="*/ 1470660 w 1470660"/>
            <a:gd name="connsiteY4" fmla="*/ 1562100 h 1562100"/>
            <a:gd name="connsiteX0" fmla="*/ 1470660 w 1470660"/>
            <a:gd name="connsiteY0" fmla="*/ 1562100 h 1570802"/>
            <a:gd name="connsiteX1" fmla="*/ 480060 w 1470660"/>
            <a:gd name="connsiteY1" fmla="*/ 0 h 1570802"/>
            <a:gd name="connsiteX2" fmla="*/ 0 w 1470660"/>
            <a:gd name="connsiteY2" fmla="*/ 15240 h 1570802"/>
            <a:gd name="connsiteX3" fmla="*/ 17347 w 1470660"/>
            <a:gd name="connsiteY3" fmla="*/ 1570802 h 1570802"/>
            <a:gd name="connsiteX4" fmla="*/ 1470660 w 1470660"/>
            <a:gd name="connsiteY4" fmla="*/ 1562100 h 1570802"/>
            <a:gd name="connsiteX0" fmla="*/ 1470660 w 1470660"/>
            <a:gd name="connsiteY0" fmla="*/ 1569725 h 1578427"/>
            <a:gd name="connsiteX1" fmla="*/ 480060 w 1470660"/>
            <a:gd name="connsiteY1" fmla="*/ 7625 h 1578427"/>
            <a:gd name="connsiteX2" fmla="*/ 0 w 1470660"/>
            <a:gd name="connsiteY2" fmla="*/ 0 h 1578427"/>
            <a:gd name="connsiteX3" fmla="*/ 17347 w 1470660"/>
            <a:gd name="connsiteY3" fmla="*/ 1578427 h 1578427"/>
            <a:gd name="connsiteX4" fmla="*/ 1470660 w 1470660"/>
            <a:gd name="connsiteY4" fmla="*/ 1569725 h 1578427"/>
            <a:gd name="connsiteX0" fmla="*/ 1470660 w 1470660"/>
            <a:gd name="connsiteY0" fmla="*/ 1562100 h 1570802"/>
            <a:gd name="connsiteX1" fmla="*/ 480060 w 1470660"/>
            <a:gd name="connsiteY1" fmla="*/ 0 h 1570802"/>
            <a:gd name="connsiteX2" fmla="*/ 0 w 1470660"/>
            <a:gd name="connsiteY2" fmla="*/ 5440 h 1570802"/>
            <a:gd name="connsiteX3" fmla="*/ 17347 w 1470660"/>
            <a:gd name="connsiteY3" fmla="*/ 1570802 h 1570802"/>
            <a:gd name="connsiteX4" fmla="*/ 1470660 w 1470660"/>
            <a:gd name="connsiteY4" fmla="*/ 1562100 h 157080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70660" h="1570802">
              <a:moveTo>
                <a:pt x="1470660" y="1562100"/>
              </a:moveTo>
              <a:lnTo>
                <a:pt x="480060" y="0"/>
              </a:lnTo>
              <a:lnTo>
                <a:pt x="0" y="5440"/>
              </a:lnTo>
              <a:cubicBezTo>
                <a:pt x="3621" y="514162"/>
                <a:pt x="13726" y="1062080"/>
                <a:pt x="17347" y="1570802"/>
              </a:cubicBezTo>
              <a:lnTo>
                <a:pt x="1470660" y="1562100"/>
              </a:lnTo>
              <a:close/>
            </a:path>
          </a:pathLst>
        </a:custGeom>
        <a:gradFill>
          <a:gsLst>
            <a:gs pos="0">
              <a:schemeClr val="bg1">
                <a:alpha val="60000"/>
              </a:schemeClr>
            </a:gs>
            <a:gs pos="93000">
              <a:srgbClr val="D8E9EC">
                <a:alpha val="60000"/>
              </a:srgbClr>
            </a:gs>
          </a:gsLst>
          <a:lin ang="4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264547</xdr:colOff>
      <xdr:row>15</xdr:row>
      <xdr:rowOff>4282</xdr:rowOff>
    </xdr:from>
    <xdr:to>
      <xdr:col>7</xdr:col>
      <xdr:colOff>563217</xdr:colOff>
      <xdr:row>16</xdr:row>
      <xdr:rowOff>51374</xdr:rowOff>
    </xdr:to>
    <xdr:sp macro="" textlink="Processing!M11">
      <xdr:nvSpPr>
        <xdr:cNvPr id="105" name="TextBox 104">
          <a:extLst>
            <a:ext uri="{FF2B5EF4-FFF2-40B4-BE49-F238E27FC236}">
              <a16:creationId xmlns:a16="http://schemas.microsoft.com/office/drawing/2014/main" id="{50D32CEF-A9A5-0EC3-2DFC-13642840D388}"/>
            </a:ext>
          </a:extLst>
        </xdr:cNvPr>
        <xdr:cNvSpPr txBox="1"/>
      </xdr:nvSpPr>
      <xdr:spPr>
        <a:xfrm>
          <a:off x="3922147" y="2787239"/>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EDA97A4-73E0-488E-9C09-A701CE4217F0}" type="TxLink">
            <a:rPr lang="en-US" sz="1100" b="0" i="0" u="none" strike="noStrike">
              <a:solidFill>
                <a:srgbClr val="000000"/>
              </a:solidFill>
              <a:latin typeface="Aptos Narrow"/>
              <a:ea typeface="+mn-ea"/>
              <a:cs typeface="+mn-cs"/>
            </a:rPr>
            <a:pPr marL="0" indent="0" algn="r"/>
            <a:t>Awareness</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16</xdr:row>
      <xdr:rowOff>121895</xdr:rowOff>
    </xdr:from>
    <xdr:to>
      <xdr:col>7</xdr:col>
      <xdr:colOff>563217</xdr:colOff>
      <xdr:row>17</xdr:row>
      <xdr:rowOff>168987</xdr:rowOff>
    </xdr:to>
    <xdr:sp macro="" textlink="Processing!M10">
      <xdr:nvSpPr>
        <xdr:cNvPr id="106" name="TextBox 105">
          <a:extLst>
            <a:ext uri="{FF2B5EF4-FFF2-40B4-BE49-F238E27FC236}">
              <a16:creationId xmlns:a16="http://schemas.microsoft.com/office/drawing/2014/main" id="{B2273F00-6FF2-C901-6698-7A5220E150B0}"/>
            </a:ext>
          </a:extLst>
        </xdr:cNvPr>
        <xdr:cNvSpPr txBox="1"/>
      </xdr:nvSpPr>
      <xdr:spPr>
        <a:xfrm>
          <a:off x="3922147" y="3090382"/>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233C3A-312A-4A1F-ADB2-88291E4BD5AF}" type="TxLink">
            <a:rPr lang="en-US" sz="1100" b="0" i="0" u="none" strike="noStrike">
              <a:solidFill>
                <a:srgbClr val="000000"/>
              </a:solidFill>
              <a:latin typeface="Aptos Narrow"/>
              <a:ea typeface="+mn-ea"/>
              <a:cs typeface="+mn-cs"/>
            </a:rPr>
            <a:pPr marL="0" indent="0" algn="r"/>
            <a:t>Interest</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18</xdr:row>
      <xdr:rowOff>53977</xdr:rowOff>
    </xdr:from>
    <xdr:to>
      <xdr:col>7</xdr:col>
      <xdr:colOff>563217</xdr:colOff>
      <xdr:row>19</xdr:row>
      <xdr:rowOff>101069</xdr:rowOff>
    </xdr:to>
    <xdr:sp macro="" textlink="Processing!M9">
      <xdr:nvSpPr>
        <xdr:cNvPr id="107" name="TextBox 106">
          <a:extLst>
            <a:ext uri="{FF2B5EF4-FFF2-40B4-BE49-F238E27FC236}">
              <a16:creationId xmlns:a16="http://schemas.microsoft.com/office/drawing/2014/main" id="{D656E3C6-EAA5-6EF8-EB33-F9A8D6C08214}"/>
            </a:ext>
          </a:extLst>
        </xdr:cNvPr>
        <xdr:cNvSpPr txBox="1"/>
      </xdr:nvSpPr>
      <xdr:spPr>
        <a:xfrm>
          <a:off x="3922147" y="3393525"/>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3ABE494-9D28-4263-95E7-0F89392C183B}" type="TxLink">
            <a:rPr lang="en-US" sz="1100" b="0" i="0" u="none" strike="noStrike">
              <a:solidFill>
                <a:srgbClr val="000000"/>
              </a:solidFill>
              <a:latin typeface="Aptos Narrow"/>
              <a:ea typeface="+mn-ea"/>
              <a:cs typeface="+mn-cs"/>
            </a:rPr>
            <a:pPr marL="0" indent="0" algn="r"/>
            <a:t>Desire</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19</xdr:row>
      <xdr:rowOff>171590</xdr:rowOff>
    </xdr:from>
    <xdr:to>
      <xdr:col>7</xdr:col>
      <xdr:colOff>563217</xdr:colOff>
      <xdr:row>21</xdr:row>
      <xdr:rowOff>33151</xdr:rowOff>
    </xdr:to>
    <xdr:sp macro="" textlink="Processing!M8">
      <xdr:nvSpPr>
        <xdr:cNvPr id="108" name="TextBox 107">
          <a:extLst>
            <a:ext uri="{FF2B5EF4-FFF2-40B4-BE49-F238E27FC236}">
              <a16:creationId xmlns:a16="http://schemas.microsoft.com/office/drawing/2014/main" id="{433FDEA4-85E5-1F27-8C4B-31BCAF953F9D}"/>
            </a:ext>
          </a:extLst>
        </xdr:cNvPr>
        <xdr:cNvSpPr txBox="1"/>
      </xdr:nvSpPr>
      <xdr:spPr>
        <a:xfrm>
          <a:off x="3922147" y="3696668"/>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91DB92-585A-49BE-861F-E9B96191BC1C}" type="TxLink">
            <a:rPr lang="en-US" sz="1100" b="0" i="0" u="none" strike="noStrike">
              <a:solidFill>
                <a:srgbClr val="000000"/>
              </a:solidFill>
              <a:latin typeface="Aptos Narrow"/>
              <a:ea typeface="+mn-ea"/>
              <a:cs typeface="+mn-cs"/>
            </a:rPr>
            <a:pPr marL="0" indent="0" algn="r"/>
            <a:t>Action</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21</xdr:row>
      <xdr:rowOff>103673</xdr:rowOff>
    </xdr:from>
    <xdr:to>
      <xdr:col>7</xdr:col>
      <xdr:colOff>563217</xdr:colOff>
      <xdr:row>22</xdr:row>
      <xdr:rowOff>150764</xdr:rowOff>
    </xdr:to>
    <xdr:sp macro="" textlink="Processing!M7">
      <xdr:nvSpPr>
        <xdr:cNvPr id="109" name="TextBox 108">
          <a:extLst>
            <a:ext uri="{FF2B5EF4-FFF2-40B4-BE49-F238E27FC236}">
              <a16:creationId xmlns:a16="http://schemas.microsoft.com/office/drawing/2014/main" id="{8B1A9CFF-BD0F-6DAD-657B-714C65347B76}"/>
            </a:ext>
          </a:extLst>
        </xdr:cNvPr>
        <xdr:cNvSpPr txBox="1"/>
      </xdr:nvSpPr>
      <xdr:spPr>
        <a:xfrm>
          <a:off x="3922147" y="3999812"/>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A610177-4A32-4F8F-964D-5FBAD51C5555}" type="TxLink">
            <a:rPr lang="en-US" sz="1100" b="0" i="0" u="none" strike="noStrike">
              <a:solidFill>
                <a:srgbClr val="000000"/>
              </a:solidFill>
              <a:latin typeface="Aptos Narrow"/>
              <a:ea typeface="+mn-ea"/>
              <a:cs typeface="+mn-cs"/>
            </a:rPr>
            <a:pPr marL="0" indent="0" algn="r"/>
            <a:t>Checkout</a:t>
          </a:fld>
          <a:endParaRPr lang="ru-RU" sz="1600" b="1" i="0" u="none" strike="noStrike">
            <a:solidFill>
              <a:srgbClr val="000000"/>
            </a:solidFill>
            <a:latin typeface="Aptos Narrow"/>
            <a:ea typeface="+mn-ea"/>
            <a:cs typeface="+mn-cs"/>
          </a:endParaRPr>
        </a:p>
      </xdr:txBody>
    </xdr:sp>
    <xdr:clientData/>
  </xdr:twoCellAnchor>
  <xdr:twoCellAnchor>
    <xdr:from>
      <xdr:col>13</xdr:col>
      <xdr:colOff>69740</xdr:colOff>
      <xdr:row>15</xdr:row>
      <xdr:rowOff>4282</xdr:rowOff>
    </xdr:from>
    <xdr:to>
      <xdr:col>14</xdr:col>
      <xdr:colOff>368410</xdr:colOff>
      <xdr:row>16</xdr:row>
      <xdr:rowOff>51374</xdr:rowOff>
    </xdr:to>
    <xdr:sp macro="" textlink="Processing!O11">
      <xdr:nvSpPr>
        <xdr:cNvPr id="110" name="TextBox 109">
          <a:extLst>
            <a:ext uri="{FF2B5EF4-FFF2-40B4-BE49-F238E27FC236}">
              <a16:creationId xmlns:a16="http://schemas.microsoft.com/office/drawing/2014/main" id="{666FF663-B8FA-3B7D-06D7-DD62DC141768}"/>
            </a:ext>
          </a:extLst>
        </xdr:cNvPr>
        <xdr:cNvSpPr txBox="1"/>
      </xdr:nvSpPr>
      <xdr:spPr>
        <a:xfrm>
          <a:off x="7994540" y="2747482"/>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FE3B0A5-DFA0-4737-9BE4-08BCF941FBE4}" type="TxLink">
            <a:rPr lang="en-US" sz="1400" b="0" i="0" u="none" strike="noStrike">
              <a:solidFill>
                <a:srgbClr val="000000"/>
              </a:solidFill>
              <a:latin typeface="Aptos Narrow"/>
              <a:ea typeface="+mn-ea"/>
              <a:cs typeface="+mn-cs"/>
            </a:rPr>
            <a:pPr marL="0" indent="0" algn="l"/>
            <a:t>35%</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16</xdr:row>
      <xdr:rowOff>121895</xdr:rowOff>
    </xdr:from>
    <xdr:to>
      <xdr:col>14</xdr:col>
      <xdr:colOff>368410</xdr:colOff>
      <xdr:row>17</xdr:row>
      <xdr:rowOff>168987</xdr:rowOff>
    </xdr:to>
    <xdr:sp macro="" textlink="Processing!O10">
      <xdr:nvSpPr>
        <xdr:cNvPr id="111" name="TextBox 110">
          <a:extLst>
            <a:ext uri="{FF2B5EF4-FFF2-40B4-BE49-F238E27FC236}">
              <a16:creationId xmlns:a16="http://schemas.microsoft.com/office/drawing/2014/main" id="{8ED70AF4-27F7-C307-B8BC-382B9D335D29}"/>
            </a:ext>
          </a:extLst>
        </xdr:cNvPr>
        <xdr:cNvSpPr txBox="1"/>
      </xdr:nvSpPr>
      <xdr:spPr>
        <a:xfrm>
          <a:off x="7994540" y="3047975"/>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DCDD064-8542-471D-B6CA-6FA3C1B1C233}" type="TxLink">
            <a:rPr lang="en-US" sz="1400" b="0" i="0" u="none" strike="noStrike">
              <a:solidFill>
                <a:srgbClr val="000000"/>
              </a:solidFill>
              <a:latin typeface="Aptos Narrow"/>
              <a:ea typeface="+mn-ea"/>
              <a:cs typeface="+mn-cs"/>
            </a:rPr>
            <a:pPr marL="0" indent="0" algn="l"/>
            <a:t>48%</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18</xdr:row>
      <xdr:rowOff>53977</xdr:rowOff>
    </xdr:from>
    <xdr:to>
      <xdr:col>14</xdr:col>
      <xdr:colOff>368410</xdr:colOff>
      <xdr:row>19</xdr:row>
      <xdr:rowOff>101069</xdr:rowOff>
    </xdr:to>
    <xdr:sp macro="" textlink="Processing!O9">
      <xdr:nvSpPr>
        <xdr:cNvPr id="112" name="TextBox 111">
          <a:extLst>
            <a:ext uri="{FF2B5EF4-FFF2-40B4-BE49-F238E27FC236}">
              <a16:creationId xmlns:a16="http://schemas.microsoft.com/office/drawing/2014/main" id="{BF114E32-9283-669C-2302-FAC6265E636C}"/>
            </a:ext>
          </a:extLst>
        </xdr:cNvPr>
        <xdr:cNvSpPr txBox="1"/>
      </xdr:nvSpPr>
      <xdr:spPr>
        <a:xfrm>
          <a:off x="7994540" y="3345817"/>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99F8EE-A184-42D6-A61A-CC09022BF57C}" type="TxLink">
            <a:rPr lang="en-US" sz="1400" b="0" i="0" u="none" strike="noStrike">
              <a:solidFill>
                <a:srgbClr val="000000"/>
              </a:solidFill>
              <a:latin typeface="Aptos Narrow"/>
              <a:ea typeface="+mn-ea"/>
              <a:cs typeface="+mn-cs"/>
            </a:rPr>
            <a:pPr marL="0" indent="0" algn="l"/>
            <a:t>55%</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19</xdr:row>
      <xdr:rowOff>171590</xdr:rowOff>
    </xdr:from>
    <xdr:to>
      <xdr:col>14</xdr:col>
      <xdr:colOff>368410</xdr:colOff>
      <xdr:row>21</xdr:row>
      <xdr:rowOff>33151</xdr:rowOff>
    </xdr:to>
    <xdr:sp macro="" textlink="Processing!O8">
      <xdr:nvSpPr>
        <xdr:cNvPr id="113" name="TextBox 112">
          <a:extLst>
            <a:ext uri="{FF2B5EF4-FFF2-40B4-BE49-F238E27FC236}">
              <a16:creationId xmlns:a16="http://schemas.microsoft.com/office/drawing/2014/main" id="{CE90355D-ECEE-0C5D-E47F-8740F2BD2900}"/>
            </a:ext>
          </a:extLst>
        </xdr:cNvPr>
        <xdr:cNvSpPr txBox="1"/>
      </xdr:nvSpPr>
      <xdr:spPr>
        <a:xfrm>
          <a:off x="7994540" y="3646310"/>
          <a:ext cx="908270" cy="22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24365-99C6-4977-B66F-C4AA479FC5B9}" type="TxLink">
            <a:rPr lang="en-US" sz="1400" b="0" i="0" u="none" strike="noStrike">
              <a:solidFill>
                <a:srgbClr val="000000"/>
              </a:solidFill>
              <a:latin typeface="Aptos Narrow"/>
              <a:ea typeface="+mn-ea"/>
              <a:cs typeface="+mn-cs"/>
            </a:rPr>
            <a:pPr marL="0" indent="0" algn="l"/>
            <a:t>68%</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21</xdr:row>
      <xdr:rowOff>103673</xdr:rowOff>
    </xdr:from>
    <xdr:to>
      <xdr:col>14</xdr:col>
      <xdr:colOff>368410</xdr:colOff>
      <xdr:row>22</xdr:row>
      <xdr:rowOff>150764</xdr:rowOff>
    </xdr:to>
    <xdr:sp macro="" textlink="Processing!O7">
      <xdr:nvSpPr>
        <xdr:cNvPr id="114" name="TextBox 113">
          <a:extLst>
            <a:ext uri="{FF2B5EF4-FFF2-40B4-BE49-F238E27FC236}">
              <a16:creationId xmlns:a16="http://schemas.microsoft.com/office/drawing/2014/main" id="{04016F34-9240-4B08-39EF-374A338901C6}"/>
            </a:ext>
          </a:extLst>
        </xdr:cNvPr>
        <xdr:cNvSpPr txBox="1"/>
      </xdr:nvSpPr>
      <xdr:spPr>
        <a:xfrm>
          <a:off x="7994540" y="3944153"/>
          <a:ext cx="908270" cy="229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F8B208E-AB1A-45CB-B7A6-D6CDFD2E1FF9}" type="TxLink">
            <a:rPr lang="en-US" sz="1400" b="0" i="0" u="none" strike="noStrike">
              <a:solidFill>
                <a:srgbClr val="000000"/>
              </a:solidFill>
              <a:latin typeface="Aptos Narrow"/>
              <a:ea typeface="+mn-ea"/>
              <a:cs typeface="+mn-cs"/>
            </a:rPr>
            <a:pPr marL="0" indent="0" algn="l"/>
            <a:t>90%</a:t>
          </a:fld>
          <a:endParaRPr lang="ru-RU" sz="2000" b="1" i="0" u="none" strike="noStrike">
            <a:solidFill>
              <a:srgbClr val="000000"/>
            </a:solidFill>
            <a:latin typeface="Aptos Narrow"/>
            <a:ea typeface="+mn-ea"/>
            <a:cs typeface="+mn-cs"/>
          </a:endParaRPr>
        </a:p>
      </xdr:txBody>
    </xdr:sp>
    <xdr:clientData/>
  </xdr:twoCellAnchor>
  <xdr:twoCellAnchor>
    <xdr:from>
      <xdr:col>10</xdr:col>
      <xdr:colOff>198120</xdr:colOff>
      <xdr:row>11</xdr:row>
      <xdr:rowOff>30480</xdr:rowOff>
    </xdr:from>
    <xdr:to>
      <xdr:col>10</xdr:col>
      <xdr:colOff>426720</xdr:colOff>
      <xdr:row>12</xdr:row>
      <xdr:rowOff>30480</xdr:rowOff>
    </xdr:to>
    <xdr:sp macro="" textlink="">
      <xdr:nvSpPr>
        <xdr:cNvPr id="115" name="Arrow: Up 114">
          <a:extLst>
            <a:ext uri="{FF2B5EF4-FFF2-40B4-BE49-F238E27FC236}">
              <a16:creationId xmlns:a16="http://schemas.microsoft.com/office/drawing/2014/main" id="{F78431A2-E55C-4479-BC4F-C729705A6AAE}"/>
            </a:ext>
          </a:extLst>
        </xdr:cNvPr>
        <xdr:cNvSpPr/>
      </xdr:nvSpPr>
      <xdr:spPr>
        <a:xfrm rot="5400000">
          <a:off x="6316980" y="201930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499110</xdr:colOff>
      <xdr:row>12</xdr:row>
      <xdr:rowOff>95250</xdr:rowOff>
    </xdr:from>
    <xdr:to>
      <xdr:col>10</xdr:col>
      <xdr:colOff>354330</xdr:colOff>
      <xdr:row>14</xdr:row>
      <xdr:rowOff>64770</xdr:rowOff>
    </xdr:to>
    <xdr:sp macro="" textlink="Processing!N1">
      <xdr:nvSpPr>
        <xdr:cNvPr id="116" name="TextBox 115">
          <a:extLst>
            <a:ext uri="{FF2B5EF4-FFF2-40B4-BE49-F238E27FC236}">
              <a16:creationId xmlns:a16="http://schemas.microsoft.com/office/drawing/2014/main" id="{B7CBF3A2-4F45-E53F-6EA8-D2F02F545A06}"/>
            </a:ext>
          </a:extLst>
        </xdr:cNvPr>
        <xdr:cNvSpPr txBox="1"/>
      </xdr:nvSpPr>
      <xdr:spPr>
        <a:xfrm>
          <a:off x="4766310" y="22898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9</xdr:col>
      <xdr:colOff>373380</xdr:colOff>
      <xdr:row>12</xdr:row>
      <xdr:rowOff>34290</xdr:rowOff>
    </xdr:from>
    <xdr:to>
      <xdr:col>11</xdr:col>
      <xdr:colOff>26151</xdr:colOff>
      <xdr:row>14</xdr:row>
      <xdr:rowOff>114300</xdr:rowOff>
    </xdr:to>
    <xdr:sp macro="" textlink="Processing!O13">
      <xdr:nvSpPr>
        <xdr:cNvPr id="117" name="TextBox 116">
          <a:extLst>
            <a:ext uri="{FF2B5EF4-FFF2-40B4-BE49-F238E27FC236}">
              <a16:creationId xmlns:a16="http://schemas.microsoft.com/office/drawing/2014/main" id="{949108A0-6EB1-42A0-FCA0-76B68A2FBFD1}"/>
            </a:ext>
          </a:extLst>
        </xdr:cNvPr>
        <xdr:cNvSpPr txBox="1"/>
      </xdr:nvSpPr>
      <xdr:spPr>
        <a:xfrm>
          <a:off x="5859780" y="2228850"/>
          <a:ext cx="871971" cy="44577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8A12CC-3909-4AE9-B252-66F282DC1B6C}" type="TxLink">
            <a:rPr lang="en-US" sz="2000" b="0" i="0" u="none" strike="noStrike">
              <a:solidFill>
                <a:srgbClr val="000000"/>
              </a:solidFill>
              <a:latin typeface="Aptos Narrow"/>
              <a:ea typeface="Tahoma" panose="020B0604030504040204" pitchFamily="34" charset="0"/>
              <a:cs typeface="Calibri" panose="020F0502020204030204" pitchFamily="34" charset="0"/>
            </a:rPr>
            <a:pPr marL="0" indent="0" algn="r"/>
            <a:t>13%</a:t>
          </a:fld>
          <a:endParaRPr lang="ru-RU" sz="2000" b="0" i="0" u="none" strike="noStrike">
            <a:solidFill>
              <a:schemeClr val="tx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388620</xdr:colOff>
      <xdr:row>2</xdr:row>
      <xdr:rowOff>45720</xdr:rowOff>
    </xdr:from>
    <xdr:to>
      <xdr:col>9</xdr:col>
      <xdr:colOff>53340</xdr:colOff>
      <xdr:row>9</xdr:row>
      <xdr:rowOff>53340</xdr:rowOff>
    </xdr:to>
    <xdr:sp macro="" textlink="">
      <xdr:nvSpPr>
        <xdr:cNvPr id="122" name="Rectangle 121">
          <a:hlinkClick xmlns:r="http://schemas.openxmlformats.org/officeDocument/2006/relationships" r:id="rId15"/>
          <a:extLst>
            <a:ext uri="{FF2B5EF4-FFF2-40B4-BE49-F238E27FC236}">
              <a16:creationId xmlns:a16="http://schemas.microsoft.com/office/drawing/2014/main" id="{5EFA8154-CD38-43E0-97FF-2AA6D70FB663}"/>
            </a:ext>
          </a:extLst>
        </xdr:cNvPr>
        <xdr:cNvSpPr/>
      </xdr:nvSpPr>
      <xdr:spPr>
        <a:xfrm>
          <a:off x="343662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480060</xdr:colOff>
      <xdr:row>2</xdr:row>
      <xdr:rowOff>45720</xdr:rowOff>
    </xdr:from>
    <xdr:to>
      <xdr:col>16</xdr:col>
      <xdr:colOff>144780</xdr:colOff>
      <xdr:row>9</xdr:row>
      <xdr:rowOff>53340</xdr:rowOff>
    </xdr:to>
    <xdr:sp macro="" textlink="">
      <xdr:nvSpPr>
        <xdr:cNvPr id="124" name="Rectangle 123">
          <a:hlinkClick xmlns:r="http://schemas.openxmlformats.org/officeDocument/2006/relationships" r:id="rId18"/>
          <a:extLst>
            <a:ext uri="{FF2B5EF4-FFF2-40B4-BE49-F238E27FC236}">
              <a16:creationId xmlns:a16="http://schemas.microsoft.com/office/drawing/2014/main" id="{D51C0029-F427-4BF9-BB1D-A9A8907E3356}"/>
            </a:ext>
          </a:extLst>
        </xdr:cNvPr>
        <xdr:cNvSpPr/>
      </xdr:nvSpPr>
      <xdr:spPr>
        <a:xfrm>
          <a:off x="779526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220980</xdr:colOff>
      <xdr:row>2</xdr:row>
      <xdr:rowOff>45720</xdr:rowOff>
    </xdr:from>
    <xdr:to>
      <xdr:col>19</xdr:col>
      <xdr:colOff>495300</xdr:colOff>
      <xdr:row>9</xdr:row>
      <xdr:rowOff>53340</xdr:rowOff>
    </xdr:to>
    <xdr:sp macro="" textlink="">
      <xdr:nvSpPr>
        <xdr:cNvPr id="125" name="Rectangle 124">
          <a:hlinkClick xmlns:r="http://schemas.openxmlformats.org/officeDocument/2006/relationships" r:id="rId19"/>
          <a:extLst>
            <a:ext uri="{FF2B5EF4-FFF2-40B4-BE49-F238E27FC236}">
              <a16:creationId xmlns:a16="http://schemas.microsoft.com/office/drawing/2014/main" id="{1A197866-1FDC-46D0-BC77-2E2AFC2B5D42}"/>
            </a:ext>
          </a:extLst>
        </xdr:cNvPr>
        <xdr:cNvSpPr/>
      </xdr:nvSpPr>
      <xdr:spPr>
        <a:xfrm>
          <a:off x="997458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960C6EE9-51FC-4D50-8ADA-12EB7F3E3B5B}"/>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49789123-FE50-4ADB-A0C8-1CB8EB9FB158}"/>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8FAE7D16-D8A7-4B8F-A7EF-130BCF6AC4AC}"/>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D0F75316-4A5A-49A9-B4D6-AD185A9F3D5E}"/>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74F0CC87-E09C-4CA4-A65F-8167CC36C92E}"/>
            </a:ext>
          </a:extLst>
        </xdr:cNvPr>
        <xdr:cNvSpPr/>
      </xdr:nvSpPr>
      <xdr:spPr>
        <a:xfrm>
          <a:off x="7848600" y="451542"/>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714F5F2D-08DE-47AB-9D32-C3DA19D1EB78}"/>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F3E71076-57B9-4769-8F52-AFEDA3615768}"/>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6B0D846E-CEB0-4677-A448-30C74E528E36}"/>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F27E81AF-6337-44A4-8490-0FA300F33DD5}"/>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8CCE462E-35F6-4C52-82D5-0EC0EE9B68D5}"/>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18</xdr:row>
      <xdr:rowOff>160020</xdr:rowOff>
    </xdr:from>
    <xdr:to>
      <xdr:col>4</xdr:col>
      <xdr:colOff>605790</xdr:colOff>
      <xdr:row>21</xdr:row>
      <xdr:rowOff>68580</xdr:rowOff>
    </xdr:to>
    <xdr:sp macro="" textlink="">
      <xdr:nvSpPr>
        <xdr:cNvPr id="12" name="Rectangle: Rounded Corners 11">
          <a:extLst>
            <a:ext uri="{FF2B5EF4-FFF2-40B4-BE49-F238E27FC236}">
              <a16:creationId xmlns:a16="http://schemas.microsoft.com/office/drawing/2014/main" id="{93A9CE7E-F7D5-40EA-B6A2-499B2E684B38}"/>
            </a:ext>
          </a:extLst>
        </xdr:cNvPr>
        <xdr:cNvSpPr/>
      </xdr:nvSpPr>
      <xdr:spPr>
        <a:xfrm>
          <a:off x="1123950" y="3451860"/>
          <a:ext cx="1920240" cy="457200"/>
        </a:xfrm>
        <a:prstGeom prst="roundRect">
          <a:avLst>
            <a:gd name="adj" fmla="val 23810"/>
          </a:avLst>
        </a:prstGeom>
        <a:solidFill>
          <a:srgbClr val="00374B"/>
        </a:solidFill>
        <a:ln>
          <a:noFill/>
        </a:ln>
        <a:effectLst>
          <a:innerShdw blurRad="127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42EBBF9C-67B7-4785-BBF4-CEA48B9FF381}"/>
            </a:ext>
          </a:extLst>
        </xdr:cNvPr>
        <xdr:cNvGrpSpPr/>
      </xdr:nvGrpSpPr>
      <xdr:grpSpPr>
        <a:xfrm>
          <a:off x="1738630" y="708660"/>
          <a:ext cx="1228725" cy="795599"/>
          <a:chOff x="845820" y="617030"/>
          <a:chExt cx="1295400" cy="769809"/>
        </a:xfrm>
      </xdr:grpSpPr>
      <xdr:sp macro="" textlink="">
        <xdr:nvSpPr>
          <xdr:cNvPr id="14" name="TextBox 13">
            <a:extLst>
              <a:ext uri="{FF2B5EF4-FFF2-40B4-BE49-F238E27FC236}">
                <a16:creationId xmlns:a16="http://schemas.microsoft.com/office/drawing/2014/main" id="{54F91F61-812C-5AD0-DBFE-39031FDA1D32}"/>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A4A81E22-6E4E-3A71-926A-B76681E90565}"/>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C9C8EEE9-77E4-4845-B724-D0D5E29E1712}"/>
            </a:ext>
          </a:extLst>
        </xdr:cNvPr>
        <xdr:cNvGrpSpPr/>
      </xdr:nvGrpSpPr>
      <xdr:grpSpPr>
        <a:xfrm>
          <a:off x="1122787" y="815340"/>
          <a:ext cx="570123" cy="632460"/>
          <a:chOff x="731520" y="8496300"/>
          <a:chExt cx="784860" cy="807720"/>
        </a:xfrm>
      </xdr:grpSpPr>
      <xdr:pic>
        <xdr:nvPicPr>
          <xdr:cNvPr id="17" name="Graphic 16" descr="Clipboard Checked outline">
            <a:extLst>
              <a:ext uri="{FF2B5EF4-FFF2-40B4-BE49-F238E27FC236}">
                <a16:creationId xmlns:a16="http://schemas.microsoft.com/office/drawing/2014/main" id="{6C61C975-48B9-A378-7172-6E09FB1904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12D71C1B-BF57-C987-C0E7-89C45FA556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21" name="TextBox 20">
          <a:extLst>
            <a:ext uri="{FF2B5EF4-FFF2-40B4-BE49-F238E27FC236}">
              <a16:creationId xmlns:a16="http://schemas.microsoft.com/office/drawing/2014/main" id="{F5534791-0738-4762-9E66-B707E0805DFC}"/>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E3A634CF-F287-4E39-ABCE-B6BB8335ECDE}"/>
            </a:ext>
          </a:extLst>
        </xdr:cNvPr>
        <xdr:cNvGrpSpPr/>
      </xdr:nvGrpSpPr>
      <xdr:grpSpPr>
        <a:xfrm>
          <a:off x="1212850" y="1905000"/>
          <a:ext cx="1746885" cy="342900"/>
          <a:chOff x="1257300" y="1828800"/>
          <a:chExt cx="1813560" cy="335280"/>
        </a:xfrm>
      </xdr:grpSpPr>
      <xdr:sp macro="" textlink="">
        <xdr:nvSpPr>
          <xdr:cNvPr id="24" name="TextBox 23">
            <a:extLst>
              <a:ext uri="{FF2B5EF4-FFF2-40B4-BE49-F238E27FC236}">
                <a16:creationId xmlns:a16="http://schemas.microsoft.com/office/drawing/2014/main" id="{F55C5B04-43E5-4C1F-4DFD-743AE90971C0}"/>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7642A48E-2693-985A-9AFF-82ECA0B116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DF3DD1C7-D39D-4FEE-9225-56EB43327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396DD54E-6CE6-4C00-8D51-DE34E1F8A6D3}"/>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089439E4-CE6A-4B70-9525-734811549644}"/>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1EFF2F5D-E559-4483-B260-E2E35C97A7BE}"/>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N17">
      <xdr:nvSpPr>
        <xdr:cNvPr id="30" name="TextBox 29">
          <a:extLst>
            <a:ext uri="{FF2B5EF4-FFF2-40B4-BE49-F238E27FC236}">
              <a16:creationId xmlns:a16="http://schemas.microsoft.com/office/drawing/2014/main" id="{258F034B-A350-494F-8B73-0DCF1D545078}"/>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C84315-8B7D-42B9-B480-265E066E5311}" type="TxLink">
            <a:rPr lang="en-US" sz="1200" b="1" i="0" u="none" strike="noStrike">
              <a:solidFill>
                <a:srgbClr val="000000"/>
              </a:solidFill>
              <a:latin typeface="Aptos Narrow"/>
              <a:ea typeface="+mn-ea"/>
              <a:cs typeface="+mn-cs"/>
            </a:rPr>
            <a:pPr marL="0" indent="0" algn="l"/>
            <a:t>Roadmap</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A946BD8F-89BF-456E-ACF6-8C12106E8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33EBBCB1-8D7D-4511-82B3-A88BBC81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B6BD7C59-940B-4C89-B7A7-A41B5784DFF1}"/>
            </a:ext>
          </a:extLst>
        </xdr:cNvPr>
        <xdr:cNvGrpSpPr/>
      </xdr:nvGrpSpPr>
      <xdr:grpSpPr>
        <a:xfrm>
          <a:off x="5469255" y="466782"/>
          <a:ext cx="1945005"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E85BD244-CCAD-CEF4-84BC-C075B9D89BE7}"/>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D668715C-374B-0204-01D8-5B56039356AD}"/>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B7580468-78D9-4622-BA31-E18E7176BADD}"/>
            </a:ext>
          </a:extLst>
        </xdr:cNvPr>
        <xdr:cNvGrpSpPr/>
      </xdr:nvGrpSpPr>
      <xdr:grpSpPr>
        <a:xfrm>
          <a:off x="7593678" y="662940"/>
          <a:ext cx="1507001" cy="1012907"/>
          <a:chOff x="10705701" y="3556317"/>
          <a:chExt cx="2684384" cy="1662830"/>
        </a:xfrm>
      </xdr:grpSpPr>
      <xdr:graphicFrame macro="">
        <xdr:nvGraphicFramePr>
          <xdr:cNvPr id="37" name="Chart 36">
            <a:extLst>
              <a:ext uri="{FF2B5EF4-FFF2-40B4-BE49-F238E27FC236}">
                <a16:creationId xmlns:a16="http://schemas.microsoft.com/office/drawing/2014/main" id="{AF971225-154E-ABC2-04D7-41FD2F449503}"/>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F6C02DD1-E9A7-34DE-8D6A-A1C671994E9F}"/>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D415A445-F4F1-4CBF-AFA1-FB4CAE2CA67F}"/>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15FA5882-EB35-42F5-ADBB-E2B15B60E9B5}"/>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98801377-2F18-4A64-89C2-F1B3B0D5F1EE}"/>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B6D65007-12FA-49DC-8900-7D56749420A1}"/>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C9B82FF2-975E-44E8-8121-B82CD4E97F5B}"/>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551D45FA-A338-47BE-A024-CC904C595066}"/>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494F1F3F-B037-40B1-BD95-CB7162EE26E4}"/>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AE5332F3-8C99-4227-B397-893AB5AF3FA4}"/>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DE40A159-66A8-4DC9-8CF6-D5DCFA595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AD9A4CF9-E682-4351-892C-8FF271E2E5B4}"/>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8AD2148E-24EC-484B-B992-8603637A70B8}"/>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9E092F1F-E488-4C01-9BCF-E7714F5B8A27}"/>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4A3F64EB-5182-4AFE-A8A5-0A15169B244B}"/>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13</xdr:col>
      <xdr:colOff>171450</xdr:colOff>
      <xdr:row>10</xdr:row>
      <xdr:rowOff>140970</xdr:rowOff>
    </xdr:from>
    <xdr:to>
      <xdr:col>14</xdr:col>
      <xdr:colOff>487680</xdr:colOff>
      <xdr:row>12</xdr:row>
      <xdr:rowOff>110490</xdr:rowOff>
    </xdr:to>
    <xdr:sp macro="" textlink="Processing!Q16">
      <xdr:nvSpPr>
        <xdr:cNvPr id="52" name="TextBox 51">
          <a:extLst>
            <a:ext uri="{FF2B5EF4-FFF2-40B4-BE49-F238E27FC236}">
              <a16:creationId xmlns:a16="http://schemas.microsoft.com/office/drawing/2014/main" id="{09A08038-363B-4B29-B943-4A7B36B6D415}"/>
            </a:ext>
          </a:extLst>
        </xdr:cNvPr>
        <xdr:cNvSpPr txBox="1"/>
      </xdr:nvSpPr>
      <xdr:spPr>
        <a:xfrm>
          <a:off x="8096250" y="1969770"/>
          <a:ext cx="9258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DC12F52-C323-4471-993C-CE7C84D9434C}" type="TxLink">
            <a:rPr lang="en-US" sz="1100" b="0" i="0" u="none" strike="noStrike">
              <a:solidFill>
                <a:srgbClr val="000000"/>
              </a:solidFill>
              <a:latin typeface="Aptos Narrow"/>
              <a:ea typeface="+mn-ea"/>
              <a:cs typeface="+mn-cs"/>
            </a:rPr>
            <a:pPr marL="0" indent="0" algn="l"/>
            <a:t>Month</a:t>
          </a:fld>
          <a:endParaRPr lang="ru-RU" sz="1200" b="1" i="0" u="none" strike="noStrike">
            <a:solidFill>
              <a:srgbClr val="000000"/>
            </a:solidFill>
            <a:latin typeface="Aptos Narrow"/>
            <a:ea typeface="+mn-ea"/>
            <a:cs typeface="+mn-cs"/>
          </a:endParaRPr>
        </a:p>
      </xdr:txBody>
    </xdr:sp>
    <xdr:clientData/>
  </xdr:twoCellAnchor>
  <xdr:twoCellAnchor>
    <xdr:from>
      <xdr:col>13</xdr:col>
      <xdr:colOff>605790</xdr:colOff>
      <xdr:row>10</xdr:row>
      <xdr:rowOff>140970</xdr:rowOff>
    </xdr:from>
    <xdr:to>
      <xdr:col>15</xdr:col>
      <xdr:colOff>190500</xdr:colOff>
      <xdr:row>12</xdr:row>
      <xdr:rowOff>110490</xdr:rowOff>
    </xdr:to>
    <xdr:sp macro="" textlink="Processing!R16">
      <xdr:nvSpPr>
        <xdr:cNvPr id="53" name="TextBox 52">
          <a:extLst>
            <a:ext uri="{FF2B5EF4-FFF2-40B4-BE49-F238E27FC236}">
              <a16:creationId xmlns:a16="http://schemas.microsoft.com/office/drawing/2014/main" id="{633A70F7-3137-4B6B-A884-6C47193492FA}"/>
            </a:ext>
          </a:extLst>
        </xdr:cNvPr>
        <xdr:cNvSpPr txBox="1"/>
      </xdr:nvSpPr>
      <xdr:spPr>
        <a:xfrm>
          <a:off x="853059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2832A-31D9-48B6-9DD2-98389C0C9071}" type="TxLink">
            <a:rPr lang="en-US" sz="1100" b="1" i="0" u="none" strike="noStrike">
              <a:solidFill>
                <a:srgbClr val="000000"/>
              </a:solidFill>
              <a:latin typeface="Aptos Narrow"/>
              <a:ea typeface="+mn-ea"/>
              <a:cs typeface="+mn-cs"/>
            </a:rPr>
            <a:pPr marL="0" indent="0" algn="l"/>
            <a:t>April</a:t>
          </a:fld>
          <a:endParaRPr lang="ru-RU" sz="1200" b="1" i="0" u="none" strike="noStrike">
            <a:solidFill>
              <a:srgbClr val="000000"/>
            </a:solidFill>
            <a:latin typeface="Aptos Narrow"/>
            <a:ea typeface="+mn-ea"/>
            <a:cs typeface="+mn-cs"/>
          </a:endParaRPr>
        </a:p>
      </xdr:txBody>
    </xdr:sp>
    <xdr:clientData/>
  </xdr:twoCellAnchor>
  <xdr:twoCellAnchor>
    <xdr:from>
      <xdr:col>10</xdr:col>
      <xdr:colOff>358140</xdr:colOff>
      <xdr:row>10</xdr:row>
      <xdr:rowOff>140970</xdr:rowOff>
    </xdr:from>
    <xdr:to>
      <xdr:col>11</xdr:col>
      <xdr:colOff>586740</xdr:colOff>
      <xdr:row>12</xdr:row>
      <xdr:rowOff>110490</xdr:rowOff>
    </xdr:to>
    <xdr:sp macro="" textlink="Processing!O16">
      <xdr:nvSpPr>
        <xdr:cNvPr id="54" name="TextBox 53">
          <a:extLst>
            <a:ext uri="{FF2B5EF4-FFF2-40B4-BE49-F238E27FC236}">
              <a16:creationId xmlns:a16="http://schemas.microsoft.com/office/drawing/2014/main" id="{8A81E28E-F2D4-4CD5-961D-D9E30F8AFDD9}"/>
            </a:ext>
          </a:extLst>
        </xdr:cNvPr>
        <xdr:cNvSpPr txBox="1"/>
      </xdr:nvSpPr>
      <xdr:spPr>
        <a:xfrm>
          <a:off x="6454140" y="1969770"/>
          <a:ext cx="838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35845A3-162D-4697-B9FA-E9B08E9E27CE}" type="TxLink">
            <a:rPr lang="en-US" sz="1100" b="0" i="0" u="none" strike="noStrike">
              <a:solidFill>
                <a:srgbClr val="000000"/>
              </a:solidFill>
              <a:latin typeface="Aptos Narrow"/>
              <a:ea typeface="+mn-ea"/>
              <a:cs typeface="+mn-cs"/>
            </a:rPr>
            <a:pPr marL="0" indent="0" algn="l"/>
            <a:t>Tasks</a:t>
          </a:fld>
          <a:endParaRPr lang="ru-RU" sz="1200" b="1" i="0" u="none" strike="noStrike">
            <a:solidFill>
              <a:srgbClr val="000000"/>
            </a:solidFill>
            <a:latin typeface="Aptos Narrow"/>
            <a:ea typeface="+mn-ea"/>
            <a:cs typeface="+mn-cs"/>
          </a:endParaRPr>
        </a:p>
      </xdr:txBody>
    </xdr:sp>
    <xdr:clientData/>
  </xdr:twoCellAnchor>
  <xdr:twoCellAnchor>
    <xdr:from>
      <xdr:col>11</xdr:col>
      <xdr:colOff>156210</xdr:colOff>
      <xdr:row>10</xdr:row>
      <xdr:rowOff>140970</xdr:rowOff>
    </xdr:from>
    <xdr:to>
      <xdr:col>12</xdr:col>
      <xdr:colOff>297180</xdr:colOff>
      <xdr:row>12</xdr:row>
      <xdr:rowOff>110490</xdr:rowOff>
    </xdr:to>
    <xdr:sp macro="" textlink="Processing!P16">
      <xdr:nvSpPr>
        <xdr:cNvPr id="55" name="TextBox 54">
          <a:extLst>
            <a:ext uri="{FF2B5EF4-FFF2-40B4-BE49-F238E27FC236}">
              <a16:creationId xmlns:a16="http://schemas.microsoft.com/office/drawing/2014/main" id="{B1620211-BE5B-4185-A2BB-FB6A00304123}"/>
            </a:ext>
          </a:extLst>
        </xdr:cNvPr>
        <xdr:cNvSpPr txBox="1"/>
      </xdr:nvSpPr>
      <xdr:spPr>
        <a:xfrm>
          <a:off x="68618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A44305-1650-48D6-9FE8-48C2F65DC227}" type="TxLink">
            <a:rPr lang="en-US" sz="1100" b="1" i="0" u="none" strike="noStrike">
              <a:solidFill>
                <a:srgbClr val="000000"/>
              </a:solidFill>
              <a:latin typeface="Aptos Narrow"/>
              <a:ea typeface="+mn-ea"/>
              <a:cs typeface="+mn-cs"/>
            </a:rPr>
            <a:pPr marL="0" indent="0" algn="l"/>
            <a:t>Price</a:t>
          </a:fld>
          <a:endParaRPr lang="ru-RU" sz="1200" b="1" i="0" u="none" strike="noStrike">
            <a:solidFill>
              <a:srgbClr val="000000"/>
            </a:solidFill>
            <a:latin typeface="Aptos Narrow"/>
            <a:ea typeface="+mn-ea"/>
            <a:cs typeface="+mn-cs"/>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8" name="Oval 57">
          <a:extLst>
            <a:ext uri="{FF2B5EF4-FFF2-40B4-BE49-F238E27FC236}">
              <a16:creationId xmlns:a16="http://schemas.microsoft.com/office/drawing/2014/main" id="{92398FE4-EA2A-4566-AF8D-B2E8E6446D59}"/>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9" name="TextBox 58">
          <a:extLst>
            <a:ext uri="{FF2B5EF4-FFF2-40B4-BE49-F238E27FC236}">
              <a16:creationId xmlns:a16="http://schemas.microsoft.com/office/drawing/2014/main" id="{1D94DC06-F793-4B82-AEE0-350122CF8C5E}"/>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60" name="TextBox 59">
          <a:extLst>
            <a:ext uri="{FF2B5EF4-FFF2-40B4-BE49-F238E27FC236}">
              <a16:creationId xmlns:a16="http://schemas.microsoft.com/office/drawing/2014/main" id="{8844174C-75A9-4FB9-BAD8-296BD0584C72}"/>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61" name="Year 4">
              <a:extLst>
                <a:ext uri="{FF2B5EF4-FFF2-40B4-BE49-F238E27FC236}">
                  <a16:creationId xmlns:a16="http://schemas.microsoft.com/office/drawing/2014/main" id="{060BB320-F3A4-4C26-941C-AA3A54D431F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2" name="Month 8">
              <a:extLst>
                <a:ext uri="{FF2B5EF4-FFF2-40B4-BE49-F238E27FC236}">
                  <a16:creationId xmlns:a16="http://schemas.microsoft.com/office/drawing/2014/main" id="{47204337-2E44-49B5-B702-80DBC9DBA8DE}"/>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29" name="Group 128">
          <a:hlinkClick xmlns:r="http://schemas.openxmlformats.org/officeDocument/2006/relationships" r:id="rId15"/>
          <a:extLst>
            <a:ext uri="{FF2B5EF4-FFF2-40B4-BE49-F238E27FC236}">
              <a16:creationId xmlns:a16="http://schemas.microsoft.com/office/drawing/2014/main" id="{8610EDEC-426C-0DA0-86AC-0F9A39C342D2}"/>
            </a:ext>
          </a:extLst>
        </xdr:cNvPr>
        <xdr:cNvGrpSpPr/>
      </xdr:nvGrpSpPr>
      <xdr:grpSpPr>
        <a:xfrm>
          <a:off x="1213564" y="2487930"/>
          <a:ext cx="1875711" cy="342900"/>
          <a:chOff x="1258014" y="2388870"/>
          <a:chExt cx="1942386" cy="335280"/>
        </a:xfrm>
      </xdr:grpSpPr>
      <xdr:sp macro="" textlink="Processing!F1">
        <xdr:nvSpPr>
          <xdr:cNvPr id="19" name="TextBox 18">
            <a:extLst>
              <a:ext uri="{FF2B5EF4-FFF2-40B4-BE49-F238E27FC236}">
                <a16:creationId xmlns:a16="http://schemas.microsoft.com/office/drawing/2014/main" id="{2AAF7647-0267-4714-8166-6FE28F6B423B}"/>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4" name="Group 63">
            <a:extLst>
              <a:ext uri="{FF2B5EF4-FFF2-40B4-BE49-F238E27FC236}">
                <a16:creationId xmlns:a16="http://schemas.microsoft.com/office/drawing/2014/main" id="{3CA59F0A-601F-46D6-86E9-2BBA8F2EBBA6}"/>
              </a:ext>
            </a:extLst>
          </xdr:cNvPr>
          <xdr:cNvGrpSpPr/>
        </xdr:nvGrpSpPr>
        <xdr:grpSpPr>
          <a:xfrm>
            <a:off x="1258014" y="2392680"/>
            <a:ext cx="299291" cy="260755"/>
            <a:chOff x="6520543" y="3673855"/>
            <a:chExt cx="923590" cy="804672"/>
          </a:xfrm>
          <a:solidFill>
            <a:schemeClr val="bg1"/>
          </a:solidFill>
        </xdr:grpSpPr>
        <xdr:pic>
          <xdr:nvPicPr>
            <xdr:cNvPr id="65" name="Graphic 64" descr="User with solid fill">
              <a:extLst>
                <a:ext uri="{FF2B5EF4-FFF2-40B4-BE49-F238E27FC236}">
                  <a16:creationId xmlns:a16="http://schemas.microsoft.com/office/drawing/2014/main" id="{F9A642FE-991C-F501-47C1-444E4B2CA5E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66" name="Graphic 15" descr="User with solid fill">
              <a:extLst>
                <a:ext uri="{FF2B5EF4-FFF2-40B4-BE49-F238E27FC236}">
                  <a16:creationId xmlns:a16="http://schemas.microsoft.com/office/drawing/2014/main" id="{C0E051A1-4D4C-75D1-AE66-CDA05E983EF4}"/>
                </a:ext>
              </a:extLst>
            </xdr:cNvPr>
            <xdr:cNvGrpSpPr/>
          </xdr:nvGrpSpPr>
          <xdr:grpSpPr>
            <a:xfrm>
              <a:off x="6520543" y="3801837"/>
              <a:ext cx="609600" cy="604156"/>
              <a:chOff x="8164286" y="3867151"/>
              <a:chExt cx="609600" cy="604156"/>
            </a:xfrm>
            <a:grpFill/>
          </xdr:grpSpPr>
          <xdr:sp macro="" textlink="">
            <xdr:nvSpPr>
              <xdr:cNvPr id="67" name="Freeform: Shape 66">
                <a:extLst>
                  <a:ext uri="{FF2B5EF4-FFF2-40B4-BE49-F238E27FC236}">
                    <a16:creationId xmlns:a16="http://schemas.microsoft.com/office/drawing/2014/main" id="{617784EA-0196-6104-AECF-C4C4DB0A22D8}"/>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8" name="Freeform: Shape 67">
                <a:extLst>
                  <a:ext uri="{FF2B5EF4-FFF2-40B4-BE49-F238E27FC236}">
                    <a16:creationId xmlns:a16="http://schemas.microsoft.com/office/drawing/2014/main" id="{0AF6DD96-740F-16FC-34F9-7BFAB7DBF70F}"/>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30" name="Group 129">
          <a:hlinkClick xmlns:r="http://schemas.openxmlformats.org/officeDocument/2006/relationships" r:id="rId18"/>
          <a:extLst>
            <a:ext uri="{FF2B5EF4-FFF2-40B4-BE49-F238E27FC236}">
              <a16:creationId xmlns:a16="http://schemas.microsoft.com/office/drawing/2014/main" id="{5492E370-F11D-9603-F1EA-AA789F84CBAD}"/>
            </a:ext>
          </a:extLst>
        </xdr:cNvPr>
        <xdr:cNvGrpSpPr/>
      </xdr:nvGrpSpPr>
      <xdr:grpSpPr>
        <a:xfrm>
          <a:off x="1258570" y="3070860"/>
          <a:ext cx="1830705" cy="342900"/>
          <a:chOff x="1303020" y="2948940"/>
          <a:chExt cx="1897380" cy="335280"/>
        </a:xfrm>
      </xdr:grpSpPr>
      <xdr:sp macro="" textlink="Processing!N5">
        <xdr:nvSpPr>
          <xdr:cNvPr id="20" name="TextBox 19">
            <a:extLst>
              <a:ext uri="{FF2B5EF4-FFF2-40B4-BE49-F238E27FC236}">
                <a16:creationId xmlns:a16="http://schemas.microsoft.com/office/drawing/2014/main" id="{975BF932-92B7-45D4-B210-C51862CE634B}"/>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9" name="Freeform: Shape 68">
            <a:extLst>
              <a:ext uri="{FF2B5EF4-FFF2-40B4-BE49-F238E27FC236}">
                <a16:creationId xmlns:a16="http://schemas.microsoft.com/office/drawing/2014/main" id="{EF0E3964-AC88-4678-A1ED-A9298D9C73D3}"/>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104263</xdr:rowOff>
    </xdr:from>
    <xdr:to>
      <xdr:col>2</xdr:col>
      <xdr:colOff>256340</xdr:colOff>
      <xdr:row>20</xdr:row>
      <xdr:rowOff>97154</xdr:rowOff>
    </xdr:to>
    <xdr:sp macro="" textlink="">
      <xdr:nvSpPr>
        <xdr:cNvPr id="70" name="Freeform: Shape 69">
          <a:extLst>
            <a:ext uri="{FF2B5EF4-FFF2-40B4-BE49-F238E27FC236}">
              <a16:creationId xmlns:a16="http://schemas.microsoft.com/office/drawing/2014/main" id="{35DA421F-A405-4492-B9ED-730755E0CBF3}"/>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45720</xdr:rowOff>
    </xdr:from>
    <xdr:to>
      <xdr:col>5</xdr:col>
      <xdr:colOff>152400</xdr:colOff>
      <xdr:row>24</xdr:row>
      <xdr:rowOff>15240</xdr:rowOff>
    </xdr:to>
    <xdr:grpSp>
      <xdr:nvGrpSpPr>
        <xdr:cNvPr id="131" name="Group 130">
          <a:hlinkClick xmlns:r="http://schemas.openxmlformats.org/officeDocument/2006/relationships" r:id="rId19"/>
          <a:extLst>
            <a:ext uri="{FF2B5EF4-FFF2-40B4-BE49-F238E27FC236}">
              <a16:creationId xmlns:a16="http://schemas.microsoft.com/office/drawing/2014/main" id="{AA0DF201-EB9A-8517-0F9E-9F875E66E1FD}"/>
            </a:ext>
          </a:extLst>
        </xdr:cNvPr>
        <xdr:cNvGrpSpPr/>
      </xdr:nvGrpSpPr>
      <xdr:grpSpPr>
        <a:xfrm>
          <a:off x="1227708" y="4236720"/>
          <a:ext cx="1861567" cy="350520"/>
          <a:chOff x="1272158" y="4069080"/>
          <a:chExt cx="1928242" cy="335280"/>
        </a:xfrm>
      </xdr:grpSpPr>
      <xdr:sp macro="" textlink="Processing!S2">
        <xdr:nvSpPr>
          <xdr:cNvPr id="22" name="TextBox 21">
            <a:extLst>
              <a:ext uri="{FF2B5EF4-FFF2-40B4-BE49-F238E27FC236}">
                <a16:creationId xmlns:a16="http://schemas.microsoft.com/office/drawing/2014/main" id="{0FA5781A-15B3-4C69-A83B-E1FDA9E1B09B}"/>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71" name="Freeform: Shape 70">
            <a:extLst>
              <a:ext uri="{FF2B5EF4-FFF2-40B4-BE49-F238E27FC236}">
                <a16:creationId xmlns:a16="http://schemas.microsoft.com/office/drawing/2014/main" id="{C8D28767-D245-45C7-8B3B-A7A886B35B5A}"/>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72" name="TextBox 71">
          <a:extLst>
            <a:ext uri="{FF2B5EF4-FFF2-40B4-BE49-F238E27FC236}">
              <a16:creationId xmlns:a16="http://schemas.microsoft.com/office/drawing/2014/main" id="{33004CA2-1CF9-4BE9-B851-44CE95A2F128}"/>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3" name="TextBox 72">
          <a:extLst>
            <a:ext uri="{FF2B5EF4-FFF2-40B4-BE49-F238E27FC236}">
              <a16:creationId xmlns:a16="http://schemas.microsoft.com/office/drawing/2014/main" id="{220DE5CA-EDFC-4BC6-A98F-E9A178E4606C}"/>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4" name="Oval 73">
          <a:extLst>
            <a:ext uri="{FF2B5EF4-FFF2-40B4-BE49-F238E27FC236}">
              <a16:creationId xmlns:a16="http://schemas.microsoft.com/office/drawing/2014/main" id="{D3DE214C-C718-4EEF-939E-A3162BB0BDF5}"/>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5" name="TextBox 74">
          <a:extLst>
            <a:ext uri="{FF2B5EF4-FFF2-40B4-BE49-F238E27FC236}">
              <a16:creationId xmlns:a16="http://schemas.microsoft.com/office/drawing/2014/main" id="{B2E72D61-44F0-4C7B-B754-E965DA581BE8}"/>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76" name="Oval 75">
          <a:extLst>
            <a:ext uri="{FF2B5EF4-FFF2-40B4-BE49-F238E27FC236}">
              <a16:creationId xmlns:a16="http://schemas.microsoft.com/office/drawing/2014/main" id="{7D06B94E-DB57-4E9F-93E2-35E4053EB6A5}"/>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77" name="TextBox 76">
          <a:extLst>
            <a:ext uri="{FF2B5EF4-FFF2-40B4-BE49-F238E27FC236}">
              <a16:creationId xmlns:a16="http://schemas.microsoft.com/office/drawing/2014/main" id="{CC5F87FF-EF87-4122-B691-EEF8D1ED51F1}"/>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$193.8K</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78" name="TextBox 77">
          <a:extLst>
            <a:ext uri="{FF2B5EF4-FFF2-40B4-BE49-F238E27FC236}">
              <a16:creationId xmlns:a16="http://schemas.microsoft.com/office/drawing/2014/main" id="{B745FFE6-17D9-4559-BB56-0EB1FE2A85AB}"/>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$158.8K</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79" name="Chart 78">
          <a:extLst>
            <a:ext uri="{FF2B5EF4-FFF2-40B4-BE49-F238E27FC236}">
              <a16:creationId xmlns:a16="http://schemas.microsoft.com/office/drawing/2014/main" id="{8D5BDDDD-DA43-4BD7-829A-146218AD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80" name="Chart 79">
          <a:extLst>
            <a:ext uri="{FF2B5EF4-FFF2-40B4-BE49-F238E27FC236}">
              <a16:creationId xmlns:a16="http://schemas.microsoft.com/office/drawing/2014/main" id="{EF21BA11-7359-43AD-AF13-EABE12BFC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81" name="Chart 80">
          <a:extLst>
            <a:ext uri="{FF2B5EF4-FFF2-40B4-BE49-F238E27FC236}">
              <a16:creationId xmlns:a16="http://schemas.microsoft.com/office/drawing/2014/main" id="{A8E1A198-FB4D-4E63-A3F0-744F3BA8E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82" name="Chart 81">
          <a:extLst>
            <a:ext uri="{FF2B5EF4-FFF2-40B4-BE49-F238E27FC236}">
              <a16:creationId xmlns:a16="http://schemas.microsoft.com/office/drawing/2014/main" id="{3F9C29D1-D8BE-47FE-9FE0-DCBD0C748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3" name="Chart 82">
          <a:extLst>
            <a:ext uri="{FF2B5EF4-FFF2-40B4-BE49-F238E27FC236}">
              <a16:creationId xmlns:a16="http://schemas.microsoft.com/office/drawing/2014/main" id="{58174A47-0E9A-4AEF-A7E0-5B8470F62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4" name="TextBox 83">
          <a:extLst>
            <a:ext uri="{FF2B5EF4-FFF2-40B4-BE49-F238E27FC236}">
              <a16:creationId xmlns:a16="http://schemas.microsoft.com/office/drawing/2014/main" id="{A7DA51C7-C490-4F68-95F3-1B940DEABB09}"/>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Ethan Parker</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5" name="TextBox 84">
          <a:extLst>
            <a:ext uri="{FF2B5EF4-FFF2-40B4-BE49-F238E27FC236}">
              <a16:creationId xmlns:a16="http://schemas.microsoft.com/office/drawing/2014/main" id="{881F14EA-A97A-4243-ADC4-6C8608349C6E}"/>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$90,633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86" name="TextBox 85">
          <a:extLst>
            <a:ext uri="{FF2B5EF4-FFF2-40B4-BE49-F238E27FC236}">
              <a16:creationId xmlns:a16="http://schemas.microsoft.com/office/drawing/2014/main" id="{7A28471F-78B9-4A10-9317-1EEEE9FFA339}"/>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7" name="TextBox 86">
          <a:extLst>
            <a:ext uri="{FF2B5EF4-FFF2-40B4-BE49-F238E27FC236}">
              <a16:creationId xmlns:a16="http://schemas.microsoft.com/office/drawing/2014/main" id="{D79B908F-F4FB-43A6-BB15-30F2FA6FD3B3}"/>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8" name="TextBox 87">
          <a:extLst>
            <a:ext uri="{FF2B5EF4-FFF2-40B4-BE49-F238E27FC236}">
              <a16:creationId xmlns:a16="http://schemas.microsoft.com/office/drawing/2014/main" id="{394D3512-0A80-4F75-805F-3A0F6694B416}"/>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181%</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9" name="TextBox 88">
          <a:extLst>
            <a:ext uri="{FF2B5EF4-FFF2-40B4-BE49-F238E27FC236}">
              <a16:creationId xmlns:a16="http://schemas.microsoft.com/office/drawing/2014/main" id="{45F881C5-FC4C-40E5-8261-C69251582521}"/>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Alex Mitchell</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90" name="TextBox 89">
          <a:extLst>
            <a:ext uri="{FF2B5EF4-FFF2-40B4-BE49-F238E27FC236}">
              <a16:creationId xmlns:a16="http://schemas.microsoft.com/office/drawing/2014/main" id="{2DA52315-AC3F-4FF9-B22C-43C473942AD5}"/>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$69,774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91" name="TextBox 90">
          <a:extLst>
            <a:ext uri="{FF2B5EF4-FFF2-40B4-BE49-F238E27FC236}">
              <a16:creationId xmlns:a16="http://schemas.microsoft.com/office/drawing/2014/main" id="{D009D05C-0E5C-4354-BFB5-9B260AD2165F}"/>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92" name="TextBox 91">
          <a:extLst>
            <a:ext uri="{FF2B5EF4-FFF2-40B4-BE49-F238E27FC236}">
              <a16:creationId xmlns:a16="http://schemas.microsoft.com/office/drawing/2014/main" id="{525EE8D0-2280-4D95-B81D-3AD32374A64D}"/>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3" name="TextBox 92">
          <a:extLst>
            <a:ext uri="{FF2B5EF4-FFF2-40B4-BE49-F238E27FC236}">
              <a16:creationId xmlns:a16="http://schemas.microsoft.com/office/drawing/2014/main" id="{C2692E8E-CE86-4927-B2FC-556375CBC1EE}"/>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$21,541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4" name="TextBox 93">
          <a:extLst>
            <a:ext uri="{FF2B5EF4-FFF2-40B4-BE49-F238E27FC236}">
              <a16:creationId xmlns:a16="http://schemas.microsoft.com/office/drawing/2014/main" id="{9C3B1B76-B7D0-43B8-8BD2-754C04B3A3BC}"/>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43%</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5" name="TextBox 94">
          <a:extLst>
            <a:ext uri="{FF2B5EF4-FFF2-40B4-BE49-F238E27FC236}">
              <a16:creationId xmlns:a16="http://schemas.microsoft.com/office/drawing/2014/main" id="{F0677FAC-24FD-45DC-A8DE-CBA53449C6F8}"/>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60070</xdr:colOff>
      <xdr:row>10</xdr:row>
      <xdr:rowOff>157241</xdr:rowOff>
    </xdr:from>
    <xdr:to>
      <xdr:col>13</xdr:col>
      <xdr:colOff>534284</xdr:colOff>
      <xdr:row>24</xdr:row>
      <xdr:rowOff>161377</xdr:rowOff>
    </xdr:to>
    <xdr:grpSp>
      <xdr:nvGrpSpPr>
        <xdr:cNvPr id="113" name="Group 112">
          <a:extLst>
            <a:ext uri="{FF2B5EF4-FFF2-40B4-BE49-F238E27FC236}">
              <a16:creationId xmlns:a16="http://schemas.microsoft.com/office/drawing/2014/main" id="{20F712D0-6712-4701-89DB-16847909A249}"/>
            </a:ext>
          </a:extLst>
        </xdr:cNvPr>
        <xdr:cNvGrpSpPr/>
      </xdr:nvGrpSpPr>
      <xdr:grpSpPr>
        <a:xfrm>
          <a:off x="4171695" y="2062241"/>
          <a:ext cx="3998464" cy="2671136"/>
          <a:chOff x="10629148" y="3543329"/>
          <a:chExt cx="2748603" cy="1705952"/>
        </a:xfrm>
      </xdr:grpSpPr>
      <xdr:graphicFrame macro="">
        <xdr:nvGraphicFramePr>
          <xdr:cNvPr id="114" name="Chart 113">
            <a:extLst>
              <a:ext uri="{FF2B5EF4-FFF2-40B4-BE49-F238E27FC236}">
                <a16:creationId xmlns:a16="http://schemas.microsoft.com/office/drawing/2014/main" id="{ED2C23DC-1F06-6DEE-8A8A-C9A7E7AAD67E}"/>
              </a:ext>
            </a:extLst>
          </xdr:cNvPr>
          <xdr:cNvGraphicFramePr/>
        </xdr:nvGraphicFramePr>
        <xdr:xfrm>
          <a:off x="11532633" y="3574075"/>
          <a:ext cx="1845118" cy="1659094"/>
        </xdr:xfrm>
        <a:graphic>
          <a:graphicData uri="http://schemas.openxmlformats.org/drawingml/2006/chart">
            <c:chart xmlns:c="http://schemas.openxmlformats.org/drawingml/2006/chart" xmlns:r="http://schemas.openxmlformats.org/officeDocument/2006/relationships" r:id="rId25"/>
          </a:graphicData>
        </a:graphic>
      </xdr:graphicFrame>
      <xdr:graphicFrame macro="">
        <xdr:nvGraphicFramePr>
          <xdr:cNvPr id="115" name="Chart 114">
            <a:extLst>
              <a:ext uri="{FF2B5EF4-FFF2-40B4-BE49-F238E27FC236}">
                <a16:creationId xmlns:a16="http://schemas.microsoft.com/office/drawing/2014/main" id="{783E81DF-D62E-ED15-B3CF-E6FAEC18048A}"/>
              </a:ext>
            </a:extLst>
          </xdr:cNvPr>
          <xdr:cNvGraphicFramePr/>
        </xdr:nvGraphicFramePr>
        <xdr:xfrm>
          <a:off x="10629148" y="3558540"/>
          <a:ext cx="1845117" cy="1660607"/>
        </xdr:xfrm>
        <a:graphic>
          <a:graphicData uri="http://schemas.openxmlformats.org/drawingml/2006/chart">
            <c:chart xmlns:c="http://schemas.openxmlformats.org/drawingml/2006/chart" xmlns:r="http://schemas.openxmlformats.org/officeDocument/2006/relationships" r:id="rId26"/>
          </a:graphicData>
        </a:graphic>
      </xdr:graphicFrame>
      <xdr:graphicFrame macro="">
        <xdr:nvGraphicFramePr>
          <xdr:cNvPr id="116" name="Chart 115">
            <a:extLst>
              <a:ext uri="{FF2B5EF4-FFF2-40B4-BE49-F238E27FC236}">
                <a16:creationId xmlns:a16="http://schemas.microsoft.com/office/drawing/2014/main" id="{E686F928-0252-0C4C-A0A1-EE7451A345F0}"/>
              </a:ext>
            </a:extLst>
          </xdr:cNvPr>
          <xdr:cNvGraphicFramePr/>
        </xdr:nvGraphicFramePr>
        <xdr:xfrm>
          <a:off x="10682872" y="3543329"/>
          <a:ext cx="1733613" cy="1703199"/>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117" name="Chart 116">
            <a:extLst>
              <a:ext uri="{FF2B5EF4-FFF2-40B4-BE49-F238E27FC236}">
                <a16:creationId xmlns:a16="http://schemas.microsoft.com/office/drawing/2014/main" id="{7A09A1A3-D3EB-3D05-E9A1-6C0717846068}"/>
              </a:ext>
            </a:extLst>
          </xdr:cNvPr>
          <xdr:cNvGraphicFramePr>
            <a:graphicFrameLocks/>
          </xdr:cNvGraphicFramePr>
        </xdr:nvGraphicFramePr>
        <xdr:xfrm>
          <a:off x="11592703" y="3546081"/>
          <a:ext cx="1733613" cy="1703200"/>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twoCellAnchor>
    <xdr:from>
      <xdr:col>8</xdr:col>
      <xdr:colOff>60960</xdr:colOff>
      <xdr:row>18</xdr:row>
      <xdr:rowOff>106354</xdr:rowOff>
    </xdr:from>
    <xdr:to>
      <xdr:col>8</xdr:col>
      <xdr:colOff>243840</xdr:colOff>
      <xdr:row>19</xdr:row>
      <xdr:rowOff>152074</xdr:rowOff>
    </xdr:to>
    <xdr:sp macro="" textlink="">
      <xdr:nvSpPr>
        <xdr:cNvPr id="118" name="Arrow: Up 117">
          <a:extLst>
            <a:ext uri="{FF2B5EF4-FFF2-40B4-BE49-F238E27FC236}">
              <a16:creationId xmlns:a16="http://schemas.microsoft.com/office/drawing/2014/main" id="{F98D94CF-39CE-4968-B7D0-E1407D5974C6}"/>
            </a:ext>
          </a:extLst>
        </xdr:cNvPr>
        <xdr:cNvSpPr/>
      </xdr:nvSpPr>
      <xdr:spPr>
        <a:xfrm>
          <a:off x="4937760" y="3398194"/>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358140</xdr:colOff>
      <xdr:row>15</xdr:row>
      <xdr:rowOff>136834</xdr:rowOff>
    </xdr:from>
    <xdr:to>
      <xdr:col>12</xdr:col>
      <xdr:colOff>541020</xdr:colOff>
      <xdr:row>16</xdr:row>
      <xdr:rowOff>182554</xdr:rowOff>
    </xdr:to>
    <xdr:sp macro="" textlink="">
      <xdr:nvSpPr>
        <xdr:cNvPr id="119" name="Arrow: Up 118">
          <a:extLst>
            <a:ext uri="{FF2B5EF4-FFF2-40B4-BE49-F238E27FC236}">
              <a16:creationId xmlns:a16="http://schemas.microsoft.com/office/drawing/2014/main" id="{3814A8C8-FE22-4E32-8B59-145EF6CB36E2}"/>
            </a:ext>
          </a:extLst>
        </xdr:cNvPr>
        <xdr:cNvSpPr/>
      </xdr:nvSpPr>
      <xdr:spPr>
        <a:xfrm>
          <a:off x="7673340" y="2880034"/>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70261</xdr:colOff>
      <xdr:row>17</xdr:row>
      <xdr:rowOff>83494</xdr:rowOff>
    </xdr:from>
    <xdr:to>
      <xdr:col>13</xdr:col>
      <xdr:colOff>219299</xdr:colOff>
      <xdr:row>17</xdr:row>
      <xdr:rowOff>129213</xdr:rowOff>
    </xdr:to>
    <xdr:sp macro="" textlink="">
      <xdr:nvSpPr>
        <xdr:cNvPr id="120" name="Rectangle 119">
          <a:extLst>
            <a:ext uri="{FF2B5EF4-FFF2-40B4-BE49-F238E27FC236}">
              <a16:creationId xmlns:a16="http://schemas.microsoft.com/office/drawing/2014/main" id="{BEBA2883-CA00-4517-A672-3FB42D37E121}"/>
            </a:ext>
          </a:extLst>
        </xdr:cNvPr>
        <xdr:cNvSpPr/>
      </xdr:nvSpPr>
      <xdr:spPr>
        <a:xfrm>
          <a:off x="7385461" y="3192454"/>
          <a:ext cx="758638"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164079</xdr:colOff>
      <xdr:row>19</xdr:row>
      <xdr:rowOff>56824</xdr:rowOff>
    </xdr:from>
    <xdr:to>
      <xdr:col>9</xdr:col>
      <xdr:colOff>190500</xdr:colOff>
      <xdr:row>22</xdr:row>
      <xdr:rowOff>182554</xdr:rowOff>
    </xdr:to>
    <xdr:sp macro="" textlink="Processing!$O$17">
      <xdr:nvSpPr>
        <xdr:cNvPr id="121" name="TextBox 120">
          <a:extLst>
            <a:ext uri="{FF2B5EF4-FFF2-40B4-BE49-F238E27FC236}">
              <a16:creationId xmlns:a16="http://schemas.microsoft.com/office/drawing/2014/main" id="{B7417135-395B-425E-8232-85EF509B93BF}"/>
            </a:ext>
          </a:extLst>
        </xdr:cNvPr>
        <xdr:cNvSpPr txBox="1"/>
      </xdr:nvSpPr>
      <xdr:spPr>
        <a:xfrm>
          <a:off x="4431279" y="3531544"/>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677D31-26B6-4F2A-AFB9-9F1632E3A67F}" type="TxLink">
            <a:rPr lang="en-US" sz="1100" b="0" i="0" u="none" strike="noStrike">
              <a:solidFill>
                <a:srgbClr val="000000"/>
              </a:solidFill>
              <a:latin typeface="Aptos Narrow"/>
              <a:ea typeface="+mn-ea"/>
              <a:cs typeface="+mn-cs"/>
            </a:rPr>
            <a:pPr marL="0" indent="0" algn="ctr"/>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11</xdr:col>
      <xdr:colOff>430779</xdr:colOff>
      <xdr:row>12</xdr:row>
      <xdr:rowOff>72064</xdr:rowOff>
    </xdr:from>
    <xdr:to>
      <xdr:col>13</xdr:col>
      <xdr:colOff>457200</xdr:colOff>
      <xdr:row>16</xdr:row>
      <xdr:rowOff>14914</xdr:rowOff>
    </xdr:to>
    <xdr:sp macro="" textlink="Processing!$O$30">
      <xdr:nvSpPr>
        <xdr:cNvPr id="122" name="TextBox 121">
          <a:extLst>
            <a:ext uri="{FF2B5EF4-FFF2-40B4-BE49-F238E27FC236}">
              <a16:creationId xmlns:a16="http://schemas.microsoft.com/office/drawing/2014/main" id="{6B9779C3-1DF1-42A0-81CE-812029015996}"/>
            </a:ext>
          </a:extLst>
        </xdr:cNvPr>
        <xdr:cNvSpPr txBox="1"/>
      </xdr:nvSpPr>
      <xdr:spPr>
        <a:xfrm>
          <a:off x="7136379" y="2266624"/>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F7DE63-615A-4FBD-8BAD-D9AFFE0F9A4A}" type="TxLink">
            <a:rPr lang="en-US" sz="1100" b="0" i="0" u="none" strike="noStrike">
              <a:solidFill>
                <a:srgbClr val="000000"/>
              </a:solidFill>
              <a:latin typeface="Aptos Narrow"/>
              <a:ea typeface="+mn-ea"/>
              <a:cs typeface="+mn-cs"/>
            </a:rPr>
            <a:pPr marL="0" indent="0" algn="ct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13</xdr:col>
      <xdr:colOff>308161</xdr:colOff>
      <xdr:row>15</xdr:row>
      <xdr:rowOff>22860</xdr:rowOff>
    </xdr:from>
    <xdr:to>
      <xdr:col>14</xdr:col>
      <xdr:colOff>549337</xdr:colOff>
      <xdr:row>17</xdr:row>
      <xdr:rowOff>3159</xdr:rowOff>
    </xdr:to>
    <xdr:sp macro="" textlink="Processing!R17">
      <xdr:nvSpPr>
        <xdr:cNvPr id="123" name="TextBox 122">
          <a:extLst>
            <a:ext uri="{FF2B5EF4-FFF2-40B4-BE49-F238E27FC236}">
              <a16:creationId xmlns:a16="http://schemas.microsoft.com/office/drawing/2014/main" id="{58A44A32-04E5-4B4F-9362-579CAFE2F0C4}"/>
            </a:ext>
          </a:extLst>
        </xdr:cNvPr>
        <xdr:cNvSpPr txBox="1"/>
      </xdr:nvSpPr>
      <xdr:spPr>
        <a:xfrm>
          <a:off x="8232961" y="2766060"/>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33%</a:t>
          </a:fld>
          <a:endParaRPr lang="ru-RU" sz="2400" b="0" i="0" u="none" strike="noStrike">
            <a:solidFill>
              <a:srgbClr val="000000"/>
            </a:solidFill>
            <a:latin typeface="Aptos Narrow"/>
            <a:ea typeface="+mn-ea"/>
            <a:cs typeface="+mn-cs"/>
          </a:endParaRPr>
        </a:p>
      </xdr:txBody>
    </xdr:sp>
    <xdr:clientData/>
  </xdr:twoCellAnchor>
  <xdr:twoCellAnchor>
    <xdr:from>
      <xdr:col>7</xdr:col>
      <xdr:colOff>382681</xdr:colOff>
      <xdr:row>17</xdr:row>
      <xdr:rowOff>174934</xdr:rowOff>
    </xdr:from>
    <xdr:to>
      <xdr:col>8</xdr:col>
      <xdr:colOff>531719</xdr:colOff>
      <xdr:row>18</xdr:row>
      <xdr:rowOff>37773</xdr:rowOff>
    </xdr:to>
    <xdr:sp macro="" textlink="">
      <xdr:nvSpPr>
        <xdr:cNvPr id="124" name="Rectangle 123">
          <a:extLst>
            <a:ext uri="{FF2B5EF4-FFF2-40B4-BE49-F238E27FC236}">
              <a16:creationId xmlns:a16="http://schemas.microsoft.com/office/drawing/2014/main" id="{F4894EB9-B9E8-C95F-A7AC-BC87B497A652}"/>
            </a:ext>
          </a:extLst>
        </xdr:cNvPr>
        <xdr:cNvSpPr/>
      </xdr:nvSpPr>
      <xdr:spPr>
        <a:xfrm>
          <a:off x="4649881" y="3283894"/>
          <a:ext cx="758638"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63" name="Month 9">
              <a:extLst>
                <a:ext uri="{FF2B5EF4-FFF2-40B4-BE49-F238E27FC236}">
                  <a16:creationId xmlns:a16="http://schemas.microsoft.com/office/drawing/2014/main" id="{D9750FE8-DAC0-4937-9728-13E9C0696710}"/>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110490</xdr:colOff>
      <xdr:row>10</xdr:row>
      <xdr:rowOff>140970</xdr:rowOff>
    </xdr:from>
    <xdr:to>
      <xdr:col>10</xdr:col>
      <xdr:colOff>7620</xdr:colOff>
      <xdr:row>12</xdr:row>
      <xdr:rowOff>110490</xdr:rowOff>
    </xdr:to>
    <xdr:sp macro="" textlink="Processing!Q17">
      <xdr:nvSpPr>
        <xdr:cNvPr id="127" name="TextBox 126">
          <a:extLst>
            <a:ext uri="{FF2B5EF4-FFF2-40B4-BE49-F238E27FC236}">
              <a16:creationId xmlns:a16="http://schemas.microsoft.com/office/drawing/2014/main" id="{8A5805E4-005A-4F0B-9DF1-1CC276DD2562}"/>
            </a:ext>
          </a:extLst>
        </xdr:cNvPr>
        <xdr:cNvSpPr txBox="1"/>
      </xdr:nvSpPr>
      <xdr:spPr>
        <a:xfrm>
          <a:off x="5596890" y="1969770"/>
          <a:ext cx="5067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36E7FAF-92F5-4BFA-91E1-082BAEF32D00}" type="TxLink">
            <a:rPr lang="en-US" sz="1100" b="1" i="0" u="none" strike="noStrike">
              <a:solidFill>
                <a:srgbClr val="000000"/>
              </a:solidFill>
              <a:latin typeface="Aptos Narrow"/>
              <a:ea typeface="+mn-ea"/>
              <a:cs typeface="+mn-cs"/>
            </a:rPr>
            <a:pPr marL="0" indent="0" algn="l"/>
            <a:t>4</a:t>
          </a:fld>
          <a:endParaRPr lang="ru-RU" sz="1200" b="1" i="0" u="none" strike="noStrike">
            <a:solidFill>
              <a:srgbClr val="000000"/>
            </a:solidFill>
            <a:latin typeface="Aptos Narrow"/>
            <a:ea typeface="+mn-ea"/>
            <a:cs typeface="+mn-cs"/>
          </a:endParaRPr>
        </a:p>
      </xdr:txBody>
    </xdr:sp>
    <xdr:clientData/>
  </xdr:twoCellAnchor>
  <xdr:twoCellAnchor>
    <xdr:from>
      <xdr:col>7</xdr:col>
      <xdr:colOff>461010</xdr:colOff>
      <xdr:row>10</xdr:row>
      <xdr:rowOff>140970</xdr:rowOff>
    </xdr:from>
    <xdr:to>
      <xdr:col>9</xdr:col>
      <xdr:colOff>243840</xdr:colOff>
      <xdr:row>12</xdr:row>
      <xdr:rowOff>110490</xdr:rowOff>
    </xdr:to>
    <xdr:sp macro="" textlink="">
      <xdr:nvSpPr>
        <xdr:cNvPr id="128" name="TextBox 127">
          <a:extLst>
            <a:ext uri="{FF2B5EF4-FFF2-40B4-BE49-F238E27FC236}">
              <a16:creationId xmlns:a16="http://schemas.microsoft.com/office/drawing/2014/main" id="{9A16351B-8AD1-5EC6-BC6B-C85DA96EF9AE}"/>
            </a:ext>
          </a:extLst>
        </xdr:cNvPr>
        <xdr:cNvSpPr txBox="1"/>
      </xdr:nvSpPr>
      <xdr:spPr>
        <a:xfrm>
          <a:off x="4728210" y="1969770"/>
          <a:ext cx="1002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000000"/>
              </a:solidFill>
              <a:latin typeface="Aptos Narrow"/>
              <a:ea typeface="+mn-ea"/>
              <a:cs typeface="+mn-cs"/>
            </a:rPr>
            <a:t>Number Task</a:t>
          </a:r>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132" name="Rectangle 131">
          <a:hlinkClick xmlns:r="http://schemas.openxmlformats.org/officeDocument/2006/relationships" r:id="rId15"/>
          <a:extLst>
            <a:ext uri="{FF2B5EF4-FFF2-40B4-BE49-F238E27FC236}">
              <a16:creationId xmlns:a16="http://schemas.microsoft.com/office/drawing/2014/main" id="{64998AAE-2619-4A56-BA54-A390AD1F48EE}"/>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133" name="Rectangle 132">
          <a:hlinkClick xmlns:r="http://schemas.openxmlformats.org/officeDocument/2006/relationships" r:id="rId18"/>
          <a:extLst>
            <a:ext uri="{FF2B5EF4-FFF2-40B4-BE49-F238E27FC236}">
              <a16:creationId xmlns:a16="http://schemas.microsoft.com/office/drawing/2014/main" id="{7BBFE24E-A0F3-47BA-8684-E9A4B3384BE6}"/>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35" name="Rectangle 134">
          <a:hlinkClick xmlns:r="http://schemas.openxmlformats.org/officeDocument/2006/relationships" r:id="rId19"/>
          <a:extLst>
            <a:ext uri="{FF2B5EF4-FFF2-40B4-BE49-F238E27FC236}">
              <a16:creationId xmlns:a16="http://schemas.microsoft.com/office/drawing/2014/main" id="{A908AE0F-55B6-4A11-9749-64268BBDD055}"/>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75C7CAD0-B84E-4422-B3C2-055A40B7E7A4}"/>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8FAAE7AD-CBE5-4ADC-937A-D75672F308DD}"/>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3216B07D-E008-4475-83D5-6E417FBB4825}"/>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142F3B1D-4F91-41B7-904B-9077EACECB41}"/>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6CC2B173-21EB-415E-869E-AD10C8C5AEE6}"/>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E8D816EB-9156-4233-9854-09C5EE05397D}"/>
            </a:ext>
          </a:extLst>
        </xdr:cNvPr>
        <xdr:cNvSpPr/>
      </xdr:nvSpPr>
      <xdr:spPr>
        <a:xfrm>
          <a:off x="10027920" y="45720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F979AB21-1C64-41F4-B2DE-2B71967F5F29}"/>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9CAB8B07-4B3C-44C7-803D-3DBDEEC368C7}"/>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E4EBB451-603B-40C2-9A04-DAAA0EA61547}"/>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87D38E58-E1B1-437A-92A5-6B93DB32F69D}"/>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21</xdr:row>
      <xdr:rowOff>160020</xdr:rowOff>
    </xdr:from>
    <xdr:to>
      <xdr:col>4</xdr:col>
      <xdr:colOff>605790</xdr:colOff>
      <xdr:row>24</xdr:row>
      <xdr:rowOff>68580</xdr:rowOff>
    </xdr:to>
    <xdr:sp macro="" textlink="">
      <xdr:nvSpPr>
        <xdr:cNvPr id="12" name="Rectangle: Rounded Corners 11">
          <a:extLst>
            <a:ext uri="{FF2B5EF4-FFF2-40B4-BE49-F238E27FC236}">
              <a16:creationId xmlns:a16="http://schemas.microsoft.com/office/drawing/2014/main" id="{C6A5CDF4-F52E-4438-BF0E-774C17B17A7F}"/>
            </a:ext>
          </a:extLst>
        </xdr:cNvPr>
        <xdr:cNvSpPr/>
      </xdr:nvSpPr>
      <xdr:spPr>
        <a:xfrm>
          <a:off x="1123950" y="4000500"/>
          <a:ext cx="1920240" cy="457200"/>
        </a:xfrm>
        <a:prstGeom prst="roundRect">
          <a:avLst>
            <a:gd name="adj" fmla="val 23810"/>
          </a:avLst>
        </a:prstGeom>
        <a:solidFill>
          <a:srgbClr val="00374B"/>
        </a:solidFill>
        <a:ln>
          <a:noFill/>
        </a:ln>
        <a:effectLst>
          <a:innerShdw blurRad="127000">
            <a:prstClr val="black">
              <a:alpha val="6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6AD22CB5-3F39-4343-8310-FC87CB803355}"/>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D5CC1828-31CE-07DE-CDA6-96CFA64D670C}"/>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91B2A22D-5214-F857-00B3-C3F70F9B4E1C}"/>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E84F11E5-A49E-4545-828E-785A2F891557}"/>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7E3D2937-A1C1-90E7-A3A7-A69FAC078F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2CD84638-F8B1-4541-9A73-5D493F09AC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35338CEB-C300-46AC-AF07-00CEECEC7EDD}"/>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D8237318-783C-4BCE-9D1F-87726AB0419B}"/>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8A3F10B0-E26E-917F-A070-D65C71990782}"/>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5819139B-DC77-F1EC-CC27-1ED1D179A0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11C47F24-2065-43DE-9040-DC6375C86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E50A68F4-9F35-47FB-A375-C15D7A510DFA}"/>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6399647C-E8DA-4F88-A540-C7047B7E0B2A}"/>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744D546F-D39F-4B48-8F41-8E2B314894DA}"/>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S2">
      <xdr:nvSpPr>
        <xdr:cNvPr id="30" name="TextBox 29">
          <a:extLst>
            <a:ext uri="{FF2B5EF4-FFF2-40B4-BE49-F238E27FC236}">
              <a16:creationId xmlns:a16="http://schemas.microsoft.com/office/drawing/2014/main" id="{42B758DE-2136-4562-A9AC-AE848C382DFF}"/>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8B5A44-0AE2-4C0D-884D-D06D19AE4418}" type="TxLink">
            <a:rPr lang="en-US" sz="1200" b="1"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E8BBD029-098D-46B5-8449-E8D92BF5D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E310050C-9027-4D27-AA8D-285468D9E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F224710A-432B-4E1E-87C5-7E48F8FBFB9C}"/>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44A5D52E-BDE8-8041-A1A1-01366E1E7D37}"/>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BEFEC6C0-6D5D-153C-1A53-7B919AAEE287}"/>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C2D170C1-2BE2-4EBF-BC1A-593D3D2CA6A0}"/>
            </a:ext>
          </a:extLst>
        </xdr:cNvPr>
        <xdr:cNvGrpSpPr/>
      </xdr:nvGrpSpPr>
      <xdr:grpSpPr>
        <a:xfrm>
          <a:off x="7631778" y="662940"/>
          <a:ext cx="1516526" cy="1012907"/>
          <a:chOff x="10705701" y="3556317"/>
          <a:chExt cx="2684384" cy="1662830"/>
        </a:xfrm>
      </xdr:grpSpPr>
      <xdr:graphicFrame macro="">
        <xdr:nvGraphicFramePr>
          <xdr:cNvPr id="37" name="Chart 36">
            <a:extLst>
              <a:ext uri="{FF2B5EF4-FFF2-40B4-BE49-F238E27FC236}">
                <a16:creationId xmlns:a16="http://schemas.microsoft.com/office/drawing/2014/main" id="{167615D6-8C26-8E18-67E2-AC6959756A4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E8FAFB51-A6BB-5AC0-762A-25E48648DBE1}"/>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6564069F-A76C-45C2-BAE3-0FC4BDD4FEFA}"/>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92B02E10-469B-49FA-9E8A-DB1E87695DD9}"/>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7EBFD581-E4E4-4B3F-A616-D57976EA4897}"/>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B1B9A8B0-74D4-4396-B819-A052045E3E2B}"/>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5746DA4E-5947-46BF-87B8-E1F16214769A}"/>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AC93D151-F371-41B3-9CBC-06CAF2D8C3B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F6FD3308-B1E0-41BA-84EF-A647B4011B79}"/>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9FCE48CF-3C44-4B95-AECA-5E37DD12D68D}"/>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FDFE7ACE-AA46-4912-A789-8065ACA50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2EBF30AC-7155-4580-B4EE-E541EDD3CE1E}"/>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32F17227-4A94-42BF-8A6E-899330CB96C6}"/>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0BA6B4DE-647E-45B8-BC2C-90B23CCDBE66}"/>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94E7CCA3-A4A7-4B50-B192-C3662071F0B5}"/>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6" name="Oval 55">
          <a:extLst>
            <a:ext uri="{FF2B5EF4-FFF2-40B4-BE49-F238E27FC236}">
              <a16:creationId xmlns:a16="http://schemas.microsoft.com/office/drawing/2014/main" id="{146C2101-89D6-4A8C-A789-49C64F326E9F}"/>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7" name="TextBox 56">
          <a:extLst>
            <a:ext uri="{FF2B5EF4-FFF2-40B4-BE49-F238E27FC236}">
              <a16:creationId xmlns:a16="http://schemas.microsoft.com/office/drawing/2014/main" id="{CDB05A9B-5212-4F2C-96A7-C51A42B2010A}"/>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58" name="TextBox 57">
          <a:extLst>
            <a:ext uri="{FF2B5EF4-FFF2-40B4-BE49-F238E27FC236}">
              <a16:creationId xmlns:a16="http://schemas.microsoft.com/office/drawing/2014/main" id="{660656CA-FFC3-48B5-A1B4-46E0715AB438}"/>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59" name="Year 5">
              <a:extLst>
                <a:ext uri="{FF2B5EF4-FFF2-40B4-BE49-F238E27FC236}">
                  <a16:creationId xmlns:a16="http://schemas.microsoft.com/office/drawing/2014/main" id="{F22D7129-FF8E-4898-9BA9-78BD0CCE42B9}"/>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0" name="Month 10">
              <a:extLst>
                <a:ext uri="{FF2B5EF4-FFF2-40B4-BE49-F238E27FC236}">
                  <a16:creationId xmlns:a16="http://schemas.microsoft.com/office/drawing/2014/main" id="{87D3384D-D0A6-4E35-AAC2-6C4A01C52BF2}"/>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27" name="Group 126">
          <a:hlinkClick xmlns:r="http://schemas.openxmlformats.org/officeDocument/2006/relationships" r:id="rId15"/>
          <a:extLst>
            <a:ext uri="{FF2B5EF4-FFF2-40B4-BE49-F238E27FC236}">
              <a16:creationId xmlns:a16="http://schemas.microsoft.com/office/drawing/2014/main" id="{9161E7A4-2DEA-D318-5778-4A4D7E55AEBA}"/>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B9BD09A3-B63F-44BF-9C0B-FF1F50A787C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1" name="Group 60">
            <a:extLst>
              <a:ext uri="{FF2B5EF4-FFF2-40B4-BE49-F238E27FC236}">
                <a16:creationId xmlns:a16="http://schemas.microsoft.com/office/drawing/2014/main" id="{60B59B9B-43AF-480D-A4C5-29DDF27EEA7E}"/>
              </a:ext>
            </a:extLst>
          </xdr:cNvPr>
          <xdr:cNvGrpSpPr/>
        </xdr:nvGrpSpPr>
        <xdr:grpSpPr>
          <a:xfrm>
            <a:off x="1258014" y="2392680"/>
            <a:ext cx="299291" cy="260755"/>
            <a:chOff x="6520543" y="3673855"/>
            <a:chExt cx="923590" cy="804672"/>
          </a:xfrm>
          <a:solidFill>
            <a:schemeClr val="bg1"/>
          </a:solidFill>
        </xdr:grpSpPr>
        <xdr:pic>
          <xdr:nvPicPr>
            <xdr:cNvPr id="62" name="Graphic 61" descr="User with solid fill">
              <a:extLst>
                <a:ext uri="{FF2B5EF4-FFF2-40B4-BE49-F238E27FC236}">
                  <a16:creationId xmlns:a16="http://schemas.microsoft.com/office/drawing/2014/main" id="{F9BDE3AA-AE68-47AB-AB6B-61242C49D1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63" name="Graphic 15" descr="User with solid fill">
              <a:extLst>
                <a:ext uri="{FF2B5EF4-FFF2-40B4-BE49-F238E27FC236}">
                  <a16:creationId xmlns:a16="http://schemas.microsoft.com/office/drawing/2014/main" id="{5AE81ACD-6E0C-7480-117A-BBCEEA937101}"/>
                </a:ext>
              </a:extLst>
            </xdr:cNvPr>
            <xdr:cNvGrpSpPr/>
          </xdr:nvGrpSpPr>
          <xdr:grpSpPr>
            <a:xfrm>
              <a:off x="6520543" y="3801837"/>
              <a:ext cx="609600" cy="604156"/>
              <a:chOff x="8164286" y="3867151"/>
              <a:chExt cx="609600" cy="604156"/>
            </a:xfrm>
            <a:grpFill/>
          </xdr:grpSpPr>
          <xdr:sp macro="" textlink="">
            <xdr:nvSpPr>
              <xdr:cNvPr id="64" name="Freeform: Shape 63">
                <a:extLst>
                  <a:ext uri="{FF2B5EF4-FFF2-40B4-BE49-F238E27FC236}">
                    <a16:creationId xmlns:a16="http://schemas.microsoft.com/office/drawing/2014/main" id="{3116B5B4-FDEC-6613-6E93-6BD8B9006CD8}"/>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5" name="Freeform: Shape 64">
                <a:extLst>
                  <a:ext uri="{FF2B5EF4-FFF2-40B4-BE49-F238E27FC236}">
                    <a16:creationId xmlns:a16="http://schemas.microsoft.com/office/drawing/2014/main" id="{919E1281-7F82-F606-675A-81680C05A979}"/>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28" name="Group 127">
          <a:hlinkClick xmlns:r="http://schemas.openxmlformats.org/officeDocument/2006/relationships" r:id="rId18"/>
          <a:extLst>
            <a:ext uri="{FF2B5EF4-FFF2-40B4-BE49-F238E27FC236}">
              <a16:creationId xmlns:a16="http://schemas.microsoft.com/office/drawing/2014/main" id="{EDF1AE08-64CF-AC90-B749-6286577EED7A}"/>
            </a:ext>
          </a:extLst>
        </xdr:cNvPr>
        <xdr:cNvGrpSpPr/>
      </xdr:nvGrpSpPr>
      <xdr:grpSpPr>
        <a:xfrm>
          <a:off x="1264920" y="3070860"/>
          <a:ext cx="1840230" cy="342900"/>
          <a:chOff x="1303020" y="2948940"/>
          <a:chExt cx="1897380" cy="335280"/>
        </a:xfrm>
      </xdr:grpSpPr>
      <xdr:sp macro="" textlink="Processing!N5">
        <xdr:nvSpPr>
          <xdr:cNvPr id="20" name="TextBox 19">
            <a:extLst>
              <a:ext uri="{FF2B5EF4-FFF2-40B4-BE49-F238E27FC236}">
                <a16:creationId xmlns:a16="http://schemas.microsoft.com/office/drawing/2014/main" id="{2E0C9F07-206C-4284-9065-63C03AA69F84}"/>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6" name="Freeform: Shape 65">
            <a:extLst>
              <a:ext uri="{FF2B5EF4-FFF2-40B4-BE49-F238E27FC236}">
                <a16:creationId xmlns:a16="http://schemas.microsoft.com/office/drawing/2014/main" id="{DB2DDEEE-DB91-4A87-88A3-3A3545BCF591}"/>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129" name="Group 128">
          <a:hlinkClick xmlns:r="http://schemas.openxmlformats.org/officeDocument/2006/relationships" r:id="rId19"/>
          <a:extLst>
            <a:ext uri="{FF2B5EF4-FFF2-40B4-BE49-F238E27FC236}">
              <a16:creationId xmlns:a16="http://schemas.microsoft.com/office/drawing/2014/main" id="{8858CBBA-EAAC-D38B-21FD-6FE44A9E3437}"/>
            </a:ext>
          </a:extLst>
        </xdr:cNvPr>
        <xdr:cNvGrpSpPr/>
      </xdr:nvGrpSpPr>
      <xdr:grpSpPr>
        <a:xfrm>
          <a:off x="1226820" y="3653790"/>
          <a:ext cx="1878330" cy="350520"/>
          <a:chOff x="1264920" y="3509010"/>
          <a:chExt cx="1935480" cy="335280"/>
        </a:xfrm>
      </xdr:grpSpPr>
      <xdr:sp macro="" textlink="Processing!N17">
        <xdr:nvSpPr>
          <xdr:cNvPr id="21" name="TextBox 20">
            <a:extLst>
              <a:ext uri="{FF2B5EF4-FFF2-40B4-BE49-F238E27FC236}">
                <a16:creationId xmlns:a16="http://schemas.microsoft.com/office/drawing/2014/main" id="{B378FCF9-B306-4514-95D4-6712AB0A650E}"/>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67" name="Freeform: Shape 66">
            <a:extLst>
              <a:ext uri="{FF2B5EF4-FFF2-40B4-BE49-F238E27FC236}">
                <a16:creationId xmlns:a16="http://schemas.microsoft.com/office/drawing/2014/main" id="{CCFE8A4D-0172-492C-820E-3F35299A00DF}"/>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140970</xdr:rowOff>
    </xdr:from>
    <xdr:to>
      <xdr:col>2</xdr:col>
      <xdr:colOff>274319</xdr:colOff>
      <xdr:row>23</xdr:row>
      <xdr:rowOff>88010</xdr:rowOff>
    </xdr:to>
    <xdr:sp macro="" textlink="">
      <xdr:nvSpPr>
        <xdr:cNvPr id="68" name="Freeform: Shape 67">
          <a:extLst>
            <a:ext uri="{FF2B5EF4-FFF2-40B4-BE49-F238E27FC236}">
              <a16:creationId xmlns:a16="http://schemas.microsoft.com/office/drawing/2014/main" id="{B23C93E5-C5FA-4FC8-836C-1C63CC6C9F55}"/>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69" name="TextBox 68">
          <a:extLst>
            <a:ext uri="{FF2B5EF4-FFF2-40B4-BE49-F238E27FC236}">
              <a16:creationId xmlns:a16="http://schemas.microsoft.com/office/drawing/2014/main" id="{66058FC5-A974-40EA-AEFC-9B4BA1D00AC4}"/>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0" name="TextBox 69">
          <a:extLst>
            <a:ext uri="{FF2B5EF4-FFF2-40B4-BE49-F238E27FC236}">
              <a16:creationId xmlns:a16="http://schemas.microsoft.com/office/drawing/2014/main" id="{1C9FDBD2-7DD1-4978-B1EA-1D964FDBA086}"/>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1" name="Oval 70">
          <a:extLst>
            <a:ext uri="{FF2B5EF4-FFF2-40B4-BE49-F238E27FC236}">
              <a16:creationId xmlns:a16="http://schemas.microsoft.com/office/drawing/2014/main" id="{48CCF797-B0C8-4F74-B832-230FC6D7809B}"/>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2" name="TextBox 71">
          <a:extLst>
            <a:ext uri="{FF2B5EF4-FFF2-40B4-BE49-F238E27FC236}">
              <a16:creationId xmlns:a16="http://schemas.microsoft.com/office/drawing/2014/main" id="{0AD4B721-C0D8-41A9-9C35-5179CC0957F6}"/>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73" name="Oval 72">
          <a:extLst>
            <a:ext uri="{FF2B5EF4-FFF2-40B4-BE49-F238E27FC236}">
              <a16:creationId xmlns:a16="http://schemas.microsoft.com/office/drawing/2014/main" id="{0231A805-1450-4489-8092-2686F0F6385B}"/>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74" name="TextBox 73">
          <a:extLst>
            <a:ext uri="{FF2B5EF4-FFF2-40B4-BE49-F238E27FC236}">
              <a16:creationId xmlns:a16="http://schemas.microsoft.com/office/drawing/2014/main" id="{052DBAD5-E111-456D-8671-4AB73C3D84C9}"/>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$193.8K</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75" name="TextBox 74">
          <a:extLst>
            <a:ext uri="{FF2B5EF4-FFF2-40B4-BE49-F238E27FC236}">
              <a16:creationId xmlns:a16="http://schemas.microsoft.com/office/drawing/2014/main" id="{F4A15DBB-FAC0-4249-9D60-6733BCB963B3}"/>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$158.8K</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76" name="Chart 75">
          <a:extLst>
            <a:ext uri="{FF2B5EF4-FFF2-40B4-BE49-F238E27FC236}">
              <a16:creationId xmlns:a16="http://schemas.microsoft.com/office/drawing/2014/main" id="{83970FC6-E594-45B1-B99D-089246D80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77" name="Chart 76">
          <a:extLst>
            <a:ext uri="{FF2B5EF4-FFF2-40B4-BE49-F238E27FC236}">
              <a16:creationId xmlns:a16="http://schemas.microsoft.com/office/drawing/2014/main" id="{5BC90CA2-1E2F-4262-9EB4-79F4B6F08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78" name="Chart 77">
          <a:extLst>
            <a:ext uri="{FF2B5EF4-FFF2-40B4-BE49-F238E27FC236}">
              <a16:creationId xmlns:a16="http://schemas.microsoft.com/office/drawing/2014/main" id="{DA64FFFA-40DE-4C06-80ED-D7E20FE7E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79" name="Chart 78">
          <a:extLst>
            <a:ext uri="{FF2B5EF4-FFF2-40B4-BE49-F238E27FC236}">
              <a16:creationId xmlns:a16="http://schemas.microsoft.com/office/drawing/2014/main" id="{F013C16A-35E0-48FC-B535-3BF15C7C4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0" name="Chart 79">
          <a:extLst>
            <a:ext uri="{FF2B5EF4-FFF2-40B4-BE49-F238E27FC236}">
              <a16:creationId xmlns:a16="http://schemas.microsoft.com/office/drawing/2014/main" id="{A1EF853A-4F37-4181-A35F-EFEA36987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1" name="TextBox 80">
          <a:extLst>
            <a:ext uri="{FF2B5EF4-FFF2-40B4-BE49-F238E27FC236}">
              <a16:creationId xmlns:a16="http://schemas.microsoft.com/office/drawing/2014/main" id="{5EEEF4D0-9A65-4E05-95BB-E78E014AF38F}"/>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Ethan Parker</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2" name="TextBox 81">
          <a:extLst>
            <a:ext uri="{FF2B5EF4-FFF2-40B4-BE49-F238E27FC236}">
              <a16:creationId xmlns:a16="http://schemas.microsoft.com/office/drawing/2014/main" id="{ACC2BA9A-CA52-4C7E-A37B-AC0A53A4674A}"/>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$90,633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83" name="TextBox 82">
          <a:extLst>
            <a:ext uri="{FF2B5EF4-FFF2-40B4-BE49-F238E27FC236}">
              <a16:creationId xmlns:a16="http://schemas.microsoft.com/office/drawing/2014/main" id="{AF45EE21-FC0D-4AF4-A52C-43EAE6524430}"/>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4" name="TextBox 83">
          <a:extLst>
            <a:ext uri="{FF2B5EF4-FFF2-40B4-BE49-F238E27FC236}">
              <a16:creationId xmlns:a16="http://schemas.microsoft.com/office/drawing/2014/main" id="{DACBF04B-7925-47CF-A0B5-7FC56906EC8F}"/>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5" name="TextBox 84">
          <a:extLst>
            <a:ext uri="{FF2B5EF4-FFF2-40B4-BE49-F238E27FC236}">
              <a16:creationId xmlns:a16="http://schemas.microsoft.com/office/drawing/2014/main" id="{3F5100A8-1B37-4136-BCC8-E0CC2991E07D}"/>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181%</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6" name="TextBox 85">
          <a:extLst>
            <a:ext uri="{FF2B5EF4-FFF2-40B4-BE49-F238E27FC236}">
              <a16:creationId xmlns:a16="http://schemas.microsoft.com/office/drawing/2014/main" id="{4300E744-BB74-4709-8AFC-4B70B9D2E8ED}"/>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Alex Mitchell</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87" name="TextBox 86">
          <a:extLst>
            <a:ext uri="{FF2B5EF4-FFF2-40B4-BE49-F238E27FC236}">
              <a16:creationId xmlns:a16="http://schemas.microsoft.com/office/drawing/2014/main" id="{6FD51E6C-18CD-4941-B634-CA584C59D3DF}"/>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$69,774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88" name="TextBox 87">
          <a:extLst>
            <a:ext uri="{FF2B5EF4-FFF2-40B4-BE49-F238E27FC236}">
              <a16:creationId xmlns:a16="http://schemas.microsoft.com/office/drawing/2014/main" id="{E18157F6-C0E2-48B2-850B-B170809C03D9}"/>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89" name="TextBox 88">
          <a:extLst>
            <a:ext uri="{FF2B5EF4-FFF2-40B4-BE49-F238E27FC236}">
              <a16:creationId xmlns:a16="http://schemas.microsoft.com/office/drawing/2014/main" id="{0DE1DD0E-E43E-472B-8007-713AC044E85E}"/>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0" name="TextBox 89">
          <a:extLst>
            <a:ext uri="{FF2B5EF4-FFF2-40B4-BE49-F238E27FC236}">
              <a16:creationId xmlns:a16="http://schemas.microsoft.com/office/drawing/2014/main" id="{1C0F198E-5125-4F34-A0B6-8D1D4514B6DF}"/>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$21,541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1" name="TextBox 90">
          <a:extLst>
            <a:ext uri="{FF2B5EF4-FFF2-40B4-BE49-F238E27FC236}">
              <a16:creationId xmlns:a16="http://schemas.microsoft.com/office/drawing/2014/main" id="{814A8B55-338A-487A-8848-FB4A40DF941C}"/>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43%</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2" name="TextBox 91">
          <a:extLst>
            <a:ext uri="{FF2B5EF4-FFF2-40B4-BE49-F238E27FC236}">
              <a16:creationId xmlns:a16="http://schemas.microsoft.com/office/drawing/2014/main" id="{7537EC77-D74A-4732-9BC0-9536B57DD7C9}"/>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6</xdr:col>
      <xdr:colOff>160020</xdr:colOff>
      <xdr:row>13</xdr:row>
      <xdr:rowOff>72390</xdr:rowOff>
    </xdr:from>
    <xdr:to>
      <xdr:col>14</xdr:col>
      <xdr:colOff>525780</xdr:colOff>
      <xdr:row>24</xdr:row>
      <xdr:rowOff>15240</xdr:rowOff>
    </xdr:to>
    <xdr:graphicFrame macro="">
      <xdr:nvGraphicFramePr>
        <xdr:cNvPr id="108" name="Chart 107">
          <a:extLst>
            <a:ext uri="{FF2B5EF4-FFF2-40B4-BE49-F238E27FC236}">
              <a16:creationId xmlns:a16="http://schemas.microsoft.com/office/drawing/2014/main" id="{F0D9C392-6A3F-421F-AA4F-340F99C3C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430530</xdr:colOff>
      <xdr:row>11</xdr:row>
      <xdr:rowOff>163830</xdr:rowOff>
    </xdr:from>
    <xdr:to>
      <xdr:col>15</xdr:col>
      <xdr:colOff>133350</xdr:colOff>
      <xdr:row>13</xdr:row>
      <xdr:rowOff>133350</xdr:rowOff>
    </xdr:to>
    <xdr:grpSp>
      <xdr:nvGrpSpPr>
        <xdr:cNvPr id="124" name="Group 123">
          <a:extLst>
            <a:ext uri="{FF2B5EF4-FFF2-40B4-BE49-F238E27FC236}">
              <a16:creationId xmlns:a16="http://schemas.microsoft.com/office/drawing/2014/main" id="{CA04C207-15F0-E113-80ED-841AED70419A}"/>
            </a:ext>
          </a:extLst>
        </xdr:cNvPr>
        <xdr:cNvGrpSpPr/>
      </xdr:nvGrpSpPr>
      <xdr:grpSpPr>
        <a:xfrm>
          <a:off x="7517130" y="2259330"/>
          <a:ext cx="1474470" cy="350520"/>
          <a:chOff x="7745730" y="2186940"/>
          <a:chExt cx="1531620" cy="335280"/>
        </a:xfrm>
      </xdr:grpSpPr>
      <xdr:sp macro="" textlink="Processing!H17">
        <xdr:nvSpPr>
          <xdr:cNvPr id="113" name="TextBox 112">
            <a:extLst>
              <a:ext uri="{FF2B5EF4-FFF2-40B4-BE49-F238E27FC236}">
                <a16:creationId xmlns:a16="http://schemas.microsoft.com/office/drawing/2014/main" id="{6A28D680-F03A-4B75-80A2-6C07E8B5BE3A}"/>
              </a:ext>
            </a:extLst>
          </xdr:cNvPr>
          <xdr:cNvSpPr txBox="1"/>
        </xdr:nvSpPr>
        <xdr:spPr>
          <a:xfrm>
            <a:off x="7879080" y="2186940"/>
            <a:ext cx="754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95E6EB-E3E9-400E-A54D-74969CCDDDCB}" type="TxLink">
              <a:rPr lang="en-US" sz="1100" b="0" i="0" u="none" strike="noStrike">
                <a:solidFill>
                  <a:srgbClr val="000000"/>
                </a:solidFill>
                <a:latin typeface="Aptos Narrow"/>
                <a:ea typeface="+mn-ea"/>
                <a:cs typeface="+mn-cs"/>
              </a:rPr>
              <a:pPr marL="0" indent="0" algn="l"/>
              <a:t>Product B</a:t>
            </a:fld>
            <a:endParaRPr lang="ru-RU" sz="1200" b="1" i="0" u="none" strike="noStrike">
              <a:solidFill>
                <a:srgbClr val="000000"/>
              </a:solidFill>
              <a:latin typeface="Aptos Narrow"/>
              <a:ea typeface="+mn-ea"/>
              <a:cs typeface="+mn-cs"/>
            </a:endParaRPr>
          </a:p>
        </xdr:txBody>
      </xdr:sp>
      <xdr:sp macro="" textlink="">
        <xdr:nvSpPr>
          <xdr:cNvPr id="114" name="Oval 113">
            <a:extLst>
              <a:ext uri="{FF2B5EF4-FFF2-40B4-BE49-F238E27FC236}">
                <a16:creationId xmlns:a16="http://schemas.microsoft.com/office/drawing/2014/main" id="{1D598F6B-40B2-47A9-A129-1196F00E7BF7}"/>
              </a:ext>
            </a:extLst>
          </xdr:cNvPr>
          <xdr:cNvSpPr/>
        </xdr:nvSpPr>
        <xdr:spPr>
          <a:xfrm>
            <a:off x="7745730" y="228600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C32">
        <xdr:nvSpPr>
          <xdr:cNvPr id="117" name="TextBox 116">
            <a:extLst>
              <a:ext uri="{FF2B5EF4-FFF2-40B4-BE49-F238E27FC236}">
                <a16:creationId xmlns:a16="http://schemas.microsoft.com/office/drawing/2014/main" id="{BB839885-98E3-42CD-A286-64F51B244E82}"/>
              </a:ext>
            </a:extLst>
          </xdr:cNvPr>
          <xdr:cNvSpPr txBox="1"/>
        </xdr:nvSpPr>
        <xdr:spPr>
          <a:xfrm>
            <a:off x="8519160" y="218694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1" i="0" u="none" strike="noStrike">
                <a:solidFill>
                  <a:srgbClr val="000000"/>
                </a:solidFill>
                <a:latin typeface="Aptos Narrow"/>
                <a:ea typeface="+mn-ea"/>
                <a:cs typeface="+mn-cs"/>
              </a:rPr>
              <a:pPr marL="0" indent="0" algn="l"/>
              <a:t>$205.4K</a:t>
            </a:fld>
            <a:endParaRPr lang="ru-RU" sz="1200" b="1" i="0" u="none" strike="noStrike">
              <a:solidFill>
                <a:srgbClr val="000000"/>
              </a:solidFill>
              <a:latin typeface="Aptos Narrow"/>
              <a:ea typeface="+mn-ea"/>
              <a:cs typeface="+mn-cs"/>
            </a:endParaRPr>
          </a:p>
        </xdr:txBody>
      </xdr:sp>
    </xdr:grpSp>
    <xdr:clientData/>
  </xdr:twoCellAnchor>
  <xdr:twoCellAnchor>
    <xdr:from>
      <xdr:col>12</xdr:col>
      <xdr:colOff>430530</xdr:colOff>
      <xdr:row>10</xdr:row>
      <xdr:rowOff>121920</xdr:rowOff>
    </xdr:from>
    <xdr:to>
      <xdr:col>15</xdr:col>
      <xdr:colOff>95250</xdr:colOff>
      <xdr:row>12</xdr:row>
      <xdr:rowOff>91440</xdr:rowOff>
    </xdr:to>
    <xdr:grpSp>
      <xdr:nvGrpSpPr>
        <xdr:cNvPr id="125" name="Group 124">
          <a:extLst>
            <a:ext uri="{FF2B5EF4-FFF2-40B4-BE49-F238E27FC236}">
              <a16:creationId xmlns:a16="http://schemas.microsoft.com/office/drawing/2014/main" id="{E2B6C56E-FDD0-AD9A-F2D0-82542ECDA809}"/>
            </a:ext>
          </a:extLst>
        </xdr:cNvPr>
        <xdr:cNvGrpSpPr/>
      </xdr:nvGrpSpPr>
      <xdr:grpSpPr>
        <a:xfrm>
          <a:off x="7517130" y="2026920"/>
          <a:ext cx="1436370" cy="350520"/>
          <a:chOff x="7745730" y="1950720"/>
          <a:chExt cx="1493520" cy="335280"/>
        </a:xfrm>
      </xdr:grpSpPr>
      <xdr:sp macro="" textlink="Processing!G17">
        <xdr:nvSpPr>
          <xdr:cNvPr id="110" name="TextBox 109">
            <a:extLst>
              <a:ext uri="{FF2B5EF4-FFF2-40B4-BE49-F238E27FC236}">
                <a16:creationId xmlns:a16="http://schemas.microsoft.com/office/drawing/2014/main" id="{AA90624C-E94B-4054-9727-28DD0106C59B}"/>
              </a:ext>
            </a:extLst>
          </xdr:cNvPr>
          <xdr:cNvSpPr txBox="1"/>
        </xdr:nvSpPr>
        <xdr:spPr>
          <a:xfrm>
            <a:off x="7863840" y="195072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FFF42A-47F1-419B-87F6-4E6FB30190F8}" type="TxLink">
              <a:rPr lang="en-US" sz="1100" b="0" i="0" u="none" strike="noStrike">
                <a:solidFill>
                  <a:srgbClr val="000000"/>
                </a:solidFill>
                <a:latin typeface="Aptos Narrow"/>
                <a:ea typeface="+mn-ea"/>
                <a:cs typeface="+mn-cs"/>
              </a:rPr>
              <a:pPr marL="0" indent="0" algn="l"/>
              <a:t>Product A</a:t>
            </a:fld>
            <a:endParaRPr lang="ru-RU" sz="1200" b="1" i="0" u="none" strike="noStrike">
              <a:solidFill>
                <a:srgbClr val="000000"/>
              </a:solidFill>
              <a:latin typeface="Aptos Narrow"/>
              <a:ea typeface="+mn-ea"/>
              <a:cs typeface="+mn-cs"/>
            </a:endParaRPr>
          </a:p>
        </xdr:txBody>
      </xdr:sp>
      <xdr:sp macro="" textlink="Processing!B32">
        <xdr:nvSpPr>
          <xdr:cNvPr id="111" name="TextBox 110">
            <a:extLst>
              <a:ext uri="{FF2B5EF4-FFF2-40B4-BE49-F238E27FC236}">
                <a16:creationId xmlns:a16="http://schemas.microsoft.com/office/drawing/2014/main" id="{A9A4CD28-E619-4A60-8C8E-D199DF82182D}"/>
              </a:ext>
            </a:extLst>
          </xdr:cNvPr>
          <xdr:cNvSpPr txBox="1"/>
        </xdr:nvSpPr>
        <xdr:spPr>
          <a:xfrm>
            <a:off x="8481060" y="195072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1" i="0" u="none" strike="noStrike">
                <a:solidFill>
                  <a:srgbClr val="000000"/>
                </a:solidFill>
                <a:latin typeface="Aptos Narrow"/>
                <a:ea typeface="+mn-ea"/>
                <a:cs typeface="+mn-cs"/>
              </a:rPr>
              <a:pPr marL="0" indent="0" algn="l"/>
              <a:t>$191.1K</a:t>
            </a:fld>
            <a:endParaRPr lang="ru-RU" sz="1200" b="1" i="0" u="none" strike="noStrike">
              <a:solidFill>
                <a:srgbClr val="000000"/>
              </a:solidFill>
              <a:latin typeface="Aptos Narrow"/>
              <a:ea typeface="+mn-ea"/>
              <a:cs typeface="+mn-cs"/>
            </a:endParaRPr>
          </a:p>
        </xdr:txBody>
      </xdr:sp>
      <xdr:sp macro="" textlink="">
        <xdr:nvSpPr>
          <xdr:cNvPr id="116" name="Oval 115">
            <a:extLst>
              <a:ext uri="{FF2B5EF4-FFF2-40B4-BE49-F238E27FC236}">
                <a16:creationId xmlns:a16="http://schemas.microsoft.com/office/drawing/2014/main" id="{13C597E9-50B6-4C51-8121-4DD93215380B}"/>
              </a:ext>
            </a:extLst>
          </xdr:cNvPr>
          <xdr:cNvSpPr/>
        </xdr:nvSpPr>
        <xdr:spPr>
          <a:xfrm>
            <a:off x="7745730" y="204978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clientData/>
  </xdr:twoCellAnchor>
  <xdr:twoCellAnchor>
    <xdr:from>
      <xdr:col>12</xdr:col>
      <xdr:colOff>430530</xdr:colOff>
      <xdr:row>13</xdr:row>
      <xdr:rowOff>22860</xdr:rowOff>
    </xdr:from>
    <xdr:to>
      <xdr:col>15</xdr:col>
      <xdr:colOff>110490</xdr:colOff>
      <xdr:row>14</xdr:row>
      <xdr:rowOff>175260</xdr:rowOff>
    </xdr:to>
    <xdr:grpSp>
      <xdr:nvGrpSpPr>
        <xdr:cNvPr id="123" name="Group 122">
          <a:extLst>
            <a:ext uri="{FF2B5EF4-FFF2-40B4-BE49-F238E27FC236}">
              <a16:creationId xmlns:a16="http://schemas.microsoft.com/office/drawing/2014/main" id="{03313113-2B36-C769-80DB-6656C40AF532}"/>
            </a:ext>
          </a:extLst>
        </xdr:cNvPr>
        <xdr:cNvGrpSpPr/>
      </xdr:nvGrpSpPr>
      <xdr:grpSpPr>
        <a:xfrm>
          <a:off x="7517130" y="2499360"/>
          <a:ext cx="1451610" cy="342900"/>
          <a:chOff x="7745730" y="2400300"/>
          <a:chExt cx="1508760" cy="335280"/>
        </a:xfrm>
      </xdr:grpSpPr>
      <xdr:sp macro="" textlink="">
        <xdr:nvSpPr>
          <xdr:cNvPr id="112" name="Oval 111">
            <a:extLst>
              <a:ext uri="{FF2B5EF4-FFF2-40B4-BE49-F238E27FC236}">
                <a16:creationId xmlns:a16="http://schemas.microsoft.com/office/drawing/2014/main" id="{C102E1FE-C402-4CA2-8FA5-5FB038520F63}"/>
              </a:ext>
            </a:extLst>
          </xdr:cNvPr>
          <xdr:cNvSpPr/>
        </xdr:nvSpPr>
        <xdr:spPr>
          <a:xfrm>
            <a:off x="7745730" y="249936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I17">
        <xdr:nvSpPr>
          <xdr:cNvPr id="115" name="TextBox 114">
            <a:extLst>
              <a:ext uri="{FF2B5EF4-FFF2-40B4-BE49-F238E27FC236}">
                <a16:creationId xmlns:a16="http://schemas.microsoft.com/office/drawing/2014/main" id="{09E5E822-8352-4AAC-8F32-0E7D13AEA149}"/>
              </a:ext>
            </a:extLst>
          </xdr:cNvPr>
          <xdr:cNvSpPr txBox="1"/>
        </xdr:nvSpPr>
        <xdr:spPr>
          <a:xfrm>
            <a:off x="7863840" y="2400300"/>
            <a:ext cx="800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6E5C129-F7CA-49A0-901E-B1FCD70CE992}" type="TxLink">
              <a:rPr lang="en-US" sz="1100" b="0" i="0" u="none" strike="noStrike">
                <a:solidFill>
                  <a:srgbClr val="000000"/>
                </a:solidFill>
                <a:latin typeface="Aptos Narrow"/>
                <a:ea typeface="+mn-ea"/>
                <a:cs typeface="+mn-cs"/>
              </a:rPr>
              <a:pPr marL="0" indent="0" algn="l"/>
              <a:t>Product C</a:t>
            </a:fld>
            <a:endParaRPr lang="ru-RU" sz="1200" b="1" i="0" u="none" strike="noStrike">
              <a:solidFill>
                <a:srgbClr val="000000"/>
              </a:solidFill>
              <a:latin typeface="Aptos Narrow"/>
              <a:ea typeface="+mn-ea"/>
              <a:cs typeface="+mn-cs"/>
            </a:endParaRPr>
          </a:p>
        </xdr:txBody>
      </xdr:sp>
      <xdr:sp macro="" textlink="Processing!D32">
        <xdr:nvSpPr>
          <xdr:cNvPr id="118" name="TextBox 117">
            <a:extLst>
              <a:ext uri="{FF2B5EF4-FFF2-40B4-BE49-F238E27FC236}">
                <a16:creationId xmlns:a16="http://schemas.microsoft.com/office/drawing/2014/main" id="{85396405-4117-4B58-9F5C-A3F8B2CDF251}"/>
              </a:ext>
            </a:extLst>
          </xdr:cNvPr>
          <xdr:cNvSpPr txBox="1"/>
        </xdr:nvSpPr>
        <xdr:spPr>
          <a:xfrm>
            <a:off x="8496300" y="2400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1" i="0" u="none" strike="noStrike">
                <a:solidFill>
                  <a:srgbClr val="000000"/>
                </a:solidFill>
                <a:latin typeface="Aptos Narrow"/>
                <a:ea typeface="+mn-ea"/>
                <a:cs typeface="+mn-cs"/>
              </a:rPr>
              <a:pPr marL="0" indent="0" algn="l"/>
              <a:t>$184.8K</a:t>
            </a:fld>
            <a:endParaRPr lang="ru-RU" sz="1200" b="1" i="0" u="none" strike="noStrike">
              <a:solidFill>
                <a:srgbClr val="000000"/>
              </a:solidFill>
              <a:latin typeface="Aptos Narrow"/>
              <a:ea typeface="+mn-ea"/>
              <a:cs typeface="+mn-cs"/>
            </a:endParaRPr>
          </a:p>
        </xdr:txBody>
      </xdr:sp>
    </xdr:grpSp>
    <xdr:clientData/>
  </xdr:twoCellAnchor>
  <xdr:twoCellAnchor>
    <xdr:from>
      <xdr:col>9</xdr:col>
      <xdr:colOff>175260</xdr:colOff>
      <xdr:row>10</xdr:row>
      <xdr:rowOff>144780</xdr:rowOff>
    </xdr:from>
    <xdr:to>
      <xdr:col>11</xdr:col>
      <xdr:colOff>419100</xdr:colOff>
      <xdr:row>12</xdr:row>
      <xdr:rowOff>114300</xdr:rowOff>
    </xdr:to>
    <xdr:sp macro="" textlink="Processing!J30">
      <xdr:nvSpPr>
        <xdr:cNvPr id="119" name="TextBox 118">
          <a:extLst>
            <a:ext uri="{FF2B5EF4-FFF2-40B4-BE49-F238E27FC236}">
              <a16:creationId xmlns:a16="http://schemas.microsoft.com/office/drawing/2014/main" id="{58497211-F01D-4B16-8C1A-45DDA74F0BF3}"/>
            </a:ext>
          </a:extLst>
        </xdr:cNvPr>
        <xdr:cNvSpPr txBox="1"/>
      </xdr:nvSpPr>
      <xdr:spPr>
        <a:xfrm>
          <a:off x="5661660" y="197358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424D22-BDA8-423E-BE8E-5FBB522CDD0A}" type="TxLink">
            <a:rPr lang="en-US" sz="1800" b="0" i="0" u="none" strike="noStrike">
              <a:solidFill>
                <a:srgbClr val="000000"/>
              </a:solidFill>
              <a:latin typeface="Aptos Narrow"/>
              <a:ea typeface="+mn-ea"/>
              <a:cs typeface="+mn-cs"/>
            </a:rPr>
            <a:pPr marL="0" indent="0" algn="l"/>
            <a:t> $581,356 </a:t>
          </a:fld>
          <a:endParaRPr lang="ru-RU" sz="4000" b="1" i="0" u="none" strike="noStrike">
            <a:solidFill>
              <a:srgbClr val="000000"/>
            </a:solidFill>
            <a:latin typeface="Aptos Narrow"/>
            <a:ea typeface="+mn-ea"/>
            <a:cs typeface="+mn-cs"/>
          </a:endParaRPr>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105" name="Month 11">
              <a:extLst>
                <a:ext uri="{FF2B5EF4-FFF2-40B4-BE49-F238E27FC236}">
                  <a16:creationId xmlns:a16="http://schemas.microsoft.com/office/drawing/2014/main" id="{7832C95B-BEEE-45F6-AA2D-B4E615D50C8E}"/>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91440</xdr:colOff>
      <xdr:row>26</xdr:row>
      <xdr:rowOff>7620</xdr:rowOff>
    </xdr:from>
    <xdr:to>
      <xdr:col>19</xdr:col>
      <xdr:colOff>502920</xdr:colOff>
      <xdr:row>39</xdr:row>
      <xdr:rowOff>15240</xdr:rowOff>
    </xdr:to>
    <xdr:sp macro="" textlink="">
      <xdr:nvSpPr>
        <xdr:cNvPr id="126" name="Rectangle 125">
          <a:hlinkClick xmlns:r="http://schemas.openxmlformats.org/officeDocument/2006/relationships" r:id="rId26"/>
          <a:extLst>
            <a:ext uri="{FF2B5EF4-FFF2-40B4-BE49-F238E27FC236}">
              <a16:creationId xmlns:a16="http://schemas.microsoft.com/office/drawing/2014/main" id="{49CAF40E-48F4-4981-B152-3AE799439405}"/>
            </a:ext>
          </a:extLst>
        </xdr:cNvPr>
        <xdr:cNvSpPr/>
      </xdr:nvSpPr>
      <xdr:spPr>
        <a:xfrm>
          <a:off x="8625840" y="4762500"/>
          <a:ext cx="3459480" cy="2385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403860</xdr:colOff>
      <xdr:row>2</xdr:row>
      <xdr:rowOff>30480</xdr:rowOff>
    </xdr:from>
    <xdr:to>
      <xdr:col>9</xdr:col>
      <xdr:colOff>68580</xdr:colOff>
      <xdr:row>9</xdr:row>
      <xdr:rowOff>38100</xdr:rowOff>
    </xdr:to>
    <xdr:sp macro="" textlink="">
      <xdr:nvSpPr>
        <xdr:cNvPr id="130" name="Rectangle 129">
          <a:hlinkClick xmlns:r="http://schemas.openxmlformats.org/officeDocument/2006/relationships" r:id="rId15"/>
          <a:extLst>
            <a:ext uri="{FF2B5EF4-FFF2-40B4-BE49-F238E27FC236}">
              <a16:creationId xmlns:a16="http://schemas.microsoft.com/office/drawing/2014/main" id="{26BE9634-D93A-4113-85EB-BDC63701CDB6}"/>
            </a:ext>
          </a:extLst>
        </xdr:cNvPr>
        <xdr:cNvSpPr/>
      </xdr:nvSpPr>
      <xdr:spPr>
        <a:xfrm>
          <a:off x="345186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152400</xdr:colOff>
      <xdr:row>2</xdr:row>
      <xdr:rowOff>30480</xdr:rowOff>
    </xdr:from>
    <xdr:to>
      <xdr:col>12</xdr:col>
      <xdr:colOff>426720</xdr:colOff>
      <xdr:row>9</xdr:row>
      <xdr:rowOff>38100</xdr:rowOff>
    </xdr:to>
    <xdr:sp macro="" textlink="">
      <xdr:nvSpPr>
        <xdr:cNvPr id="131" name="Rectangle 130">
          <a:hlinkClick xmlns:r="http://schemas.openxmlformats.org/officeDocument/2006/relationships" r:id="rId18"/>
          <a:extLst>
            <a:ext uri="{FF2B5EF4-FFF2-40B4-BE49-F238E27FC236}">
              <a16:creationId xmlns:a16="http://schemas.microsoft.com/office/drawing/2014/main" id="{A553821A-EEB8-43B8-973E-E018F1B9787A}"/>
            </a:ext>
          </a:extLst>
        </xdr:cNvPr>
        <xdr:cNvSpPr/>
      </xdr:nvSpPr>
      <xdr:spPr>
        <a:xfrm>
          <a:off x="56388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30480</xdr:rowOff>
    </xdr:from>
    <xdr:to>
      <xdr:col>16</xdr:col>
      <xdr:colOff>160020</xdr:colOff>
      <xdr:row>9</xdr:row>
      <xdr:rowOff>38100</xdr:rowOff>
    </xdr:to>
    <xdr:sp macro="" textlink="">
      <xdr:nvSpPr>
        <xdr:cNvPr id="132" name="Rectangle 131">
          <a:hlinkClick xmlns:r="http://schemas.openxmlformats.org/officeDocument/2006/relationships" r:id="rId19"/>
          <a:extLst>
            <a:ext uri="{FF2B5EF4-FFF2-40B4-BE49-F238E27FC236}">
              <a16:creationId xmlns:a16="http://schemas.microsoft.com/office/drawing/2014/main" id="{234BDC95-CB26-415D-B741-F3B6064A1C53}"/>
            </a:ext>
          </a:extLst>
        </xdr:cNvPr>
        <xdr:cNvSpPr/>
      </xdr:nvSpPr>
      <xdr:spPr>
        <a:xfrm>
          <a:off x="78105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DA96CB09-9CE9-4B02-BDA7-4C04AA15E3A5}"/>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7C808A75-31F3-4E85-B5E4-F88F46BB584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E10156AF-F439-47A0-B2ED-4D6EE28A4B22}"/>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A2B08D69-C39D-4300-B8AC-8EE80188DB23}"/>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DCC16CF1-38CA-4114-B6A4-0EB6F2474A3F}"/>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A5413023-FFD1-41C7-BB93-97DDC1DF10C9}"/>
            </a:ext>
          </a:extLst>
        </xdr:cNvPr>
        <xdr:cNvSpPr/>
      </xdr:nvSpPr>
      <xdr:spPr>
        <a:xfrm>
          <a:off x="10027920" y="45720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7C89E8A4-DF25-45D5-A55B-CC31A16509E4}"/>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AB7A8EC4-88F6-4B94-9139-35C4205F6064}"/>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20ED77E5-F755-4B90-AA41-1A83B93125AA}"/>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972BE546-DA2B-4351-A0AB-C226779F210E}"/>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21</xdr:row>
      <xdr:rowOff>160020</xdr:rowOff>
    </xdr:from>
    <xdr:to>
      <xdr:col>4</xdr:col>
      <xdr:colOff>605790</xdr:colOff>
      <xdr:row>24</xdr:row>
      <xdr:rowOff>68580</xdr:rowOff>
    </xdr:to>
    <xdr:sp macro="" textlink="">
      <xdr:nvSpPr>
        <xdr:cNvPr id="12" name="Rectangle: Rounded Corners 11">
          <a:extLst>
            <a:ext uri="{FF2B5EF4-FFF2-40B4-BE49-F238E27FC236}">
              <a16:creationId xmlns:a16="http://schemas.microsoft.com/office/drawing/2014/main" id="{6742F8CB-5909-47A5-B820-924BA05CE91C}"/>
            </a:ext>
          </a:extLst>
        </xdr:cNvPr>
        <xdr:cNvSpPr/>
      </xdr:nvSpPr>
      <xdr:spPr>
        <a:xfrm>
          <a:off x="1123950" y="4000500"/>
          <a:ext cx="1920240" cy="457200"/>
        </a:xfrm>
        <a:prstGeom prst="roundRect">
          <a:avLst>
            <a:gd name="adj" fmla="val 23810"/>
          </a:avLst>
        </a:prstGeom>
        <a:solidFill>
          <a:srgbClr val="00374B"/>
        </a:solidFill>
        <a:ln>
          <a:noFill/>
        </a:ln>
        <a:effectLst>
          <a:innerShdw blurRad="127000">
            <a:prstClr val="black">
              <a:alpha val="6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7BF00FAB-CDDE-42CF-A905-5FA0B2E7C847}"/>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3CB66130-B341-676A-3057-BE8E266D0814}"/>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1A5E31FD-567F-B9E4-8D99-AD7720BECB0D}"/>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F10CD8BB-1C27-4128-85FD-D0916A373207}"/>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8A9C5AEA-C33C-4601-F210-E174C5828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F088E8E9-DC32-82D9-0467-15E68E4C0F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7188BF09-1378-449B-9D93-9D5AF5C42226}"/>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B869D544-3439-4BB8-BB2F-F7EF6E791C08}"/>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ED472C7D-5454-1C69-5C7F-0CA7DBF31C85}"/>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F69CC2BC-EB0C-DF08-BE10-17EB16041D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147A5AE8-D27B-49E7-B60D-E42959CBA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A378D8CD-C1B7-4A78-8A94-F84DD9C915F2}"/>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42BE5610-A2BF-40D2-81AD-527E1ED0BAA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B866DBE0-5A59-42E8-A06F-D21D11F583BF}"/>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S2">
      <xdr:nvSpPr>
        <xdr:cNvPr id="30" name="TextBox 29">
          <a:extLst>
            <a:ext uri="{FF2B5EF4-FFF2-40B4-BE49-F238E27FC236}">
              <a16:creationId xmlns:a16="http://schemas.microsoft.com/office/drawing/2014/main" id="{40E0CADB-58FF-4D32-8EDB-5A0A222F4CC9}"/>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8B5A44-0AE2-4C0D-884D-D06D19AE4418}" type="TxLink">
            <a:rPr lang="en-US" sz="1200" b="1"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D642D33A-9787-4BB3-B213-972CB776F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8870F3F3-2032-4416-8B67-91005B83D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8FF078AC-39ED-416A-B420-E2BAB53EB308}"/>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FA87010C-9CC0-7EEA-FC43-DBF14C4F305D}"/>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A32CFCD0-7862-B08D-80D3-66CFA208992B}"/>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37040501-4D99-4E9D-9D59-D6001B7EB7B8}"/>
            </a:ext>
          </a:extLst>
        </xdr:cNvPr>
        <xdr:cNvGrpSpPr/>
      </xdr:nvGrpSpPr>
      <xdr:grpSpPr>
        <a:xfrm>
          <a:off x="7631778" y="662940"/>
          <a:ext cx="1516526" cy="1012907"/>
          <a:chOff x="10705701" y="3556317"/>
          <a:chExt cx="2684384" cy="1662830"/>
        </a:xfrm>
      </xdr:grpSpPr>
      <xdr:graphicFrame macro="">
        <xdr:nvGraphicFramePr>
          <xdr:cNvPr id="37" name="Chart 36">
            <a:extLst>
              <a:ext uri="{FF2B5EF4-FFF2-40B4-BE49-F238E27FC236}">
                <a16:creationId xmlns:a16="http://schemas.microsoft.com/office/drawing/2014/main" id="{7BD4CD47-AAFC-9002-F961-74AB9885507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2A45CB95-ED90-388E-320C-10ECC1824347}"/>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B685C506-C740-4934-A4F2-31B88F77D433}"/>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ECA9FF4A-F1B6-4F0D-BA94-AFC0B46E8CCC}"/>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DF7961B3-1773-4C65-8D5C-360C58D75878}"/>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7D9B5B17-82FC-466E-B5BC-ADB7AA3B68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F92E94F2-2112-4850-8E9B-FF98B1125346}"/>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B2983031-3FF5-4361-A60C-04DF2C6C6D09}"/>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E0CCA05F-6299-4541-9EA3-C21F765C29F4}"/>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EA45279B-839A-402E-91FA-B87B7A05F7DA}"/>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06F54970-DC98-4C73-9992-7E7789016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98ADAD7A-F78B-4517-B405-3DA0ADAE77F7}"/>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31AC1435-9D52-405E-BB90-0AD54E96DDB9}"/>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08862D41-5B14-4F35-99B7-3544BB5C8D87}"/>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1DCB769D-1D4D-4116-A486-32A4F5360B64}"/>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2" name="Oval 51">
          <a:extLst>
            <a:ext uri="{FF2B5EF4-FFF2-40B4-BE49-F238E27FC236}">
              <a16:creationId xmlns:a16="http://schemas.microsoft.com/office/drawing/2014/main" id="{08962F4A-27E8-42B0-BCC1-95EADD7CC238}"/>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3" name="TextBox 52">
          <a:extLst>
            <a:ext uri="{FF2B5EF4-FFF2-40B4-BE49-F238E27FC236}">
              <a16:creationId xmlns:a16="http://schemas.microsoft.com/office/drawing/2014/main" id="{248E6D2C-C46B-4942-A81D-3E878E8AE8EC}"/>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54" name="TextBox 53">
          <a:extLst>
            <a:ext uri="{FF2B5EF4-FFF2-40B4-BE49-F238E27FC236}">
              <a16:creationId xmlns:a16="http://schemas.microsoft.com/office/drawing/2014/main" id="{C018A1FC-1BDE-4538-BC6C-CB212B92520F}"/>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55" name="Year 6">
              <a:extLst>
                <a:ext uri="{FF2B5EF4-FFF2-40B4-BE49-F238E27FC236}">
                  <a16:creationId xmlns:a16="http://schemas.microsoft.com/office/drawing/2014/main" id="{82916249-508C-42D6-8895-8B9F8511AA88}"/>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56" name="Month 12">
              <a:extLst>
                <a:ext uri="{FF2B5EF4-FFF2-40B4-BE49-F238E27FC236}">
                  <a16:creationId xmlns:a16="http://schemas.microsoft.com/office/drawing/2014/main" id="{73B0A63B-2D00-4DD5-9519-A3CB8F034E61}"/>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17" name="Group 116">
          <a:hlinkClick xmlns:r="http://schemas.openxmlformats.org/officeDocument/2006/relationships" r:id="rId15"/>
          <a:extLst>
            <a:ext uri="{FF2B5EF4-FFF2-40B4-BE49-F238E27FC236}">
              <a16:creationId xmlns:a16="http://schemas.microsoft.com/office/drawing/2014/main" id="{50695C5C-91C1-754F-7B22-EF2D362FD5B1}"/>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EB458FAB-B587-4D99-9CAA-689AE8D2B59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57" name="Group 56">
            <a:extLst>
              <a:ext uri="{FF2B5EF4-FFF2-40B4-BE49-F238E27FC236}">
                <a16:creationId xmlns:a16="http://schemas.microsoft.com/office/drawing/2014/main" id="{F0E92F2C-7A1B-437A-867B-C838AB796C92}"/>
              </a:ext>
            </a:extLst>
          </xdr:cNvPr>
          <xdr:cNvGrpSpPr/>
        </xdr:nvGrpSpPr>
        <xdr:grpSpPr>
          <a:xfrm>
            <a:off x="1258014" y="2392680"/>
            <a:ext cx="299291" cy="260755"/>
            <a:chOff x="6520543" y="3673855"/>
            <a:chExt cx="923590" cy="804672"/>
          </a:xfrm>
          <a:solidFill>
            <a:schemeClr val="bg1"/>
          </a:solidFill>
        </xdr:grpSpPr>
        <xdr:pic>
          <xdr:nvPicPr>
            <xdr:cNvPr id="58" name="Graphic 57" descr="User with solid fill">
              <a:extLst>
                <a:ext uri="{FF2B5EF4-FFF2-40B4-BE49-F238E27FC236}">
                  <a16:creationId xmlns:a16="http://schemas.microsoft.com/office/drawing/2014/main" id="{57DB831E-846D-8C75-7A7F-2D98B4B4FF7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59" name="Graphic 15" descr="User with solid fill">
              <a:extLst>
                <a:ext uri="{FF2B5EF4-FFF2-40B4-BE49-F238E27FC236}">
                  <a16:creationId xmlns:a16="http://schemas.microsoft.com/office/drawing/2014/main" id="{E0E443E6-C53B-8E85-F249-74E660C209A3}"/>
                </a:ext>
              </a:extLst>
            </xdr:cNvPr>
            <xdr:cNvGrpSpPr/>
          </xdr:nvGrpSpPr>
          <xdr:grpSpPr>
            <a:xfrm>
              <a:off x="6520543" y="3801837"/>
              <a:ext cx="609600" cy="604156"/>
              <a:chOff x="8164286" y="3867151"/>
              <a:chExt cx="609600" cy="604156"/>
            </a:xfrm>
            <a:grpFill/>
          </xdr:grpSpPr>
          <xdr:sp macro="" textlink="">
            <xdr:nvSpPr>
              <xdr:cNvPr id="60" name="Freeform: Shape 59">
                <a:extLst>
                  <a:ext uri="{FF2B5EF4-FFF2-40B4-BE49-F238E27FC236}">
                    <a16:creationId xmlns:a16="http://schemas.microsoft.com/office/drawing/2014/main" id="{64B956C2-07B9-56A1-CFAC-0AFB82C5035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970C5C16-18FA-84A9-60EF-B44A4AD6354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18" name="Group 117">
          <a:hlinkClick xmlns:r="http://schemas.openxmlformats.org/officeDocument/2006/relationships" r:id="rId18"/>
          <a:extLst>
            <a:ext uri="{FF2B5EF4-FFF2-40B4-BE49-F238E27FC236}">
              <a16:creationId xmlns:a16="http://schemas.microsoft.com/office/drawing/2014/main" id="{8F997E47-9B8A-49DF-2DDB-79C764AA31BA}"/>
            </a:ext>
          </a:extLst>
        </xdr:cNvPr>
        <xdr:cNvGrpSpPr/>
      </xdr:nvGrpSpPr>
      <xdr:grpSpPr>
        <a:xfrm>
          <a:off x="1264920" y="3070860"/>
          <a:ext cx="1840230" cy="342900"/>
          <a:chOff x="1303020" y="2948940"/>
          <a:chExt cx="1897380" cy="335280"/>
        </a:xfrm>
      </xdr:grpSpPr>
      <xdr:sp macro="" textlink="Processing!N5">
        <xdr:nvSpPr>
          <xdr:cNvPr id="20" name="TextBox 19">
            <a:extLst>
              <a:ext uri="{FF2B5EF4-FFF2-40B4-BE49-F238E27FC236}">
                <a16:creationId xmlns:a16="http://schemas.microsoft.com/office/drawing/2014/main" id="{B6C3BB50-CC82-4928-BC4C-1CF331B78954}"/>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2" name="Freeform: Shape 61">
            <a:extLst>
              <a:ext uri="{FF2B5EF4-FFF2-40B4-BE49-F238E27FC236}">
                <a16:creationId xmlns:a16="http://schemas.microsoft.com/office/drawing/2014/main" id="{7E603004-0B9C-4CCF-87CD-FB3FABA0A374}"/>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119" name="Group 118">
          <a:hlinkClick xmlns:r="http://schemas.openxmlformats.org/officeDocument/2006/relationships" r:id="rId19"/>
          <a:extLst>
            <a:ext uri="{FF2B5EF4-FFF2-40B4-BE49-F238E27FC236}">
              <a16:creationId xmlns:a16="http://schemas.microsoft.com/office/drawing/2014/main" id="{DAF8B9C2-CE7C-9CC8-BBE0-7F8B45D4660D}"/>
            </a:ext>
          </a:extLst>
        </xdr:cNvPr>
        <xdr:cNvGrpSpPr/>
      </xdr:nvGrpSpPr>
      <xdr:grpSpPr>
        <a:xfrm>
          <a:off x="1226820" y="3653790"/>
          <a:ext cx="1878330" cy="350520"/>
          <a:chOff x="1264920" y="3509010"/>
          <a:chExt cx="1935480" cy="335280"/>
        </a:xfrm>
      </xdr:grpSpPr>
      <xdr:sp macro="" textlink="Processing!N17">
        <xdr:nvSpPr>
          <xdr:cNvPr id="21" name="TextBox 20">
            <a:extLst>
              <a:ext uri="{FF2B5EF4-FFF2-40B4-BE49-F238E27FC236}">
                <a16:creationId xmlns:a16="http://schemas.microsoft.com/office/drawing/2014/main" id="{4A868357-C6A0-4894-A8BA-8B7BAED16DEA}"/>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63" name="Freeform: Shape 62">
            <a:extLst>
              <a:ext uri="{FF2B5EF4-FFF2-40B4-BE49-F238E27FC236}">
                <a16:creationId xmlns:a16="http://schemas.microsoft.com/office/drawing/2014/main" id="{2731C59D-A04E-4C80-B5D2-F6A540872059}"/>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140970</xdr:rowOff>
    </xdr:from>
    <xdr:to>
      <xdr:col>2</xdr:col>
      <xdr:colOff>274319</xdr:colOff>
      <xdr:row>23</xdr:row>
      <xdr:rowOff>88010</xdr:rowOff>
    </xdr:to>
    <xdr:sp macro="" textlink="">
      <xdr:nvSpPr>
        <xdr:cNvPr id="64" name="Freeform: Shape 63">
          <a:extLst>
            <a:ext uri="{FF2B5EF4-FFF2-40B4-BE49-F238E27FC236}">
              <a16:creationId xmlns:a16="http://schemas.microsoft.com/office/drawing/2014/main" id="{0DC7A03F-D5EB-4932-AEB4-9434E50713EB}"/>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65" name="TextBox 64">
          <a:extLst>
            <a:ext uri="{FF2B5EF4-FFF2-40B4-BE49-F238E27FC236}">
              <a16:creationId xmlns:a16="http://schemas.microsoft.com/office/drawing/2014/main" id="{0BBB7E62-2B35-439D-8858-433E5CBF2299}"/>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10</xdr:col>
      <xdr:colOff>308610</xdr:colOff>
      <xdr:row>10</xdr:row>
      <xdr:rowOff>167640</xdr:rowOff>
    </xdr:from>
    <xdr:to>
      <xdr:col>11</xdr:col>
      <xdr:colOff>228600</xdr:colOff>
      <xdr:row>12</xdr:row>
      <xdr:rowOff>137160</xdr:rowOff>
    </xdr:to>
    <xdr:sp macro="" textlink="Processing!S2">
      <xdr:nvSpPr>
        <xdr:cNvPr id="66" name="TextBox 65">
          <a:extLst>
            <a:ext uri="{FF2B5EF4-FFF2-40B4-BE49-F238E27FC236}">
              <a16:creationId xmlns:a16="http://schemas.microsoft.com/office/drawing/2014/main" id="{2A352ACC-6EFD-488B-815A-45B80DD19ABC}"/>
            </a:ext>
          </a:extLst>
        </xdr:cNvPr>
        <xdr:cNvSpPr txBox="1"/>
      </xdr:nvSpPr>
      <xdr:spPr>
        <a:xfrm>
          <a:off x="6404610" y="199644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10</xdr:col>
      <xdr:colOff>182880</xdr:colOff>
      <xdr:row>11</xdr:row>
      <xdr:rowOff>72390</xdr:rowOff>
    </xdr:from>
    <xdr:to>
      <xdr:col>10</xdr:col>
      <xdr:colOff>320040</xdr:colOff>
      <xdr:row>12</xdr:row>
      <xdr:rowOff>26670</xdr:rowOff>
    </xdr:to>
    <xdr:sp macro="" textlink="">
      <xdr:nvSpPr>
        <xdr:cNvPr id="67" name="Oval 66">
          <a:extLst>
            <a:ext uri="{FF2B5EF4-FFF2-40B4-BE49-F238E27FC236}">
              <a16:creationId xmlns:a16="http://schemas.microsoft.com/office/drawing/2014/main" id="{A85B6B68-5586-4DD0-BFB5-82CA206C7B3F}"/>
            </a:ext>
          </a:extLst>
        </xdr:cNvPr>
        <xdr:cNvSpPr/>
      </xdr:nvSpPr>
      <xdr:spPr>
        <a:xfrm>
          <a:off x="6278880" y="208407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438150</xdr:colOff>
      <xdr:row>10</xdr:row>
      <xdr:rowOff>167640</xdr:rowOff>
    </xdr:from>
    <xdr:to>
      <xdr:col>13</xdr:col>
      <xdr:colOff>502920</xdr:colOff>
      <xdr:row>12</xdr:row>
      <xdr:rowOff>137160</xdr:rowOff>
    </xdr:to>
    <xdr:sp macro="" textlink="Processing!T2">
      <xdr:nvSpPr>
        <xdr:cNvPr id="68" name="TextBox 67">
          <a:extLst>
            <a:ext uri="{FF2B5EF4-FFF2-40B4-BE49-F238E27FC236}">
              <a16:creationId xmlns:a16="http://schemas.microsoft.com/office/drawing/2014/main" id="{8D11ED39-F74E-4E30-BE12-5D428ECFA4C6}"/>
            </a:ext>
          </a:extLst>
        </xdr:cNvPr>
        <xdr:cNvSpPr txBox="1"/>
      </xdr:nvSpPr>
      <xdr:spPr>
        <a:xfrm>
          <a:off x="7753350" y="199644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12</xdr:col>
      <xdr:colOff>312420</xdr:colOff>
      <xdr:row>11</xdr:row>
      <xdr:rowOff>72390</xdr:rowOff>
    </xdr:from>
    <xdr:to>
      <xdr:col>12</xdr:col>
      <xdr:colOff>449580</xdr:colOff>
      <xdr:row>12</xdr:row>
      <xdr:rowOff>26670</xdr:rowOff>
    </xdr:to>
    <xdr:sp macro="" textlink="">
      <xdr:nvSpPr>
        <xdr:cNvPr id="69" name="Oval 68">
          <a:extLst>
            <a:ext uri="{FF2B5EF4-FFF2-40B4-BE49-F238E27FC236}">
              <a16:creationId xmlns:a16="http://schemas.microsoft.com/office/drawing/2014/main" id="{33522D4F-8371-43C7-B8CD-3301DFA03493}"/>
            </a:ext>
          </a:extLst>
        </xdr:cNvPr>
        <xdr:cNvSpPr/>
      </xdr:nvSpPr>
      <xdr:spPr>
        <a:xfrm>
          <a:off x="7627620" y="208407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102870</xdr:colOff>
      <xdr:row>11</xdr:row>
      <xdr:rowOff>0</xdr:rowOff>
    </xdr:from>
    <xdr:to>
      <xdr:col>12</xdr:col>
      <xdr:colOff>251460</xdr:colOff>
      <xdr:row>12</xdr:row>
      <xdr:rowOff>152400</xdr:rowOff>
    </xdr:to>
    <xdr:sp macro="" textlink="Processing!U16">
      <xdr:nvSpPr>
        <xdr:cNvPr id="70" name="TextBox 69">
          <a:extLst>
            <a:ext uri="{FF2B5EF4-FFF2-40B4-BE49-F238E27FC236}">
              <a16:creationId xmlns:a16="http://schemas.microsoft.com/office/drawing/2014/main" id="{D00CB521-A86F-4073-9001-8563A8E41CDC}"/>
            </a:ext>
          </a:extLst>
        </xdr:cNvPr>
        <xdr:cNvSpPr txBox="1"/>
      </xdr:nvSpPr>
      <xdr:spPr>
        <a:xfrm>
          <a:off x="6808470" y="201168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1" i="0" u="none" strike="noStrike">
              <a:solidFill>
                <a:srgbClr val="000000"/>
              </a:solidFill>
              <a:latin typeface="Aptos Narrow"/>
              <a:ea typeface="+mn-ea"/>
              <a:cs typeface="+mn-cs"/>
            </a:rPr>
            <a:pPr marL="0" indent="0" algn="l"/>
            <a:t>$193.8K</a:t>
          </a:fld>
          <a:endParaRPr lang="ru-RU" sz="1200" b="1" i="0" u="none" strike="noStrike">
            <a:solidFill>
              <a:srgbClr val="000000"/>
            </a:solidFill>
            <a:latin typeface="Aptos Narrow"/>
            <a:ea typeface="+mn-ea"/>
            <a:cs typeface="+mn-cs"/>
          </a:endParaRPr>
        </a:p>
      </xdr:txBody>
    </xdr:sp>
    <xdr:clientData/>
  </xdr:twoCellAnchor>
  <xdr:twoCellAnchor>
    <xdr:from>
      <xdr:col>13</xdr:col>
      <xdr:colOff>369570</xdr:colOff>
      <xdr:row>11</xdr:row>
      <xdr:rowOff>0</xdr:rowOff>
    </xdr:from>
    <xdr:to>
      <xdr:col>14</xdr:col>
      <xdr:colOff>518160</xdr:colOff>
      <xdr:row>12</xdr:row>
      <xdr:rowOff>152400</xdr:rowOff>
    </xdr:to>
    <xdr:sp macro="" textlink="Processing!V16">
      <xdr:nvSpPr>
        <xdr:cNvPr id="71" name="TextBox 70">
          <a:extLst>
            <a:ext uri="{FF2B5EF4-FFF2-40B4-BE49-F238E27FC236}">
              <a16:creationId xmlns:a16="http://schemas.microsoft.com/office/drawing/2014/main" id="{2F4FD998-EDEF-40EE-BBC9-28582FBAEFD1}"/>
            </a:ext>
          </a:extLst>
        </xdr:cNvPr>
        <xdr:cNvSpPr txBox="1"/>
      </xdr:nvSpPr>
      <xdr:spPr>
        <a:xfrm>
          <a:off x="8294370" y="201168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1" i="0" u="none" strike="noStrike">
              <a:solidFill>
                <a:srgbClr val="000000"/>
              </a:solidFill>
              <a:latin typeface="Aptos Narrow"/>
              <a:ea typeface="+mn-ea"/>
              <a:cs typeface="+mn-cs"/>
            </a:rPr>
            <a:pPr marL="0" indent="0" algn="l"/>
            <a:t>$158.8K</a:t>
          </a:fld>
          <a:endParaRPr lang="ru-RU" sz="1200" b="1" i="0" u="none" strike="noStrike">
            <a:solidFill>
              <a:srgbClr val="000000"/>
            </a:solidFill>
            <a:latin typeface="Aptos Narrow"/>
            <a:ea typeface="+mn-ea"/>
            <a:cs typeface="+mn-cs"/>
          </a:endParaRPr>
        </a:p>
      </xdr:txBody>
    </xdr:sp>
    <xdr:clientData/>
  </xdr:twoCellAnchor>
  <xdr:twoCellAnchor>
    <xdr:from>
      <xdr:col>5</xdr:col>
      <xdr:colOff>464820</xdr:colOff>
      <xdr:row>12</xdr:row>
      <xdr:rowOff>91440</xdr:rowOff>
    </xdr:from>
    <xdr:to>
      <xdr:col>14</xdr:col>
      <xdr:colOff>556260</xdr:colOff>
      <xdr:row>24</xdr:row>
      <xdr:rowOff>26670</xdr:rowOff>
    </xdr:to>
    <xdr:graphicFrame macro="">
      <xdr:nvGraphicFramePr>
        <xdr:cNvPr id="72" name="Chart 71">
          <a:extLst>
            <a:ext uri="{FF2B5EF4-FFF2-40B4-BE49-F238E27FC236}">
              <a16:creationId xmlns:a16="http://schemas.microsoft.com/office/drawing/2014/main" id="{9D98EEEE-ED4C-4C14-85BF-FB0773C17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73" name="Chart 72">
          <a:extLst>
            <a:ext uri="{FF2B5EF4-FFF2-40B4-BE49-F238E27FC236}">
              <a16:creationId xmlns:a16="http://schemas.microsoft.com/office/drawing/2014/main" id="{0A10520B-CB65-481D-894D-2530984BF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74" name="Chart 73">
          <a:extLst>
            <a:ext uri="{FF2B5EF4-FFF2-40B4-BE49-F238E27FC236}">
              <a16:creationId xmlns:a16="http://schemas.microsoft.com/office/drawing/2014/main" id="{212B2017-239D-429B-800A-F3DD3B7FC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75" name="Chart 74">
          <a:extLst>
            <a:ext uri="{FF2B5EF4-FFF2-40B4-BE49-F238E27FC236}">
              <a16:creationId xmlns:a16="http://schemas.microsoft.com/office/drawing/2014/main" id="{E24853BF-4B75-48DA-A94F-13312CC04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76" name="Chart 75">
          <a:extLst>
            <a:ext uri="{FF2B5EF4-FFF2-40B4-BE49-F238E27FC236}">
              <a16:creationId xmlns:a16="http://schemas.microsoft.com/office/drawing/2014/main" id="{7D09BFB9-F4F6-4DCA-AB00-0D3FC305C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77" name="TextBox 76">
          <a:extLst>
            <a:ext uri="{FF2B5EF4-FFF2-40B4-BE49-F238E27FC236}">
              <a16:creationId xmlns:a16="http://schemas.microsoft.com/office/drawing/2014/main" id="{88F1F3AA-A2A6-492E-8B8A-306D7A543B04}"/>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Ethan Parker</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78" name="TextBox 77">
          <a:extLst>
            <a:ext uri="{FF2B5EF4-FFF2-40B4-BE49-F238E27FC236}">
              <a16:creationId xmlns:a16="http://schemas.microsoft.com/office/drawing/2014/main" id="{950A8370-2684-4CA4-985A-246F5598ABFB}"/>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$90,633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79" name="TextBox 78">
          <a:extLst>
            <a:ext uri="{FF2B5EF4-FFF2-40B4-BE49-F238E27FC236}">
              <a16:creationId xmlns:a16="http://schemas.microsoft.com/office/drawing/2014/main" id="{0830439B-6445-4A82-9C2C-42C92B99CC69}"/>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0" name="TextBox 79">
          <a:extLst>
            <a:ext uri="{FF2B5EF4-FFF2-40B4-BE49-F238E27FC236}">
              <a16:creationId xmlns:a16="http://schemas.microsoft.com/office/drawing/2014/main" id="{39E6911B-33C5-442F-82F5-40E1D81AA339}"/>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1" name="TextBox 80">
          <a:extLst>
            <a:ext uri="{FF2B5EF4-FFF2-40B4-BE49-F238E27FC236}">
              <a16:creationId xmlns:a16="http://schemas.microsoft.com/office/drawing/2014/main" id="{C4678B6B-A29F-43A5-A8A8-61C05429039F}"/>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181%</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2" name="TextBox 81">
          <a:extLst>
            <a:ext uri="{FF2B5EF4-FFF2-40B4-BE49-F238E27FC236}">
              <a16:creationId xmlns:a16="http://schemas.microsoft.com/office/drawing/2014/main" id="{6A92981E-E8BB-46E6-A7B1-C41F8A37F5E2}"/>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Alex Mitchell</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83" name="TextBox 82">
          <a:extLst>
            <a:ext uri="{FF2B5EF4-FFF2-40B4-BE49-F238E27FC236}">
              <a16:creationId xmlns:a16="http://schemas.microsoft.com/office/drawing/2014/main" id="{054A8E53-EDD2-48BE-8943-77F315263F43}"/>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$69,774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84" name="TextBox 83">
          <a:extLst>
            <a:ext uri="{FF2B5EF4-FFF2-40B4-BE49-F238E27FC236}">
              <a16:creationId xmlns:a16="http://schemas.microsoft.com/office/drawing/2014/main" id="{FB4F86DF-6BB0-4F0D-BEE4-A2EB8F53D922}"/>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85" name="TextBox 84">
          <a:extLst>
            <a:ext uri="{FF2B5EF4-FFF2-40B4-BE49-F238E27FC236}">
              <a16:creationId xmlns:a16="http://schemas.microsoft.com/office/drawing/2014/main" id="{3E6EA17A-3537-411B-8B50-F6A51F6916F9}"/>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86" name="TextBox 85">
          <a:extLst>
            <a:ext uri="{FF2B5EF4-FFF2-40B4-BE49-F238E27FC236}">
              <a16:creationId xmlns:a16="http://schemas.microsoft.com/office/drawing/2014/main" id="{99BEAF40-8B5F-4E50-B04F-5FA3E9ACFCC3}"/>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$21,541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87" name="TextBox 86">
          <a:extLst>
            <a:ext uri="{FF2B5EF4-FFF2-40B4-BE49-F238E27FC236}">
              <a16:creationId xmlns:a16="http://schemas.microsoft.com/office/drawing/2014/main" id="{EFB39DF7-6823-4C7F-A1DA-6E87EB43F9A7}"/>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43%</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88" name="TextBox 87">
          <a:extLst>
            <a:ext uri="{FF2B5EF4-FFF2-40B4-BE49-F238E27FC236}">
              <a16:creationId xmlns:a16="http://schemas.microsoft.com/office/drawing/2014/main" id="{85FF2BB7-0E4F-4694-A114-60DE0724994D}"/>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556260</xdr:colOff>
      <xdr:row>10</xdr:row>
      <xdr:rowOff>144780</xdr:rowOff>
    </xdr:from>
    <xdr:to>
      <xdr:col>10</xdr:col>
      <xdr:colOff>190500</xdr:colOff>
      <xdr:row>12</xdr:row>
      <xdr:rowOff>114300</xdr:rowOff>
    </xdr:to>
    <xdr:sp macro="" textlink="Processing!J30">
      <xdr:nvSpPr>
        <xdr:cNvPr id="102" name="TextBox 101">
          <a:extLst>
            <a:ext uri="{FF2B5EF4-FFF2-40B4-BE49-F238E27FC236}">
              <a16:creationId xmlns:a16="http://schemas.microsoft.com/office/drawing/2014/main" id="{AB9F8B0D-BBCA-424C-873B-E7C6432077C6}"/>
            </a:ext>
          </a:extLst>
        </xdr:cNvPr>
        <xdr:cNvSpPr txBox="1"/>
      </xdr:nvSpPr>
      <xdr:spPr>
        <a:xfrm>
          <a:off x="4823460" y="197358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424D22-BDA8-423E-BE8E-5FBB522CDD0A}" type="TxLink">
            <a:rPr lang="en-US" sz="1800" b="0" i="0" u="none" strike="noStrike">
              <a:solidFill>
                <a:srgbClr val="000000"/>
              </a:solidFill>
              <a:latin typeface="Aptos Narrow"/>
              <a:ea typeface="+mn-ea"/>
              <a:cs typeface="+mn-cs"/>
            </a:rPr>
            <a:pPr marL="0" indent="0" algn="l"/>
            <a:t> $581,356 </a:t>
          </a:fld>
          <a:endParaRPr lang="ru-RU" sz="4000" b="1" i="0" u="none" strike="noStrike">
            <a:solidFill>
              <a:srgbClr val="000000"/>
            </a:solidFill>
            <a:latin typeface="Aptos Narrow"/>
            <a:ea typeface="+mn-ea"/>
            <a:cs typeface="+mn-cs"/>
          </a:endParaRPr>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103" name="Month 13">
              <a:extLst>
                <a:ext uri="{FF2B5EF4-FFF2-40B4-BE49-F238E27FC236}">
                  <a16:creationId xmlns:a16="http://schemas.microsoft.com/office/drawing/2014/main" id="{EF832011-4A47-486B-A918-51B990D7AB18}"/>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274320</xdr:colOff>
      <xdr:row>28</xdr:row>
      <xdr:rowOff>171450</xdr:rowOff>
    </xdr:from>
    <xdr:to>
      <xdr:col>19</xdr:col>
      <xdr:colOff>335280</xdr:colOff>
      <xdr:row>38</xdr:row>
      <xdr:rowOff>80010</xdr:rowOff>
    </xdr:to>
    <xdr:graphicFrame macro="">
      <xdr:nvGraphicFramePr>
        <xdr:cNvPr id="104" name="Chart 103">
          <a:extLst>
            <a:ext uri="{FF2B5EF4-FFF2-40B4-BE49-F238E27FC236}">
              <a16:creationId xmlns:a16="http://schemas.microsoft.com/office/drawing/2014/main" id="{438DE96F-DF92-419D-8FEF-CB1F1C004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327660</xdr:colOff>
      <xdr:row>26</xdr:row>
      <xdr:rowOff>114300</xdr:rowOff>
    </xdr:from>
    <xdr:to>
      <xdr:col>17</xdr:col>
      <xdr:colOff>80010</xdr:colOff>
      <xdr:row>28</xdr:row>
      <xdr:rowOff>83820</xdr:rowOff>
    </xdr:to>
    <xdr:sp macro="" textlink="Processing!G30">
      <xdr:nvSpPr>
        <xdr:cNvPr id="106" name="TextBox 105">
          <a:extLst>
            <a:ext uri="{FF2B5EF4-FFF2-40B4-BE49-F238E27FC236}">
              <a16:creationId xmlns:a16="http://schemas.microsoft.com/office/drawing/2014/main" id="{8482BE77-4026-4D8F-94AE-41620A53E645}"/>
            </a:ext>
          </a:extLst>
        </xdr:cNvPr>
        <xdr:cNvSpPr txBox="1"/>
      </xdr:nvSpPr>
      <xdr:spPr>
        <a:xfrm>
          <a:off x="10081260" y="4869180"/>
          <a:ext cx="3619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BA77D7-543F-4021-B34C-808C998D273A}" type="TxLink">
            <a:rPr lang="en-US" sz="1100" b="1" i="0" u="none" strike="noStrike">
              <a:solidFill>
                <a:srgbClr val="000000"/>
              </a:solidFill>
              <a:latin typeface="Aptos Narrow"/>
              <a:ea typeface="+mn-ea"/>
              <a:cs typeface="+mn-cs"/>
            </a:rPr>
            <a:pPr marL="0" indent="0" algn="l"/>
            <a:t>A</a:t>
          </a:fld>
          <a:endParaRPr lang="ru-RU" sz="1200" b="1" i="0" u="none" strike="noStrike">
            <a:solidFill>
              <a:srgbClr val="000000"/>
            </a:solidFill>
            <a:latin typeface="Aptos Narrow"/>
            <a:ea typeface="+mn-ea"/>
            <a:cs typeface="+mn-cs"/>
          </a:endParaRPr>
        </a:p>
      </xdr:txBody>
    </xdr:sp>
    <xdr:clientData/>
  </xdr:twoCellAnchor>
  <xdr:twoCellAnchor>
    <xdr:from>
      <xdr:col>16</xdr:col>
      <xdr:colOff>99060</xdr:colOff>
      <xdr:row>27</xdr:row>
      <xdr:rowOff>129540</xdr:rowOff>
    </xdr:from>
    <xdr:to>
      <xdr:col>17</xdr:col>
      <xdr:colOff>247650</xdr:colOff>
      <xdr:row>29</xdr:row>
      <xdr:rowOff>99060</xdr:rowOff>
    </xdr:to>
    <xdr:sp macro="" textlink="Processing!B32">
      <xdr:nvSpPr>
        <xdr:cNvPr id="107" name="TextBox 106">
          <a:extLst>
            <a:ext uri="{FF2B5EF4-FFF2-40B4-BE49-F238E27FC236}">
              <a16:creationId xmlns:a16="http://schemas.microsoft.com/office/drawing/2014/main" id="{8481B510-5CE6-4896-80C1-CB7605D35587}"/>
            </a:ext>
          </a:extLst>
        </xdr:cNvPr>
        <xdr:cNvSpPr txBox="1"/>
      </xdr:nvSpPr>
      <xdr:spPr>
        <a:xfrm>
          <a:off x="98526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0" i="0" u="none" strike="noStrike">
              <a:solidFill>
                <a:srgbClr val="000000"/>
              </a:solidFill>
              <a:latin typeface="Aptos Narrow"/>
              <a:ea typeface="+mn-ea"/>
              <a:cs typeface="+mn-cs"/>
            </a:rPr>
            <a:pPr marL="0" indent="0" algn="l"/>
            <a:t>$191.1K</a:t>
          </a:fld>
          <a:endParaRPr lang="ru-RU" sz="1200" b="0" i="0" u="none" strike="noStrike">
            <a:solidFill>
              <a:srgbClr val="000000"/>
            </a:solidFill>
            <a:latin typeface="Aptos Narrow"/>
            <a:ea typeface="+mn-ea"/>
            <a:cs typeface="+mn-cs"/>
          </a:endParaRPr>
        </a:p>
      </xdr:txBody>
    </xdr:sp>
    <xdr:clientData/>
  </xdr:twoCellAnchor>
  <xdr:twoCellAnchor>
    <xdr:from>
      <xdr:col>16</xdr:col>
      <xdr:colOff>209550</xdr:colOff>
      <xdr:row>27</xdr:row>
      <xdr:rowOff>19050</xdr:rowOff>
    </xdr:from>
    <xdr:to>
      <xdr:col>16</xdr:col>
      <xdr:colOff>346710</xdr:colOff>
      <xdr:row>27</xdr:row>
      <xdr:rowOff>156210</xdr:rowOff>
    </xdr:to>
    <xdr:sp macro="" textlink="">
      <xdr:nvSpPr>
        <xdr:cNvPr id="108" name="Oval 107">
          <a:extLst>
            <a:ext uri="{FF2B5EF4-FFF2-40B4-BE49-F238E27FC236}">
              <a16:creationId xmlns:a16="http://schemas.microsoft.com/office/drawing/2014/main" id="{F781822B-296B-4DAB-B5AF-AAFAB96EBB96}"/>
            </a:ext>
          </a:extLst>
        </xdr:cNvPr>
        <xdr:cNvSpPr/>
      </xdr:nvSpPr>
      <xdr:spPr>
        <a:xfrm>
          <a:off x="9963150" y="495681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449580</xdr:colOff>
      <xdr:row>26</xdr:row>
      <xdr:rowOff>114300</xdr:rowOff>
    </xdr:from>
    <xdr:to>
      <xdr:col>18</xdr:col>
      <xdr:colOff>163830</xdr:colOff>
      <xdr:row>28</xdr:row>
      <xdr:rowOff>83820</xdr:rowOff>
    </xdr:to>
    <xdr:sp macro="" textlink="Processing!H30">
      <xdr:nvSpPr>
        <xdr:cNvPr id="109" name="TextBox 108">
          <a:extLst>
            <a:ext uri="{FF2B5EF4-FFF2-40B4-BE49-F238E27FC236}">
              <a16:creationId xmlns:a16="http://schemas.microsoft.com/office/drawing/2014/main" id="{D608A791-BF52-4208-BF8B-C5BE0A4F1CCB}"/>
            </a:ext>
          </a:extLst>
        </xdr:cNvPr>
        <xdr:cNvSpPr txBox="1"/>
      </xdr:nvSpPr>
      <xdr:spPr>
        <a:xfrm>
          <a:off x="10812780" y="486918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BF7734-77A1-46DD-A830-1B68DBE74BA5}" type="TxLink">
            <a:rPr lang="en-US" sz="1100" b="1" i="0" u="none" strike="noStrike">
              <a:solidFill>
                <a:srgbClr val="000000"/>
              </a:solidFill>
              <a:latin typeface="Aptos Narrow"/>
              <a:ea typeface="+mn-ea"/>
              <a:cs typeface="+mn-cs"/>
            </a:rPr>
            <a:pPr marL="0" indent="0" algn="l"/>
            <a:t>B</a:t>
          </a:fld>
          <a:endParaRPr lang="ru-RU" sz="1200" b="1" i="0" u="none" strike="noStrike">
            <a:solidFill>
              <a:srgbClr val="000000"/>
            </a:solidFill>
            <a:latin typeface="Aptos Narrow"/>
            <a:ea typeface="+mn-ea"/>
            <a:cs typeface="+mn-cs"/>
          </a:endParaRPr>
        </a:p>
      </xdr:txBody>
    </xdr:sp>
    <xdr:clientData/>
  </xdr:twoCellAnchor>
  <xdr:twoCellAnchor>
    <xdr:from>
      <xdr:col>17</xdr:col>
      <xdr:colOff>316230</xdr:colOff>
      <xdr:row>27</xdr:row>
      <xdr:rowOff>19050</xdr:rowOff>
    </xdr:from>
    <xdr:to>
      <xdr:col>17</xdr:col>
      <xdr:colOff>453390</xdr:colOff>
      <xdr:row>27</xdr:row>
      <xdr:rowOff>156210</xdr:rowOff>
    </xdr:to>
    <xdr:sp macro="" textlink="">
      <xdr:nvSpPr>
        <xdr:cNvPr id="110" name="Oval 109">
          <a:extLst>
            <a:ext uri="{FF2B5EF4-FFF2-40B4-BE49-F238E27FC236}">
              <a16:creationId xmlns:a16="http://schemas.microsoft.com/office/drawing/2014/main" id="{C47B20C3-6C3B-4AEB-B4B6-05E8ED2E1DE5}"/>
            </a:ext>
          </a:extLst>
        </xdr:cNvPr>
        <xdr:cNvSpPr/>
      </xdr:nvSpPr>
      <xdr:spPr>
        <a:xfrm>
          <a:off x="1067943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525780</xdr:colOff>
      <xdr:row>26</xdr:row>
      <xdr:rowOff>114300</xdr:rowOff>
    </xdr:from>
    <xdr:to>
      <xdr:col>19</xdr:col>
      <xdr:colOff>240030</xdr:colOff>
      <xdr:row>28</xdr:row>
      <xdr:rowOff>83820</xdr:rowOff>
    </xdr:to>
    <xdr:sp macro="" textlink="Processing!I30">
      <xdr:nvSpPr>
        <xdr:cNvPr id="111" name="TextBox 110">
          <a:extLst>
            <a:ext uri="{FF2B5EF4-FFF2-40B4-BE49-F238E27FC236}">
              <a16:creationId xmlns:a16="http://schemas.microsoft.com/office/drawing/2014/main" id="{96EB6BC8-200D-4DD7-90DE-7F170EFCA3A5}"/>
            </a:ext>
          </a:extLst>
        </xdr:cNvPr>
        <xdr:cNvSpPr txBox="1"/>
      </xdr:nvSpPr>
      <xdr:spPr>
        <a:xfrm>
          <a:off x="11498580" y="486918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B08199-43F1-4AC8-9D7A-DE65AEFD6AAA}" type="TxLink">
            <a:rPr lang="en-US" sz="1100" b="1" i="0" u="none" strike="noStrike">
              <a:solidFill>
                <a:srgbClr val="000000"/>
              </a:solidFill>
              <a:latin typeface="Aptos Narrow"/>
              <a:ea typeface="+mn-ea"/>
              <a:cs typeface="+mn-cs"/>
            </a:rPr>
            <a:pPr marL="0" indent="0" algn="l"/>
            <a:t>C</a:t>
          </a:fld>
          <a:endParaRPr lang="ru-RU" sz="1200" b="1" i="0" u="none" strike="noStrike">
            <a:solidFill>
              <a:srgbClr val="000000"/>
            </a:solidFill>
            <a:latin typeface="Aptos Narrow"/>
            <a:ea typeface="+mn-ea"/>
            <a:cs typeface="+mn-cs"/>
          </a:endParaRPr>
        </a:p>
      </xdr:txBody>
    </xdr:sp>
    <xdr:clientData/>
  </xdr:twoCellAnchor>
  <xdr:twoCellAnchor>
    <xdr:from>
      <xdr:col>18</xdr:col>
      <xdr:colOff>392430</xdr:colOff>
      <xdr:row>27</xdr:row>
      <xdr:rowOff>19050</xdr:rowOff>
    </xdr:from>
    <xdr:to>
      <xdr:col>18</xdr:col>
      <xdr:colOff>529590</xdr:colOff>
      <xdr:row>27</xdr:row>
      <xdr:rowOff>156210</xdr:rowOff>
    </xdr:to>
    <xdr:sp macro="" textlink="">
      <xdr:nvSpPr>
        <xdr:cNvPr id="112" name="Oval 111">
          <a:extLst>
            <a:ext uri="{FF2B5EF4-FFF2-40B4-BE49-F238E27FC236}">
              <a16:creationId xmlns:a16="http://schemas.microsoft.com/office/drawing/2014/main" id="{2C309C31-A621-4BC1-AA9A-BB8625F45720}"/>
            </a:ext>
          </a:extLst>
        </xdr:cNvPr>
        <xdr:cNvSpPr/>
      </xdr:nvSpPr>
      <xdr:spPr>
        <a:xfrm>
          <a:off x="11365230" y="495681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213360</xdr:colOff>
      <xdr:row>27</xdr:row>
      <xdr:rowOff>129540</xdr:rowOff>
    </xdr:from>
    <xdr:to>
      <xdr:col>18</xdr:col>
      <xdr:colOff>361950</xdr:colOff>
      <xdr:row>29</xdr:row>
      <xdr:rowOff>99060</xdr:rowOff>
    </xdr:to>
    <xdr:sp macro="" textlink="Processing!C32">
      <xdr:nvSpPr>
        <xdr:cNvPr id="113" name="TextBox 112">
          <a:extLst>
            <a:ext uri="{FF2B5EF4-FFF2-40B4-BE49-F238E27FC236}">
              <a16:creationId xmlns:a16="http://schemas.microsoft.com/office/drawing/2014/main" id="{16392AD5-5F47-43C9-9840-B2A0BFFDB298}"/>
            </a:ext>
          </a:extLst>
        </xdr:cNvPr>
        <xdr:cNvSpPr txBox="1"/>
      </xdr:nvSpPr>
      <xdr:spPr>
        <a:xfrm>
          <a:off x="105765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0" i="0" u="none" strike="noStrike">
              <a:solidFill>
                <a:srgbClr val="000000"/>
              </a:solidFill>
              <a:latin typeface="Aptos Narrow"/>
              <a:ea typeface="+mn-ea"/>
              <a:cs typeface="+mn-cs"/>
            </a:rPr>
            <a:pPr marL="0" indent="0" algn="l"/>
            <a:t>$205.4K</a:t>
          </a:fld>
          <a:endParaRPr lang="ru-RU" sz="1200" b="0" i="0" u="none" strike="noStrike">
            <a:solidFill>
              <a:srgbClr val="000000"/>
            </a:solidFill>
            <a:latin typeface="Aptos Narrow"/>
            <a:ea typeface="+mn-ea"/>
            <a:cs typeface="+mn-cs"/>
          </a:endParaRPr>
        </a:p>
      </xdr:txBody>
    </xdr:sp>
    <xdr:clientData/>
  </xdr:twoCellAnchor>
  <xdr:twoCellAnchor>
    <xdr:from>
      <xdr:col>18</xdr:col>
      <xdr:colOff>289560</xdr:colOff>
      <xdr:row>27</xdr:row>
      <xdr:rowOff>129540</xdr:rowOff>
    </xdr:from>
    <xdr:to>
      <xdr:col>19</xdr:col>
      <xdr:colOff>438150</xdr:colOff>
      <xdr:row>29</xdr:row>
      <xdr:rowOff>99060</xdr:rowOff>
    </xdr:to>
    <xdr:sp macro="" textlink="Processing!D32">
      <xdr:nvSpPr>
        <xdr:cNvPr id="114" name="TextBox 113">
          <a:extLst>
            <a:ext uri="{FF2B5EF4-FFF2-40B4-BE49-F238E27FC236}">
              <a16:creationId xmlns:a16="http://schemas.microsoft.com/office/drawing/2014/main" id="{34BFAE31-3343-439E-954A-B7771328E2B6}"/>
            </a:ext>
          </a:extLst>
        </xdr:cNvPr>
        <xdr:cNvSpPr txBox="1"/>
      </xdr:nvSpPr>
      <xdr:spPr>
        <a:xfrm>
          <a:off x="112623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0" i="0" u="none" strike="noStrike">
              <a:solidFill>
                <a:srgbClr val="000000"/>
              </a:solidFill>
              <a:latin typeface="Aptos Narrow"/>
              <a:ea typeface="+mn-ea"/>
              <a:cs typeface="+mn-cs"/>
            </a:rPr>
            <a:pPr marL="0" indent="0" algn="l"/>
            <a:t>$184.8K</a:t>
          </a:fld>
          <a:endParaRPr lang="ru-RU" sz="1200" b="0" i="0" u="none" strike="noStrike">
            <a:solidFill>
              <a:srgbClr val="000000"/>
            </a:solidFill>
            <a:latin typeface="Aptos Narrow"/>
            <a:ea typeface="+mn-ea"/>
            <a:cs typeface="+mn-cs"/>
          </a:endParaRPr>
        </a:p>
      </xdr:txBody>
    </xdr:sp>
    <xdr:clientData/>
  </xdr:twoCellAnchor>
  <xdr:twoCellAnchor>
    <xdr:from>
      <xdr:col>14</xdr:col>
      <xdr:colOff>350520</xdr:colOff>
      <xdr:row>27</xdr:row>
      <xdr:rowOff>152400</xdr:rowOff>
    </xdr:from>
    <xdr:to>
      <xdr:col>16</xdr:col>
      <xdr:colOff>163830</xdr:colOff>
      <xdr:row>29</xdr:row>
      <xdr:rowOff>121920</xdr:rowOff>
    </xdr:to>
    <xdr:sp macro="" textlink="Processing!B33">
      <xdr:nvSpPr>
        <xdr:cNvPr id="115" name="TextBox 114">
          <a:extLst>
            <a:ext uri="{FF2B5EF4-FFF2-40B4-BE49-F238E27FC236}">
              <a16:creationId xmlns:a16="http://schemas.microsoft.com/office/drawing/2014/main" id="{E6DEB3E8-C2FF-40FA-B1C8-DB67ACFD365A}"/>
            </a:ext>
          </a:extLst>
        </xdr:cNvPr>
        <xdr:cNvSpPr txBox="1"/>
      </xdr:nvSpPr>
      <xdr:spPr>
        <a:xfrm>
          <a:off x="8884920" y="5090160"/>
          <a:ext cx="10325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9A315A-86BD-4048-A636-50E5A792EA5E}" type="TxLink">
            <a:rPr lang="en-US" sz="1800" b="0" i="0" u="none" strike="noStrike">
              <a:solidFill>
                <a:srgbClr val="000000"/>
              </a:solidFill>
              <a:latin typeface="Aptos Narrow"/>
              <a:ea typeface="+mn-ea"/>
              <a:cs typeface="+mn-cs"/>
            </a:rPr>
            <a:pPr marL="0" indent="0" algn="l"/>
            <a:t>$581.4K</a:t>
          </a:fld>
          <a:endParaRPr lang="ru-RU" sz="2400" b="1" i="0" u="none" strike="noStrike">
            <a:solidFill>
              <a:srgbClr val="000000"/>
            </a:solidFill>
            <a:latin typeface="Aptos Narrow"/>
            <a:ea typeface="+mn-ea"/>
            <a:cs typeface="+mn-cs"/>
          </a:endParaRPr>
        </a:p>
      </xdr:txBody>
    </xdr:sp>
    <xdr:clientData/>
  </xdr:twoCellAnchor>
  <xdr:twoCellAnchor>
    <xdr:from>
      <xdr:col>14</xdr:col>
      <xdr:colOff>106680</xdr:colOff>
      <xdr:row>26</xdr:row>
      <xdr:rowOff>15240</xdr:rowOff>
    </xdr:from>
    <xdr:to>
      <xdr:col>19</xdr:col>
      <xdr:colOff>518160</xdr:colOff>
      <xdr:row>39</xdr:row>
      <xdr:rowOff>22860</xdr:rowOff>
    </xdr:to>
    <xdr:sp macro="" textlink="">
      <xdr:nvSpPr>
        <xdr:cNvPr id="116" name="Rectangle 115">
          <a:hlinkClick xmlns:r="http://schemas.openxmlformats.org/officeDocument/2006/relationships" r:id="rId26"/>
          <a:extLst>
            <a:ext uri="{FF2B5EF4-FFF2-40B4-BE49-F238E27FC236}">
              <a16:creationId xmlns:a16="http://schemas.microsoft.com/office/drawing/2014/main" id="{DD7F9580-5E45-B796-2269-53D0DD74CE32}"/>
            </a:ext>
          </a:extLst>
        </xdr:cNvPr>
        <xdr:cNvSpPr/>
      </xdr:nvSpPr>
      <xdr:spPr>
        <a:xfrm>
          <a:off x="8641080" y="4770120"/>
          <a:ext cx="3459480" cy="2385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403860</xdr:colOff>
      <xdr:row>2</xdr:row>
      <xdr:rowOff>38100</xdr:rowOff>
    </xdr:from>
    <xdr:to>
      <xdr:col>9</xdr:col>
      <xdr:colOff>68580</xdr:colOff>
      <xdr:row>9</xdr:row>
      <xdr:rowOff>45720</xdr:rowOff>
    </xdr:to>
    <xdr:sp macro="" textlink="">
      <xdr:nvSpPr>
        <xdr:cNvPr id="120" name="Rectangle 119">
          <a:hlinkClick xmlns:r="http://schemas.openxmlformats.org/officeDocument/2006/relationships" r:id="rId15"/>
          <a:extLst>
            <a:ext uri="{FF2B5EF4-FFF2-40B4-BE49-F238E27FC236}">
              <a16:creationId xmlns:a16="http://schemas.microsoft.com/office/drawing/2014/main" id="{62B86014-F4E1-41AE-B780-327A80429D15}"/>
            </a:ext>
          </a:extLst>
        </xdr:cNvPr>
        <xdr:cNvSpPr/>
      </xdr:nvSpPr>
      <xdr:spPr>
        <a:xfrm>
          <a:off x="345186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152400</xdr:colOff>
      <xdr:row>2</xdr:row>
      <xdr:rowOff>38100</xdr:rowOff>
    </xdr:from>
    <xdr:to>
      <xdr:col>12</xdr:col>
      <xdr:colOff>426720</xdr:colOff>
      <xdr:row>9</xdr:row>
      <xdr:rowOff>45720</xdr:rowOff>
    </xdr:to>
    <xdr:sp macro="" textlink="">
      <xdr:nvSpPr>
        <xdr:cNvPr id="121" name="Rectangle 120">
          <a:hlinkClick xmlns:r="http://schemas.openxmlformats.org/officeDocument/2006/relationships" r:id="rId18"/>
          <a:extLst>
            <a:ext uri="{FF2B5EF4-FFF2-40B4-BE49-F238E27FC236}">
              <a16:creationId xmlns:a16="http://schemas.microsoft.com/office/drawing/2014/main" id="{6A390310-2A6F-4155-A718-921D839EDDAA}"/>
            </a:ext>
          </a:extLst>
        </xdr:cNvPr>
        <xdr:cNvSpPr/>
      </xdr:nvSpPr>
      <xdr:spPr>
        <a:xfrm>
          <a:off x="56388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38100</xdr:rowOff>
    </xdr:from>
    <xdr:to>
      <xdr:col>16</xdr:col>
      <xdr:colOff>160020</xdr:colOff>
      <xdr:row>9</xdr:row>
      <xdr:rowOff>45720</xdr:rowOff>
    </xdr:to>
    <xdr:sp macro="" textlink="">
      <xdr:nvSpPr>
        <xdr:cNvPr id="122" name="Rectangle 121">
          <a:hlinkClick xmlns:r="http://schemas.openxmlformats.org/officeDocument/2006/relationships" r:id="rId19"/>
          <a:extLst>
            <a:ext uri="{FF2B5EF4-FFF2-40B4-BE49-F238E27FC236}">
              <a16:creationId xmlns:a16="http://schemas.microsoft.com/office/drawing/2014/main" id="{ACA3617F-C15F-4401-AEDC-F3348453B092}"/>
            </a:ext>
          </a:extLst>
        </xdr:cNvPr>
        <xdr:cNvSpPr/>
      </xdr:nvSpPr>
      <xdr:spPr>
        <a:xfrm>
          <a:off x="78105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00000000-0008-0000-0200-00000D000000}"/>
            </a:ext>
          </a:extLst>
        </xdr:cNvPr>
        <xdr:cNvGrpSpPr/>
      </xdr:nvGrpSpPr>
      <xdr:grpSpPr>
        <a:xfrm>
          <a:off x="1725465" y="694721"/>
          <a:ext cx="1208978" cy="777014"/>
          <a:chOff x="845820" y="617030"/>
          <a:chExt cx="1295400" cy="769809"/>
        </a:xfrm>
      </xdr:grpSpPr>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00000000-0008-0000-0200-000010000000}"/>
            </a:ext>
          </a:extLst>
        </xdr:cNvPr>
        <xdr:cNvGrpSpPr/>
      </xdr:nvGrpSpPr>
      <xdr:grpSpPr>
        <a:xfrm>
          <a:off x="1116205" y="796755"/>
          <a:ext cx="563540" cy="618521"/>
          <a:chOff x="731520" y="8496300"/>
          <a:chExt cx="784860" cy="807720"/>
        </a:xfrm>
      </xdr:grpSpPr>
      <xdr:pic>
        <xdr:nvPicPr>
          <xdr:cNvPr id="17" name="Graphic 16" descr="Clipboard Checked outline">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24" name="Graphic 23" descr="Bar chart with solid fill">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00000000-0008-0000-0200-00001C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00000000-0008-0000-0200-00001D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00000000-0008-0000-0200-00001E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46%</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1" name="TextBox 30">
          <a:extLst>
            <a:ext uri="{FF2B5EF4-FFF2-40B4-BE49-F238E27FC236}">
              <a16:creationId xmlns:a16="http://schemas.microsoft.com/office/drawing/2014/main" id="{00000000-0008-0000-0200-00001F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32" name="Group 31">
          <a:extLst>
            <a:ext uri="{FF2B5EF4-FFF2-40B4-BE49-F238E27FC236}">
              <a16:creationId xmlns:a16="http://schemas.microsoft.com/office/drawing/2014/main" id="{00000000-0008-0000-0200-000020000000}"/>
            </a:ext>
          </a:extLst>
        </xdr:cNvPr>
        <xdr:cNvGrpSpPr/>
      </xdr:nvGrpSpPr>
      <xdr:grpSpPr>
        <a:xfrm>
          <a:off x="5948897" y="4893155"/>
          <a:ext cx="2184338" cy="2321684"/>
          <a:chOff x="9479280" y="982980"/>
          <a:chExt cx="2270760" cy="2286000"/>
        </a:xfrm>
      </xdr:grpSpPr>
      <xdr:graphicFrame macro="">
        <xdr:nvGraphicFramePr>
          <xdr:cNvPr id="33" name="Chart 32">
            <a:extLst>
              <a:ext uri="{FF2B5EF4-FFF2-40B4-BE49-F238E27FC236}">
                <a16:creationId xmlns:a16="http://schemas.microsoft.com/office/drawing/2014/main" id="{00000000-0008-0000-0200-000021000000}"/>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4" name="Freeform: Shape 33">
            <a:extLst>
              <a:ext uri="{FF2B5EF4-FFF2-40B4-BE49-F238E27FC236}">
                <a16:creationId xmlns:a16="http://schemas.microsoft.com/office/drawing/2014/main" id="{00000000-0008-0000-0200-000022000000}"/>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35" name="TextBox 34">
          <a:extLst>
            <a:ext uri="{FF2B5EF4-FFF2-40B4-BE49-F238E27FC236}">
              <a16:creationId xmlns:a16="http://schemas.microsoft.com/office/drawing/2014/main" id="{00000000-0008-0000-0200-000023000000}"/>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89775</xdr:rowOff>
    </xdr:from>
    <xdr:to>
      <xdr:col>10</xdr:col>
      <xdr:colOff>8119</xdr:colOff>
      <xdr:row>37</xdr:row>
      <xdr:rowOff>108346</xdr:rowOff>
    </xdr:to>
    <xdr:grpSp>
      <xdr:nvGrpSpPr>
        <xdr:cNvPr id="37" name="Group 36">
          <a:extLst>
            <a:ext uri="{FF2B5EF4-FFF2-40B4-BE49-F238E27FC236}">
              <a16:creationId xmlns:a16="http://schemas.microsoft.com/office/drawing/2014/main" id="{00000000-0008-0000-0200-000025000000}"/>
            </a:ext>
          </a:extLst>
        </xdr:cNvPr>
        <xdr:cNvGrpSpPr/>
      </xdr:nvGrpSpPr>
      <xdr:grpSpPr>
        <a:xfrm>
          <a:off x="3292583" y="5293677"/>
          <a:ext cx="2523463" cy="1691254"/>
          <a:chOff x="10634217" y="3558540"/>
          <a:chExt cx="2667499" cy="1664491"/>
        </a:xfrm>
      </xdr:grpSpPr>
      <xdr:graphicFrame macro="">
        <xdr:nvGraphicFramePr>
          <xdr:cNvPr id="38" name="Chart 37">
            <a:extLst>
              <a:ext uri="{FF2B5EF4-FFF2-40B4-BE49-F238E27FC236}">
                <a16:creationId xmlns:a16="http://schemas.microsoft.com/office/drawing/2014/main" id="{00000000-0008-0000-0200-000026000000}"/>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9" name="Chart 38">
            <a:extLst>
              <a:ext uri="{FF2B5EF4-FFF2-40B4-BE49-F238E27FC236}">
                <a16:creationId xmlns:a16="http://schemas.microsoft.com/office/drawing/2014/main" id="{00000000-0008-0000-0200-000027000000}"/>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00000000-0008-0000-0200-000028000000}"/>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1" name="Chart 40">
            <a:extLst>
              <a:ext uri="{FF2B5EF4-FFF2-40B4-BE49-F238E27FC236}">
                <a16:creationId xmlns:a16="http://schemas.microsoft.com/office/drawing/2014/main" id="{00000000-0008-0000-0200-000029000000}"/>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2" name="TextBox 41">
          <a:extLst>
            <a:ext uri="{FF2B5EF4-FFF2-40B4-BE49-F238E27FC236}">
              <a16:creationId xmlns:a16="http://schemas.microsoft.com/office/drawing/2014/main" id="{00000000-0008-0000-0200-00002A000000}"/>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3" name="Arrow: Up 42">
          <a:extLst>
            <a:ext uri="{FF2B5EF4-FFF2-40B4-BE49-F238E27FC236}">
              <a16:creationId xmlns:a16="http://schemas.microsoft.com/office/drawing/2014/main" id="{00000000-0008-0000-0200-00002B000000}"/>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4" name="Rectangle 43">
          <a:extLst>
            <a:ext uri="{FF2B5EF4-FFF2-40B4-BE49-F238E27FC236}">
              <a16:creationId xmlns:a16="http://schemas.microsoft.com/office/drawing/2014/main" id="{00000000-0008-0000-0200-00002C000000}"/>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45" name="Arrow: Up 44">
          <a:extLst>
            <a:ext uri="{FF2B5EF4-FFF2-40B4-BE49-F238E27FC236}">
              <a16:creationId xmlns:a16="http://schemas.microsoft.com/office/drawing/2014/main" id="{00000000-0008-0000-0200-00002D000000}"/>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46" name="Rectangle 45">
          <a:extLst>
            <a:ext uri="{FF2B5EF4-FFF2-40B4-BE49-F238E27FC236}">
              <a16:creationId xmlns:a16="http://schemas.microsoft.com/office/drawing/2014/main" id="{00000000-0008-0000-0200-00002E000000}"/>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47" name="TextBox 46">
          <a:extLst>
            <a:ext uri="{FF2B5EF4-FFF2-40B4-BE49-F238E27FC236}">
              <a16:creationId xmlns:a16="http://schemas.microsoft.com/office/drawing/2014/main" id="{00000000-0008-0000-0200-00002F000000}"/>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48" name="TextBox 47">
          <a:extLst>
            <a:ext uri="{FF2B5EF4-FFF2-40B4-BE49-F238E27FC236}">
              <a16:creationId xmlns:a16="http://schemas.microsoft.com/office/drawing/2014/main" id="{00000000-0008-0000-0200-000030000000}"/>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49" name="TextBox 48">
          <a:extLst>
            <a:ext uri="{FF2B5EF4-FFF2-40B4-BE49-F238E27FC236}">
              <a16:creationId xmlns:a16="http://schemas.microsoft.com/office/drawing/2014/main" id="{00000000-0008-0000-0200-000031000000}"/>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33%</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2" name="Group 51">
          <a:extLst>
            <a:ext uri="{FF2B5EF4-FFF2-40B4-BE49-F238E27FC236}">
              <a16:creationId xmlns:a16="http://schemas.microsoft.com/office/drawing/2014/main" id="{00000000-0008-0000-0200-000034000000}"/>
            </a:ext>
          </a:extLst>
        </xdr:cNvPr>
        <xdr:cNvGrpSpPr/>
      </xdr:nvGrpSpPr>
      <xdr:grpSpPr>
        <a:xfrm>
          <a:off x="5410014" y="457489"/>
          <a:ext cx="1925258" cy="1232956"/>
          <a:chOff x="5536546" y="337242"/>
          <a:chExt cx="2011680" cy="1212140"/>
        </a:xfrm>
        <a:effectLst>
          <a:outerShdw blurRad="50800" dist="38100" dir="2700000" algn="tl" rotWithShape="0">
            <a:prstClr val="black">
              <a:alpha val="40000"/>
            </a:prstClr>
          </a:outerShdw>
        </a:effectLst>
      </xdr:grpSpPr>
      <xdr:graphicFrame macro="">
        <xdr:nvGraphicFramePr>
          <xdr:cNvPr id="53" name="Chart 52">
            <a:extLst>
              <a:ext uri="{FF2B5EF4-FFF2-40B4-BE49-F238E27FC236}">
                <a16:creationId xmlns:a16="http://schemas.microsoft.com/office/drawing/2014/main" id="{00000000-0008-0000-0200-000035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4" name="Freeform: Shape 53">
            <a:extLst>
              <a:ext uri="{FF2B5EF4-FFF2-40B4-BE49-F238E27FC236}">
                <a16:creationId xmlns:a16="http://schemas.microsoft.com/office/drawing/2014/main" id="{00000000-0008-0000-0200-000036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5" name="Group 54">
          <a:extLst>
            <a:ext uri="{FF2B5EF4-FFF2-40B4-BE49-F238E27FC236}">
              <a16:creationId xmlns:a16="http://schemas.microsoft.com/office/drawing/2014/main" id="{00000000-0008-0000-0200-000037000000}"/>
            </a:ext>
          </a:extLst>
        </xdr:cNvPr>
        <xdr:cNvGrpSpPr/>
      </xdr:nvGrpSpPr>
      <xdr:grpSpPr>
        <a:xfrm>
          <a:off x="7514690" y="649001"/>
          <a:ext cx="1487254" cy="989675"/>
          <a:chOff x="10705701" y="3556317"/>
          <a:chExt cx="2684384" cy="1662830"/>
        </a:xfrm>
      </xdr:grpSpPr>
      <xdr:graphicFrame macro="">
        <xdr:nvGraphicFramePr>
          <xdr:cNvPr id="56" name="Chart 55">
            <a:extLst>
              <a:ext uri="{FF2B5EF4-FFF2-40B4-BE49-F238E27FC236}">
                <a16:creationId xmlns:a16="http://schemas.microsoft.com/office/drawing/2014/main" id="{00000000-0008-0000-0200-000038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57" name="Chart 56">
            <a:extLst>
              <a:ext uri="{FF2B5EF4-FFF2-40B4-BE49-F238E27FC236}">
                <a16:creationId xmlns:a16="http://schemas.microsoft.com/office/drawing/2014/main" id="{00000000-0008-0000-0200-000039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8" name="TextBox 57">
          <a:extLst>
            <a:ext uri="{FF2B5EF4-FFF2-40B4-BE49-F238E27FC236}">
              <a16:creationId xmlns:a16="http://schemas.microsoft.com/office/drawing/2014/main" id="{00000000-0008-0000-0200-00003A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11 427</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9" name="TextBox 58">
          <a:extLst>
            <a:ext uri="{FF2B5EF4-FFF2-40B4-BE49-F238E27FC236}">
              <a16:creationId xmlns:a16="http://schemas.microsoft.com/office/drawing/2014/main" id="{00000000-0008-0000-0200-00003B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60" name="TextBox 59">
          <a:extLst>
            <a:ext uri="{FF2B5EF4-FFF2-40B4-BE49-F238E27FC236}">
              <a16:creationId xmlns:a16="http://schemas.microsoft.com/office/drawing/2014/main" id="{00000000-0008-0000-0200-00003C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1" name="TextBox 60">
          <a:extLst>
            <a:ext uri="{FF2B5EF4-FFF2-40B4-BE49-F238E27FC236}">
              <a16:creationId xmlns:a16="http://schemas.microsoft.com/office/drawing/2014/main" id="{00000000-0008-0000-0200-00003D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2" name="TextBox 61">
          <a:extLst>
            <a:ext uri="{FF2B5EF4-FFF2-40B4-BE49-F238E27FC236}">
              <a16:creationId xmlns:a16="http://schemas.microsoft.com/office/drawing/2014/main" id="{00000000-0008-0000-0200-00003E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3" name="TextBox 62">
          <a:extLst>
            <a:ext uri="{FF2B5EF4-FFF2-40B4-BE49-F238E27FC236}">
              <a16:creationId xmlns:a16="http://schemas.microsoft.com/office/drawing/2014/main" id="{00000000-0008-0000-0200-00003F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33%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4" name="TextBox 63">
          <a:extLst>
            <a:ext uri="{FF2B5EF4-FFF2-40B4-BE49-F238E27FC236}">
              <a16:creationId xmlns:a16="http://schemas.microsoft.com/office/drawing/2014/main" id="{00000000-0008-0000-0200-000040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5" name="TextBox 64">
          <a:extLst>
            <a:ext uri="{FF2B5EF4-FFF2-40B4-BE49-F238E27FC236}">
              <a16:creationId xmlns:a16="http://schemas.microsoft.com/office/drawing/2014/main" id="{00000000-0008-0000-0200-000041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$581,356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66" name="TextBox 65">
          <a:extLst>
            <a:ext uri="{FF2B5EF4-FFF2-40B4-BE49-F238E27FC236}">
              <a16:creationId xmlns:a16="http://schemas.microsoft.com/office/drawing/2014/main" id="{00000000-0008-0000-0200-000042000000}"/>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8 273</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67" name="TextBox 66">
          <a:extLst>
            <a:ext uri="{FF2B5EF4-FFF2-40B4-BE49-F238E27FC236}">
              <a16:creationId xmlns:a16="http://schemas.microsoft.com/office/drawing/2014/main" id="{00000000-0008-0000-0200-000043000000}"/>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1 051</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68" name="TextBox 67">
          <a:extLst>
            <a:ext uri="{FF2B5EF4-FFF2-40B4-BE49-F238E27FC236}">
              <a16:creationId xmlns:a16="http://schemas.microsoft.com/office/drawing/2014/main" id="{00000000-0008-0000-0200-000044000000}"/>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13%</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9" name="Chart 68">
          <a:extLst>
            <a:ext uri="{FF2B5EF4-FFF2-40B4-BE49-F238E27FC236}">
              <a16:creationId xmlns:a16="http://schemas.microsoft.com/office/drawing/2014/main" id="{00000000-0008-0000-02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70" name="TextBox 69">
          <a:extLst>
            <a:ext uri="{FF2B5EF4-FFF2-40B4-BE49-F238E27FC236}">
              <a16:creationId xmlns:a16="http://schemas.microsoft.com/office/drawing/2014/main" id="{00000000-0008-0000-0200-000046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46%</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1" name="TextBox 70">
          <a:extLst>
            <a:ext uri="{FF2B5EF4-FFF2-40B4-BE49-F238E27FC236}">
              <a16:creationId xmlns:a16="http://schemas.microsoft.com/office/drawing/2014/main" id="{00000000-0008-0000-0200-000047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2" name="TextBox 71">
          <a:extLst>
            <a:ext uri="{FF2B5EF4-FFF2-40B4-BE49-F238E27FC236}">
              <a16:creationId xmlns:a16="http://schemas.microsoft.com/office/drawing/2014/main" id="{00000000-0008-0000-0200-000048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Price</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3" name="TextBox 72">
          <a:extLst>
            <a:ext uri="{FF2B5EF4-FFF2-40B4-BE49-F238E27FC236}">
              <a16:creationId xmlns:a16="http://schemas.microsoft.com/office/drawing/2014/main" id="{00000000-0008-0000-0200-000049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4" name="TextBox 73">
          <a:extLst>
            <a:ext uri="{FF2B5EF4-FFF2-40B4-BE49-F238E27FC236}">
              <a16:creationId xmlns:a16="http://schemas.microsoft.com/office/drawing/2014/main" id="{00000000-0008-0000-0200-00004A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5" name="TextBox 74">
          <a:extLst>
            <a:ext uri="{FF2B5EF4-FFF2-40B4-BE49-F238E27FC236}">
              <a16:creationId xmlns:a16="http://schemas.microsoft.com/office/drawing/2014/main" id="{00000000-0008-0000-0200-00004B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11 427</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6" name="TextBox 75">
          <a:extLst>
            <a:ext uri="{FF2B5EF4-FFF2-40B4-BE49-F238E27FC236}">
              <a16:creationId xmlns:a16="http://schemas.microsoft.com/office/drawing/2014/main" id="{00000000-0008-0000-0200-00004C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7" name="TextBox 76">
          <a:extLst>
            <a:ext uri="{FF2B5EF4-FFF2-40B4-BE49-F238E27FC236}">
              <a16:creationId xmlns:a16="http://schemas.microsoft.com/office/drawing/2014/main" id="{00000000-0008-0000-0200-00004D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5 256</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8" name="TextBox 77">
          <a:extLst>
            <a:ext uri="{FF2B5EF4-FFF2-40B4-BE49-F238E27FC236}">
              <a16:creationId xmlns:a16="http://schemas.microsoft.com/office/drawing/2014/main" id="{00000000-0008-0000-0200-00004E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9" name="TextBox 78">
          <a:extLst>
            <a:ext uri="{FF2B5EF4-FFF2-40B4-BE49-F238E27FC236}">
              <a16:creationId xmlns:a16="http://schemas.microsoft.com/office/drawing/2014/main" id="{00000000-0008-0000-0200-00004F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1 051</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80" name="Oval 79">
          <a:extLst>
            <a:ext uri="{FF2B5EF4-FFF2-40B4-BE49-F238E27FC236}">
              <a16:creationId xmlns:a16="http://schemas.microsoft.com/office/drawing/2014/main" id="{00000000-0008-0000-0200-000050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1" name="Oval 80">
          <a:extLst>
            <a:ext uri="{FF2B5EF4-FFF2-40B4-BE49-F238E27FC236}">
              <a16:creationId xmlns:a16="http://schemas.microsoft.com/office/drawing/2014/main" id="{00000000-0008-0000-0200-000051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2" name="Oval 81">
          <a:extLst>
            <a:ext uri="{FF2B5EF4-FFF2-40B4-BE49-F238E27FC236}">
              <a16:creationId xmlns:a16="http://schemas.microsoft.com/office/drawing/2014/main" id="{00000000-0008-0000-0200-000052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3" name="Oval 82">
          <a:extLst>
            <a:ext uri="{FF2B5EF4-FFF2-40B4-BE49-F238E27FC236}">
              <a16:creationId xmlns:a16="http://schemas.microsoft.com/office/drawing/2014/main" id="{00000000-0008-0000-0200-000053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4" name="TextBox 83">
          <a:extLst>
            <a:ext uri="{FF2B5EF4-FFF2-40B4-BE49-F238E27FC236}">
              <a16:creationId xmlns:a16="http://schemas.microsoft.com/office/drawing/2014/main" id="{00000000-0008-0000-0200-000054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5" name="TextBox 84">
          <a:extLst>
            <a:ext uri="{FF2B5EF4-FFF2-40B4-BE49-F238E27FC236}">
              <a16:creationId xmlns:a16="http://schemas.microsoft.com/office/drawing/2014/main" id="{00000000-0008-0000-0200-000055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9%</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16</xdr:col>
      <xdr:colOff>182880</xdr:colOff>
      <xdr:row>28</xdr:row>
      <xdr:rowOff>87630</xdr:rowOff>
    </xdr:to>
    <xdr:sp macro="" textlink="Processing!S2">
      <xdr:nvSpPr>
        <xdr:cNvPr id="86" name="TextBox 85">
          <a:extLst>
            <a:ext uri="{FF2B5EF4-FFF2-40B4-BE49-F238E27FC236}">
              <a16:creationId xmlns:a16="http://schemas.microsoft.com/office/drawing/2014/main" id="{00000000-0008-0000-0200-000056000000}"/>
            </a:ext>
          </a:extLst>
        </xdr:cNvPr>
        <xdr:cNvSpPr txBox="1"/>
      </xdr:nvSpPr>
      <xdr:spPr>
        <a:xfrm>
          <a:off x="8850630" y="48729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118110</xdr:rowOff>
    </xdr:from>
    <xdr:to>
      <xdr:col>17</xdr:col>
      <xdr:colOff>502920</xdr:colOff>
      <xdr:row>28</xdr:row>
      <xdr:rowOff>87630</xdr:rowOff>
    </xdr:to>
    <xdr:sp macro="" textlink="Processing!S2">
      <xdr:nvSpPr>
        <xdr:cNvPr id="90" name="TextBox 89">
          <a:extLst>
            <a:ext uri="{FF2B5EF4-FFF2-40B4-BE49-F238E27FC236}">
              <a16:creationId xmlns:a16="http://schemas.microsoft.com/office/drawing/2014/main" id="{00000000-0008-0000-0200-00005A000000}"/>
            </a:ext>
          </a:extLst>
        </xdr:cNvPr>
        <xdr:cNvSpPr txBox="1"/>
      </xdr:nvSpPr>
      <xdr:spPr>
        <a:xfrm>
          <a:off x="10336530" y="487299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22860</xdr:rowOff>
    </xdr:from>
    <xdr:to>
      <xdr:col>16</xdr:col>
      <xdr:colOff>594360</xdr:colOff>
      <xdr:row>27</xdr:row>
      <xdr:rowOff>160020</xdr:rowOff>
    </xdr:to>
    <xdr:sp macro="" textlink="">
      <xdr:nvSpPr>
        <xdr:cNvPr id="91" name="Oval 90">
          <a:extLst>
            <a:ext uri="{FF2B5EF4-FFF2-40B4-BE49-F238E27FC236}">
              <a16:creationId xmlns:a16="http://schemas.microsoft.com/office/drawing/2014/main" id="{00000000-0008-0000-0200-00005B000000}"/>
            </a:ext>
          </a:extLst>
        </xdr:cNvPr>
        <xdr:cNvSpPr/>
      </xdr:nvSpPr>
      <xdr:spPr>
        <a:xfrm>
          <a:off x="10210800" y="49606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118110</xdr:rowOff>
    </xdr:from>
    <xdr:to>
      <xdr:col>19</xdr:col>
      <xdr:colOff>327660</xdr:colOff>
      <xdr:row>28</xdr:row>
      <xdr:rowOff>87630</xdr:rowOff>
    </xdr:to>
    <xdr:sp macro="" textlink="Processing!T2">
      <xdr:nvSpPr>
        <xdr:cNvPr id="92" name="TextBox 91">
          <a:extLst>
            <a:ext uri="{FF2B5EF4-FFF2-40B4-BE49-F238E27FC236}">
              <a16:creationId xmlns:a16="http://schemas.microsoft.com/office/drawing/2014/main" id="{00000000-0008-0000-0200-00005C000000}"/>
            </a:ext>
          </a:extLst>
        </xdr:cNvPr>
        <xdr:cNvSpPr txBox="1"/>
      </xdr:nvSpPr>
      <xdr:spPr>
        <a:xfrm>
          <a:off x="11235690" y="487299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22860</xdr:rowOff>
    </xdr:from>
    <xdr:to>
      <xdr:col>18</xdr:col>
      <xdr:colOff>274320</xdr:colOff>
      <xdr:row>27</xdr:row>
      <xdr:rowOff>160020</xdr:rowOff>
    </xdr:to>
    <xdr:sp macro="" textlink="">
      <xdr:nvSpPr>
        <xdr:cNvPr id="93" name="Oval 92">
          <a:extLst>
            <a:ext uri="{FF2B5EF4-FFF2-40B4-BE49-F238E27FC236}">
              <a16:creationId xmlns:a16="http://schemas.microsoft.com/office/drawing/2014/main" id="{00000000-0008-0000-0200-00005D000000}"/>
            </a:ext>
          </a:extLst>
        </xdr:cNvPr>
        <xdr:cNvSpPr/>
      </xdr:nvSpPr>
      <xdr:spPr>
        <a:xfrm>
          <a:off x="11109960" y="496062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133350</xdr:rowOff>
    </xdr:from>
    <xdr:to>
      <xdr:col>18</xdr:col>
      <xdr:colOff>121920</xdr:colOff>
      <xdr:row>29</xdr:row>
      <xdr:rowOff>102870</xdr:rowOff>
    </xdr:to>
    <xdr:sp macro="" textlink="Processing!U16">
      <xdr:nvSpPr>
        <xdr:cNvPr id="94" name="TextBox 93">
          <a:extLst>
            <a:ext uri="{FF2B5EF4-FFF2-40B4-BE49-F238E27FC236}">
              <a16:creationId xmlns:a16="http://schemas.microsoft.com/office/drawing/2014/main" id="{00000000-0008-0000-0200-00005E000000}"/>
            </a:ext>
          </a:extLst>
        </xdr:cNvPr>
        <xdr:cNvSpPr txBox="1"/>
      </xdr:nvSpPr>
      <xdr:spPr>
        <a:xfrm>
          <a:off x="1033653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$193.8K</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133350</xdr:rowOff>
    </xdr:from>
    <xdr:to>
      <xdr:col>19</xdr:col>
      <xdr:colOff>411480</xdr:colOff>
      <xdr:row>29</xdr:row>
      <xdr:rowOff>102870</xdr:rowOff>
    </xdr:to>
    <xdr:sp macro="" textlink="Processing!V16">
      <xdr:nvSpPr>
        <xdr:cNvPr id="95" name="TextBox 94">
          <a:extLst>
            <a:ext uri="{FF2B5EF4-FFF2-40B4-BE49-F238E27FC236}">
              <a16:creationId xmlns:a16="http://schemas.microsoft.com/office/drawing/2014/main" id="{00000000-0008-0000-0200-00005F000000}"/>
            </a:ext>
          </a:extLst>
        </xdr:cNvPr>
        <xdr:cNvSpPr txBox="1"/>
      </xdr:nvSpPr>
      <xdr:spPr>
        <a:xfrm>
          <a:off x="1123569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$158.8K</a:t>
          </a:fld>
          <a:endParaRPr lang="ru-RU" sz="1200" b="0" i="0" u="none" strike="noStrike">
            <a:solidFill>
              <a:srgbClr val="000000"/>
            </a:solidFill>
            <a:latin typeface="Aptos Narrow"/>
            <a:ea typeface="+mn-ea"/>
            <a:cs typeface="+mn-cs"/>
          </a:endParaRPr>
        </a:p>
      </xdr:txBody>
    </xdr:sp>
    <xdr:clientData/>
  </xdr:twoCellAnchor>
  <xdr:twoCellAnchor editAs="oneCell">
    <xdr:from>
      <xdr:col>1</xdr:col>
      <xdr:colOff>354330</xdr:colOff>
      <xdr:row>26</xdr:row>
      <xdr:rowOff>83820</xdr:rowOff>
    </xdr:from>
    <xdr:to>
      <xdr:col>5</xdr:col>
      <xdr:colOff>179070</xdr:colOff>
      <xdr:row>28</xdr:row>
      <xdr:rowOff>144780</xdr:rowOff>
    </xdr:to>
    <mc:AlternateContent xmlns:mc="http://schemas.openxmlformats.org/markup-compatibility/2006" xmlns:a14="http://schemas.microsoft.com/office/drawing/2010/main">
      <mc:Choice Requires="a14">
        <xdr:graphicFrame macro="">
          <xdr:nvGraphicFramePr>
            <xdr:cNvPr id="96" name="Year 1">
              <a:extLst>
                <a:ext uri="{FF2B5EF4-FFF2-40B4-BE49-F238E27FC236}">
                  <a16:creationId xmlns:a16="http://schemas.microsoft.com/office/drawing/2014/main" id="{00000000-0008-0000-0200-000060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3930" y="4838700"/>
              <a:ext cx="226314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7" name="Month 2">
              <a:extLst>
                <a:ext uri="{FF2B5EF4-FFF2-40B4-BE49-F238E27FC236}">
                  <a16:creationId xmlns:a16="http://schemas.microsoft.com/office/drawing/2014/main" id="{00000000-0008-0000-0200-000061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8" name="Month 3">
              <a:extLst>
                <a:ext uri="{FF2B5EF4-FFF2-40B4-BE49-F238E27FC236}">
                  <a16:creationId xmlns:a16="http://schemas.microsoft.com/office/drawing/2014/main" id="{00000000-0008-0000-0200-00006200000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36" name="Group 35">
          <a:hlinkClick xmlns:r="http://schemas.openxmlformats.org/officeDocument/2006/relationships" r:id="rId20"/>
          <a:extLst>
            <a:ext uri="{FF2B5EF4-FFF2-40B4-BE49-F238E27FC236}">
              <a16:creationId xmlns:a16="http://schemas.microsoft.com/office/drawing/2014/main" id="{520B4594-42D3-70EF-60DC-FC00F8A1A8FF}"/>
            </a:ext>
          </a:extLst>
        </xdr:cNvPr>
        <xdr:cNvGrpSpPr/>
      </xdr:nvGrpSpPr>
      <xdr:grpSpPr>
        <a:xfrm>
          <a:off x="1200399" y="2427528"/>
          <a:ext cx="1855964" cy="338253"/>
          <a:chOff x="1258014" y="2388870"/>
          <a:chExt cx="1942386" cy="335280"/>
        </a:xfrm>
      </xdr:grpSpPr>
      <xdr:sp macro="" textlink="Processing!F1">
        <xdr:nvSpPr>
          <xdr:cNvPr id="20" name="TextBox 19">
            <a:extLst>
              <a:ext uri="{FF2B5EF4-FFF2-40B4-BE49-F238E27FC236}">
                <a16:creationId xmlns:a16="http://schemas.microsoft.com/office/drawing/2014/main" id="{00000000-0008-0000-0200-00001400000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100" name="Group 99">
            <a:extLst>
              <a:ext uri="{FF2B5EF4-FFF2-40B4-BE49-F238E27FC236}">
                <a16:creationId xmlns:a16="http://schemas.microsoft.com/office/drawing/2014/main" id="{00000000-0008-0000-0200-000064000000}"/>
              </a:ext>
            </a:extLst>
          </xdr:cNvPr>
          <xdr:cNvGrpSpPr/>
        </xdr:nvGrpSpPr>
        <xdr:grpSpPr>
          <a:xfrm>
            <a:off x="1258014" y="2392680"/>
            <a:ext cx="299291" cy="260755"/>
            <a:chOff x="6520543" y="3673855"/>
            <a:chExt cx="923590" cy="804672"/>
          </a:xfrm>
          <a:solidFill>
            <a:schemeClr val="bg1"/>
          </a:solidFill>
        </xdr:grpSpPr>
        <xdr:pic>
          <xdr:nvPicPr>
            <xdr:cNvPr id="101" name="Graphic 100" descr="User with solid fill">
              <a:extLst>
                <a:ext uri="{FF2B5EF4-FFF2-40B4-BE49-F238E27FC236}">
                  <a16:creationId xmlns:a16="http://schemas.microsoft.com/office/drawing/2014/main" id="{00000000-0008-0000-0200-000065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639461" y="3673855"/>
              <a:ext cx="804672" cy="804672"/>
            </a:xfrm>
            <a:prstGeom prst="rect">
              <a:avLst/>
            </a:prstGeom>
          </xdr:spPr>
        </xdr:pic>
        <xdr:grpSp>
          <xdr:nvGrpSpPr>
            <xdr:cNvPr id="102" name="Graphic 15" descr="User with solid fill">
              <a:extLst>
                <a:ext uri="{FF2B5EF4-FFF2-40B4-BE49-F238E27FC236}">
                  <a16:creationId xmlns:a16="http://schemas.microsoft.com/office/drawing/2014/main" id="{00000000-0008-0000-0200-000066000000}"/>
                </a:ext>
              </a:extLst>
            </xdr:cNvPr>
            <xdr:cNvGrpSpPr/>
          </xdr:nvGrpSpPr>
          <xdr:grpSpPr>
            <a:xfrm>
              <a:off x="6520543" y="3801837"/>
              <a:ext cx="609600" cy="604156"/>
              <a:chOff x="8164286" y="3867151"/>
              <a:chExt cx="609600" cy="604156"/>
            </a:xfrm>
            <a:grpFill/>
          </xdr:grpSpPr>
          <xdr:sp macro="" textlink="">
            <xdr:nvSpPr>
              <xdr:cNvPr id="103" name="Freeform: Shape 102">
                <a:extLst>
                  <a:ext uri="{FF2B5EF4-FFF2-40B4-BE49-F238E27FC236}">
                    <a16:creationId xmlns:a16="http://schemas.microsoft.com/office/drawing/2014/main" id="{00000000-0008-0000-0200-000067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4" name="Freeform: Shape 103">
                <a:extLst>
                  <a:ext uri="{FF2B5EF4-FFF2-40B4-BE49-F238E27FC236}">
                    <a16:creationId xmlns:a16="http://schemas.microsoft.com/office/drawing/2014/main" id="{00000000-0008-0000-0200-000068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87" name="Group 86">
          <a:hlinkClick xmlns:r="http://schemas.openxmlformats.org/officeDocument/2006/relationships" r:id="rId23"/>
          <a:extLst>
            <a:ext uri="{FF2B5EF4-FFF2-40B4-BE49-F238E27FC236}">
              <a16:creationId xmlns:a16="http://schemas.microsoft.com/office/drawing/2014/main" id="{B5CBED24-B4A3-F674-700B-CF2387F8BA8B}"/>
            </a:ext>
          </a:extLst>
        </xdr:cNvPr>
        <xdr:cNvGrpSpPr/>
      </xdr:nvGrpSpPr>
      <xdr:grpSpPr>
        <a:xfrm>
          <a:off x="1245405" y="2996519"/>
          <a:ext cx="1810958" cy="338253"/>
          <a:chOff x="1303020" y="2948940"/>
          <a:chExt cx="1897380" cy="335280"/>
        </a:xfrm>
      </xdr:grpSpPr>
      <xdr:sp macro="" textlink="Processing!N5">
        <xdr:nvSpPr>
          <xdr:cNvPr id="21" name="TextBox 20">
            <a:extLst>
              <a:ext uri="{FF2B5EF4-FFF2-40B4-BE49-F238E27FC236}">
                <a16:creationId xmlns:a16="http://schemas.microsoft.com/office/drawing/2014/main" id="{00000000-0008-0000-0200-000015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105" name="Freeform: Shape 104">
            <a:extLst>
              <a:ext uri="{FF2B5EF4-FFF2-40B4-BE49-F238E27FC236}">
                <a16:creationId xmlns:a16="http://schemas.microsoft.com/office/drawing/2014/main" id="{00000000-0008-0000-0200-000069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88" name="Group 87">
          <a:hlinkClick xmlns:r="http://schemas.openxmlformats.org/officeDocument/2006/relationships" r:id="rId24"/>
          <a:extLst>
            <a:ext uri="{FF2B5EF4-FFF2-40B4-BE49-F238E27FC236}">
              <a16:creationId xmlns:a16="http://schemas.microsoft.com/office/drawing/2014/main" id="{CED4FEB4-62FA-9F17-F6D8-C6E22D9EF63B}"/>
            </a:ext>
          </a:extLst>
        </xdr:cNvPr>
        <xdr:cNvGrpSpPr/>
      </xdr:nvGrpSpPr>
      <xdr:grpSpPr>
        <a:xfrm>
          <a:off x="1207305" y="3565510"/>
          <a:ext cx="1849058" cy="341227"/>
          <a:chOff x="1264920" y="3509010"/>
          <a:chExt cx="1935480" cy="335280"/>
        </a:xfrm>
      </xdr:grpSpPr>
      <xdr:sp macro="" textlink="Processing!N17">
        <xdr:nvSpPr>
          <xdr:cNvPr id="22" name="TextBox 21">
            <a:extLst>
              <a:ext uri="{FF2B5EF4-FFF2-40B4-BE49-F238E27FC236}">
                <a16:creationId xmlns:a16="http://schemas.microsoft.com/office/drawing/2014/main" id="{00000000-0008-0000-0200-000016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106" name="Freeform: Shape 105">
            <a:extLst>
              <a:ext uri="{FF2B5EF4-FFF2-40B4-BE49-F238E27FC236}">
                <a16:creationId xmlns:a16="http://schemas.microsoft.com/office/drawing/2014/main" id="{00000000-0008-0000-0200-00006A000000}"/>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89" name="Group 88">
          <a:hlinkClick xmlns:r="http://schemas.openxmlformats.org/officeDocument/2006/relationships" r:id="rId25"/>
          <a:extLst>
            <a:ext uri="{FF2B5EF4-FFF2-40B4-BE49-F238E27FC236}">
              <a16:creationId xmlns:a16="http://schemas.microsoft.com/office/drawing/2014/main" id="{04BBE92B-E671-1BED-DC6C-85B1E790FB64}"/>
            </a:ext>
          </a:extLst>
        </xdr:cNvPr>
        <xdr:cNvGrpSpPr/>
      </xdr:nvGrpSpPr>
      <xdr:grpSpPr>
        <a:xfrm>
          <a:off x="1214543" y="4134500"/>
          <a:ext cx="1841820" cy="341228"/>
          <a:chOff x="1272158" y="4069080"/>
          <a:chExt cx="1928242" cy="335280"/>
        </a:xfrm>
      </xdr:grpSpPr>
      <xdr:sp macro="" textlink="Processing!S2">
        <xdr:nvSpPr>
          <xdr:cNvPr id="23" name="TextBox 22">
            <a:extLst>
              <a:ext uri="{FF2B5EF4-FFF2-40B4-BE49-F238E27FC236}">
                <a16:creationId xmlns:a16="http://schemas.microsoft.com/office/drawing/2014/main" id="{00000000-0008-0000-0200-000017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107" name="Freeform: Shape 106">
            <a:extLst>
              <a:ext uri="{FF2B5EF4-FFF2-40B4-BE49-F238E27FC236}">
                <a16:creationId xmlns:a16="http://schemas.microsoft.com/office/drawing/2014/main" id="{00000000-0008-0000-0200-00006B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167640</xdr:colOff>
      <xdr:row>29</xdr:row>
      <xdr:rowOff>114300</xdr:rowOff>
    </xdr:from>
    <xdr:to>
      <xdr:col>19</xdr:col>
      <xdr:colOff>502920</xdr:colOff>
      <xdr:row>38</xdr:row>
      <xdr:rowOff>114300</xdr:rowOff>
    </xdr:to>
    <xdr:graphicFrame macro="">
      <xdr:nvGraphicFramePr>
        <xdr:cNvPr id="108" name="Chart 107">
          <a:extLst>
            <a:ext uri="{FF2B5EF4-FFF2-40B4-BE49-F238E27FC236}">
              <a16:creationId xmlns:a16="http://schemas.microsoft.com/office/drawing/2014/main" id="{00000000-0008-0000-02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396240</xdr:colOff>
      <xdr:row>2</xdr:row>
      <xdr:rowOff>30480</xdr:rowOff>
    </xdr:from>
    <xdr:to>
      <xdr:col>9</xdr:col>
      <xdr:colOff>60960</xdr:colOff>
      <xdr:row>9</xdr:row>
      <xdr:rowOff>38100</xdr:rowOff>
    </xdr:to>
    <xdr:sp macro="" textlink="">
      <xdr:nvSpPr>
        <xdr:cNvPr id="99" name="Rectangle 98">
          <a:hlinkClick xmlns:r="http://schemas.openxmlformats.org/officeDocument/2006/relationships" r:id="rId20"/>
          <a:extLst>
            <a:ext uri="{FF2B5EF4-FFF2-40B4-BE49-F238E27FC236}">
              <a16:creationId xmlns:a16="http://schemas.microsoft.com/office/drawing/2014/main" id="{165C4344-975C-44DC-8E29-04449779F2F4}"/>
            </a:ext>
          </a:extLst>
        </xdr:cNvPr>
        <xdr:cNvSpPr/>
      </xdr:nvSpPr>
      <xdr:spPr>
        <a:xfrm>
          <a:off x="344424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30480</xdr:rowOff>
    </xdr:from>
    <xdr:to>
      <xdr:col>12</xdr:col>
      <xdr:colOff>419100</xdr:colOff>
      <xdr:row>9</xdr:row>
      <xdr:rowOff>38100</xdr:rowOff>
    </xdr:to>
    <xdr:sp macro="" textlink="">
      <xdr:nvSpPr>
        <xdr:cNvPr id="110" name="Rectangle 109">
          <a:hlinkClick xmlns:r="http://schemas.openxmlformats.org/officeDocument/2006/relationships" r:id="rId23"/>
          <a:extLst>
            <a:ext uri="{FF2B5EF4-FFF2-40B4-BE49-F238E27FC236}">
              <a16:creationId xmlns:a16="http://schemas.microsoft.com/office/drawing/2014/main" id="{910E76DD-CD20-48EF-9C78-55560B12E5AE}"/>
            </a:ext>
          </a:extLst>
        </xdr:cNvPr>
        <xdr:cNvSpPr/>
      </xdr:nvSpPr>
      <xdr:spPr>
        <a:xfrm>
          <a:off x="563118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30480</xdr:rowOff>
    </xdr:from>
    <xdr:to>
      <xdr:col>16</xdr:col>
      <xdr:colOff>152400</xdr:colOff>
      <xdr:row>9</xdr:row>
      <xdr:rowOff>38100</xdr:rowOff>
    </xdr:to>
    <xdr:sp macro="" textlink="">
      <xdr:nvSpPr>
        <xdr:cNvPr id="111" name="Rectangle 110">
          <a:hlinkClick xmlns:r="http://schemas.openxmlformats.org/officeDocument/2006/relationships" r:id="rId24"/>
          <a:extLst>
            <a:ext uri="{FF2B5EF4-FFF2-40B4-BE49-F238E27FC236}">
              <a16:creationId xmlns:a16="http://schemas.microsoft.com/office/drawing/2014/main" id="{AD60CECE-B3C7-4FB7-A8E4-308B60B70513}"/>
            </a:ext>
          </a:extLst>
        </xdr:cNvPr>
        <xdr:cNvSpPr/>
      </xdr:nvSpPr>
      <xdr:spPr>
        <a:xfrm>
          <a:off x="780288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30480</xdr:rowOff>
    </xdr:from>
    <xdr:to>
      <xdr:col>19</xdr:col>
      <xdr:colOff>502920</xdr:colOff>
      <xdr:row>9</xdr:row>
      <xdr:rowOff>38100</xdr:rowOff>
    </xdr:to>
    <xdr:sp macro="" textlink="">
      <xdr:nvSpPr>
        <xdr:cNvPr id="112" name="Rectangle 111">
          <a:hlinkClick xmlns:r="http://schemas.openxmlformats.org/officeDocument/2006/relationships" r:id="rId25"/>
          <a:extLst>
            <a:ext uri="{FF2B5EF4-FFF2-40B4-BE49-F238E27FC236}">
              <a16:creationId xmlns:a16="http://schemas.microsoft.com/office/drawing/2014/main" id="{2D9FFC0A-1E8D-466D-B14D-ECF7B24DF586}"/>
            </a:ext>
          </a:extLst>
        </xdr:cNvPr>
        <xdr:cNvSpPr/>
      </xdr:nvSpPr>
      <xdr:spPr>
        <a:xfrm>
          <a:off x="99822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137160</xdr:colOff>
      <xdr:row>26</xdr:row>
      <xdr:rowOff>15240</xdr:rowOff>
    </xdr:from>
    <xdr:to>
      <xdr:col>19</xdr:col>
      <xdr:colOff>510540</xdr:colOff>
      <xdr:row>38</xdr:row>
      <xdr:rowOff>167640</xdr:rowOff>
    </xdr:to>
    <xdr:sp macro="" textlink="">
      <xdr:nvSpPr>
        <xdr:cNvPr id="109" name="Rectangle 108">
          <a:hlinkClick xmlns:r="http://schemas.openxmlformats.org/officeDocument/2006/relationships" r:id="rId27"/>
          <a:extLst>
            <a:ext uri="{FF2B5EF4-FFF2-40B4-BE49-F238E27FC236}">
              <a16:creationId xmlns:a16="http://schemas.microsoft.com/office/drawing/2014/main" id="{00000000-0008-0000-0200-00006D000000}"/>
            </a:ext>
          </a:extLst>
        </xdr:cNvPr>
        <xdr:cNvSpPr/>
      </xdr:nvSpPr>
      <xdr:spPr>
        <a:xfrm>
          <a:off x="8671560" y="4770120"/>
          <a:ext cx="3421380" cy="2346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14</xdr:row>
      <xdr:rowOff>0</xdr:rowOff>
    </xdr:from>
    <xdr:to>
      <xdr:col>13</xdr:col>
      <xdr:colOff>182880</xdr:colOff>
      <xdr:row>20</xdr:row>
      <xdr:rowOff>91440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6096000" y="2560320"/>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0</xdr:colOff>
      <xdr:row>16</xdr:row>
      <xdr:rowOff>0</xdr:rowOff>
    </xdr:from>
    <xdr:to>
      <xdr:col>18</xdr:col>
      <xdr:colOff>182880</xdr:colOff>
      <xdr:row>22</xdr:row>
      <xdr:rowOff>91440</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9144000" y="2926080"/>
          <a:ext cx="2011680" cy="1188720"/>
        </a:xfrm>
        <a:prstGeom prst="roundRect">
          <a:avLst/>
        </a:prstGeom>
        <a:gradFill>
          <a:gsLst>
            <a:gs pos="0">
              <a:srgbClr val="0BA9A5"/>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0</xdr:colOff>
      <xdr:row>26</xdr:row>
      <xdr:rowOff>0</xdr:rowOff>
    </xdr:from>
    <xdr:to>
      <xdr:col>14</xdr:col>
      <xdr:colOff>182880</xdr:colOff>
      <xdr:row>32</xdr:row>
      <xdr:rowOff>91440</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6705600" y="475488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83820</xdr:colOff>
      <xdr:row>11</xdr:row>
      <xdr:rowOff>22860</xdr:rowOff>
    </xdr:from>
    <xdr:to>
      <xdr:col>9</xdr:col>
      <xdr:colOff>525780</xdr:colOff>
      <xdr:row>23</xdr:row>
      <xdr:rowOff>114300</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3741420" y="2034540"/>
          <a:ext cx="227076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13</xdr:col>
      <xdr:colOff>601980</xdr:colOff>
      <xdr:row>3</xdr:row>
      <xdr:rowOff>45720</xdr:rowOff>
    </xdr:from>
    <xdr:to>
      <xdr:col>17</xdr:col>
      <xdr:colOff>434340</xdr:colOff>
      <xdr:row>15</xdr:row>
      <xdr:rowOff>137160</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8526780" y="594360"/>
          <a:ext cx="2270760" cy="2286000"/>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6</xdr:col>
      <xdr:colOff>198120</xdr:colOff>
      <xdr:row>25</xdr:row>
      <xdr:rowOff>0</xdr:rowOff>
    </xdr:from>
    <xdr:to>
      <xdr:col>9</xdr:col>
      <xdr:colOff>381000</xdr:colOff>
      <xdr:row>31</xdr:row>
      <xdr:rowOff>86236</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3855720" y="4572000"/>
          <a:ext cx="2011680" cy="1183516"/>
        </a:xfrm>
        <a:prstGeom prst="roundRect">
          <a:avLst/>
        </a:prstGeom>
        <a:gradFill>
          <a:gsLst>
            <a:gs pos="0">
              <a:srgbClr val="16C88C"/>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518160</xdr:colOff>
      <xdr:row>3</xdr:row>
      <xdr:rowOff>53340</xdr:rowOff>
    </xdr:from>
    <xdr:to>
      <xdr:col>6</xdr:col>
      <xdr:colOff>251460</xdr:colOff>
      <xdr:row>8</xdr:row>
      <xdr:rowOff>91440</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6560" y="601980"/>
          <a:ext cx="952500" cy="952500"/>
        </a:xfrm>
        <a:prstGeom prst="rect">
          <a:avLst/>
        </a:prstGeom>
      </xdr:spPr>
    </xdr:pic>
    <xdr:clientData/>
  </xdr:twoCellAnchor>
  <xdr:twoCellAnchor editAs="oneCell">
    <xdr:from>
      <xdr:col>6</xdr:col>
      <xdr:colOff>502920</xdr:colOff>
      <xdr:row>3</xdr:row>
      <xdr:rowOff>106680</xdr:rowOff>
    </xdr:from>
    <xdr:to>
      <xdr:col>8</xdr:col>
      <xdr:colOff>236220</xdr:colOff>
      <xdr:row>8</xdr:row>
      <xdr:rowOff>144780</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60520" y="655320"/>
          <a:ext cx="952500" cy="952500"/>
        </a:xfrm>
        <a:prstGeom prst="rect">
          <a:avLst/>
        </a:prstGeom>
      </xdr:spPr>
    </xdr:pic>
    <xdr:clientData/>
  </xdr:twoCellAnchor>
  <xdr:twoCellAnchor editAs="oneCell">
    <xdr:from>
      <xdr:col>8</xdr:col>
      <xdr:colOff>439560</xdr:colOff>
      <xdr:row>3</xdr:row>
      <xdr:rowOff>73800</xdr:rowOff>
    </xdr:from>
    <xdr:to>
      <xdr:col>10</xdr:col>
      <xdr:colOff>172860</xdr:colOff>
      <xdr:row>8</xdr:row>
      <xdr:rowOff>111900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16360" y="622440"/>
          <a:ext cx="952500" cy="952500"/>
        </a:xfrm>
        <a:prstGeom prst="rect">
          <a:avLst/>
        </a:prstGeom>
      </xdr:spPr>
    </xdr:pic>
    <xdr:clientData/>
  </xdr:twoCellAnchor>
  <xdr:twoCellAnchor editAs="oneCell">
    <xdr:from>
      <xdr:col>10</xdr:col>
      <xdr:colOff>360960</xdr:colOff>
      <xdr:row>3</xdr:row>
      <xdr:rowOff>86640</xdr:rowOff>
    </xdr:from>
    <xdr:to>
      <xdr:col>12</xdr:col>
      <xdr:colOff>94260</xdr:colOff>
      <xdr:row>8</xdr:row>
      <xdr:rowOff>124740</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56960" y="635280"/>
          <a:ext cx="952500" cy="952500"/>
        </a:xfrm>
        <a:prstGeom prst="rect">
          <a:avLst/>
        </a:prstGeom>
      </xdr:spPr>
    </xdr:pic>
    <xdr:clientData/>
  </xdr:twoCellAnchor>
  <xdr:twoCellAnchor editAs="oneCell">
    <xdr:from>
      <xdr:col>2</xdr:col>
      <xdr:colOff>587160</xdr:colOff>
      <xdr:row>3</xdr:row>
      <xdr:rowOff>420</xdr:rowOff>
    </xdr:from>
    <xdr:to>
      <xdr:col>4</xdr:col>
      <xdr:colOff>320460</xdr:colOff>
      <xdr:row>8</xdr:row>
      <xdr:rowOff>38520</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06360" y="549060"/>
          <a:ext cx="952500" cy="952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02.90292951389" createdVersion="8" refreshedVersion="8" minRefreshableVersion="3" recordCount="48" xr:uid="{9D603EF2-7399-4847-AB72-102395889E48}">
  <cacheSource type="worksheet">
    <worksheetSource name="mydata"/>
  </cacheSource>
  <cacheFields count="20">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Visitors" numFmtId="0">
      <sharedItems containsSemiMixedTypes="0" containsString="0" containsNumber="1" containsInteger="1" minValue="5138" maxValue="11427"/>
    </cacheField>
    <cacheField name="Returning Buyers" numFmtId="0">
      <sharedItems containsSemiMixedTypes="0" containsString="0" containsNumber="1" containsInteger="1" minValue="242" maxValue="4795"/>
    </cacheField>
    <cacheField name="New Buyers" numFmtId="0">
      <sharedItems containsSemiMixedTypes="0" containsString="0" containsNumber="1" containsInteger="1" minValue="284" maxValue="2596"/>
    </cacheField>
    <cacheField name="Purchase Volume" numFmtId="165">
      <sharedItems containsSemiMixedTypes="0" containsString="0" containsNumber="1" containsInteger="1" minValue="50500" maxValue="181396"/>
    </cacheField>
    <cacheField name="Sales Volume" numFmtId="165">
      <sharedItems containsSemiMixedTypes="0" containsString="0" containsNumber="1" containsInteger="1" minValue="47470" maxValue="223782"/>
    </cacheField>
    <cacheField name="Product A" numFmtId="165">
      <sharedItems containsSemiMixedTypes="0" containsString="0" containsNumber="1" containsInteger="1" minValue="5959" maxValue="191092"/>
    </cacheField>
    <cacheField name="Product B" numFmtId="165">
      <sharedItems containsSemiMixedTypes="0" containsString="0" containsNumber="1" containsInteger="1" minValue="5454" maxValue="228967"/>
    </cacheField>
    <cacheField name="Product C" numFmtId="165">
      <sharedItems containsSemiMixedTypes="0" containsString="0" containsNumber="1" containsInteger="1" minValue="23129" maxValue="268559"/>
    </cacheField>
    <cacheField name="Level 1" numFmtId="9">
      <sharedItems containsSemiMixedTypes="0" containsString="0" containsNumber="1" minValue="0.32428332408262484" maxValue="0.52681674625979502"/>
    </cacheField>
    <cacheField name="Level 2" numFmtId="9">
      <sharedItems containsSemiMixedTypes="0" containsString="0" containsNumber="1" minValue="0.42171165649088738" maxValue="0.64449842088577458"/>
    </cacheField>
    <cacheField name="Level 3" numFmtId="9">
      <sharedItems containsSemiMixedTypes="0" containsString="0" containsNumber="1" minValue="0.47388282213997612" maxValue="0.7189482629743521"/>
    </cacheField>
    <cacheField name="Level 4" numFmtId="9">
      <sharedItems containsSemiMixedTypes="0" containsString="0" containsNumber="1" minValue="0.53127110435397373" maxValue="0.80084308927178738"/>
    </cacheField>
    <cacheField name="Level 5" numFmtId="9">
      <sharedItems containsSemiMixedTypes="0" containsString="0" containsNumber="1" minValue="0.69439821478937114" maxValue="0.99092739819896614"/>
    </cacheField>
    <cacheField name="Ethan Parker" numFmtId="165">
      <sharedItems containsSemiMixedTypes="0" containsString="0" containsNumber="1" containsInteger="1" minValue="739" maxValue="90633"/>
    </cacheField>
    <cacheField name="Alex Mitchell" numFmtId="165">
      <sharedItems containsSemiMixedTypes="0" containsString="0" containsNumber="1" containsInteger="1" minValue="2508" maxValue="69774"/>
    </cacheField>
    <cacheField name="Lucas Bennett" numFmtId="165">
      <sharedItems containsSemiMixedTypes="0" containsString="0" containsNumber="1" containsInteger="1" minValue="430" maxValue="68800"/>
    </cacheField>
    <cacheField name="Emma Sullivan" numFmtId="165">
      <sharedItems containsSemiMixedTypes="0" containsString="0" containsNumber="1" containsInteger="1" minValue="1340" maxValue="66160"/>
    </cacheField>
    <cacheField name="Sophia Reynolds" numFmtId="165">
      <sharedItems containsSemiMixedTypes="0" containsString="0" containsNumber="1" containsInteger="1" minValue="832" maxValue="94325"/>
    </cacheField>
  </cacheFields>
  <extLst>
    <ext xmlns:x14="http://schemas.microsoft.com/office/spreadsheetml/2009/9/main" uri="{725AE2AE-9491-48be-B2B4-4EB974FC3084}">
      <x14:pivotCacheDefinition pivotCacheId="181274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70"/>
    <n v="263"/>
    <n v="284"/>
    <n v="75750"/>
    <n v="80800"/>
    <n v="18988"/>
    <n v="20705"/>
    <n v="41107"/>
    <n v="0.47786775812479154"/>
    <n v="0.59202518902600387"/>
    <n v="0.62907803215751723"/>
    <n v="0.77817242859568825"/>
    <n v="0.93328341413135896"/>
    <n v="19567"/>
    <n v="11355"/>
    <n v="18000"/>
    <n v="3486"/>
    <n v="28392"/>
  </r>
  <r>
    <x v="0"/>
    <x v="1"/>
    <n v="5270"/>
    <n v="339"/>
    <n v="431"/>
    <n v="84840"/>
    <n v="64438"/>
    <n v="13736"/>
    <n v="17170"/>
    <n v="33532"/>
    <n v="0.45166278482681799"/>
    <n v="0.53761776620569557"/>
    <n v="0.62680342061584138"/>
    <n v="0.73881566020870804"/>
    <n v="0.92269722622957884"/>
    <n v="4564"/>
    <n v="7477"/>
    <n v="13587"/>
    <n v="22206"/>
    <n v="16604"/>
  </r>
  <r>
    <x v="0"/>
    <x v="2"/>
    <n v="7150"/>
    <n v="242"/>
    <n v="430"/>
    <n v="88880"/>
    <n v="53227"/>
    <n v="15150"/>
    <n v="5454"/>
    <n v="32623"/>
    <n v="0.41208717480806556"/>
    <n v="0.56279821105228833"/>
    <n v="0.63316880518088847"/>
    <n v="0.80084308927178738"/>
    <n v="0.96869561237190449"/>
    <n v="3715"/>
    <n v="16677"/>
    <n v="15616"/>
    <n v="14885"/>
    <n v="2334"/>
  </r>
  <r>
    <x v="0"/>
    <x v="3"/>
    <n v="7150"/>
    <n v="597"/>
    <n v="1329"/>
    <n v="82820"/>
    <n v="50803"/>
    <n v="14847"/>
    <n v="12827"/>
    <n v="23129"/>
    <n v="0.38629793799789958"/>
    <n v="0.62761991303584963"/>
    <n v="0.62221518434676226"/>
    <n v="0.76437627609620296"/>
    <n v="0.99092739819896614"/>
    <n v="21207"/>
    <n v="7314"/>
    <n v="4854"/>
    <n v="11307"/>
    <n v="6121"/>
  </r>
  <r>
    <x v="0"/>
    <x v="4"/>
    <n v="8000"/>
    <n v="459"/>
    <n v="1072"/>
    <n v="67670"/>
    <n v="57873"/>
    <n v="15655"/>
    <n v="10706"/>
    <n v="31512"/>
    <n v="0.50081346569012919"/>
    <n v="0.57505909206556138"/>
    <n v="0.47388282213997612"/>
    <n v="0.78804052791270107"/>
    <n v="0.93099200449060759"/>
    <n v="1328"/>
    <n v="20749"/>
    <n v="4985"/>
    <n v="12762"/>
    <n v="18049"/>
  </r>
  <r>
    <x v="0"/>
    <x v="5"/>
    <n v="8000"/>
    <n v="656"/>
    <n v="1070"/>
    <n v="59590"/>
    <n v="72215"/>
    <n v="10403"/>
    <n v="17271"/>
    <n v="44541"/>
    <n v="0.47713594104199197"/>
    <n v="0.60118964247284656"/>
    <n v="0.61341879786793152"/>
    <n v="0.74635636771873415"/>
    <n v="0.84866924681978095"/>
    <n v="12782"/>
    <n v="8544"/>
    <n v="7433"/>
    <n v="15918"/>
    <n v="27538"/>
  </r>
  <r>
    <x v="0"/>
    <x v="6"/>
    <n v="9620"/>
    <n v="748"/>
    <n v="878"/>
    <n v="60600"/>
    <n v="89385"/>
    <n v="31007"/>
    <n v="20402"/>
    <n v="37976"/>
    <n v="0.49941868977926573"/>
    <n v="0.64449842088577458"/>
    <n v="0.61877646683953247"/>
    <n v="0.7855651495894026"/>
    <n v="0.8663709987786361"/>
    <n v="23325"/>
    <n v="26769"/>
    <n v="9406"/>
    <n v="27808"/>
    <n v="2077"/>
  </r>
  <r>
    <x v="0"/>
    <x v="7"/>
    <n v="9620"/>
    <n v="717"/>
    <n v="1673"/>
    <n v="72720"/>
    <n v="103727"/>
    <n v="24543"/>
    <n v="19998"/>
    <n v="59186"/>
    <n v="0.51719799242126285"/>
    <n v="0.61436055875719242"/>
    <n v="0.61600908989969916"/>
    <n v="0.78042009477337826"/>
    <n v="0.9846948740589152"/>
    <n v="27857"/>
    <n v="15621"/>
    <n v="27785"/>
    <n v="13392"/>
    <n v="19072"/>
  </r>
  <r>
    <x v="0"/>
    <x v="8"/>
    <n v="10270"/>
    <n v="528"/>
    <n v="1121"/>
    <n v="78275"/>
    <n v="110797"/>
    <n v="21816"/>
    <n v="26361"/>
    <n v="62620"/>
    <n v="0.45254382822935291"/>
    <n v="0.55343315167230223"/>
    <n v="0.64256500127211758"/>
    <n v="0.74843946739214451"/>
    <n v="0.93101672605853636"/>
    <n v="37942"/>
    <n v="25271"/>
    <n v="8081"/>
    <n v="31532"/>
    <n v="7971"/>
  </r>
  <r>
    <x v="0"/>
    <x v="9"/>
    <n v="10270"/>
    <n v="1205"/>
    <n v="1734"/>
    <n v="70195"/>
    <n v="108373"/>
    <n v="24341"/>
    <n v="31714"/>
    <n v="52318"/>
    <n v="0.51854975666060343"/>
    <n v="0.5588906033433596"/>
    <n v="0.67687602229350752"/>
    <n v="0.64463912978304516"/>
    <n v="0.69439821478937114"/>
    <n v="28763"/>
    <n v="6577"/>
    <n v="40093"/>
    <n v="18901"/>
    <n v="14039"/>
  </r>
  <r>
    <x v="0"/>
    <x v="10"/>
    <n v="10970"/>
    <n v="1215"/>
    <n v="1485"/>
    <n v="64135"/>
    <n v="97162"/>
    <n v="24038"/>
    <n v="22321"/>
    <n v="50803"/>
    <n v="0.48151493181665161"/>
    <n v="0.45836188966607072"/>
    <n v="0.61580036171733987"/>
    <n v="0.74649697807332072"/>
    <n v="0.81910304276134971"/>
    <n v="10007"/>
    <n v="26354"/>
    <n v="16516"/>
    <n v="35180"/>
    <n v="9105"/>
  </r>
  <r>
    <x v="0"/>
    <x v="11"/>
    <n v="10970"/>
    <n v="1167"/>
    <n v="2481"/>
    <n v="68680"/>
    <n v="80800"/>
    <n v="17473"/>
    <n v="15453"/>
    <n v="47874"/>
    <n v="0.44174304950388343"/>
    <n v="0.55649962270250575"/>
    <n v="0.62801196964044992"/>
    <n v="0.70648568569897741"/>
    <n v="0.74317967514554029"/>
    <n v="12192"/>
    <n v="12965"/>
    <n v="9516"/>
    <n v="15714"/>
    <n v="30413"/>
  </r>
  <r>
    <x v="1"/>
    <x v="0"/>
    <n v="8333"/>
    <n v="2835"/>
    <n v="1665"/>
    <n v="136350"/>
    <n v="168333"/>
    <n v="136350"/>
    <n v="198465"/>
    <n v="170185"/>
    <n v="0.47245145034950908"/>
    <n v="0.56073038237803752"/>
    <n v="0.64271858515547975"/>
    <n v="0.70198583537326897"/>
    <n v="0.88218441891059596"/>
    <n v="22495"/>
    <n v="20380"/>
    <n v="68800"/>
    <n v="18978"/>
    <n v="37680"/>
  </r>
  <r>
    <x v="1"/>
    <x v="1"/>
    <n v="10021"/>
    <n v="4089"/>
    <n v="1222"/>
    <n v="126452"/>
    <n v="195637"/>
    <n v="182406"/>
    <n v="185840"/>
    <n v="218665"/>
    <n v="0.51147264821440863"/>
    <n v="0.56651709561898944"/>
    <n v="0.67130860672013126"/>
    <n v="0.69948376267742562"/>
    <n v="0.86323674542019724"/>
    <n v="24446"/>
    <n v="36082"/>
    <n v="23487"/>
    <n v="17297"/>
    <n v="94325"/>
  </r>
  <r>
    <x v="1"/>
    <x v="2"/>
    <n v="11177"/>
    <n v="4795"/>
    <n v="1352"/>
    <n v="138774"/>
    <n v="223782"/>
    <n v="173821"/>
    <n v="228967"/>
    <n v="268559"/>
    <n v="0.44681783882045967"/>
    <n v="0.56182906330949989"/>
    <n v="0.69833857145062561"/>
    <n v="0.73471793752689163"/>
    <n v="0.89868948803813065"/>
    <n v="88018"/>
    <n v="44341"/>
    <n v="28083"/>
    <n v="14398"/>
    <n v="48942"/>
  </r>
  <r>
    <x v="1"/>
    <x v="3"/>
    <n v="11427"/>
    <n v="4205"/>
    <n v="1051"/>
    <n v="158772"/>
    <n v="193785"/>
    <n v="191092"/>
    <n v="205434"/>
    <n v="184830"/>
    <n v="0.35"/>
    <n v="0.48"/>
    <n v="0.55000000000000004"/>
    <n v="0.68"/>
    <n v="0.9"/>
    <n v="90633"/>
    <n v="69774"/>
    <n v="758"/>
    <n v="21541"/>
    <n v="11079"/>
  </r>
  <r>
    <x v="1"/>
    <x v="4"/>
    <n v="10698"/>
    <n v="3740"/>
    <n v="1181"/>
    <n v="148470"/>
    <n v="182507"/>
    <n v="168973"/>
    <n v="194324"/>
    <n v="184224"/>
    <n v="0.50978394334762434"/>
    <n v="0.55072760156121803"/>
    <n v="0.6641330674981486"/>
    <n v="0.6847606776547247"/>
    <n v="0.94001998697514422"/>
    <n v="16687"/>
    <n v="34611"/>
    <n v="65025"/>
    <n v="46486"/>
    <n v="19698"/>
  </r>
  <r>
    <x v="1"/>
    <x v="5"/>
    <n v="9219"/>
    <n v="4056"/>
    <n v="1014"/>
    <n v="124028"/>
    <n v="187523"/>
    <n v="148470"/>
    <n v="189072"/>
    <n v="225028"/>
    <n v="0.40945839953647245"/>
    <n v="0.52388874475647573"/>
    <n v="0.65971998733099801"/>
    <n v="0.6873803978890739"/>
    <n v="0.95580700021799814"/>
    <n v="24352"/>
    <n v="64749"/>
    <n v="19688"/>
    <n v="47061"/>
    <n v="31673"/>
  </r>
  <r>
    <x v="1"/>
    <x v="6"/>
    <n v="7448"/>
    <n v="2815"/>
    <n v="1207"/>
    <n v="117160"/>
    <n v="152241"/>
    <n v="150288"/>
    <n v="176548"/>
    <n v="129886"/>
    <n v="0.44157054687383446"/>
    <n v="0.59323608281711393"/>
    <n v="0.68992314067603144"/>
    <n v="0.67151749710889175"/>
    <n v="0.97684458070397129"/>
    <n v="30939"/>
    <n v="56169"/>
    <n v="792"/>
    <n v="25814"/>
    <n v="38527"/>
  </r>
  <r>
    <x v="1"/>
    <x v="7"/>
    <n v="5969"/>
    <n v="2181"/>
    <n v="1281"/>
    <n v="132714"/>
    <n v="133387"/>
    <n v="104939"/>
    <n v="149177"/>
    <n v="146046"/>
    <n v="0.44403013788391099"/>
    <n v="0.51843995050905867"/>
    <n v="0.7005748862577722"/>
    <n v="0.71682150139932943"/>
    <n v="0.86182803286962484"/>
    <n v="31048"/>
    <n v="36942"/>
    <n v="41988"/>
    <n v="5816"/>
    <n v="17593"/>
  </r>
  <r>
    <x v="1"/>
    <x v="8"/>
    <n v="5240"/>
    <n v="2330"/>
    <n v="657"/>
    <n v="163418"/>
    <n v="117396"/>
    <n v="99586"/>
    <n v="144935"/>
    <n v="107666"/>
    <n v="0.41221813682641684"/>
    <n v="0.61811194606911946"/>
    <n v="0.58028394555996454"/>
    <n v="0.73569198606409791"/>
    <n v="0.87698339305001183"/>
    <n v="4136"/>
    <n v="17361"/>
    <n v="2121"/>
    <n v="36875"/>
    <n v="56903"/>
  </r>
  <r>
    <x v="1"/>
    <x v="9"/>
    <n v="5490"/>
    <n v="2416"/>
    <n v="604"/>
    <n v="181396"/>
    <n v="118507"/>
    <n v="88476"/>
    <n v="130997"/>
    <n v="136047"/>
    <n v="0.48021462074283072"/>
    <n v="0.60625092935773406"/>
    <n v="0.51419807863267786"/>
    <n v="0.74054637424796355"/>
    <n v="0.91818973127958081"/>
    <n v="42263"/>
    <n v="26087"/>
    <n v="13359"/>
    <n v="26330"/>
    <n v="10468"/>
  </r>
  <r>
    <x v="1"/>
    <x v="10"/>
    <n v="6646"/>
    <n v="2568"/>
    <n v="1154"/>
    <n v="171700"/>
    <n v="142141"/>
    <n v="139077"/>
    <n v="146854"/>
    <n v="140491"/>
    <n v="0.37036637578175979"/>
    <n v="0.63540473232666383"/>
    <n v="0.60137954282626516"/>
    <n v="0.700813166604495"/>
    <n v="0.82295183263648908"/>
    <n v="21018"/>
    <n v="24657"/>
    <n v="5689"/>
    <n v="66160"/>
    <n v="24617"/>
  </r>
  <r>
    <x v="1"/>
    <x v="11"/>
    <n v="8333"/>
    <n v="2662"/>
    <n v="1088"/>
    <n v="149480"/>
    <n v="143083"/>
    <n v="125038"/>
    <n v="151500"/>
    <n v="152712"/>
    <n v="0.45066398398003404"/>
    <n v="0.5475041569268404"/>
    <n v="0.70894520555933027"/>
    <n v="0.78983972611526332"/>
    <n v="0.97412166454834292"/>
    <n v="20974"/>
    <n v="28219"/>
    <n v="42950"/>
    <n v="31179"/>
    <n v="19761"/>
  </r>
  <r>
    <x v="2"/>
    <x v="0"/>
    <n v="7857"/>
    <n v="2685"/>
    <n v="1322"/>
    <n v="71205"/>
    <n v="80800"/>
    <n v="20099"/>
    <n v="19493"/>
    <n v="41208"/>
    <n v="0.49204629941612177"/>
    <n v="0.64127205665843157"/>
    <n v="0.66943531079217877"/>
    <n v="0.69436454347003207"/>
    <n v="0.76186841078207479"/>
    <n v="9316"/>
    <n v="16820"/>
    <n v="28427"/>
    <n v="8838"/>
    <n v="17399"/>
  </r>
  <r>
    <x v="2"/>
    <x v="1"/>
    <n v="7337"/>
    <n v="2342"/>
    <n v="1840"/>
    <n v="65650"/>
    <n v="103727"/>
    <n v="14443"/>
    <n v="34542"/>
    <n v="54742"/>
    <n v="0.50282904188101762"/>
    <n v="0.5946664249983169"/>
    <n v="0.52964331469592951"/>
    <n v="0.78063237488354953"/>
    <n v="0.87380099781703535"/>
    <n v="20987"/>
    <n v="11578"/>
    <n v="29395"/>
    <n v="21181"/>
    <n v="20586"/>
  </r>
  <r>
    <x v="2"/>
    <x v="2"/>
    <n v="8030"/>
    <n v="2074"/>
    <n v="1218"/>
    <n v="72619"/>
    <n v="110797"/>
    <n v="9494"/>
    <n v="29896"/>
    <n v="71407"/>
    <n v="0.51163213740311742"/>
    <n v="0.61589481225914222"/>
    <n v="0.6625596910988254"/>
    <n v="0.65490538115533581"/>
    <n v="0.97882369872678976"/>
    <n v="9395"/>
    <n v="17685"/>
    <n v="2931"/>
    <n v="28177"/>
    <n v="52609"/>
  </r>
  <r>
    <x v="2"/>
    <x v="3"/>
    <n v="8954"/>
    <n v="2747"/>
    <n v="1909"/>
    <n v="82012"/>
    <n v="97162"/>
    <n v="34845"/>
    <n v="20402"/>
    <n v="41915"/>
    <n v="0.52388368787130135"/>
    <n v="0.6398158332523779"/>
    <n v="0.70730957082972823"/>
    <n v="0.78990405375193495"/>
    <n v="0.9508139037058233"/>
    <n v="1969"/>
    <n v="42925"/>
    <n v="26597"/>
    <n v="4946"/>
    <n v="20725"/>
  </r>
  <r>
    <x v="2"/>
    <x v="4"/>
    <n v="8319"/>
    <n v="3055"/>
    <n v="1437"/>
    <n v="76760"/>
    <n v="72215"/>
    <n v="12221"/>
    <n v="15655"/>
    <n v="44339"/>
    <n v="0.35760171787824602"/>
    <n v="0.58984953514619132"/>
    <n v="0.68748429348505646"/>
    <n v="0.73735047872146475"/>
    <n v="0.86971952487583448"/>
    <n v="17372"/>
    <n v="2508"/>
    <n v="8337"/>
    <n v="18221"/>
    <n v="25777"/>
  </r>
  <r>
    <x v="2"/>
    <x v="5"/>
    <n v="6932"/>
    <n v="1996"/>
    <n v="1331"/>
    <n v="64135"/>
    <n v="53227"/>
    <n v="12221"/>
    <n v="17372"/>
    <n v="23634"/>
    <n v="0.48589695106791619"/>
    <n v="0.59958427939943848"/>
    <n v="0.70505922689945688"/>
    <n v="0.76623272283356214"/>
    <n v="0.9684621042507161"/>
    <n v="5840"/>
    <n v="12099"/>
    <n v="7047"/>
    <n v="23525"/>
    <n v="4716"/>
  </r>
  <r>
    <x v="2"/>
    <x v="6"/>
    <n v="6817"/>
    <n v="2171"/>
    <n v="1169"/>
    <n v="60802"/>
    <n v="53227"/>
    <n v="13736"/>
    <n v="13332"/>
    <n v="26159"/>
    <n v="0.44687205317914225"/>
    <n v="0.51829589228887218"/>
    <n v="0.61225457261952454"/>
    <n v="0.7545636245228583"/>
    <n v="0.91926118467050777"/>
    <n v="11484"/>
    <n v="11254"/>
    <n v="21591"/>
    <n v="1937"/>
    <n v="6961"/>
  </r>
  <r>
    <x v="2"/>
    <x v="7"/>
    <n v="7741"/>
    <n v="1691"/>
    <n v="1560"/>
    <n v="68680"/>
    <n v="72215"/>
    <n v="24745"/>
    <n v="13736"/>
    <n v="33734"/>
    <n v="0.52681674625979502"/>
    <n v="0.59065453393727085"/>
    <n v="0.61835026604507792"/>
    <n v="0.79517715823537738"/>
    <n v="0.86920382191454437"/>
    <n v="20536"/>
    <n v="13448"/>
    <n v="20409"/>
    <n v="1340"/>
    <n v="16482"/>
  </r>
  <r>
    <x v="2"/>
    <x v="8"/>
    <n v="9474"/>
    <n v="2078"/>
    <n v="1996"/>
    <n v="84335"/>
    <n v="97162"/>
    <n v="9393"/>
    <n v="24745"/>
    <n v="63024"/>
    <n v="0.44899145758487224"/>
    <n v="0.63187202445405166"/>
    <n v="0.62214958497275641"/>
    <n v="0.68760999888966912"/>
    <n v="0.98663310741237265"/>
    <n v="18401"/>
    <n v="13346"/>
    <n v="18684"/>
    <n v="3613"/>
    <n v="43118"/>
  </r>
  <r>
    <x v="2"/>
    <x v="9"/>
    <n v="10168"/>
    <n v="2904"/>
    <n v="1367"/>
    <n v="93425"/>
    <n v="110797"/>
    <n v="17069"/>
    <n v="30906"/>
    <n v="62822"/>
    <n v="0.43960231228754654"/>
    <n v="0.54856254351630129"/>
    <n v="0.65316625492290614"/>
    <n v="0.59260764616552253"/>
    <n v="0.91133116845671658"/>
    <n v="24081"/>
    <n v="24918"/>
    <n v="14087"/>
    <n v="24120"/>
    <n v="23591"/>
  </r>
  <r>
    <x v="2"/>
    <x v="10"/>
    <n v="9705"/>
    <n v="3319"/>
    <n v="2213"/>
    <n v="88375"/>
    <n v="103727"/>
    <n v="12423"/>
    <n v="35754"/>
    <n v="55550"/>
    <n v="0.42965251473245047"/>
    <n v="0.58469659538446006"/>
    <n v="0.7003819043394347"/>
    <n v="0.68348002988147705"/>
    <n v="0.88089448326494457"/>
    <n v="12263"/>
    <n v="21173"/>
    <n v="16314"/>
    <n v="28811"/>
    <n v="25166"/>
  </r>
  <r>
    <x v="2"/>
    <x v="11"/>
    <n v="8666"/>
    <n v="2863"/>
    <n v="1990"/>
    <n v="77265"/>
    <n v="80800"/>
    <n v="17675"/>
    <n v="19089"/>
    <n v="44036"/>
    <n v="0.48744512952076946"/>
    <n v="0.59946807249482148"/>
    <n v="0.70900368522903168"/>
    <n v="0.69443670278143854"/>
    <n v="0.93114667588065281"/>
    <n v="17889"/>
    <n v="25063"/>
    <n v="3809"/>
    <n v="24369"/>
    <n v="9670"/>
  </r>
  <r>
    <x v="3"/>
    <x v="0"/>
    <n v="7800"/>
    <n v="1989"/>
    <n v="1911"/>
    <n v="52520"/>
    <n v="61812"/>
    <n v="10807"/>
    <n v="11211"/>
    <n v="39794"/>
    <n v="0.4638170125251897"/>
    <n v="0.63545789566275601"/>
    <n v="0.7189482629743521"/>
    <n v="0.79693918855670232"/>
    <n v="0.89850365153926237"/>
    <n v="26401"/>
    <n v="7879"/>
    <n v="10018"/>
    <n v="7247"/>
    <n v="10267"/>
  </r>
  <r>
    <x v="3"/>
    <x v="1"/>
    <n v="10014"/>
    <n v="2812"/>
    <n v="2596"/>
    <n v="67670"/>
    <n v="82315"/>
    <n v="11211"/>
    <n v="23937"/>
    <n v="47167"/>
    <n v="0.4386401426607639"/>
    <n v="0.63391779166338924"/>
    <n v="0.5489205049774587"/>
    <n v="0.71699044367102782"/>
    <n v="0.95285599511691843"/>
    <n v="6164"/>
    <n v="33833"/>
    <n v="430"/>
    <n v="25719"/>
    <n v="16169"/>
  </r>
  <r>
    <x v="3"/>
    <x v="2"/>
    <n v="10696"/>
    <n v="2225"/>
    <n v="2053"/>
    <n v="85850"/>
    <n v="85951"/>
    <n v="19998"/>
    <n v="9797"/>
    <n v="56156"/>
    <n v="0.48598570854494394"/>
    <n v="0.62576233768238687"/>
    <n v="0.62477966367769566"/>
    <n v="0.76891545474363465"/>
    <n v="0.92108552659361131"/>
    <n v="28834"/>
    <n v="18163"/>
    <n v="12269"/>
    <n v="25853"/>
    <n v="832"/>
  </r>
  <r>
    <x v="3"/>
    <x v="3"/>
    <n v="9380"/>
    <n v="2536"/>
    <n v="2248"/>
    <n v="104030"/>
    <n v="76255"/>
    <n v="16261"/>
    <n v="19594"/>
    <n v="40400"/>
    <n v="0.47911380820545801"/>
    <n v="0.55091735445427192"/>
    <n v="0.68579661463291175"/>
    <n v="0.64831234011596106"/>
    <n v="0.88713425426887516"/>
    <n v="29157"/>
    <n v="21974"/>
    <n v="4391"/>
    <n v="17598"/>
    <n v="3135"/>
  </r>
  <r>
    <x v="3"/>
    <x v="4"/>
    <n v="6972"/>
    <n v="2635"/>
    <n v="1548"/>
    <n v="108575"/>
    <n v="60398"/>
    <n v="18786"/>
    <n v="11716"/>
    <n v="29896"/>
    <n v="0.52255984841125258"/>
    <n v="0.47240301335993584"/>
    <n v="0.5862776192321234"/>
    <n v="0.53127110435397373"/>
    <n v="0.78519381102272512"/>
    <n v="16516"/>
    <n v="9092"/>
    <n v="21134"/>
    <n v="11037"/>
    <n v="2619"/>
  </r>
  <r>
    <x v="3"/>
    <x v="5"/>
    <n v="5138"/>
    <n v="1837"/>
    <n v="989"/>
    <n v="98980"/>
    <n v="47470"/>
    <n v="15251"/>
    <n v="8686"/>
    <n v="23533"/>
    <n v="0.41717158614225058"/>
    <n v="0.62779535114342921"/>
    <n v="0.65883448866081051"/>
    <n v="0.69065411352348582"/>
    <n v="0.83039591927086942"/>
    <n v="2890"/>
    <n v="15378"/>
    <n v="1716"/>
    <n v="25909"/>
    <n v="1577"/>
  </r>
  <r>
    <x v="3"/>
    <x v="6"/>
    <n v="5138"/>
    <n v="1443"/>
    <n v="1280"/>
    <n v="81810"/>
    <n v="55045"/>
    <n v="5959"/>
    <n v="22725"/>
    <n v="26361"/>
    <n v="0.46369008369596476"/>
    <n v="0.48992773179768967"/>
    <n v="0.71379741657761575"/>
    <n v="0.64813802966953549"/>
    <n v="0.86611843767798136"/>
    <n v="8543"/>
    <n v="10265"/>
    <n v="4432"/>
    <n v="19662"/>
    <n v="12143"/>
  </r>
  <r>
    <x v="3"/>
    <x v="7"/>
    <n v="6972"/>
    <n v="1658"/>
    <n v="1201"/>
    <n v="64640"/>
    <n v="99990"/>
    <n v="15251"/>
    <n v="29189"/>
    <n v="55550"/>
    <n v="0.32428332408262484"/>
    <n v="0.55655925849705656"/>
    <n v="0.6612277079286043"/>
    <n v="0.74637884187139669"/>
    <n v="0.97889445912712847"/>
    <n v="739"/>
    <n v="13000"/>
    <n v="22965"/>
    <n v="25590"/>
    <n v="37696"/>
  </r>
  <r>
    <x v="3"/>
    <x v="8"/>
    <n v="9380"/>
    <n v="2719"/>
    <n v="1221"/>
    <n v="50500"/>
    <n v="114635"/>
    <n v="28886"/>
    <n v="15655"/>
    <n v="70094"/>
    <n v="0.44367790582237832"/>
    <n v="0.59948664617470793"/>
    <n v="0.66954270733938237"/>
    <n v="0.5756178864959457"/>
    <n v="0.92460101167275999"/>
    <n v="19918"/>
    <n v="28334"/>
    <n v="18626"/>
    <n v="24666"/>
    <n v="23091"/>
  </r>
  <r>
    <x v="3"/>
    <x v="9"/>
    <n v="10696"/>
    <n v="2823"/>
    <n v="1455"/>
    <n v="62620"/>
    <n v="109080"/>
    <n v="36663"/>
    <n v="16261"/>
    <n v="56156"/>
    <n v="0.51533820404913777"/>
    <n v="0.51540423949011982"/>
    <n v="0.58012548151775944"/>
    <n v="0.72848288041519682"/>
    <n v="0.87943213894516825"/>
    <n v="16924"/>
    <n v="21208"/>
    <n v="36484"/>
    <n v="4941"/>
    <n v="29523"/>
  </r>
  <r>
    <x v="3"/>
    <x v="10"/>
    <n v="10014"/>
    <n v="2604"/>
    <n v="2403"/>
    <n v="80800"/>
    <n v="96455"/>
    <n v="32623"/>
    <n v="18584"/>
    <n v="45248"/>
    <n v="0.45592463238089942"/>
    <n v="0.5530456964046162"/>
    <n v="0.71539926232427475"/>
    <n v="0.69018529264958572"/>
    <n v="0.96598967145525716"/>
    <n v="13050"/>
    <n v="36307"/>
    <n v="1130"/>
    <n v="28182"/>
    <n v="17786"/>
  </r>
  <r>
    <x v="3"/>
    <x v="11"/>
    <n v="7800"/>
    <n v="1819"/>
    <n v="1613"/>
    <n v="95950"/>
    <n v="93930"/>
    <n v="12120"/>
    <n v="32926"/>
    <n v="48884"/>
    <n v="0.51859808696614174"/>
    <n v="0.42171165649088738"/>
    <n v="0.66941487974430369"/>
    <n v="0.69725763004546526"/>
    <n v="0.82314357412755723"/>
    <n v="7666"/>
    <n v="33604"/>
    <n v="29207"/>
    <n v="9101"/>
    <n v="143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CACCE-3328-4477-AB0E-46101AD01AA6}"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I33" firstHeaderRow="0" firstDataRow="1" firstDataCol="1"/>
  <pivotFields count="20">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numFmtId="9" showAll="0"/>
    <pivotField numFmtId="9" showAll="0"/>
    <pivotField numFmtId="9" showAll="0"/>
    <pivotField numFmtId="9" showAll="0"/>
    <pivotField numFmtId="9" showAll="0"/>
    <pivotField numFmtId="165" showAll="0"/>
    <pivotField numFmtId="165" showAll="0"/>
    <pivotField numFmtId="165" showAll="0"/>
    <pivotField numFmtId="165" showAll="0"/>
    <pivotField numFmtId="165" showAll="0"/>
  </pivotFields>
  <rowFields count="1">
    <field x="1"/>
  </rowFields>
  <rowItems count="13">
    <i>
      <x/>
    </i>
    <i>
      <x v="1"/>
    </i>
    <i>
      <x v="2"/>
    </i>
    <i>
      <x v="3"/>
    </i>
    <i>
      <x v="4"/>
    </i>
    <i>
      <x v="5"/>
    </i>
    <i>
      <x v="6"/>
    </i>
    <i>
      <x v="7"/>
    </i>
    <i>
      <x v="8"/>
    </i>
    <i>
      <x v="9"/>
    </i>
    <i>
      <x v="10"/>
    </i>
    <i>
      <x v="11"/>
    </i>
    <i t="grand">
      <x/>
    </i>
  </rowItems>
  <colFields count="1">
    <field x="-2"/>
  </colFields>
  <colItems count="8">
    <i>
      <x/>
    </i>
    <i i="1">
      <x v="1"/>
    </i>
    <i i="2">
      <x v="2"/>
    </i>
    <i i="3">
      <x v="3"/>
    </i>
    <i i="4">
      <x v="4"/>
    </i>
    <i i="5">
      <x v="5"/>
    </i>
    <i i="6">
      <x v="6"/>
    </i>
    <i i="7">
      <x v="7"/>
    </i>
  </colItems>
  <dataFields count="8">
    <dataField name="Sum of Visitors" fld="2" baseField="0" baseItem="0"/>
    <dataField name="Sum of Returning Buyers" fld="3" baseField="0" baseItem="0"/>
    <dataField name="Sum of New Buyers" fld="4" baseField="0" baseItem="0"/>
    <dataField name="Sum of Purchase Volume" fld="5" baseField="0" baseItem="0" numFmtId="165"/>
    <dataField name="Sum of Sales Volume" fld="6" baseField="0" baseItem="0" numFmtId="165"/>
    <dataField name="Sum of Product A" fld="7" baseField="0" baseItem="0" numFmtId="165"/>
    <dataField name="Sum of Product B" fld="8" baseField="0" baseItem="0" numFmtId="165"/>
    <dataField name="Sum of Product C"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27E03-0366-49AA-A94E-891238E64BF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5" firstHeaderRow="0" firstDataRow="1" firstDataCol="1"/>
  <pivotFields count="20">
    <pivotField showAll="0">
      <items count="5">
        <item h="1" x="0"/>
        <item x="1"/>
        <item h="1" x="2"/>
        <item h="1" x="3"/>
        <item t="default"/>
      </items>
    </pivotField>
    <pivotField axis="axisRow" showAll="0">
      <items count="13">
        <item h="1" x="0"/>
        <item h="1" x="1"/>
        <item h="1" x="2"/>
        <item x="3"/>
        <item h="1" x="4"/>
        <item h="1" x="5"/>
        <item h="1" x="6"/>
        <item h="1" x="7"/>
        <item h="1" x="8"/>
        <item h="1" x="9"/>
        <item h="1" x="10"/>
        <item h="1" x="11"/>
        <item t="default"/>
      </items>
    </pivotField>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dataField="1" numFmtId="9" showAll="0"/>
    <pivotField dataField="1" numFmtId="9" showAll="0"/>
    <pivotField dataField="1" numFmtId="9" showAll="0"/>
    <pivotField dataField="1" numFmtId="9" showAll="0"/>
    <pivotField dataField="1" numFmtId="9" showAll="0"/>
    <pivotField dataField="1" numFmtId="165" showAll="0"/>
    <pivotField dataField="1" numFmtId="165" showAll="0"/>
    <pivotField dataField="1" numFmtId="165" showAll="0"/>
    <pivotField dataField="1" numFmtId="165" showAll="0"/>
    <pivotField dataField="1" numFmtId="165" showAll="0"/>
  </pivotFields>
  <rowFields count="1">
    <field x="1"/>
  </rowFields>
  <rowItems count="2">
    <i>
      <x v="3"/>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Sum of Visitors" fld="2" baseField="0" baseItem="0"/>
    <dataField name="Sum of Returning Buyers" fld="3" baseField="0" baseItem="0"/>
    <dataField name="Sum of New Buyers" fld="4" baseField="0" baseItem="0"/>
    <dataField name="Sum of Purchase Volume" fld="5" baseField="0" baseItem="0" numFmtId="165"/>
    <dataField name="Sum of Sales Volume" fld="6" baseField="0" baseItem="0" numFmtId="165"/>
    <dataField name="Sum of Product A" fld="7" baseField="0" baseItem="0" numFmtId="165"/>
    <dataField name="Sum of Product B" fld="8" baseField="0" baseItem="0" numFmtId="165"/>
    <dataField name="Sum of Product C" fld="9" baseField="0" baseItem="0" numFmtId="165"/>
    <dataField name="Average of Level 1" fld="10" subtotal="average" baseField="1" baseItem="0" numFmtId="9"/>
    <dataField name="Average of Level 2" fld="11" subtotal="average" baseField="1" baseItem="0" numFmtId="9"/>
    <dataField name="Average of Level 3" fld="12" subtotal="average" baseField="1" baseItem="0" numFmtId="9"/>
    <dataField name="Average of Level 4" fld="13" subtotal="average" baseField="1" baseItem="0" numFmtId="9"/>
    <dataField name="Average of Level 5" fld="14" subtotal="average" baseField="1" baseItem="0" numFmtId="9"/>
    <dataField name="Sum of Ethan Parker" fld="15" baseField="0" baseItem="0" numFmtId="165"/>
    <dataField name="Sum of Alex Mitchell" fld="16" baseField="0" baseItem="0" numFmtId="165"/>
    <dataField name="Sum of Lucas Bennett" fld="17" baseField="0" baseItem="0" numFmtId="165"/>
    <dataField name="Sum of Emma Sullivan" fld="18" baseField="0" baseItem="0" numFmtId="165"/>
    <dataField name="Sum of Sophia Reynolds"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952C81-9895-497A-9122-C624C77F2AE4}" sourceName="Year">
  <pivotTables>
    <pivotTable tabId="6" name="PivotTable1"/>
    <pivotTable tabId="6" name="PivotTable2"/>
  </pivotTables>
  <data>
    <tabular pivotCacheId="1812741739">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6A5638-CF37-4CFD-AD5E-A7501F044050}" sourceName="Month">
  <pivotTables>
    <pivotTable tabId="6" name="PivotTable1"/>
  </pivotTables>
  <data>
    <tabular pivotCacheId="1812741739">
      <items count="12">
        <i x="0"/>
        <i x="1"/>
        <i x="2"/>
        <i x="3" s="1"/>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297045D-5B6C-400C-AFC1-3E616CFC80C2}" cache="Slicer_Year" caption="Year" columnCount="4" showCaption="0" style="SlicerStyleLight1 2 3" rowHeight="247650"/>
  <slicer name="Month" xr10:uid="{23DD4FA3-8357-421B-9DEB-817F06A9B114}" cache="Slicer_Month" caption="Month" columnCount="3" showCaption="0" style="SlicerStyleLight1 2 3" rowHeight="247650"/>
  <slicer name="Month 1" xr10:uid="{EFC393FD-358F-4A8D-8215-723821F70260}" cache="Slicer_Month" caption="Month" columnCount="12" showCaption="0" style="SlicerStyleLight1 2 3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48ECB452-78D6-4872-8E76-F9A3D3DE0443}" cache="Slicer_Year" caption="Year" columnCount="4" showCaption="0" style="SlicerStyleLight1 2 3" rowHeight="247650"/>
  <slicer name="Month 14" xr10:uid="{4E2F2202-9119-4CBA-850D-FFABC5E81CA1}" cache="Slicer_Month" caption="Month" columnCount="3" showCaption="0" style="SlicerStyleLight1 2 3" rowHeight="247650"/>
  <slicer name="Month 15" xr10:uid="{56596485-F0AE-41E3-96C7-799CFF354F76}" cache="Slicer_Month" caption="Month" columnCount="12" showCaption="0" style="SlicerStyleLight1 2 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65BA98A-00DB-4425-9A65-A650C2EB56A1}" cache="Slicer_Year" caption="Year" columnCount="4" showCaption="0" style="SlicerStyleLight1 2 3" rowHeight="247650"/>
  <slicer name="Month 4" xr10:uid="{5B62456C-1E6D-4EC2-9C70-0B223B6F00E1}" cache="Slicer_Month" caption="Month" columnCount="3" showCaption="0" style="SlicerStyleLight1 2 3" rowHeight="247650"/>
  <slicer name="Month 5" xr10:uid="{C6A104A2-7F63-4B7C-ADD8-456302234998}" cache="Slicer_Month" caption="Month" columnCount="12" showCaption="0" style="SlicerStyleLight1 2 3 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8B59F091-ECFA-46CE-A9BF-8B8134F62AEA}" cache="Slicer_Year" caption="Year" columnCount="4" showCaption="0" style="SlicerStyleLight1 2 3" rowHeight="247650"/>
  <slicer name="Month 6" xr10:uid="{1F39258F-D447-48B1-B31C-FA11104B6CFC}" cache="Slicer_Month" caption="Month" columnCount="3" showCaption="0" style="SlicerStyleLight1 2 3" rowHeight="247650"/>
  <slicer name="Month 7" xr10:uid="{EE604A1B-AAFA-4FFF-96D4-EC31989A768C}" cache="Slicer_Month" caption="Month" columnCount="12" showCaption="0" style="SlicerStyleLight1 2 3 2"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FFA0ECB1-6FD8-4C5F-AA7D-A4C48FE81236}" cache="Slicer_Year" caption="Year" columnCount="4" showCaption="0" style="SlicerStyleLight1 2 3" rowHeight="247650"/>
  <slicer name="Month 8" xr10:uid="{60C49007-D108-4652-90DE-9D20E93CFA6B}" cache="Slicer_Month" caption="Month" columnCount="3" showCaption="0" style="SlicerStyleLight1 2 3" rowHeight="247650"/>
  <slicer name="Month 9" xr10:uid="{052011A8-3C20-450B-AC6E-019CB2055E2F}" cache="Slicer_Month" caption="Month" columnCount="12" showCaption="0" style="SlicerStyleLight1 2 3 2" rowHeight="18288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3A8140D4-66A6-46B0-8EA3-082C95AB3F9F}" cache="Slicer_Year" caption="Year" columnCount="4" showCaption="0" style="SlicerStyleLight1 2 3" rowHeight="247650"/>
  <slicer name="Month 10" xr10:uid="{A054C5D6-5FDD-448C-B28B-051DDB5B9966}" cache="Slicer_Month" caption="Month" columnCount="3" showCaption="0" style="SlicerStyleLight1 2 3" rowHeight="247650"/>
  <slicer name="Month 11" xr10:uid="{18CE4DE7-4677-47B1-BBA0-DFDDEEAA4115}" cache="Slicer_Month" caption="Month" columnCount="12" showCaption="0" style="SlicerStyleLight1 2 3 2" rowHeight="18288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A252ABDA-9C80-4802-8EA2-91C0C60DEE9B}" cache="Slicer_Year" caption="Year" columnCount="4" showCaption="0" style="SlicerStyleLight1 2 3" rowHeight="247650"/>
  <slicer name="Month 12" xr10:uid="{223D43F5-87F8-476F-A68C-C2896EEAA9F6}" cache="Slicer_Month" caption="Month" columnCount="3" showCaption="0" style="SlicerStyleLight1 2 3" rowHeight="247650"/>
  <slicer name="Month 13" xr10:uid="{41DF1BC1-1939-4BB0-8A83-CD979A0BFE56}" cache="Slicer_Month" caption="Month" columnCount="12" showCaption="0" style="SlicerStyleLight1 2 3 2" rowHeight="18288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95A10B7-45ED-490F-A27B-3B8F8BCF50DF}" cache="Slicer_Year" caption="Year" columnCount="4" showCaption="0" style="SlicerStyleLight1 2 3" rowHeight="247650"/>
  <slicer name="Month 2" xr10:uid="{64C960CD-2255-44C0-AA6A-49BB95A1606C}" cache="Slicer_Month" caption="Month" columnCount="3" showCaption="0" style="SlicerStyleLight1 2 3" rowHeight="247650"/>
  <slicer name="Month 3" xr10:uid="{8D58943D-860E-4FF1-90C7-967D725C9F3E}" cache="Slicer_Month" caption="Month" columnCount="12" showCaption="0" style="SlicerStyleLight1 2 3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0F97A-7C07-4490-B48A-0C855F2742E8}" name="mydata" displayName="mydata" ref="A1:T49" totalsRowShown="0" headerRowDxfId="18" dataDxfId="17" headerRowCellStyle="Percent" dataCellStyle="Percent">
  <autoFilter ref="A1:T49" xr:uid="{4780F97A-7C07-4490-B48A-0C855F2742E8}"/>
  <tableColumns count="20">
    <tableColumn id="1" xr3:uid="{37BD02F7-C03B-4912-9C93-0FB26523B624}" name="Year" dataDxfId="16"/>
    <tableColumn id="2" xr3:uid="{2D331085-2504-4DFF-8439-609C7FFA721D}" name="Month" dataDxfId="15"/>
    <tableColumn id="3" xr3:uid="{E5F22DE7-5F13-4E0A-B001-2113D2294B75}" name="Visitors"/>
    <tableColumn id="4" xr3:uid="{8EC30700-8E49-4E78-890A-EB5E8E86B367}" name="Returning Buyers"/>
    <tableColumn id="5" xr3:uid="{41C503D7-F6A1-428D-9ABF-B1DFCF7DD51F}" name="New Buyers"/>
    <tableColumn id="6" xr3:uid="{7C76D095-C46D-4ECA-9350-90726AD580EF}" name="Purchase Volume" dataDxfId="14"/>
    <tableColumn id="7" xr3:uid="{3A0F7A7B-729E-4A06-B81A-3ACF00F374E2}" name="Sales Volume" dataDxfId="13"/>
    <tableColumn id="8" xr3:uid="{0EAF7255-9E6D-4EAB-8C4B-F22075F3A478}" name="Product A" dataDxfId="12" dataCellStyle="Currency"/>
    <tableColumn id="9" xr3:uid="{0B70AE3D-7EAA-4762-BD45-07228A7CB8BB}" name="Product B" dataDxfId="11" dataCellStyle="Currency"/>
    <tableColumn id="10" xr3:uid="{0886DFFD-89C6-496A-B99C-E17FD143B332}" name="Product C" dataDxfId="10" dataCellStyle="Currency"/>
    <tableColumn id="11" xr3:uid="{41DB8E32-A041-444A-A9E4-169A0D65699B}" name="Level 1" dataDxfId="9" dataCellStyle="Percent"/>
    <tableColumn id="12" xr3:uid="{3D8C0BFD-293D-4C2E-BE21-7805439B9EA3}" name="Level 2" dataDxfId="8" dataCellStyle="Percent"/>
    <tableColumn id="13" xr3:uid="{45053772-BCB7-45DD-8873-D33BE1662746}" name="Level 3" dataDxfId="7" dataCellStyle="Percent"/>
    <tableColumn id="14" xr3:uid="{86070CF6-7050-4A1B-80CB-72CCCA4F4E26}" name="Level 4" dataDxfId="6" dataCellStyle="Percent"/>
    <tableColumn id="15" xr3:uid="{0FDA7029-99BA-4392-978D-838E78113D78}" name="Level 5" dataDxfId="5" dataCellStyle="Percent"/>
    <tableColumn id="16" xr3:uid="{B2ED5E86-5E52-4697-8E4C-CD54D431B4FA}" name="Ethan Parker" dataDxfId="4" dataCellStyle="Currency"/>
    <tableColumn id="17" xr3:uid="{FC9B4747-2BB8-40B2-96E9-FAC8598EE08C}" name="Alex Mitchell" dataDxfId="3" dataCellStyle="Currency"/>
    <tableColumn id="18" xr3:uid="{45F42ED7-EB15-407F-B0FE-8EB618E02499}" name="Lucas Bennett" dataDxfId="2" dataCellStyle="Currency"/>
    <tableColumn id="19" xr3:uid="{33693D52-85BC-4311-9DFA-BFE598A0A90A}" name="Emma Sullivan" dataDxfId="1" dataCellStyle="Currency"/>
    <tableColumn id="20" xr3:uid="{79EB7C3B-A91B-43CB-A94B-93AACF93F1C1}" name="Sophia Reynold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3279-22C0-4FEF-BA4A-5F84EF48E560}">
  <dimension ref="A54:A55"/>
  <sheetViews>
    <sheetView showRowColHeaders="0" topLeftCell="A16" zoomScale="60" zoomScaleNormal="60" workbookViewId="0">
      <selection activeCell="A54" sqref="A54"/>
    </sheetView>
  </sheetViews>
  <sheetFormatPr defaultColWidth="8.85546875" defaultRowHeight="15" x14ac:dyDescent="0.25"/>
  <cols>
    <col min="1" max="16384" width="8.85546875" style="1"/>
  </cols>
  <sheetData>
    <row r="54" ht="15" customHeight="1" x14ac:dyDescent="0.25"/>
    <row r="55"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A95C-206F-4791-BC00-13B065D725E0}">
  <dimension ref="A55:D56"/>
  <sheetViews>
    <sheetView showRowColHeaders="0" zoomScale="24" zoomScaleNormal="24" workbookViewId="0">
      <selection activeCell="E58" sqref="E58"/>
    </sheetView>
  </sheetViews>
  <sheetFormatPr defaultColWidth="8.85546875" defaultRowHeight="15" x14ac:dyDescent="0.25"/>
  <cols>
    <col min="1" max="16384" width="8.85546875" style="1"/>
  </cols>
  <sheetData>
    <row r="55" spans="1:4" x14ac:dyDescent="0.25">
      <c r="A55" s="19"/>
      <c r="B55" s="19"/>
      <c r="C55" s="19"/>
      <c r="D55" s="19"/>
    </row>
    <row r="56" spans="1:4" x14ac:dyDescent="0.25">
      <c r="A56" s="19"/>
      <c r="B56" s="19"/>
      <c r="C56" s="19"/>
      <c r="D56" s="19"/>
    </row>
  </sheetData>
  <mergeCells count="1">
    <mergeCell ref="A55: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8161-7931-4B3D-B5EA-CA38BC23CEB5}">
  <dimension ref="A54:A55"/>
  <sheetViews>
    <sheetView showRowColHeaders="0" zoomScale="44" zoomScaleNormal="44" workbookViewId="0">
      <selection activeCell="A54" sqref="A54:D55"/>
    </sheetView>
  </sheetViews>
  <sheetFormatPr defaultColWidth="8.85546875" defaultRowHeight="15" x14ac:dyDescent="0.25"/>
  <cols>
    <col min="1" max="16384" width="8.85546875" style="1"/>
  </cols>
  <sheetData>
    <row r="54" ht="15" customHeight="1" x14ac:dyDescent="0.25"/>
    <row r="55"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21DA-4E9E-42D6-A31E-7030AA8F28F0}">
  <dimension ref="A55:A56"/>
  <sheetViews>
    <sheetView showRowColHeaders="0" zoomScale="28" zoomScaleNormal="28" workbookViewId="0">
      <selection activeCell="A55" sqref="A55:D56"/>
    </sheetView>
  </sheetViews>
  <sheetFormatPr defaultColWidth="8.85546875" defaultRowHeight="15" x14ac:dyDescent="0.25"/>
  <cols>
    <col min="1" max="16384" width="8.85546875" style="1"/>
  </cols>
  <sheetData>
    <row r="55" ht="15" customHeight="1" x14ac:dyDescent="0.25"/>
    <row r="5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310D-3CC1-42B9-8217-BC9708A9D032}">
  <dimension ref="A54:A55"/>
  <sheetViews>
    <sheetView showRowColHeaders="0" tabSelected="1" zoomScale="60" zoomScaleNormal="60" workbookViewId="0">
      <selection activeCell="A54" sqref="A54:D55"/>
    </sheetView>
  </sheetViews>
  <sheetFormatPr defaultColWidth="8.85546875" defaultRowHeight="15" x14ac:dyDescent="0.25"/>
  <cols>
    <col min="1" max="16384" width="8.85546875" style="1"/>
  </cols>
  <sheetData>
    <row r="54" ht="15" customHeight="1" x14ac:dyDescent="0.25"/>
    <row r="55"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A563-0478-47A2-96EB-795A999A4C85}">
  <dimension ref="A54:A55"/>
  <sheetViews>
    <sheetView showRowColHeaders="0" topLeftCell="A40" zoomScaleNormal="100" workbookViewId="0">
      <selection activeCell="A54" sqref="A54:D55"/>
    </sheetView>
  </sheetViews>
  <sheetFormatPr defaultColWidth="8.85546875" defaultRowHeight="15" x14ac:dyDescent="0.25"/>
  <cols>
    <col min="1" max="16384" width="8.85546875" style="1"/>
  </cols>
  <sheetData>
    <row r="54" ht="15" customHeight="1" x14ac:dyDescent="0.25"/>
    <row r="55"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D4F70-413A-4442-BBE9-38208F66FE24}">
  <dimension ref="A54:A55"/>
  <sheetViews>
    <sheetView showRowColHeaders="0" topLeftCell="A37" zoomScaleNormal="100" workbookViewId="0">
      <selection activeCell="A54" sqref="A54:D55"/>
    </sheetView>
  </sheetViews>
  <sheetFormatPr defaultColWidth="8.85546875" defaultRowHeight="15" x14ac:dyDescent="0.25"/>
  <cols>
    <col min="1" max="16384" width="8.85546875" style="1"/>
  </cols>
  <sheetData>
    <row r="54" ht="15" customHeight="1" x14ac:dyDescent="0.25"/>
    <row r="55"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114C-1C40-4DEF-B716-FA61F9E388B5}">
  <dimension ref="A55:A56"/>
  <sheetViews>
    <sheetView showRowColHeaders="0" zoomScale="41" zoomScaleNormal="41" workbookViewId="0">
      <selection activeCell="A55" sqref="A55:D56"/>
    </sheetView>
  </sheetViews>
  <sheetFormatPr defaultColWidth="8.85546875" defaultRowHeight="15" x14ac:dyDescent="0.25"/>
  <cols>
    <col min="1" max="16384" width="8.85546875" style="1"/>
  </cols>
  <sheetData>
    <row r="55" ht="15" customHeight="1" x14ac:dyDescent="0.25"/>
    <row r="5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666C-5D61-473F-AF8A-4FC67EE58BB0}">
  <dimension ref="A1:V47"/>
  <sheetViews>
    <sheetView zoomScale="41" zoomScaleNormal="41" workbookViewId="0">
      <selection activeCell="S24" sqref="S24:V25"/>
    </sheetView>
  </sheetViews>
  <sheetFormatPr defaultRowHeight="15" x14ac:dyDescent="0.25"/>
  <cols>
    <col min="1" max="1" width="7" customWidth="1"/>
    <col min="2" max="2" width="11.5703125" customWidth="1"/>
    <col min="3" max="4" width="10.28515625" bestFit="1" customWidth="1"/>
    <col min="10" max="10" width="11.42578125" customWidth="1"/>
  </cols>
  <sheetData>
    <row r="1" spans="1:22" x14ac:dyDescent="0.25">
      <c r="F1" t="s">
        <v>0</v>
      </c>
      <c r="N1" t="s">
        <v>18</v>
      </c>
    </row>
    <row r="2" spans="1:22" x14ac:dyDescent="0.25">
      <c r="B2" t="s">
        <v>54</v>
      </c>
      <c r="C2" t="s">
        <v>52</v>
      </c>
      <c r="F2" t="s">
        <v>1</v>
      </c>
      <c r="G2" t="s">
        <v>2</v>
      </c>
      <c r="H2" t="s">
        <v>52</v>
      </c>
      <c r="I2" t="s">
        <v>3</v>
      </c>
      <c r="J2" t="s">
        <v>4</v>
      </c>
      <c r="K2" t="s">
        <v>46</v>
      </c>
      <c r="N2" s="3">
        <f>B15/I15</f>
        <v>0.36798809836352497</v>
      </c>
      <c r="O2" s="3">
        <f>C15/I15</f>
        <v>9.1975146582655112E-2</v>
      </c>
      <c r="P2" s="4">
        <f>100%-SUM(N2:O2)</f>
        <v>0.54003675505381987</v>
      </c>
      <c r="S2" t="s">
        <v>42</v>
      </c>
      <c r="T2" t="s">
        <v>43</v>
      </c>
      <c r="U2" t="s">
        <v>44</v>
      </c>
      <c r="V2" t="s">
        <v>45</v>
      </c>
    </row>
    <row r="3" spans="1:22" x14ac:dyDescent="0.25">
      <c r="A3" t="s">
        <v>5</v>
      </c>
      <c r="B3">
        <f>GETPIVOTDATA(""&amp;B$2,Control!$A$20,"Month",""&amp;$A3)</f>
        <v>2835</v>
      </c>
      <c r="C3">
        <f>GETPIVOTDATA(""&amp;C$2,Control!$A$20,"Month",""&amp;$A3)</f>
        <v>1665</v>
      </c>
      <c r="E3" t="s">
        <v>5</v>
      </c>
      <c r="F3">
        <f>GETPIVOTDATA("Sum of Visitors",Control!$A$20,"Month",""&amp;A3)</f>
        <v>8333</v>
      </c>
      <c r="G3">
        <f>B3+C3</f>
        <v>4500</v>
      </c>
      <c r="H3">
        <f>G3-C3</f>
        <v>2835</v>
      </c>
      <c r="I3" s="9" t="e">
        <f>IFERROR(GETPIVOTDATA("Sum of Visitors",Control!$A$3,"Month",""&amp;E3),NA())</f>
        <v>#N/A</v>
      </c>
      <c r="J3" s="9" t="e">
        <f>IF(ISNA(I3),I3,G3)</f>
        <v>#N/A</v>
      </c>
      <c r="K3" s="9" t="e">
        <f>IF(ISNA(I3),I3,H3)</f>
        <v>#N/A</v>
      </c>
      <c r="L3" s="9" t="e">
        <f>IF(ISNA($K3),$K3,F3-G3)</f>
        <v>#N/A</v>
      </c>
      <c r="N3" t="s">
        <v>2</v>
      </c>
      <c r="O3" s="2">
        <f>SUM(N2:O2)</f>
        <v>0.45996324494618007</v>
      </c>
      <c r="R3" t="s">
        <v>5</v>
      </c>
      <c r="S3">
        <f>GETPIVOTDATA("Sum of Sales Volume",Control!$A$20,"Month",""&amp;$R3)</f>
        <v>168333</v>
      </c>
      <c r="T3">
        <f>GETPIVOTDATA("Sum of Purchase Volume",Control!$A$20,"Month",""&amp;$R3)</f>
        <v>136350</v>
      </c>
      <c r="U3" t="e">
        <f>IF(ISNA($K3),$K3,S3)</f>
        <v>#N/A</v>
      </c>
      <c r="V3" t="e">
        <f>IF(ISNA($K3),$K3,T3)</f>
        <v>#N/A</v>
      </c>
    </row>
    <row r="4" spans="1:22" x14ac:dyDescent="0.25">
      <c r="A4" t="s">
        <v>6</v>
      </c>
      <c r="B4">
        <f>GETPIVOTDATA(""&amp;B$2,Control!$A$20,"Month",""&amp;$A4)</f>
        <v>4089</v>
      </c>
      <c r="C4">
        <f>GETPIVOTDATA(""&amp;C$2,Control!$A$20,"Month",""&amp;$A4)</f>
        <v>1222</v>
      </c>
      <c r="E4" t="s">
        <v>6</v>
      </c>
      <c r="F4">
        <f>GETPIVOTDATA("Sum of Visitors",Control!$A$20,"Month",""&amp;A4)</f>
        <v>10021</v>
      </c>
      <c r="G4">
        <f t="shared" ref="G4:G14" si="0">B4+C4</f>
        <v>5311</v>
      </c>
      <c r="H4">
        <f t="shared" ref="H4:H14" si="1">G4-C4</f>
        <v>4089</v>
      </c>
      <c r="I4" s="9" t="e">
        <f>IFERROR(GETPIVOTDATA("Sum of Visitors",Control!$A$3,"Month",""&amp;E4),NA())</f>
        <v>#N/A</v>
      </c>
      <c r="J4" s="9" t="e">
        <f t="shared" ref="J4:J14" si="2">IF(ISNA(I4),I4,G4)</f>
        <v>#N/A</v>
      </c>
      <c r="K4" s="9" t="e">
        <f t="shared" ref="K4:K14" si="3">IF(ISNA(I4),I4,H4)</f>
        <v>#N/A</v>
      </c>
      <c r="L4" s="9" t="e">
        <f t="shared" ref="L4:L14" si="4">IF(ISNA($K4),$K4,F4-G4)</f>
        <v>#N/A</v>
      </c>
      <c r="R4" t="s">
        <v>6</v>
      </c>
      <c r="S4">
        <f>GETPIVOTDATA("Sum of Sales Volume",Control!$A$20,"Month",""&amp;$R4)</f>
        <v>195637</v>
      </c>
      <c r="T4">
        <f>GETPIVOTDATA("Sum of Purchase Volume",Control!$A$20,"Month",""&amp;$R4)</f>
        <v>126452</v>
      </c>
      <c r="U4" t="e">
        <f t="shared" ref="U4:U14" si="5">IF(ISNA($K4),$K4,S4)</f>
        <v>#N/A</v>
      </c>
      <c r="V4" t="e">
        <f t="shared" ref="V4:V14" si="6">IF(ISNA($K4),$K4,T4)</f>
        <v>#N/A</v>
      </c>
    </row>
    <row r="5" spans="1:22" x14ac:dyDescent="0.25">
      <c r="A5" t="s">
        <v>7</v>
      </c>
      <c r="B5">
        <f>GETPIVOTDATA(""&amp;B$2,Control!$A$20,"Month",""&amp;$A5)</f>
        <v>4795</v>
      </c>
      <c r="C5">
        <f>GETPIVOTDATA(""&amp;C$2,Control!$A$20,"Month",""&amp;$A5)</f>
        <v>1352</v>
      </c>
      <c r="E5" t="s">
        <v>7</v>
      </c>
      <c r="F5">
        <f>GETPIVOTDATA("Sum of Visitors",Control!$A$20,"Month",""&amp;A5)</f>
        <v>11177</v>
      </c>
      <c r="G5">
        <f t="shared" si="0"/>
        <v>6147</v>
      </c>
      <c r="H5">
        <f t="shared" si="1"/>
        <v>4795</v>
      </c>
      <c r="I5" s="9" t="e">
        <f>IFERROR(GETPIVOTDATA("Sum of Visitors",Control!$A$3,"Month",""&amp;E5),NA())</f>
        <v>#N/A</v>
      </c>
      <c r="J5" s="9" t="e">
        <f t="shared" si="2"/>
        <v>#N/A</v>
      </c>
      <c r="K5" s="9" t="e">
        <f t="shared" si="3"/>
        <v>#N/A</v>
      </c>
      <c r="L5" s="9" t="e">
        <f t="shared" si="4"/>
        <v>#N/A</v>
      </c>
      <c r="N5" t="s">
        <v>19</v>
      </c>
      <c r="R5" t="s">
        <v>7</v>
      </c>
      <c r="S5">
        <f>GETPIVOTDATA("Sum of Sales Volume",Control!$A$20,"Month",""&amp;$R5)</f>
        <v>223782</v>
      </c>
      <c r="T5">
        <f>GETPIVOTDATA("Sum of Purchase Volume",Control!$A$20,"Month",""&amp;$R5)</f>
        <v>138774</v>
      </c>
      <c r="U5" t="e">
        <f t="shared" si="5"/>
        <v>#N/A</v>
      </c>
      <c r="V5" t="e">
        <f t="shared" si="6"/>
        <v>#N/A</v>
      </c>
    </row>
    <row r="6" spans="1:22" x14ac:dyDescent="0.25">
      <c r="A6" t="s">
        <v>8</v>
      </c>
      <c r="B6">
        <f>GETPIVOTDATA(""&amp;B$2,Control!$A$20,"Month",""&amp;$A6)</f>
        <v>4205</v>
      </c>
      <c r="C6">
        <f>GETPIVOTDATA(""&amp;C$2,Control!$A$20,"Month",""&amp;$A6)</f>
        <v>1051</v>
      </c>
      <c r="E6" t="s">
        <v>8</v>
      </c>
      <c r="F6">
        <f>GETPIVOTDATA("Sum of Visitors",Control!$A$20,"Month",""&amp;A6)</f>
        <v>11427</v>
      </c>
      <c r="G6">
        <f t="shared" si="0"/>
        <v>5256</v>
      </c>
      <c r="H6">
        <f t="shared" si="1"/>
        <v>4205</v>
      </c>
      <c r="I6" s="9">
        <f>IFERROR(GETPIVOTDATA("Sum of Visitors",Control!$A$3,"Month",""&amp;E6),NA())</f>
        <v>11427</v>
      </c>
      <c r="J6" s="9">
        <f t="shared" si="2"/>
        <v>5256</v>
      </c>
      <c r="K6" s="9">
        <f t="shared" si="3"/>
        <v>4205</v>
      </c>
      <c r="L6" s="9">
        <f t="shared" si="4"/>
        <v>6171</v>
      </c>
      <c r="N6" t="s">
        <v>51</v>
      </c>
      <c r="O6" s="12">
        <f>I15-(B15-C15)</f>
        <v>8273</v>
      </c>
      <c r="P6" s="2"/>
      <c r="R6" t="s">
        <v>8</v>
      </c>
      <c r="S6">
        <f>GETPIVOTDATA("Sum of Sales Volume",Control!$A$20,"Month",""&amp;$R6)</f>
        <v>193785</v>
      </c>
      <c r="T6">
        <f>GETPIVOTDATA("Sum of Purchase Volume",Control!$A$20,"Month",""&amp;$R6)</f>
        <v>158772</v>
      </c>
      <c r="U6">
        <f t="shared" si="5"/>
        <v>193785</v>
      </c>
      <c r="V6">
        <f t="shared" si="6"/>
        <v>158772</v>
      </c>
    </row>
    <row r="7" spans="1:22" x14ac:dyDescent="0.25">
      <c r="A7" t="s">
        <v>9</v>
      </c>
      <c r="B7">
        <f>GETPIVOTDATA(""&amp;B$2,Control!$A$20,"Month",""&amp;$A7)</f>
        <v>3740</v>
      </c>
      <c r="C7">
        <f>GETPIVOTDATA(""&amp;C$2,Control!$A$20,"Month",""&amp;$A7)</f>
        <v>1181</v>
      </c>
      <c r="E7" t="s">
        <v>9</v>
      </c>
      <c r="F7">
        <f>GETPIVOTDATA("Sum of Visitors",Control!$A$20,"Month",""&amp;A7)</f>
        <v>10698</v>
      </c>
      <c r="G7">
        <f t="shared" si="0"/>
        <v>4921</v>
      </c>
      <c r="H7">
        <f t="shared" si="1"/>
        <v>3740</v>
      </c>
      <c r="I7" s="9" t="e">
        <f>IFERROR(GETPIVOTDATA("Sum of Visitors",Control!$A$3,"Month",""&amp;E7),NA())</f>
        <v>#N/A</v>
      </c>
      <c r="J7" s="9" t="e">
        <f t="shared" si="2"/>
        <v>#N/A</v>
      </c>
      <c r="K7" s="9" t="e">
        <f t="shared" si="3"/>
        <v>#N/A</v>
      </c>
      <c r="L7" s="9" t="e">
        <f t="shared" si="4"/>
        <v>#N/A</v>
      </c>
      <c r="M7" t="s">
        <v>99</v>
      </c>
      <c r="N7" t="s">
        <v>59</v>
      </c>
      <c r="O7" s="3">
        <f>GETPIVOTDATA(""&amp;N7,Control!$A$3)</f>
        <v>0.9</v>
      </c>
      <c r="P7" s="3">
        <f>100%-O7</f>
        <v>9.9999999999999978E-2</v>
      </c>
      <c r="R7" t="s">
        <v>9</v>
      </c>
      <c r="S7">
        <f>GETPIVOTDATA("Sum of Sales Volume",Control!$A$20,"Month",""&amp;$R7)</f>
        <v>182507</v>
      </c>
      <c r="T7">
        <f>GETPIVOTDATA("Sum of Purchase Volume",Control!$A$20,"Month",""&amp;$R7)</f>
        <v>148470</v>
      </c>
      <c r="U7" t="e">
        <f t="shared" si="5"/>
        <v>#N/A</v>
      </c>
      <c r="V7" t="e">
        <f t="shared" si="6"/>
        <v>#N/A</v>
      </c>
    </row>
    <row r="8" spans="1:22" x14ac:dyDescent="0.25">
      <c r="A8" t="s">
        <v>10</v>
      </c>
      <c r="B8">
        <f>GETPIVOTDATA(""&amp;B$2,Control!$A$20,"Month",""&amp;$A8)</f>
        <v>4056</v>
      </c>
      <c r="C8">
        <f>GETPIVOTDATA(""&amp;C$2,Control!$A$20,"Month",""&amp;$A8)</f>
        <v>1014</v>
      </c>
      <c r="E8" t="s">
        <v>10</v>
      </c>
      <c r="F8">
        <f>GETPIVOTDATA("Sum of Visitors",Control!$A$20,"Month",""&amp;A8)</f>
        <v>9219</v>
      </c>
      <c r="G8">
        <f t="shared" si="0"/>
        <v>5070</v>
      </c>
      <c r="H8">
        <f t="shared" si="1"/>
        <v>4056</v>
      </c>
      <c r="I8" s="9" t="e">
        <f>IFERROR(GETPIVOTDATA("Sum of Visitors",Control!$A$3,"Month",""&amp;E8),NA())</f>
        <v>#N/A</v>
      </c>
      <c r="J8" s="9" t="e">
        <f t="shared" si="2"/>
        <v>#N/A</v>
      </c>
      <c r="K8" s="9" t="e">
        <f t="shared" si="3"/>
        <v>#N/A</v>
      </c>
      <c r="L8" s="9" t="e">
        <f t="shared" si="4"/>
        <v>#N/A</v>
      </c>
      <c r="M8" t="s">
        <v>98</v>
      </c>
      <c r="N8" t="s">
        <v>58</v>
      </c>
      <c r="O8" s="3">
        <f>GETPIVOTDATA(""&amp;N8,Control!$A$3)</f>
        <v>0.68</v>
      </c>
      <c r="P8" s="3">
        <f>100%-O8</f>
        <v>0.31999999999999995</v>
      </c>
      <c r="R8" t="s">
        <v>10</v>
      </c>
      <c r="S8">
        <f>GETPIVOTDATA("Sum of Sales Volume",Control!$A$20,"Month",""&amp;$R8)</f>
        <v>187523</v>
      </c>
      <c r="T8">
        <f>GETPIVOTDATA("Sum of Purchase Volume",Control!$A$20,"Month",""&amp;$R8)</f>
        <v>124028</v>
      </c>
      <c r="U8" t="e">
        <f t="shared" si="5"/>
        <v>#N/A</v>
      </c>
      <c r="V8" t="e">
        <f t="shared" si="6"/>
        <v>#N/A</v>
      </c>
    </row>
    <row r="9" spans="1:22" x14ac:dyDescent="0.25">
      <c r="A9" t="s">
        <v>11</v>
      </c>
      <c r="B9">
        <f>GETPIVOTDATA(""&amp;B$2,Control!$A$20,"Month",""&amp;$A9)</f>
        <v>2815</v>
      </c>
      <c r="C9">
        <f>GETPIVOTDATA(""&amp;C$2,Control!$A$20,"Month",""&amp;$A9)</f>
        <v>1207</v>
      </c>
      <c r="E9" t="s">
        <v>11</v>
      </c>
      <c r="F9">
        <f>GETPIVOTDATA("Sum of Visitors",Control!$A$20,"Month",""&amp;A9)</f>
        <v>7448</v>
      </c>
      <c r="G9">
        <f t="shared" si="0"/>
        <v>4022</v>
      </c>
      <c r="H9">
        <f t="shared" si="1"/>
        <v>2815</v>
      </c>
      <c r="I9" s="9" t="e">
        <f>IFERROR(GETPIVOTDATA("Sum of Visitors",Control!$A$3,"Month",""&amp;E9),NA())</f>
        <v>#N/A</v>
      </c>
      <c r="J9" s="9" t="e">
        <f t="shared" si="2"/>
        <v>#N/A</v>
      </c>
      <c r="K9" s="9" t="e">
        <f t="shared" si="3"/>
        <v>#N/A</v>
      </c>
      <c r="L9" s="9" t="e">
        <f t="shared" si="4"/>
        <v>#N/A</v>
      </c>
      <c r="M9" t="s">
        <v>97</v>
      </c>
      <c r="N9" t="s">
        <v>57</v>
      </c>
      <c r="O9" s="3">
        <f>GETPIVOTDATA(""&amp;N9,Control!$A$3)</f>
        <v>0.55000000000000004</v>
      </c>
      <c r="P9" s="3">
        <f>100%-O9</f>
        <v>0.44999999999999996</v>
      </c>
      <c r="R9" t="s">
        <v>11</v>
      </c>
      <c r="S9">
        <f>GETPIVOTDATA("Sum of Sales Volume",Control!$A$20,"Month",""&amp;$R9)</f>
        <v>152241</v>
      </c>
      <c r="T9">
        <f>GETPIVOTDATA("Sum of Purchase Volume",Control!$A$20,"Month",""&amp;$R9)</f>
        <v>117160</v>
      </c>
      <c r="U9" t="e">
        <f t="shared" si="5"/>
        <v>#N/A</v>
      </c>
      <c r="V9" t="e">
        <f t="shared" si="6"/>
        <v>#N/A</v>
      </c>
    </row>
    <row r="10" spans="1:22" x14ac:dyDescent="0.25">
      <c r="A10" t="s">
        <v>12</v>
      </c>
      <c r="B10">
        <f>GETPIVOTDATA(""&amp;B$2,Control!$A$20,"Month",""&amp;$A10)</f>
        <v>2181</v>
      </c>
      <c r="C10">
        <f>GETPIVOTDATA(""&amp;C$2,Control!$A$20,"Month",""&amp;$A10)</f>
        <v>1281</v>
      </c>
      <c r="E10" t="s">
        <v>12</v>
      </c>
      <c r="F10">
        <f>GETPIVOTDATA("Sum of Visitors",Control!$A$20,"Month",""&amp;A10)</f>
        <v>5969</v>
      </c>
      <c r="G10">
        <f t="shared" si="0"/>
        <v>3462</v>
      </c>
      <c r="H10">
        <f t="shared" si="1"/>
        <v>2181</v>
      </c>
      <c r="I10" s="9" t="e">
        <f>IFERROR(GETPIVOTDATA("Sum of Visitors",Control!$A$3,"Month",""&amp;E10),NA())</f>
        <v>#N/A</v>
      </c>
      <c r="J10" s="9" t="e">
        <f t="shared" si="2"/>
        <v>#N/A</v>
      </c>
      <c r="K10" s="9" t="e">
        <f t="shared" si="3"/>
        <v>#N/A</v>
      </c>
      <c r="L10" s="9" t="e">
        <f t="shared" si="4"/>
        <v>#N/A</v>
      </c>
      <c r="M10" t="s">
        <v>96</v>
      </c>
      <c r="N10" t="s">
        <v>56</v>
      </c>
      <c r="O10" s="3">
        <f>GETPIVOTDATA(""&amp;N10,Control!$A$3)</f>
        <v>0.48</v>
      </c>
      <c r="P10" s="3">
        <f>100%-O10</f>
        <v>0.52</v>
      </c>
      <c r="R10" t="s">
        <v>12</v>
      </c>
      <c r="S10">
        <f>GETPIVOTDATA("Sum of Sales Volume",Control!$A$20,"Month",""&amp;$R10)</f>
        <v>133387</v>
      </c>
      <c r="T10">
        <f>GETPIVOTDATA("Sum of Purchase Volume",Control!$A$20,"Month",""&amp;$R10)</f>
        <v>132714</v>
      </c>
      <c r="U10" t="e">
        <f t="shared" si="5"/>
        <v>#N/A</v>
      </c>
      <c r="V10" t="e">
        <f t="shared" si="6"/>
        <v>#N/A</v>
      </c>
    </row>
    <row r="11" spans="1:22" x14ac:dyDescent="0.25">
      <c r="A11" t="s">
        <v>13</v>
      </c>
      <c r="B11">
        <f>GETPIVOTDATA(""&amp;B$2,Control!$A$20,"Month",""&amp;$A11)</f>
        <v>2330</v>
      </c>
      <c r="C11">
        <f>GETPIVOTDATA(""&amp;C$2,Control!$A$20,"Month",""&amp;$A11)</f>
        <v>657</v>
      </c>
      <c r="E11" t="s">
        <v>13</v>
      </c>
      <c r="F11">
        <f>GETPIVOTDATA("Sum of Visitors",Control!$A$20,"Month",""&amp;A11)</f>
        <v>5240</v>
      </c>
      <c r="G11">
        <f t="shared" si="0"/>
        <v>2987</v>
      </c>
      <c r="H11">
        <f t="shared" si="1"/>
        <v>2330</v>
      </c>
      <c r="I11" s="9" t="e">
        <f>IFERROR(GETPIVOTDATA("Sum of Visitors",Control!$A$3,"Month",""&amp;E11),NA())</f>
        <v>#N/A</v>
      </c>
      <c r="J11" s="9" t="e">
        <f t="shared" si="2"/>
        <v>#N/A</v>
      </c>
      <c r="K11" s="9" t="e">
        <f t="shared" si="3"/>
        <v>#N/A</v>
      </c>
      <c r="L11" s="9" t="e">
        <f t="shared" si="4"/>
        <v>#N/A</v>
      </c>
      <c r="M11" t="s">
        <v>95</v>
      </c>
      <c r="N11" t="s">
        <v>55</v>
      </c>
      <c r="O11" s="3">
        <f>GETPIVOTDATA(""&amp;N11,Control!$A$3)</f>
        <v>0.35</v>
      </c>
      <c r="P11" s="3">
        <f>100%-O11</f>
        <v>0.65</v>
      </c>
      <c r="R11" t="s">
        <v>13</v>
      </c>
      <c r="S11">
        <f>GETPIVOTDATA("Sum of Sales Volume",Control!$A$20,"Month",""&amp;$R11)</f>
        <v>117396</v>
      </c>
      <c r="T11">
        <f>GETPIVOTDATA("Sum of Purchase Volume",Control!$A$20,"Month",""&amp;$R11)</f>
        <v>163418</v>
      </c>
      <c r="U11" t="e">
        <f t="shared" si="5"/>
        <v>#N/A</v>
      </c>
      <c r="V11" t="e">
        <f t="shared" si="6"/>
        <v>#N/A</v>
      </c>
    </row>
    <row r="12" spans="1:22" x14ac:dyDescent="0.25">
      <c r="A12" t="s">
        <v>14</v>
      </c>
      <c r="B12">
        <f>GETPIVOTDATA(""&amp;B$2,Control!$A$20,"Month",""&amp;$A12)</f>
        <v>2416</v>
      </c>
      <c r="C12">
        <f>GETPIVOTDATA(""&amp;C$2,Control!$A$20,"Month",""&amp;$A12)</f>
        <v>604</v>
      </c>
      <c r="E12" t="s">
        <v>14</v>
      </c>
      <c r="F12">
        <f>GETPIVOTDATA("Sum of Visitors",Control!$A$20,"Month",""&amp;A12)</f>
        <v>5490</v>
      </c>
      <c r="G12">
        <f t="shared" si="0"/>
        <v>3020</v>
      </c>
      <c r="H12">
        <f t="shared" si="1"/>
        <v>2416</v>
      </c>
      <c r="I12" s="9" t="e">
        <f>IFERROR(GETPIVOTDATA("Sum of Visitors",Control!$A$3,"Month",""&amp;E12),NA())</f>
        <v>#N/A</v>
      </c>
      <c r="J12" s="9" t="e">
        <f t="shared" si="2"/>
        <v>#N/A</v>
      </c>
      <c r="K12" s="9" t="e">
        <f t="shared" si="3"/>
        <v>#N/A</v>
      </c>
      <c r="L12" s="9" t="e">
        <f t="shared" si="4"/>
        <v>#N/A</v>
      </c>
      <c r="N12" t="s">
        <v>52</v>
      </c>
      <c r="O12" s="12">
        <f>O6*O13</f>
        <v>1051</v>
      </c>
      <c r="P12" s="16"/>
      <c r="R12" t="s">
        <v>14</v>
      </c>
      <c r="S12">
        <f>GETPIVOTDATA("Sum of Sales Volume",Control!$A$20,"Month",""&amp;$R12)</f>
        <v>118507</v>
      </c>
      <c r="T12">
        <f>GETPIVOTDATA("Sum of Purchase Volume",Control!$A$20,"Month",""&amp;$R12)</f>
        <v>181396</v>
      </c>
      <c r="U12" t="e">
        <f t="shared" si="5"/>
        <v>#N/A</v>
      </c>
      <c r="V12" t="e">
        <f t="shared" si="6"/>
        <v>#N/A</v>
      </c>
    </row>
    <row r="13" spans="1:22" x14ac:dyDescent="0.25">
      <c r="A13" t="s">
        <v>15</v>
      </c>
      <c r="B13">
        <f>GETPIVOTDATA(""&amp;B$2,Control!$A$20,"Month",""&amp;$A13)</f>
        <v>2568</v>
      </c>
      <c r="C13">
        <f>GETPIVOTDATA(""&amp;C$2,Control!$A$20,"Month",""&amp;$A13)</f>
        <v>1154</v>
      </c>
      <c r="E13" t="s">
        <v>15</v>
      </c>
      <c r="F13">
        <f>GETPIVOTDATA("Sum of Visitors",Control!$A$20,"Month",""&amp;A13)</f>
        <v>6646</v>
      </c>
      <c r="G13">
        <f t="shared" si="0"/>
        <v>3722</v>
      </c>
      <c r="H13">
        <f t="shared" si="1"/>
        <v>2568</v>
      </c>
      <c r="I13" s="9" t="e">
        <f>IFERROR(GETPIVOTDATA("Sum of Visitors",Control!$A$3,"Month",""&amp;E13),NA())</f>
        <v>#N/A</v>
      </c>
      <c r="J13" s="9" t="e">
        <f t="shared" si="2"/>
        <v>#N/A</v>
      </c>
      <c r="K13" s="9" t="e">
        <f t="shared" si="3"/>
        <v>#N/A</v>
      </c>
      <c r="L13" s="9" t="e">
        <f t="shared" si="4"/>
        <v>#N/A</v>
      </c>
      <c r="N13" t="str">
        <f>N1</f>
        <v>Conversion</v>
      </c>
      <c r="O13" s="3">
        <f>C15/O6</f>
        <v>0.12703976791973892</v>
      </c>
      <c r="P13" s="9"/>
      <c r="R13" t="s">
        <v>15</v>
      </c>
      <c r="S13">
        <f>GETPIVOTDATA("Sum of Sales Volume",Control!$A$20,"Month",""&amp;$R13)</f>
        <v>142141</v>
      </c>
      <c r="T13">
        <f>GETPIVOTDATA("Sum of Purchase Volume",Control!$A$20,"Month",""&amp;$R13)</f>
        <v>171700</v>
      </c>
      <c r="U13" t="e">
        <f t="shared" si="5"/>
        <v>#N/A</v>
      </c>
      <c r="V13" t="e">
        <f t="shared" si="6"/>
        <v>#N/A</v>
      </c>
    </row>
    <row r="14" spans="1:22" x14ac:dyDescent="0.25">
      <c r="A14" t="s">
        <v>16</v>
      </c>
      <c r="B14">
        <f>GETPIVOTDATA(""&amp;B$2,Control!$A$20,"Month",""&amp;$A14)</f>
        <v>2662</v>
      </c>
      <c r="C14">
        <f>GETPIVOTDATA(""&amp;C$2,Control!$A$20,"Month",""&amp;$A14)</f>
        <v>1088</v>
      </c>
      <c r="E14" t="s">
        <v>16</v>
      </c>
      <c r="F14">
        <f>GETPIVOTDATA("Sum of Visitors",Control!$A$20,"Month",""&amp;A14)</f>
        <v>8333</v>
      </c>
      <c r="G14">
        <f t="shared" si="0"/>
        <v>3750</v>
      </c>
      <c r="H14">
        <f t="shared" si="1"/>
        <v>2662</v>
      </c>
      <c r="I14" s="9" t="e">
        <f>IFERROR(GETPIVOTDATA("Sum of Visitors",Control!$A$3,"Month",""&amp;E14),NA())</f>
        <v>#N/A</v>
      </c>
      <c r="J14" s="9" t="e">
        <f t="shared" si="2"/>
        <v>#N/A</v>
      </c>
      <c r="K14" s="9" t="e">
        <f t="shared" si="3"/>
        <v>#N/A</v>
      </c>
      <c r="L14" s="9" t="e">
        <f t="shared" si="4"/>
        <v>#N/A</v>
      </c>
      <c r="R14" t="s">
        <v>16</v>
      </c>
      <c r="S14">
        <f>GETPIVOTDATA("Sum of Sales Volume",Control!$A$20,"Month",""&amp;$R14)</f>
        <v>143083</v>
      </c>
      <c r="T14">
        <f>GETPIVOTDATA("Sum of Purchase Volume",Control!$A$20,"Month",""&amp;$R14)</f>
        <v>149480</v>
      </c>
      <c r="U14" t="e">
        <f t="shared" si="5"/>
        <v>#N/A</v>
      </c>
      <c r="V14" t="e">
        <f t="shared" si="6"/>
        <v>#N/A</v>
      </c>
    </row>
    <row r="15" spans="1:22" x14ac:dyDescent="0.25">
      <c r="A15" t="s">
        <v>48</v>
      </c>
      <c r="B15" s="7">
        <f>SUMIF($I$3:$I$14,"&gt;0",B3:B14)</f>
        <v>4205</v>
      </c>
      <c r="C15" s="7">
        <f>SUMIF($I$3:$I$14,"&gt;0",C3:C14)</f>
        <v>1051</v>
      </c>
      <c r="I15" s="12" cm="1">
        <f t="array" ref="I15">SUM(IFERROR(I3:I14,0))</f>
        <v>11427</v>
      </c>
      <c r="J15" s="12" cm="1">
        <f t="array" ref="J15">SUM(IFERROR(J3:J14,0))</f>
        <v>5256</v>
      </c>
      <c r="K15" s="12" cm="1">
        <f t="array" ref="K15">J15-SUM(IFERROR(K3:K14,0))</f>
        <v>1051</v>
      </c>
      <c r="L15" s="9"/>
      <c r="U15">
        <f>GETPIVOTDATA("Sum of Sales Volume",Control!$A$3)</f>
        <v>193785</v>
      </c>
      <c r="V15">
        <f>GETPIVOTDATA("Sum of Purchase Volume",Control!$A$3)</f>
        <v>158772</v>
      </c>
    </row>
    <row r="16" spans="1:22" x14ac:dyDescent="0.25">
      <c r="K16" s="2"/>
      <c r="O16" t="s">
        <v>47</v>
      </c>
      <c r="P16" t="str" cm="1">
        <f t="array" ref="P16">INDEX(O18:O29,Q17)</f>
        <v>Price</v>
      </c>
      <c r="Q16" s="9" t="s">
        <v>50</v>
      </c>
      <c r="R16" t="str" cm="1">
        <f t="array" ref="R16">INDEX(N18:N29,Q17)</f>
        <v>April</v>
      </c>
      <c r="T16" t="s">
        <v>53</v>
      </c>
      <c r="U16" s="8" t="str">
        <f>"$"&amp;IF(ABS(U15)&gt;=1000000,TEXT(U15/1000000,"0.0")&amp;"M",IF(ABS(U15)&gt;=1000,TEXT(U15/1000,"0.0")&amp;"K",TEXT(U15,"0")))</f>
        <v>$193.8K</v>
      </c>
      <c r="V16" s="8" t="str">
        <f>"$"&amp;IF(ABS(V15)&gt;=1000000,TEXT(V15/1000000,"0.0")&amp;"M",IF(ABS(V15)&gt;=1000,TEXT(V15/1000,"0.0")&amp;"K",TEXT(V15,"0")))</f>
        <v>$158.8K</v>
      </c>
    </row>
    <row r="17" spans="1:18" x14ac:dyDescent="0.25">
      <c r="B17" t="s">
        <v>23</v>
      </c>
      <c r="C17" t="s">
        <v>24</v>
      </c>
      <c r="D17" t="s">
        <v>25</v>
      </c>
      <c r="G17" t="s">
        <v>23</v>
      </c>
      <c r="H17" t="s">
        <v>24</v>
      </c>
      <c r="I17" t="s">
        <v>25</v>
      </c>
      <c r="J17" t="s">
        <v>26</v>
      </c>
      <c r="K17" t="s">
        <v>4</v>
      </c>
      <c r="L17" t="s">
        <v>17</v>
      </c>
      <c r="N17" t="s">
        <v>27</v>
      </c>
      <c r="O17" t="s">
        <v>40</v>
      </c>
      <c r="P17" s="2"/>
      <c r="Q17" s="9" cm="1">
        <f t="array" ref="Q17">MATCH(INDEX(Control!A4:A16,COUNTA(Control!A4:A16)-1),R3:R14,0)</f>
        <v>4</v>
      </c>
      <c r="R17" s="6">
        <f>Q17/12</f>
        <v>0.33333333333333331</v>
      </c>
    </row>
    <row r="18" spans="1:18" x14ac:dyDescent="0.25">
      <c r="A18" t="s">
        <v>5</v>
      </c>
      <c r="B18" s="8">
        <f>GETPIVOTDATA(""&amp;B$17,Control!$A$20,"Month",""&amp;$A18)</f>
        <v>136350</v>
      </c>
      <c r="C18" s="8">
        <f>GETPIVOTDATA(""&amp;C$17,Control!$A$20,"Month",""&amp;$A18)</f>
        <v>198465</v>
      </c>
      <c r="D18" s="8">
        <f>GETPIVOTDATA(""&amp;D$17,Control!$A$20,"Month",""&amp;$A18)</f>
        <v>170185</v>
      </c>
      <c r="F18" t="s">
        <v>5</v>
      </c>
      <c r="G18" s="9">
        <f t="shared" ref="G18:G29" si="7">SUM(B18:D18)</f>
        <v>505000</v>
      </c>
      <c r="H18" s="9">
        <f t="shared" ref="H18:H29" si="8">C18+D18</f>
        <v>368650</v>
      </c>
      <c r="I18" s="9">
        <f t="shared" ref="I18:I29" si="9">D18</f>
        <v>170185</v>
      </c>
      <c r="J18" t="e">
        <f>IF(ISNA($I3),$I3,G18)</f>
        <v>#N/A</v>
      </c>
      <c r="K18" t="e">
        <f t="shared" ref="K18:L29" si="10">IF(ISNA($I3),$I3,H18)</f>
        <v>#N/A</v>
      </c>
      <c r="L18" t="e">
        <f t="shared" si="10"/>
        <v>#N/A</v>
      </c>
      <c r="N18" s="18" t="s">
        <v>100</v>
      </c>
      <c r="O18" s="5" t="s">
        <v>28</v>
      </c>
      <c r="P18">
        <v>30</v>
      </c>
      <c r="Q18">
        <f>IF(Q17&lt;7,30*(Q17-1),180)</f>
        <v>90</v>
      </c>
      <c r="R18">
        <v>180</v>
      </c>
    </row>
    <row r="19" spans="1:18" x14ac:dyDescent="0.25">
      <c r="A19" t="s">
        <v>6</v>
      </c>
      <c r="B19" s="8">
        <f>GETPIVOTDATA(""&amp;B$17,Control!$A$20,"Month",""&amp;$A19)</f>
        <v>182406</v>
      </c>
      <c r="C19" s="8">
        <f>GETPIVOTDATA(""&amp;C$17,Control!$A$20,"Month",""&amp;$A19)</f>
        <v>185840</v>
      </c>
      <c r="D19" s="8">
        <f>GETPIVOTDATA(""&amp;D$17,Control!$A$20,"Month",""&amp;$A19)</f>
        <v>218665</v>
      </c>
      <c r="F19" t="s">
        <v>6</v>
      </c>
      <c r="G19" s="9">
        <f t="shared" si="7"/>
        <v>586911</v>
      </c>
      <c r="H19" s="9">
        <f t="shared" si="8"/>
        <v>404505</v>
      </c>
      <c r="I19" s="9">
        <f t="shared" si="9"/>
        <v>218665</v>
      </c>
      <c r="J19" t="e">
        <f t="shared" ref="J19:J29" si="11">IF(ISNA($I4),$I4,G19)</f>
        <v>#N/A</v>
      </c>
      <c r="K19" t="e">
        <f t="shared" si="10"/>
        <v>#N/A</v>
      </c>
      <c r="L19" t="e">
        <f t="shared" si="10"/>
        <v>#N/A</v>
      </c>
      <c r="N19" s="18" t="s">
        <v>101</v>
      </c>
      <c r="O19" s="5" t="s">
        <v>29</v>
      </c>
      <c r="P19">
        <v>30</v>
      </c>
      <c r="Q19">
        <f>IF(Q17&lt;7,30,0)</f>
        <v>30</v>
      </c>
      <c r="R19">
        <f>IF(Q17&lt;7,180,360-Q17*30)</f>
        <v>180</v>
      </c>
    </row>
    <row r="20" spans="1:18" x14ac:dyDescent="0.25">
      <c r="A20" t="s">
        <v>7</v>
      </c>
      <c r="B20" s="8">
        <f>GETPIVOTDATA(""&amp;B$17,Control!$A$20,"Month",""&amp;$A20)</f>
        <v>173821</v>
      </c>
      <c r="C20" s="8">
        <f>GETPIVOTDATA(""&amp;C$17,Control!$A$20,"Month",""&amp;$A20)</f>
        <v>228967</v>
      </c>
      <c r="D20" s="8">
        <f>GETPIVOTDATA(""&amp;D$17,Control!$A$20,"Month",""&amp;$A20)</f>
        <v>268559</v>
      </c>
      <c r="F20" t="s">
        <v>7</v>
      </c>
      <c r="G20" s="9">
        <f t="shared" si="7"/>
        <v>671347</v>
      </c>
      <c r="H20" s="9">
        <f t="shared" si="8"/>
        <v>497526</v>
      </c>
      <c r="I20" s="9">
        <f t="shared" si="9"/>
        <v>268559</v>
      </c>
      <c r="J20" t="e">
        <f t="shared" si="11"/>
        <v>#N/A</v>
      </c>
      <c r="K20" t="e">
        <f t="shared" si="10"/>
        <v>#N/A</v>
      </c>
      <c r="L20" t="e">
        <f t="shared" si="10"/>
        <v>#N/A</v>
      </c>
      <c r="N20" s="18" t="s">
        <v>102</v>
      </c>
      <c r="O20" s="5" t="s">
        <v>30</v>
      </c>
      <c r="P20">
        <v>30</v>
      </c>
      <c r="Q20">
        <f>360-Q18-Q19</f>
        <v>240</v>
      </c>
      <c r="R20">
        <f>IF(Q17&lt;7,0,30)</f>
        <v>0</v>
      </c>
    </row>
    <row r="21" spans="1:18" x14ac:dyDescent="0.25">
      <c r="A21" t="s">
        <v>8</v>
      </c>
      <c r="B21" s="8">
        <f>GETPIVOTDATA(""&amp;B$17,Control!$A$20,"Month",""&amp;$A21)</f>
        <v>191092</v>
      </c>
      <c r="C21" s="8">
        <f>GETPIVOTDATA(""&amp;C$17,Control!$A$20,"Month",""&amp;$A21)</f>
        <v>205434</v>
      </c>
      <c r="D21" s="8">
        <f>GETPIVOTDATA(""&amp;D$17,Control!$A$20,"Month",""&amp;$A21)</f>
        <v>184830</v>
      </c>
      <c r="F21" t="s">
        <v>8</v>
      </c>
      <c r="G21" s="9">
        <f t="shared" si="7"/>
        <v>581356</v>
      </c>
      <c r="H21" s="9">
        <f t="shared" si="8"/>
        <v>390264</v>
      </c>
      <c r="I21" s="9">
        <f t="shared" si="9"/>
        <v>184830</v>
      </c>
      <c r="J21">
        <f t="shared" si="11"/>
        <v>581356</v>
      </c>
      <c r="K21">
        <f t="shared" si="10"/>
        <v>390264</v>
      </c>
      <c r="L21">
        <f t="shared" si="10"/>
        <v>184830</v>
      </c>
      <c r="N21" s="18" t="s">
        <v>103</v>
      </c>
      <c r="O21" s="5" t="s">
        <v>31</v>
      </c>
      <c r="P21">
        <v>30</v>
      </c>
      <c r="R21">
        <f>180-R19-R20</f>
        <v>0</v>
      </c>
    </row>
    <row r="22" spans="1:18" x14ac:dyDescent="0.25">
      <c r="A22" t="s">
        <v>9</v>
      </c>
      <c r="B22" s="8">
        <f>GETPIVOTDATA(""&amp;B$17,Control!$A$20,"Month",""&amp;$A22)</f>
        <v>168973</v>
      </c>
      <c r="C22" s="8">
        <f>GETPIVOTDATA(""&amp;C$17,Control!$A$20,"Month",""&amp;$A22)</f>
        <v>194324</v>
      </c>
      <c r="D22" s="8">
        <f>GETPIVOTDATA(""&amp;D$17,Control!$A$20,"Month",""&amp;$A22)</f>
        <v>184224</v>
      </c>
      <c r="F22" t="s">
        <v>9</v>
      </c>
      <c r="G22" s="9">
        <f t="shared" si="7"/>
        <v>547521</v>
      </c>
      <c r="H22" s="9">
        <f t="shared" si="8"/>
        <v>378548</v>
      </c>
      <c r="I22" s="9">
        <f t="shared" si="9"/>
        <v>184224</v>
      </c>
      <c r="J22" t="e">
        <f t="shared" si="11"/>
        <v>#N/A</v>
      </c>
      <c r="K22" t="e">
        <f t="shared" si="10"/>
        <v>#N/A</v>
      </c>
      <c r="L22" t="e">
        <f t="shared" si="10"/>
        <v>#N/A</v>
      </c>
      <c r="N22" s="18" t="s">
        <v>104</v>
      </c>
      <c r="O22" s="5" t="s">
        <v>32</v>
      </c>
      <c r="P22">
        <v>30</v>
      </c>
    </row>
    <row r="23" spans="1:18" x14ac:dyDescent="0.25">
      <c r="A23" t="s">
        <v>10</v>
      </c>
      <c r="B23" s="8">
        <f>GETPIVOTDATA(""&amp;B$17,Control!$A$20,"Month",""&amp;$A23)</f>
        <v>148470</v>
      </c>
      <c r="C23" s="8">
        <f>GETPIVOTDATA(""&amp;C$17,Control!$A$20,"Month",""&amp;$A23)</f>
        <v>189072</v>
      </c>
      <c r="D23" s="8">
        <f>GETPIVOTDATA(""&amp;D$17,Control!$A$20,"Month",""&amp;$A23)</f>
        <v>225028</v>
      </c>
      <c r="F23" t="s">
        <v>10</v>
      </c>
      <c r="G23" s="9">
        <f t="shared" si="7"/>
        <v>562570</v>
      </c>
      <c r="H23" s="9">
        <f t="shared" si="8"/>
        <v>414100</v>
      </c>
      <c r="I23" s="9">
        <f t="shared" si="9"/>
        <v>225028</v>
      </c>
      <c r="J23" t="e">
        <f t="shared" si="11"/>
        <v>#N/A</v>
      </c>
      <c r="K23" t="e">
        <f t="shared" si="10"/>
        <v>#N/A</v>
      </c>
      <c r="L23" t="e">
        <f t="shared" si="10"/>
        <v>#N/A</v>
      </c>
      <c r="N23" s="18" t="s">
        <v>105</v>
      </c>
      <c r="O23" s="5" t="s">
        <v>33</v>
      </c>
      <c r="P23">
        <v>30</v>
      </c>
    </row>
    <row r="24" spans="1:18" ht="15" customHeight="1" x14ac:dyDescent="0.25">
      <c r="A24" t="s">
        <v>11</v>
      </c>
      <c r="B24" s="8">
        <f>GETPIVOTDATA(""&amp;B$17,Control!$A$20,"Month",""&amp;$A24)</f>
        <v>150288</v>
      </c>
      <c r="C24" s="8">
        <f>GETPIVOTDATA(""&amp;C$17,Control!$A$20,"Month",""&amp;$A24)</f>
        <v>176548</v>
      </c>
      <c r="D24" s="8">
        <f>GETPIVOTDATA(""&amp;D$17,Control!$A$20,"Month",""&amp;$A24)</f>
        <v>129886</v>
      </c>
      <c r="F24" t="s">
        <v>11</v>
      </c>
      <c r="G24" s="9">
        <f t="shared" si="7"/>
        <v>456722</v>
      </c>
      <c r="H24" s="9">
        <f t="shared" si="8"/>
        <v>306434</v>
      </c>
      <c r="I24" s="9">
        <f t="shared" si="9"/>
        <v>129886</v>
      </c>
      <c r="J24" t="e">
        <f t="shared" si="11"/>
        <v>#N/A</v>
      </c>
      <c r="K24" t="e">
        <f t="shared" si="10"/>
        <v>#N/A</v>
      </c>
      <c r="L24" t="e">
        <f t="shared" si="10"/>
        <v>#N/A</v>
      </c>
      <c r="N24" s="18" t="s">
        <v>106</v>
      </c>
      <c r="O24" s="5" t="s">
        <v>34</v>
      </c>
      <c r="P24">
        <v>30</v>
      </c>
    </row>
    <row r="25" spans="1:18" ht="15" customHeight="1" x14ac:dyDescent="0.25">
      <c r="A25" t="s">
        <v>12</v>
      </c>
      <c r="B25" s="8">
        <f>GETPIVOTDATA(""&amp;B$17,Control!$A$20,"Month",""&amp;$A25)</f>
        <v>104939</v>
      </c>
      <c r="C25" s="8">
        <f>GETPIVOTDATA(""&amp;C$17,Control!$A$20,"Month",""&amp;$A25)</f>
        <v>149177</v>
      </c>
      <c r="D25" s="8">
        <f>GETPIVOTDATA(""&amp;D$17,Control!$A$20,"Month",""&amp;$A25)</f>
        <v>146046</v>
      </c>
      <c r="F25" t="s">
        <v>12</v>
      </c>
      <c r="G25" s="9">
        <f t="shared" si="7"/>
        <v>400162</v>
      </c>
      <c r="H25" s="9">
        <f t="shared" si="8"/>
        <v>295223</v>
      </c>
      <c r="I25" s="9">
        <f t="shared" si="9"/>
        <v>146046</v>
      </c>
      <c r="J25" t="e">
        <f t="shared" si="11"/>
        <v>#N/A</v>
      </c>
      <c r="K25" t="e">
        <f t="shared" si="10"/>
        <v>#N/A</v>
      </c>
      <c r="L25" t="e">
        <f t="shared" si="10"/>
        <v>#N/A</v>
      </c>
      <c r="N25" s="18" t="s">
        <v>107</v>
      </c>
      <c r="O25" s="5" t="s">
        <v>35</v>
      </c>
      <c r="P25">
        <v>30</v>
      </c>
    </row>
    <row r="26" spans="1:18" x14ac:dyDescent="0.25">
      <c r="A26" t="s">
        <v>13</v>
      </c>
      <c r="B26" s="8">
        <f>GETPIVOTDATA(""&amp;B$17,Control!$A$20,"Month",""&amp;$A26)</f>
        <v>99586</v>
      </c>
      <c r="C26" s="8">
        <f>GETPIVOTDATA(""&amp;C$17,Control!$A$20,"Month",""&amp;$A26)</f>
        <v>144935</v>
      </c>
      <c r="D26" s="8">
        <f>GETPIVOTDATA(""&amp;D$17,Control!$A$20,"Month",""&amp;$A26)</f>
        <v>107666</v>
      </c>
      <c r="F26" t="s">
        <v>13</v>
      </c>
      <c r="G26" s="9">
        <f t="shared" si="7"/>
        <v>352187</v>
      </c>
      <c r="H26" s="9">
        <f t="shared" si="8"/>
        <v>252601</v>
      </c>
      <c r="I26" s="9">
        <f t="shared" si="9"/>
        <v>107666</v>
      </c>
      <c r="J26" t="e">
        <f t="shared" si="11"/>
        <v>#N/A</v>
      </c>
      <c r="K26" t="e">
        <f t="shared" si="10"/>
        <v>#N/A</v>
      </c>
      <c r="L26" t="e">
        <f t="shared" si="10"/>
        <v>#N/A</v>
      </c>
      <c r="N26" s="18" t="s">
        <v>108</v>
      </c>
      <c r="O26" s="5" t="s">
        <v>36</v>
      </c>
      <c r="P26">
        <v>30</v>
      </c>
    </row>
    <row r="27" spans="1:18" x14ac:dyDescent="0.25">
      <c r="A27" t="s">
        <v>14</v>
      </c>
      <c r="B27" s="8">
        <f>GETPIVOTDATA(""&amp;B$17,Control!$A$20,"Month",""&amp;$A27)</f>
        <v>88476</v>
      </c>
      <c r="C27" s="8">
        <f>GETPIVOTDATA(""&amp;C$17,Control!$A$20,"Month",""&amp;$A27)</f>
        <v>130997</v>
      </c>
      <c r="D27" s="8">
        <f>GETPIVOTDATA(""&amp;D$17,Control!$A$20,"Month",""&amp;$A27)</f>
        <v>136047</v>
      </c>
      <c r="F27" t="s">
        <v>14</v>
      </c>
      <c r="G27" s="9">
        <f t="shared" si="7"/>
        <v>355520</v>
      </c>
      <c r="H27" s="9">
        <f t="shared" si="8"/>
        <v>267044</v>
      </c>
      <c r="I27" s="9">
        <f t="shared" si="9"/>
        <v>136047</v>
      </c>
      <c r="J27" t="e">
        <f t="shared" si="11"/>
        <v>#N/A</v>
      </c>
      <c r="K27" t="e">
        <f t="shared" si="10"/>
        <v>#N/A</v>
      </c>
      <c r="L27" t="e">
        <f t="shared" si="10"/>
        <v>#N/A</v>
      </c>
      <c r="N27" s="18" t="s">
        <v>109</v>
      </c>
      <c r="O27" s="5" t="s">
        <v>39</v>
      </c>
      <c r="P27">
        <v>30</v>
      </c>
    </row>
    <row r="28" spans="1:18" x14ac:dyDescent="0.25">
      <c r="A28" t="s">
        <v>15</v>
      </c>
      <c r="B28" s="8">
        <f>GETPIVOTDATA(""&amp;B$17,Control!$A$20,"Month",""&amp;$A28)</f>
        <v>139077</v>
      </c>
      <c r="C28" s="8">
        <f>GETPIVOTDATA(""&amp;C$17,Control!$A$20,"Month",""&amp;$A28)</f>
        <v>146854</v>
      </c>
      <c r="D28" s="8">
        <f>GETPIVOTDATA(""&amp;D$17,Control!$A$20,"Month",""&amp;$A28)</f>
        <v>140491</v>
      </c>
      <c r="F28" t="s">
        <v>15</v>
      </c>
      <c r="G28" s="9">
        <f t="shared" si="7"/>
        <v>426422</v>
      </c>
      <c r="H28" s="9">
        <f t="shared" si="8"/>
        <v>287345</v>
      </c>
      <c r="I28" s="9">
        <f t="shared" si="9"/>
        <v>140491</v>
      </c>
      <c r="J28" t="e">
        <f t="shared" si="11"/>
        <v>#N/A</v>
      </c>
      <c r="K28" t="e">
        <f t="shared" si="10"/>
        <v>#N/A</v>
      </c>
      <c r="L28" t="e">
        <f t="shared" si="10"/>
        <v>#N/A</v>
      </c>
      <c r="N28" s="18" t="s">
        <v>110</v>
      </c>
      <c r="O28" s="5" t="s">
        <v>37</v>
      </c>
      <c r="P28">
        <v>30</v>
      </c>
    </row>
    <row r="29" spans="1:18" x14ac:dyDescent="0.25">
      <c r="A29" t="s">
        <v>16</v>
      </c>
      <c r="B29" s="8">
        <f>GETPIVOTDATA(""&amp;B$17,Control!$A$20,"Month",""&amp;$A29)</f>
        <v>125038</v>
      </c>
      <c r="C29" s="8">
        <f>GETPIVOTDATA(""&amp;C$17,Control!$A$20,"Month",""&amp;$A29)</f>
        <v>151500</v>
      </c>
      <c r="D29" s="8">
        <f>GETPIVOTDATA(""&amp;D$17,Control!$A$20,"Month",""&amp;$A29)</f>
        <v>152712</v>
      </c>
      <c r="F29" t="s">
        <v>16</v>
      </c>
      <c r="G29" s="9">
        <f t="shared" si="7"/>
        <v>429250</v>
      </c>
      <c r="H29" s="9">
        <f t="shared" si="8"/>
        <v>304212</v>
      </c>
      <c r="I29" s="9">
        <f t="shared" si="9"/>
        <v>152712</v>
      </c>
      <c r="J29" t="e">
        <f t="shared" si="11"/>
        <v>#N/A</v>
      </c>
      <c r="K29" t="e">
        <f t="shared" si="10"/>
        <v>#N/A</v>
      </c>
      <c r="L29" t="e">
        <f t="shared" si="10"/>
        <v>#N/A</v>
      </c>
      <c r="N29" s="18" t="s">
        <v>111</v>
      </c>
      <c r="O29" s="5" t="s">
        <v>38</v>
      </c>
      <c r="P29">
        <v>30</v>
      </c>
    </row>
    <row r="30" spans="1:18" x14ac:dyDescent="0.25">
      <c r="B30">
        <f>SUMIF($J$18:$J$29,"&gt;0",B18:B29)</f>
        <v>191092</v>
      </c>
      <c r="C30">
        <f t="shared" ref="C30:D30" si="12">SUMIF($J$18:$J$29,"&gt;0",C18:C29)</f>
        <v>205434</v>
      </c>
      <c r="D30">
        <f t="shared" si="12"/>
        <v>184830</v>
      </c>
      <c r="G30" s="9" t="s">
        <v>20</v>
      </c>
      <c r="H30" s="9" t="s">
        <v>21</v>
      </c>
      <c r="I30" s="9" t="s">
        <v>22</v>
      </c>
      <c r="J30" s="8" cm="1">
        <f t="array" ref="J30">SUM(IFERROR(J18:J29,0))</f>
        <v>581356</v>
      </c>
      <c r="O30" s="5" t="s">
        <v>41</v>
      </c>
    </row>
    <row r="31" spans="1:18" x14ac:dyDescent="0.25">
      <c r="A31" t="s">
        <v>75</v>
      </c>
      <c r="B31">
        <f>SUM(B30:D30)</f>
        <v>581356</v>
      </c>
    </row>
    <row r="32" spans="1:18" x14ac:dyDescent="0.25">
      <c r="A32" t="s">
        <v>53</v>
      </c>
      <c r="B32" s="8" t="str">
        <f>"$"&amp;IF(ABS(B30)&gt;=1000000,TEXT(B30/1000000,"0.0")&amp;"M",IF(ABS(B30)&gt;=1000,TEXT(B30/1000,"0.0")&amp;"K",TEXT(B30,"0")))</f>
        <v>$191.1K</v>
      </c>
      <c r="C32" s="8" t="str">
        <f>"$"&amp;IF(ABS(C30)&gt;=1000000,TEXT(C30/1000000,"0.0")&amp;"M",IF(ABS(C30)&gt;=1000,TEXT(C30/1000,"0.0")&amp;"K",TEXT(C30,"0")))</f>
        <v>$205.4K</v>
      </c>
      <c r="D32" s="8" t="str">
        <f>"$"&amp;IF(ABS(D30)&gt;=1000000,TEXT(D30/1000000,"0.0")&amp;"M",IF(ABS(D30)&gt;=1000,TEXT(D30/1000,"0.0")&amp;"K",TEXT(D30,"0")))</f>
        <v>$184.8K</v>
      </c>
    </row>
    <row r="33" spans="1:18" x14ac:dyDescent="0.25">
      <c r="B33" s="8" t="str">
        <f>"$"&amp;IF(ABS(B31)&gt;=1000000,TEXT(B31/1000000,"0.0")&amp;"M",IF(ABS(B31)&gt;=1000,TEXT(B31/1000,"0.0")&amp;"K",TEXT(B31,"0")))</f>
        <v>$581.4K</v>
      </c>
      <c r="E33">
        <f>COUNTA(Control!$A$4:$A$16)-1</f>
        <v>1</v>
      </c>
    </row>
    <row r="34" spans="1:18" x14ac:dyDescent="0.25">
      <c r="E34" s="8">
        <v>50000</v>
      </c>
    </row>
    <row r="35" spans="1:18" x14ac:dyDescent="0.25">
      <c r="A35" t="s">
        <v>88</v>
      </c>
      <c r="B35" t="s">
        <v>90</v>
      </c>
      <c r="C35" t="s">
        <v>89</v>
      </c>
      <c r="E35" t="s">
        <v>87</v>
      </c>
      <c r="G35" t="s">
        <v>94</v>
      </c>
      <c r="H35" t="s">
        <v>76</v>
      </c>
      <c r="L35" t="s">
        <v>53</v>
      </c>
      <c r="N35">
        <v>1</v>
      </c>
      <c r="O35">
        <v>2</v>
      </c>
      <c r="P35">
        <v>3</v>
      </c>
      <c r="Q35">
        <v>4</v>
      </c>
      <c r="R35">
        <v>5</v>
      </c>
    </row>
    <row r="36" spans="1:18" x14ac:dyDescent="0.25">
      <c r="A36">
        <v>1</v>
      </c>
      <c r="B36" t="s">
        <v>77</v>
      </c>
      <c r="C36">
        <f>GETPIVOTDATA(""&amp;B36,Control!$A$3)</f>
        <v>90633</v>
      </c>
      <c r="E36" s="8">
        <f>(COUNTA(Control!$A$4:$A$16)-1)*$E$34</f>
        <v>50000</v>
      </c>
      <c r="F36">
        <f t="array" ref="F36:H40">_xlfn._xlws.SORT($A$36:$C$40,3,-1)</f>
        <v>1</v>
      </c>
      <c r="G36" t="str">
        <v>Ethan Parker</v>
      </c>
      <c r="H36" s="8">
        <v>90633</v>
      </c>
      <c r="I36" s="4">
        <f>IF((H36/E36)&lt;100%,H36/E36,100%)</f>
        <v>1</v>
      </c>
      <c r="J36" s="4">
        <f>IF((H36/E36)&lt;100%,0,H36/E36-100%)</f>
        <v>0.81265999999999994</v>
      </c>
      <c r="K36" s="6">
        <f>100%-I36</f>
        <v>0</v>
      </c>
      <c r="L36" s="6">
        <f>H36/E36</f>
        <v>1.8126599999999999</v>
      </c>
      <c r="M36" t="s">
        <v>91</v>
      </c>
      <c r="N36">
        <f>IF($F36=N$35,10,0)</f>
        <v>10</v>
      </c>
      <c r="O36">
        <f t="shared" ref="O36:R38" si="13">IF($F36=O$35,10,0)</f>
        <v>0</v>
      </c>
      <c r="P36">
        <f t="shared" si="13"/>
        <v>0</v>
      </c>
      <c r="Q36">
        <f t="shared" si="13"/>
        <v>0</v>
      </c>
      <c r="R36">
        <f t="shared" si="13"/>
        <v>0</v>
      </c>
    </row>
    <row r="37" spans="1:18" x14ac:dyDescent="0.25">
      <c r="A37">
        <v>2</v>
      </c>
      <c r="B37" t="s">
        <v>78</v>
      </c>
      <c r="C37">
        <f>GETPIVOTDATA(""&amp;B37,Control!$A$3)</f>
        <v>69774</v>
      </c>
      <c r="E37" s="8">
        <f>(COUNTA(Control!$A$4:$A$16)-1)*$E$34</f>
        <v>50000</v>
      </c>
      <c r="F37">
        <v>2</v>
      </c>
      <c r="G37" t="str">
        <v>Alex Mitchell</v>
      </c>
      <c r="H37" s="8">
        <v>69774</v>
      </c>
      <c r="I37" s="4">
        <f t="shared" ref="I37:I38" si="14">IF((H37/E37)&lt;100%,H37/E37,100%)</f>
        <v>1</v>
      </c>
      <c r="J37" s="4">
        <f t="shared" ref="J37:J38" si="15">IF((H37/E37)&lt;100%,0,H37/E37-100%)</f>
        <v>0.39548000000000005</v>
      </c>
      <c r="K37" s="6">
        <f t="shared" ref="K37:K38" si="16">100%-I37</f>
        <v>0</v>
      </c>
      <c r="L37" s="6">
        <f t="shared" ref="L37:L38" si="17">H37/E37</f>
        <v>1.3954800000000001</v>
      </c>
      <c r="M37" t="s">
        <v>92</v>
      </c>
      <c r="N37">
        <f t="shared" ref="N37:N38" si="18">IF($F37=N$35,10,0)</f>
        <v>0</v>
      </c>
      <c r="O37">
        <f t="shared" si="13"/>
        <v>10</v>
      </c>
      <c r="P37">
        <f t="shared" si="13"/>
        <v>0</v>
      </c>
      <c r="Q37">
        <f t="shared" si="13"/>
        <v>0</v>
      </c>
      <c r="R37">
        <f t="shared" si="13"/>
        <v>0</v>
      </c>
    </row>
    <row r="38" spans="1:18" x14ac:dyDescent="0.25">
      <c r="A38">
        <v>3</v>
      </c>
      <c r="B38" t="s">
        <v>79</v>
      </c>
      <c r="C38">
        <f>GETPIVOTDATA(""&amp;B38,Control!$A$3)</f>
        <v>758</v>
      </c>
      <c r="E38" s="8">
        <f>(COUNTA(Control!$A$4:$A$16)-1)*$E$34</f>
        <v>50000</v>
      </c>
      <c r="F38">
        <v>4</v>
      </c>
      <c r="G38" t="str">
        <v>Emma Sullivan</v>
      </c>
      <c r="H38" s="8">
        <v>21541</v>
      </c>
      <c r="I38" s="4">
        <f t="shared" si="14"/>
        <v>0.43081999999999998</v>
      </c>
      <c r="J38" s="4">
        <f t="shared" si="15"/>
        <v>0</v>
      </c>
      <c r="K38" s="6">
        <f t="shared" si="16"/>
        <v>0.56918000000000002</v>
      </c>
      <c r="L38" s="6">
        <f t="shared" si="17"/>
        <v>0.43081999999999998</v>
      </c>
      <c r="M38" t="s">
        <v>93</v>
      </c>
      <c r="N38">
        <f t="shared" si="18"/>
        <v>0</v>
      </c>
      <c r="O38">
        <f t="shared" si="13"/>
        <v>0</v>
      </c>
      <c r="P38">
        <f t="shared" si="13"/>
        <v>0</v>
      </c>
      <c r="Q38">
        <f t="shared" si="13"/>
        <v>10</v>
      </c>
      <c r="R38">
        <f t="shared" si="13"/>
        <v>0</v>
      </c>
    </row>
    <row r="39" spans="1:18" x14ac:dyDescent="0.25">
      <c r="A39">
        <v>4</v>
      </c>
      <c r="B39" t="s">
        <v>80</v>
      </c>
      <c r="C39">
        <f>GETPIVOTDATA(""&amp;B39,Control!$A$3)</f>
        <v>21541</v>
      </c>
      <c r="F39" s="17">
        <v>5</v>
      </c>
      <c r="G39" t="str">
        <v>Sophia Reynolds</v>
      </c>
      <c r="H39" s="8">
        <v>11079</v>
      </c>
    </row>
    <row r="40" spans="1:18" x14ac:dyDescent="0.25">
      <c r="A40">
        <v>5</v>
      </c>
      <c r="B40" t="s">
        <v>81</v>
      </c>
      <c r="C40">
        <f>GETPIVOTDATA(""&amp;B40,Control!$A$3)</f>
        <v>11079</v>
      </c>
      <c r="F40" s="17">
        <v>3</v>
      </c>
      <c r="G40" t="str">
        <v>Lucas Bennett</v>
      </c>
      <c r="H40" s="8">
        <v>758</v>
      </c>
    </row>
    <row r="47" spans="1:18" x14ac:dyDescent="0.25">
      <c r="I47" s="4"/>
    </row>
  </sheetData>
  <sortState xmlns:xlrd2="http://schemas.microsoft.com/office/spreadsheetml/2017/richdata2" ref="N6:P11">
    <sortCondition descending="1" ref="N6:N11"/>
  </sortState>
  <phoneticPr fontId="3" type="noConversion"/>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AB09-4FF1-4285-AA76-6A68A1463EFC}">
  <dimension ref="A1:S33"/>
  <sheetViews>
    <sheetView workbookViewId="0">
      <selection sqref="A1:D2"/>
    </sheetView>
  </sheetViews>
  <sheetFormatPr defaultRowHeight="15" x14ac:dyDescent="0.25"/>
  <cols>
    <col min="1" max="1" width="12.42578125" bestFit="1" customWidth="1"/>
    <col min="2" max="2" width="13.42578125" bestFit="1" customWidth="1"/>
    <col min="3" max="3" width="21" bestFit="1" customWidth="1"/>
    <col min="4" max="4" width="16.7109375" bestFit="1" customWidth="1"/>
    <col min="5" max="5" width="21.7109375" bestFit="1" customWidth="1"/>
    <col min="6" max="6" width="18.42578125" bestFit="1" customWidth="1"/>
    <col min="7" max="8" width="15.140625" bestFit="1" customWidth="1"/>
    <col min="9" max="9" width="15.28515625" bestFit="1" customWidth="1"/>
    <col min="10" max="14" width="15.5703125" bestFit="1" customWidth="1"/>
    <col min="15" max="15" width="17.7109375" bestFit="1" customWidth="1"/>
    <col min="16" max="16" width="17.85546875" bestFit="1" customWidth="1"/>
    <col min="17" max="17" width="18.7109375" bestFit="1" customWidth="1"/>
    <col min="18" max="18" width="19.5703125" bestFit="1" customWidth="1"/>
    <col min="19" max="19" width="20.85546875" bestFit="1" customWidth="1"/>
  </cols>
  <sheetData>
    <row r="1" spans="1:19" ht="15" customHeight="1" x14ac:dyDescent="0.25"/>
    <row r="2" spans="1:19" ht="15" customHeight="1" x14ac:dyDescent="0.25"/>
    <row r="3" spans="1:19" x14ac:dyDescent="0.25">
      <c r="A3" s="15" t="s">
        <v>60</v>
      </c>
      <c r="B3" t="s">
        <v>62</v>
      </c>
      <c r="C3" t="s">
        <v>63</v>
      </c>
      <c r="D3" t="s">
        <v>64</v>
      </c>
      <c r="E3" t="s">
        <v>65</v>
      </c>
      <c r="F3" t="s">
        <v>66</v>
      </c>
      <c r="G3" t="s">
        <v>67</v>
      </c>
      <c r="H3" t="s">
        <v>68</v>
      </c>
      <c r="I3" t="s">
        <v>69</v>
      </c>
      <c r="J3" t="s">
        <v>70</v>
      </c>
      <c r="K3" t="s">
        <v>71</v>
      </c>
      <c r="L3" t="s">
        <v>72</v>
      </c>
      <c r="M3" t="s">
        <v>73</v>
      </c>
      <c r="N3" t="s">
        <v>74</v>
      </c>
      <c r="O3" t="s">
        <v>82</v>
      </c>
      <c r="P3" t="s">
        <v>83</v>
      </c>
      <c r="Q3" t="s">
        <v>84</v>
      </c>
      <c r="R3" t="s">
        <v>85</v>
      </c>
      <c r="S3" t="s">
        <v>86</v>
      </c>
    </row>
    <row r="4" spans="1:19" x14ac:dyDescent="0.25">
      <c r="A4" s="14" t="s">
        <v>8</v>
      </c>
      <c r="B4">
        <v>11427</v>
      </c>
      <c r="C4">
        <v>4205</v>
      </c>
      <c r="D4">
        <v>1051</v>
      </c>
      <c r="E4" s="11">
        <v>158772</v>
      </c>
      <c r="F4" s="11">
        <v>193785</v>
      </c>
      <c r="G4" s="11">
        <v>191092</v>
      </c>
      <c r="H4" s="11">
        <v>205434</v>
      </c>
      <c r="I4" s="11">
        <v>184830</v>
      </c>
      <c r="J4" s="2">
        <v>0.35</v>
      </c>
      <c r="K4" s="2">
        <v>0.48</v>
      </c>
      <c r="L4" s="2">
        <v>0.55000000000000004</v>
      </c>
      <c r="M4" s="2">
        <v>0.68</v>
      </c>
      <c r="N4" s="2">
        <v>0.9</v>
      </c>
      <c r="O4" s="11">
        <v>90633</v>
      </c>
      <c r="P4" s="11">
        <v>69774</v>
      </c>
      <c r="Q4" s="11">
        <v>758</v>
      </c>
      <c r="R4" s="11">
        <v>21541</v>
      </c>
      <c r="S4" s="11">
        <v>11079</v>
      </c>
    </row>
    <row r="5" spans="1:19" x14ac:dyDescent="0.25">
      <c r="A5" s="14" t="s">
        <v>61</v>
      </c>
      <c r="B5">
        <v>11427</v>
      </c>
      <c r="C5">
        <v>4205</v>
      </c>
      <c r="D5">
        <v>1051</v>
      </c>
      <c r="E5" s="11">
        <v>158772</v>
      </c>
      <c r="F5" s="11">
        <v>193785</v>
      </c>
      <c r="G5" s="11">
        <v>191092</v>
      </c>
      <c r="H5" s="11">
        <v>205434</v>
      </c>
      <c r="I5" s="11">
        <v>184830</v>
      </c>
      <c r="J5" s="2">
        <v>0.35</v>
      </c>
      <c r="K5" s="2">
        <v>0.48</v>
      </c>
      <c r="L5" s="2">
        <v>0.55000000000000004</v>
      </c>
      <c r="M5" s="2">
        <v>0.68</v>
      </c>
      <c r="N5" s="2">
        <v>0.9</v>
      </c>
      <c r="O5" s="11">
        <v>90633</v>
      </c>
      <c r="P5" s="11">
        <v>69774</v>
      </c>
      <c r="Q5" s="11">
        <v>758</v>
      </c>
      <c r="R5" s="11">
        <v>21541</v>
      </c>
      <c r="S5" s="11">
        <v>11079</v>
      </c>
    </row>
    <row r="20" spans="1:9" x14ac:dyDescent="0.25">
      <c r="A20" s="15" t="s">
        <v>60</v>
      </c>
      <c r="B20" t="s">
        <v>62</v>
      </c>
      <c r="C20" t="s">
        <v>63</v>
      </c>
      <c r="D20" t="s">
        <v>64</v>
      </c>
      <c r="E20" t="s">
        <v>65</v>
      </c>
      <c r="F20" t="s">
        <v>66</v>
      </c>
      <c r="G20" t="s">
        <v>67</v>
      </c>
      <c r="H20" t="s">
        <v>68</v>
      </c>
      <c r="I20" t="s">
        <v>69</v>
      </c>
    </row>
    <row r="21" spans="1:9" x14ac:dyDescent="0.25">
      <c r="A21" s="14" t="s">
        <v>5</v>
      </c>
      <c r="B21">
        <v>8333</v>
      </c>
      <c r="C21">
        <v>2835</v>
      </c>
      <c r="D21">
        <v>1665</v>
      </c>
      <c r="E21" s="11">
        <v>136350</v>
      </c>
      <c r="F21" s="11">
        <v>168333</v>
      </c>
      <c r="G21" s="11">
        <v>136350</v>
      </c>
      <c r="H21" s="11">
        <v>198465</v>
      </c>
      <c r="I21" s="11">
        <v>170185</v>
      </c>
    </row>
    <row r="22" spans="1:9" x14ac:dyDescent="0.25">
      <c r="A22" s="14" t="s">
        <v>6</v>
      </c>
      <c r="B22">
        <v>10021</v>
      </c>
      <c r="C22">
        <v>4089</v>
      </c>
      <c r="D22">
        <v>1222</v>
      </c>
      <c r="E22" s="11">
        <v>126452</v>
      </c>
      <c r="F22" s="11">
        <v>195637</v>
      </c>
      <c r="G22" s="11">
        <v>182406</v>
      </c>
      <c r="H22" s="11">
        <v>185840</v>
      </c>
      <c r="I22" s="11">
        <v>218665</v>
      </c>
    </row>
    <row r="23" spans="1:9" x14ac:dyDescent="0.25">
      <c r="A23" s="14" t="s">
        <v>7</v>
      </c>
      <c r="B23">
        <v>11177</v>
      </c>
      <c r="C23">
        <v>4795</v>
      </c>
      <c r="D23">
        <v>1352</v>
      </c>
      <c r="E23" s="11">
        <v>138774</v>
      </c>
      <c r="F23" s="11">
        <v>223782</v>
      </c>
      <c r="G23" s="11">
        <v>173821</v>
      </c>
      <c r="H23" s="11">
        <v>228967</v>
      </c>
      <c r="I23" s="11">
        <v>268559</v>
      </c>
    </row>
    <row r="24" spans="1:9" x14ac:dyDescent="0.25">
      <c r="A24" s="14" t="s">
        <v>8</v>
      </c>
      <c r="B24">
        <v>11427</v>
      </c>
      <c r="C24">
        <v>4205</v>
      </c>
      <c r="D24">
        <v>1051</v>
      </c>
      <c r="E24" s="11">
        <v>158772</v>
      </c>
      <c r="F24" s="11">
        <v>193785</v>
      </c>
      <c r="G24" s="11">
        <v>191092</v>
      </c>
      <c r="H24" s="11">
        <v>205434</v>
      </c>
      <c r="I24" s="11">
        <v>184830</v>
      </c>
    </row>
    <row r="25" spans="1:9" x14ac:dyDescent="0.25">
      <c r="A25" s="14" t="s">
        <v>9</v>
      </c>
      <c r="B25">
        <v>10698</v>
      </c>
      <c r="C25">
        <v>3740</v>
      </c>
      <c r="D25">
        <v>1181</v>
      </c>
      <c r="E25" s="11">
        <v>148470</v>
      </c>
      <c r="F25" s="11">
        <v>182507</v>
      </c>
      <c r="G25" s="11">
        <v>168973</v>
      </c>
      <c r="H25" s="11">
        <v>194324</v>
      </c>
      <c r="I25" s="11">
        <v>184224</v>
      </c>
    </row>
    <row r="26" spans="1:9" x14ac:dyDescent="0.25">
      <c r="A26" s="14" t="s">
        <v>10</v>
      </c>
      <c r="B26">
        <v>9219</v>
      </c>
      <c r="C26">
        <v>4056</v>
      </c>
      <c r="D26">
        <v>1014</v>
      </c>
      <c r="E26" s="11">
        <v>124028</v>
      </c>
      <c r="F26" s="11">
        <v>187523</v>
      </c>
      <c r="G26" s="11">
        <v>148470</v>
      </c>
      <c r="H26" s="11">
        <v>189072</v>
      </c>
      <c r="I26" s="11">
        <v>225028</v>
      </c>
    </row>
    <row r="27" spans="1:9" x14ac:dyDescent="0.25">
      <c r="A27" s="14" t="s">
        <v>11</v>
      </c>
      <c r="B27">
        <v>7448</v>
      </c>
      <c r="C27">
        <v>2815</v>
      </c>
      <c r="D27">
        <v>1207</v>
      </c>
      <c r="E27" s="11">
        <v>117160</v>
      </c>
      <c r="F27" s="11">
        <v>152241</v>
      </c>
      <c r="G27" s="11">
        <v>150288</v>
      </c>
      <c r="H27" s="11">
        <v>176548</v>
      </c>
      <c r="I27" s="11">
        <v>129886</v>
      </c>
    </row>
    <row r="28" spans="1:9" x14ac:dyDescent="0.25">
      <c r="A28" s="14" t="s">
        <v>12</v>
      </c>
      <c r="B28">
        <v>5969</v>
      </c>
      <c r="C28">
        <v>2181</v>
      </c>
      <c r="D28">
        <v>1281</v>
      </c>
      <c r="E28" s="11">
        <v>132714</v>
      </c>
      <c r="F28" s="11">
        <v>133387</v>
      </c>
      <c r="G28" s="11">
        <v>104939</v>
      </c>
      <c r="H28" s="11">
        <v>149177</v>
      </c>
      <c r="I28" s="11">
        <v>146046</v>
      </c>
    </row>
    <row r="29" spans="1:9" x14ac:dyDescent="0.25">
      <c r="A29" s="14" t="s">
        <v>13</v>
      </c>
      <c r="B29">
        <v>5240</v>
      </c>
      <c r="C29">
        <v>2330</v>
      </c>
      <c r="D29">
        <v>657</v>
      </c>
      <c r="E29" s="11">
        <v>163418</v>
      </c>
      <c r="F29" s="11">
        <v>117396</v>
      </c>
      <c r="G29" s="11">
        <v>99586</v>
      </c>
      <c r="H29" s="11">
        <v>144935</v>
      </c>
      <c r="I29" s="11">
        <v>107666</v>
      </c>
    </row>
    <row r="30" spans="1:9" x14ac:dyDescent="0.25">
      <c r="A30" s="14" t="s">
        <v>14</v>
      </c>
      <c r="B30">
        <v>5490</v>
      </c>
      <c r="C30">
        <v>2416</v>
      </c>
      <c r="D30">
        <v>604</v>
      </c>
      <c r="E30" s="11">
        <v>181396</v>
      </c>
      <c r="F30" s="11">
        <v>118507</v>
      </c>
      <c r="G30" s="11">
        <v>88476</v>
      </c>
      <c r="H30" s="11">
        <v>130997</v>
      </c>
      <c r="I30" s="11">
        <v>136047</v>
      </c>
    </row>
    <row r="31" spans="1:9" x14ac:dyDescent="0.25">
      <c r="A31" s="14" t="s">
        <v>15</v>
      </c>
      <c r="B31">
        <v>6646</v>
      </c>
      <c r="C31">
        <v>2568</v>
      </c>
      <c r="D31">
        <v>1154</v>
      </c>
      <c r="E31" s="11">
        <v>171700</v>
      </c>
      <c r="F31" s="11">
        <v>142141</v>
      </c>
      <c r="G31" s="11">
        <v>139077</v>
      </c>
      <c r="H31" s="11">
        <v>146854</v>
      </c>
      <c r="I31" s="11">
        <v>140491</v>
      </c>
    </row>
    <row r="32" spans="1:9" x14ac:dyDescent="0.25">
      <c r="A32" s="14" t="s">
        <v>16</v>
      </c>
      <c r="B32">
        <v>8333</v>
      </c>
      <c r="C32">
        <v>2662</v>
      </c>
      <c r="D32">
        <v>1088</v>
      </c>
      <c r="E32" s="11">
        <v>149480</v>
      </c>
      <c r="F32" s="11">
        <v>143083</v>
      </c>
      <c r="G32" s="11">
        <v>125038</v>
      </c>
      <c r="H32" s="11">
        <v>151500</v>
      </c>
      <c r="I32" s="11">
        <v>152712</v>
      </c>
    </row>
    <row r="33" spans="1:9" x14ac:dyDescent="0.25">
      <c r="A33" s="14" t="s">
        <v>61</v>
      </c>
      <c r="B33">
        <v>100001</v>
      </c>
      <c r="C33">
        <v>38692</v>
      </c>
      <c r="D33">
        <v>13476</v>
      </c>
      <c r="E33" s="11">
        <v>1748714</v>
      </c>
      <c r="F33" s="11">
        <v>1958322</v>
      </c>
      <c r="G33" s="11">
        <v>1708516</v>
      </c>
      <c r="H33" s="11">
        <v>2102113</v>
      </c>
      <c r="I33" s="11">
        <v>2064339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9CD7-BAB0-4BF3-BA5C-607D484F6BDC}">
  <dimension ref="A1:T49"/>
  <sheetViews>
    <sheetView zoomScale="48" zoomScaleNormal="48" workbookViewId="0">
      <selection activeCell="U1" sqref="U1:X2"/>
    </sheetView>
  </sheetViews>
  <sheetFormatPr defaultRowHeight="15" x14ac:dyDescent="0.25"/>
  <cols>
    <col min="3" max="3" width="9.28515625" customWidth="1"/>
    <col min="6" max="6" width="17.28515625" customWidth="1"/>
    <col min="7" max="7" width="14.140625" customWidth="1"/>
    <col min="8" max="9" width="10.85546875" customWidth="1"/>
    <col min="10" max="10" width="11" customWidth="1"/>
    <col min="16" max="20" width="11.28515625" bestFit="1" customWidth="1"/>
  </cols>
  <sheetData>
    <row r="1" spans="1:20" ht="15" customHeight="1" x14ac:dyDescent="0.25">
      <c r="A1" s="10" t="s">
        <v>49</v>
      </c>
      <c r="B1" s="10" t="s">
        <v>50</v>
      </c>
      <c r="C1" s="5" t="s">
        <v>1</v>
      </c>
      <c r="D1" t="s">
        <v>54</v>
      </c>
      <c r="E1" t="s">
        <v>52</v>
      </c>
      <c r="F1" s="5" t="s">
        <v>43</v>
      </c>
      <c r="G1" s="5" t="s">
        <v>42</v>
      </c>
      <c r="H1" s="5" t="s">
        <v>23</v>
      </c>
      <c r="I1" s="5" t="s">
        <v>24</v>
      </c>
      <c r="J1" s="5" t="s">
        <v>25</v>
      </c>
      <c r="K1" s="13" t="s">
        <v>55</v>
      </c>
      <c r="L1" s="13" t="s">
        <v>56</v>
      </c>
      <c r="M1" s="13" t="s">
        <v>57</v>
      </c>
      <c r="N1" s="13" t="s">
        <v>58</v>
      </c>
      <c r="O1" s="13" t="s">
        <v>59</v>
      </c>
      <c r="P1" s="13" t="s">
        <v>77</v>
      </c>
      <c r="Q1" s="13" t="s">
        <v>78</v>
      </c>
      <c r="R1" s="13" t="s">
        <v>79</v>
      </c>
      <c r="S1" s="13" t="s">
        <v>80</v>
      </c>
      <c r="T1" s="13" t="s">
        <v>81</v>
      </c>
    </row>
    <row r="2" spans="1:20" ht="15" customHeight="1" x14ac:dyDescent="0.25">
      <c r="A2" s="9">
        <v>2025</v>
      </c>
      <c r="B2" s="9" t="s">
        <v>5</v>
      </c>
      <c r="C2">
        <v>5270</v>
      </c>
      <c r="D2">
        <v>263</v>
      </c>
      <c r="E2">
        <v>284</v>
      </c>
      <c r="F2" s="11">
        <v>75750</v>
      </c>
      <c r="G2" s="11">
        <v>80800</v>
      </c>
      <c r="H2" s="11">
        <v>18988</v>
      </c>
      <c r="I2" s="11">
        <v>20705</v>
      </c>
      <c r="J2" s="11">
        <v>41107</v>
      </c>
      <c r="K2" s="4">
        <v>0.47786775812479154</v>
      </c>
      <c r="L2" s="4">
        <v>0.59202518902600387</v>
      </c>
      <c r="M2" s="4">
        <v>0.62907803215751723</v>
      </c>
      <c r="N2" s="4">
        <v>0.77817242859568825</v>
      </c>
      <c r="O2" s="4">
        <v>0.93328341413135896</v>
      </c>
      <c r="P2" s="8">
        <v>19567</v>
      </c>
      <c r="Q2" s="8">
        <v>11355</v>
      </c>
      <c r="R2" s="8">
        <v>18000</v>
      </c>
      <c r="S2" s="8">
        <v>3486</v>
      </c>
      <c r="T2" s="8">
        <v>28392</v>
      </c>
    </row>
    <row r="3" spans="1:20" x14ac:dyDescent="0.25">
      <c r="A3" s="9">
        <v>2025</v>
      </c>
      <c r="B3" s="9" t="s">
        <v>6</v>
      </c>
      <c r="C3">
        <v>5270</v>
      </c>
      <c r="D3">
        <v>339</v>
      </c>
      <c r="E3">
        <v>431</v>
      </c>
      <c r="F3" s="11">
        <v>84840</v>
      </c>
      <c r="G3" s="11">
        <v>64438</v>
      </c>
      <c r="H3" s="11">
        <v>13736</v>
      </c>
      <c r="I3" s="11">
        <v>17170</v>
      </c>
      <c r="J3" s="11">
        <v>33532</v>
      </c>
      <c r="K3" s="4">
        <v>0.45166278482681799</v>
      </c>
      <c r="L3" s="4">
        <v>0.53761776620569557</v>
      </c>
      <c r="M3" s="4">
        <v>0.62680342061584138</v>
      </c>
      <c r="N3" s="4">
        <v>0.73881566020870804</v>
      </c>
      <c r="O3" s="4">
        <v>0.92269722622957884</v>
      </c>
      <c r="P3" s="8">
        <v>4564</v>
      </c>
      <c r="Q3" s="8">
        <v>7477</v>
      </c>
      <c r="R3" s="8">
        <v>13587</v>
      </c>
      <c r="S3" s="8">
        <v>22206</v>
      </c>
      <c r="T3" s="8">
        <v>16604</v>
      </c>
    </row>
    <row r="4" spans="1:20" x14ac:dyDescent="0.25">
      <c r="A4" s="9">
        <v>2025</v>
      </c>
      <c r="B4" s="9" t="s">
        <v>7</v>
      </c>
      <c r="C4">
        <v>7150</v>
      </c>
      <c r="D4">
        <v>242</v>
      </c>
      <c r="E4">
        <v>430</v>
      </c>
      <c r="F4" s="11">
        <v>88880</v>
      </c>
      <c r="G4" s="11">
        <v>53227</v>
      </c>
      <c r="H4" s="11">
        <v>15150</v>
      </c>
      <c r="I4" s="11">
        <v>5454</v>
      </c>
      <c r="J4" s="11">
        <v>32623</v>
      </c>
      <c r="K4" s="4">
        <v>0.41208717480806556</v>
      </c>
      <c r="L4" s="4">
        <v>0.56279821105228833</v>
      </c>
      <c r="M4" s="4">
        <v>0.63316880518088847</v>
      </c>
      <c r="N4" s="4">
        <v>0.80084308927178738</v>
      </c>
      <c r="O4" s="4">
        <v>0.96869561237190449</v>
      </c>
      <c r="P4" s="8">
        <v>3715</v>
      </c>
      <c r="Q4" s="8">
        <v>16677</v>
      </c>
      <c r="R4" s="8">
        <v>15616</v>
      </c>
      <c r="S4" s="8">
        <v>14885</v>
      </c>
      <c r="T4" s="8">
        <v>2334</v>
      </c>
    </row>
    <row r="5" spans="1:20" x14ac:dyDescent="0.25">
      <c r="A5" s="9">
        <v>2025</v>
      </c>
      <c r="B5" s="9" t="s">
        <v>8</v>
      </c>
      <c r="C5">
        <v>7150</v>
      </c>
      <c r="D5">
        <v>597</v>
      </c>
      <c r="E5">
        <v>1329</v>
      </c>
      <c r="F5" s="11">
        <v>82820</v>
      </c>
      <c r="G5" s="11">
        <v>50803</v>
      </c>
      <c r="H5" s="11">
        <v>14847</v>
      </c>
      <c r="I5" s="11">
        <v>12827</v>
      </c>
      <c r="J5" s="11">
        <v>23129</v>
      </c>
      <c r="K5" s="4">
        <v>0.38629793799789958</v>
      </c>
      <c r="L5" s="4">
        <v>0.62761991303584963</v>
      </c>
      <c r="M5" s="4">
        <v>0.62221518434676226</v>
      </c>
      <c r="N5" s="4">
        <v>0.76437627609620296</v>
      </c>
      <c r="O5" s="4">
        <v>0.99092739819896614</v>
      </c>
      <c r="P5" s="8">
        <v>21207</v>
      </c>
      <c r="Q5" s="8">
        <v>7314</v>
      </c>
      <c r="R5" s="8">
        <v>4854</v>
      </c>
      <c r="S5" s="8">
        <v>11307</v>
      </c>
      <c r="T5" s="8">
        <v>6121</v>
      </c>
    </row>
    <row r="6" spans="1:20" x14ac:dyDescent="0.25">
      <c r="A6" s="9">
        <v>2025</v>
      </c>
      <c r="B6" s="9" t="s">
        <v>9</v>
      </c>
      <c r="C6">
        <v>8000</v>
      </c>
      <c r="D6">
        <v>459</v>
      </c>
      <c r="E6">
        <v>1072</v>
      </c>
      <c r="F6" s="11">
        <v>67670</v>
      </c>
      <c r="G6" s="11">
        <v>57873</v>
      </c>
      <c r="H6" s="11">
        <v>15655</v>
      </c>
      <c r="I6" s="11">
        <v>10706</v>
      </c>
      <c r="J6" s="11">
        <v>31512</v>
      </c>
      <c r="K6" s="4">
        <v>0.50081346569012919</v>
      </c>
      <c r="L6" s="4">
        <v>0.57505909206556138</v>
      </c>
      <c r="M6" s="4">
        <v>0.47388282213997612</v>
      </c>
      <c r="N6" s="4">
        <v>0.78804052791270107</v>
      </c>
      <c r="O6" s="4">
        <v>0.93099200449060759</v>
      </c>
      <c r="P6" s="8">
        <v>1328</v>
      </c>
      <c r="Q6" s="8">
        <v>20749</v>
      </c>
      <c r="R6" s="8">
        <v>4985</v>
      </c>
      <c r="S6" s="8">
        <v>12762</v>
      </c>
      <c r="T6" s="8">
        <v>18049</v>
      </c>
    </row>
    <row r="7" spans="1:20" x14ac:dyDescent="0.25">
      <c r="A7" s="9">
        <v>2025</v>
      </c>
      <c r="B7" s="9" t="s">
        <v>10</v>
      </c>
      <c r="C7">
        <v>8000</v>
      </c>
      <c r="D7">
        <v>656</v>
      </c>
      <c r="E7">
        <v>1070</v>
      </c>
      <c r="F7" s="11">
        <v>59590</v>
      </c>
      <c r="G7" s="11">
        <v>72215</v>
      </c>
      <c r="H7" s="11">
        <v>10403</v>
      </c>
      <c r="I7" s="11">
        <v>17271</v>
      </c>
      <c r="J7" s="11">
        <v>44541</v>
      </c>
      <c r="K7" s="4">
        <v>0.47713594104199197</v>
      </c>
      <c r="L7" s="4">
        <v>0.60118964247284656</v>
      </c>
      <c r="M7" s="4">
        <v>0.61341879786793152</v>
      </c>
      <c r="N7" s="4">
        <v>0.74635636771873415</v>
      </c>
      <c r="O7" s="4">
        <v>0.84866924681978095</v>
      </c>
      <c r="P7" s="8">
        <v>12782</v>
      </c>
      <c r="Q7" s="8">
        <v>8544</v>
      </c>
      <c r="R7" s="8">
        <v>7433</v>
      </c>
      <c r="S7" s="8">
        <v>15918</v>
      </c>
      <c r="T7" s="8">
        <v>27538</v>
      </c>
    </row>
    <row r="8" spans="1:20" x14ac:dyDescent="0.25">
      <c r="A8" s="9">
        <v>2025</v>
      </c>
      <c r="B8" s="9" t="s">
        <v>11</v>
      </c>
      <c r="C8">
        <v>9620</v>
      </c>
      <c r="D8">
        <v>748</v>
      </c>
      <c r="E8">
        <v>878</v>
      </c>
      <c r="F8" s="11">
        <v>60600</v>
      </c>
      <c r="G8" s="11">
        <v>89385</v>
      </c>
      <c r="H8" s="11">
        <v>31007</v>
      </c>
      <c r="I8" s="11">
        <v>20402</v>
      </c>
      <c r="J8" s="11">
        <v>37976</v>
      </c>
      <c r="K8" s="4">
        <v>0.49941868977926573</v>
      </c>
      <c r="L8" s="4">
        <v>0.64449842088577458</v>
      </c>
      <c r="M8" s="4">
        <v>0.61877646683953247</v>
      </c>
      <c r="N8" s="4">
        <v>0.7855651495894026</v>
      </c>
      <c r="O8" s="4">
        <v>0.8663709987786361</v>
      </c>
      <c r="P8" s="8">
        <v>23325</v>
      </c>
      <c r="Q8" s="8">
        <v>26769</v>
      </c>
      <c r="R8" s="8">
        <v>9406</v>
      </c>
      <c r="S8" s="8">
        <v>27808</v>
      </c>
      <c r="T8" s="8">
        <v>2077</v>
      </c>
    </row>
    <row r="9" spans="1:20" x14ac:dyDescent="0.25">
      <c r="A9" s="9">
        <v>2025</v>
      </c>
      <c r="B9" s="9" t="s">
        <v>12</v>
      </c>
      <c r="C9">
        <v>9620</v>
      </c>
      <c r="D9">
        <v>717</v>
      </c>
      <c r="E9">
        <v>1673</v>
      </c>
      <c r="F9" s="11">
        <v>72720</v>
      </c>
      <c r="G9" s="11">
        <v>103727</v>
      </c>
      <c r="H9" s="11">
        <v>24543</v>
      </c>
      <c r="I9" s="11">
        <v>19998</v>
      </c>
      <c r="J9" s="11">
        <v>59186</v>
      </c>
      <c r="K9" s="4">
        <v>0.51719799242126285</v>
      </c>
      <c r="L9" s="4">
        <v>0.61436055875719242</v>
      </c>
      <c r="M9" s="4">
        <v>0.61600908989969916</v>
      </c>
      <c r="N9" s="4">
        <v>0.78042009477337826</v>
      </c>
      <c r="O9" s="4">
        <v>0.9846948740589152</v>
      </c>
      <c r="P9" s="8">
        <v>27857</v>
      </c>
      <c r="Q9" s="8">
        <v>15621</v>
      </c>
      <c r="R9" s="8">
        <v>27785</v>
      </c>
      <c r="S9" s="8">
        <v>13392</v>
      </c>
      <c r="T9" s="8">
        <v>19072</v>
      </c>
    </row>
    <row r="10" spans="1:20" x14ac:dyDescent="0.25">
      <c r="A10" s="9">
        <v>2025</v>
      </c>
      <c r="B10" s="9" t="s">
        <v>13</v>
      </c>
      <c r="C10">
        <v>10270</v>
      </c>
      <c r="D10">
        <v>528</v>
      </c>
      <c r="E10">
        <v>1121</v>
      </c>
      <c r="F10" s="11">
        <v>78275</v>
      </c>
      <c r="G10" s="11">
        <v>110797</v>
      </c>
      <c r="H10" s="11">
        <v>21816</v>
      </c>
      <c r="I10" s="11">
        <v>26361</v>
      </c>
      <c r="J10" s="11">
        <v>62620</v>
      </c>
      <c r="K10" s="4">
        <v>0.45254382822935291</v>
      </c>
      <c r="L10" s="4">
        <v>0.55343315167230223</v>
      </c>
      <c r="M10" s="4">
        <v>0.64256500127211758</v>
      </c>
      <c r="N10" s="4">
        <v>0.74843946739214451</v>
      </c>
      <c r="O10" s="4">
        <v>0.93101672605853636</v>
      </c>
      <c r="P10" s="8">
        <v>37942</v>
      </c>
      <c r="Q10" s="8">
        <v>25271</v>
      </c>
      <c r="R10" s="8">
        <v>8081</v>
      </c>
      <c r="S10" s="8">
        <v>31532</v>
      </c>
      <c r="T10" s="8">
        <v>7971</v>
      </c>
    </row>
    <row r="11" spans="1:20" x14ac:dyDescent="0.25">
      <c r="A11" s="9">
        <v>2025</v>
      </c>
      <c r="B11" s="9" t="s">
        <v>14</v>
      </c>
      <c r="C11">
        <v>10270</v>
      </c>
      <c r="D11">
        <v>1205</v>
      </c>
      <c r="E11">
        <v>1734</v>
      </c>
      <c r="F11" s="11">
        <v>70195</v>
      </c>
      <c r="G11" s="11">
        <v>108373</v>
      </c>
      <c r="H11" s="11">
        <v>24341</v>
      </c>
      <c r="I11" s="11">
        <v>31714</v>
      </c>
      <c r="J11" s="11">
        <v>52318</v>
      </c>
      <c r="K11" s="4">
        <v>0.51854975666060343</v>
      </c>
      <c r="L11" s="4">
        <v>0.5588906033433596</v>
      </c>
      <c r="M11" s="4">
        <v>0.67687602229350752</v>
      </c>
      <c r="N11" s="4">
        <v>0.64463912978304516</v>
      </c>
      <c r="O11" s="4">
        <v>0.69439821478937114</v>
      </c>
      <c r="P11" s="8">
        <v>28763</v>
      </c>
      <c r="Q11" s="8">
        <v>6577</v>
      </c>
      <c r="R11" s="8">
        <v>40093</v>
      </c>
      <c r="S11" s="8">
        <v>18901</v>
      </c>
      <c r="T11" s="8">
        <v>14039</v>
      </c>
    </row>
    <row r="12" spans="1:20" x14ac:dyDescent="0.25">
      <c r="A12" s="9">
        <v>2025</v>
      </c>
      <c r="B12" s="9" t="s">
        <v>15</v>
      </c>
      <c r="C12">
        <v>10970</v>
      </c>
      <c r="D12">
        <v>1215</v>
      </c>
      <c r="E12">
        <v>1485</v>
      </c>
      <c r="F12" s="11">
        <v>64135</v>
      </c>
      <c r="G12" s="11">
        <v>97162</v>
      </c>
      <c r="H12" s="11">
        <v>24038</v>
      </c>
      <c r="I12" s="11">
        <v>22321</v>
      </c>
      <c r="J12" s="11">
        <v>50803</v>
      </c>
      <c r="K12" s="4">
        <v>0.48151493181665161</v>
      </c>
      <c r="L12" s="4">
        <v>0.45836188966607072</v>
      </c>
      <c r="M12" s="4">
        <v>0.61580036171733987</v>
      </c>
      <c r="N12" s="4">
        <v>0.74649697807332072</v>
      </c>
      <c r="O12" s="4">
        <v>0.81910304276134971</v>
      </c>
      <c r="P12" s="8">
        <v>10007</v>
      </c>
      <c r="Q12" s="8">
        <v>26354</v>
      </c>
      <c r="R12" s="8">
        <v>16516</v>
      </c>
      <c r="S12" s="8">
        <v>35180</v>
      </c>
      <c r="T12" s="8">
        <v>9105</v>
      </c>
    </row>
    <row r="13" spans="1:20" x14ac:dyDescent="0.25">
      <c r="A13" s="9">
        <v>2025</v>
      </c>
      <c r="B13" s="9" t="s">
        <v>16</v>
      </c>
      <c r="C13">
        <v>10970</v>
      </c>
      <c r="D13">
        <v>1167</v>
      </c>
      <c r="E13">
        <v>2481</v>
      </c>
      <c r="F13" s="11">
        <v>68680</v>
      </c>
      <c r="G13" s="11">
        <v>80800</v>
      </c>
      <c r="H13" s="11">
        <v>17473</v>
      </c>
      <c r="I13" s="11">
        <v>15453</v>
      </c>
      <c r="J13" s="11">
        <v>47874</v>
      </c>
      <c r="K13" s="4">
        <v>0.44174304950388343</v>
      </c>
      <c r="L13" s="4">
        <v>0.55649962270250575</v>
      </c>
      <c r="M13" s="4">
        <v>0.62801196964044992</v>
      </c>
      <c r="N13" s="4">
        <v>0.70648568569897741</v>
      </c>
      <c r="O13" s="4">
        <v>0.74317967514554029</v>
      </c>
      <c r="P13" s="8">
        <v>12192</v>
      </c>
      <c r="Q13" s="8">
        <v>12965</v>
      </c>
      <c r="R13" s="8">
        <v>9516</v>
      </c>
      <c r="S13" s="8">
        <v>15714</v>
      </c>
      <c r="T13" s="8">
        <v>30413</v>
      </c>
    </row>
    <row r="14" spans="1:20" x14ac:dyDescent="0.25">
      <c r="A14" s="9">
        <v>2026</v>
      </c>
      <c r="B14" s="9" t="s">
        <v>5</v>
      </c>
      <c r="C14">
        <v>8333</v>
      </c>
      <c r="D14">
        <v>2835</v>
      </c>
      <c r="E14">
        <v>1665</v>
      </c>
      <c r="F14" s="11">
        <v>136350</v>
      </c>
      <c r="G14" s="11">
        <v>168333</v>
      </c>
      <c r="H14" s="8">
        <v>136350</v>
      </c>
      <c r="I14" s="8">
        <v>198465</v>
      </c>
      <c r="J14" s="8">
        <v>170185</v>
      </c>
      <c r="K14" s="4">
        <v>0.47245145034950908</v>
      </c>
      <c r="L14" s="4">
        <v>0.56073038237803752</v>
      </c>
      <c r="M14" s="4">
        <v>0.64271858515547975</v>
      </c>
      <c r="N14" s="4">
        <v>0.70198583537326897</v>
      </c>
      <c r="O14" s="4">
        <v>0.88218441891059596</v>
      </c>
      <c r="P14" s="8">
        <v>22495</v>
      </c>
      <c r="Q14" s="8">
        <v>20380</v>
      </c>
      <c r="R14" s="8">
        <v>68800</v>
      </c>
      <c r="S14" s="8">
        <v>18978</v>
      </c>
      <c r="T14" s="8">
        <v>37680</v>
      </c>
    </row>
    <row r="15" spans="1:20" x14ac:dyDescent="0.25">
      <c r="A15" s="9">
        <v>2026</v>
      </c>
      <c r="B15" s="9" t="s">
        <v>6</v>
      </c>
      <c r="C15">
        <v>10021</v>
      </c>
      <c r="D15">
        <v>4089</v>
      </c>
      <c r="E15">
        <v>1222</v>
      </c>
      <c r="F15" s="11">
        <v>126452</v>
      </c>
      <c r="G15" s="11">
        <v>195637</v>
      </c>
      <c r="H15" s="8">
        <v>182406</v>
      </c>
      <c r="I15" s="8">
        <v>185840</v>
      </c>
      <c r="J15" s="8">
        <v>218665</v>
      </c>
      <c r="K15" s="4">
        <v>0.51147264821440863</v>
      </c>
      <c r="L15" s="4">
        <v>0.56651709561898944</v>
      </c>
      <c r="M15" s="4">
        <v>0.67130860672013126</v>
      </c>
      <c r="N15" s="4">
        <v>0.69948376267742562</v>
      </c>
      <c r="O15" s="4">
        <v>0.86323674542019724</v>
      </c>
      <c r="P15" s="8">
        <v>24446</v>
      </c>
      <c r="Q15" s="8">
        <v>36082</v>
      </c>
      <c r="R15" s="8">
        <v>23487</v>
      </c>
      <c r="S15" s="8">
        <v>17297</v>
      </c>
      <c r="T15" s="8">
        <v>94325</v>
      </c>
    </row>
    <row r="16" spans="1:20" x14ac:dyDescent="0.25">
      <c r="A16" s="9">
        <v>2026</v>
      </c>
      <c r="B16" s="9" t="s">
        <v>7</v>
      </c>
      <c r="C16">
        <v>11177</v>
      </c>
      <c r="D16">
        <v>4795</v>
      </c>
      <c r="E16">
        <v>1352</v>
      </c>
      <c r="F16" s="11">
        <v>138774</v>
      </c>
      <c r="G16" s="11">
        <v>223782</v>
      </c>
      <c r="H16" s="8">
        <v>173821</v>
      </c>
      <c r="I16" s="8">
        <v>228967</v>
      </c>
      <c r="J16" s="8">
        <v>268559</v>
      </c>
      <c r="K16" s="4">
        <v>0.44681783882045967</v>
      </c>
      <c r="L16" s="4">
        <v>0.56182906330949989</v>
      </c>
      <c r="M16" s="4">
        <v>0.69833857145062561</v>
      </c>
      <c r="N16" s="4">
        <v>0.73471793752689163</v>
      </c>
      <c r="O16" s="4">
        <v>0.89868948803813065</v>
      </c>
      <c r="P16" s="8">
        <v>88018</v>
      </c>
      <c r="Q16" s="8">
        <v>44341</v>
      </c>
      <c r="R16" s="8">
        <v>28083</v>
      </c>
      <c r="S16" s="8">
        <v>14398</v>
      </c>
      <c r="T16" s="8">
        <v>48942</v>
      </c>
    </row>
    <row r="17" spans="1:20" x14ac:dyDescent="0.25">
      <c r="A17" s="9">
        <v>2026</v>
      </c>
      <c r="B17" s="9" t="s">
        <v>8</v>
      </c>
      <c r="C17">
        <v>11427</v>
      </c>
      <c r="D17">
        <v>4205</v>
      </c>
      <c r="E17">
        <v>1051</v>
      </c>
      <c r="F17" s="11">
        <v>158772</v>
      </c>
      <c r="G17" s="11">
        <v>193785</v>
      </c>
      <c r="H17" s="8">
        <v>191092</v>
      </c>
      <c r="I17" s="8">
        <v>205434</v>
      </c>
      <c r="J17" s="8">
        <v>184830</v>
      </c>
      <c r="K17" s="4">
        <v>0.35</v>
      </c>
      <c r="L17" s="4">
        <v>0.48</v>
      </c>
      <c r="M17" s="4">
        <v>0.55000000000000004</v>
      </c>
      <c r="N17" s="4">
        <v>0.68</v>
      </c>
      <c r="O17" s="4">
        <v>0.9</v>
      </c>
      <c r="P17" s="8">
        <v>90633</v>
      </c>
      <c r="Q17" s="8">
        <v>69774</v>
      </c>
      <c r="R17" s="8">
        <v>758</v>
      </c>
      <c r="S17" s="8">
        <v>21541</v>
      </c>
      <c r="T17" s="8">
        <v>11079</v>
      </c>
    </row>
    <row r="18" spans="1:20" x14ac:dyDescent="0.25">
      <c r="A18" s="9">
        <v>2026</v>
      </c>
      <c r="B18" s="9" t="s">
        <v>9</v>
      </c>
      <c r="C18">
        <v>10698</v>
      </c>
      <c r="D18">
        <v>3740</v>
      </c>
      <c r="E18">
        <v>1181</v>
      </c>
      <c r="F18" s="11">
        <v>148470</v>
      </c>
      <c r="G18" s="11">
        <v>182507</v>
      </c>
      <c r="H18" s="8">
        <v>168973</v>
      </c>
      <c r="I18" s="8">
        <v>194324</v>
      </c>
      <c r="J18" s="8">
        <v>184224</v>
      </c>
      <c r="K18" s="4">
        <v>0.50978394334762434</v>
      </c>
      <c r="L18" s="4">
        <v>0.55072760156121803</v>
      </c>
      <c r="M18" s="4">
        <v>0.6641330674981486</v>
      </c>
      <c r="N18" s="4">
        <v>0.6847606776547247</v>
      </c>
      <c r="O18" s="4">
        <v>0.94001998697514422</v>
      </c>
      <c r="P18" s="8">
        <v>16687</v>
      </c>
      <c r="Q18" s="8">
        <v>34611</v>
      </c>
      <c r="R18" s="8">
        <v>65025</v>
      </c>
      <c r="S18" s="8">
        <v>46486</v>
      </c>
      <c r="T18" s="8">
        <v>19698</v>
      </c>
    </row>
    <row r="19" spans="1:20" x14ac:dyDescent="0.25">
      <c r="A19" s="9">
        <v>2026</v>
      </c>
      <c r="B19" s="9" t="s">
        <v>10</v>
      </c>
      <c r="C19">
        <v>9219</v>
      </c>
      <c r="D19">
        <v>4056</v>
      </c>
      <c r="E19">
        <v>1014</v>
      </c>
      <c r="F19" s="11">
        <v>124028</v>
      </c>
      <c r="G19" s="11">
        <v>187523</v>
      </c>
      <c r="H19" s="8">
        <v>148470</v>
      </c>
      <c r="I19" s="8">
        <v>189072</v>
      </c>
      <c r="J19" s="8">
        <v>225028</v>
      </c>
      <c r="K19" s="4">
        <v>0.40945839953647245</v>
      </c>
      <c r="L19" s="4">
        <v>0.52388874475647573</v>
      </c>
      <c r="M19" s="4">
        <v>0.65971998733099801</v>
      </c>
      <c r="N19" s="4">
        <v>0.6873803978890739</v>
      </c>
      <c r="O19" s="4">
        <v>0.95580700021799814</v>
      </c>
      <c r="P19" s="8">
        <v>24352</v>
      </c>
      <c r="Q19" s="8">
        <v>64749</v>
      </c>
      <c r="R19" s="8">
        <v>19688</v>
      </c>
      <c r="S19" s="8">
        <v>47061</v>
      </c>
      <c r="T19" s="8">
        <v>31673</v>
      </c>
    </row>
    <row r="20" spans="1:20" x14ac:dyDescent="0.25">
      <c r="A20" s="9">
        <v>2026</v>
      </c>
      <c r="B20" s="9" t="s">
        <v>11</v>
      </c>
      <c r="C20">
        <v>7448</v>
      </c>
      <c r="D20">
        <v>2815</v>
      </c>
      <c r="E20">
        <v>1207</v>
      </c>
      <c r="F20" s="11">
        <v>117160</v>
      </c>
      <c r="G20" s="11">
        <v>152241</v>
      </c>
      <c r="H20" s="8">
        <v>150288</v>
      </c>
      <c r="I20" s="8">
        <v>176548</v>
      </c>
      <c r="J20" s="8">
        <v>129886</v>
      </c>
      <c r="K20" s="4">
        <v>0.44157054687383446</v>
      </c>
      <c r="L20" s="4">
        <v>0.59323608281711393</v>
      </c>
      <c r="M20" s="4">
        <v>0.68992314067603144</v>
      </c>
      <c r="N20" s="4">
        <v>0.67151749710889175</v>
      </c>
      <c r="O20" s="4">
        <v>0.97684458070397129</v>
      </c>
      <c r="P20" s="8">
        <v>30939</v>
      </c>
      <c r="Q20" s="8">
        <v>56169</v>
      </c>
      <c r="R20" s="8">
        <v>792</v>
      </c>
      <c r="S20" s="8">
        <v>25814</v>
      </c>
      <c r="T20" s="8">
        <v>38527</v>
      </c>
    </row>
    <row r="21" spans="1:20" x14ac:dyDescent="0.25">
      <c r="A21" s="9">
        <v>2026</v>
      </c>
      <c r="B21" s="9" t="s">
        <v>12</v>
      </c>
      <c r="C21">
        <v>5969</v>
      </c>
      <c r="D21">
        <v>2181</v>
      </c>
      <c r="E21">
        <v>1281</v>
      </c>
      <c r="F21" s="11">
        <v>132714</v>
      </c>
      <c r="G21" s="11">
        <v>133387</v>
      </c>
      <c r="H21" s="8">
        <v>104939</v>
      </c>
      <c r="I21" s="8">
        <v>149177</v>
      </c>
      <c r="J21" s="8">
        <v>146046</v>
      </c>
      <c r="K21" s="4">
        <v>0.44403013788391099</v>
      </c>
      <c r="L21" s="4">
        <v>0.51843995050905867</v>
      </c>
      <c r="M21" s="4">
        <v>0.7005748862577722</v>
      </c>
      <c r="N21" s="4">
        <v>0.71682150139932943</v>
      </c>
      <c r="O21" s="4">
        <v>0.86182803286962484</v>
      </c>
      <c r="P21" s="8">
        <v>31048</v>
      </c>
      <c r="Q21" s="8">
        <v>36942</v>
      </c>
      <c r="R21" s="8">
        <v>41988</v>
      </c>
      <c r="S21" s="8">
        <v>5816</v>
      </c>
      <c r="T21" s="8">
        <v>17593</v>
      </c>
    </row>
    <row r="22" spans="1:20" x14ac:dyDescent="0.25">
      <c r="A22" s="9">
        <v>2026</v>
      </c>
      <c r="B22" s="9" t="s">
        <v>13</v>
      </c>
      <c r="C22">
        <v>5240</v>
      </c>
      <c r="D22">
        <v>2330</v>
      </c>
      <c r="E22">
        <v>657</v>
      </c>
      <c r="F22" s="11">
        <v>163418</v>
      </c>
      <c r="G22" s="11">
        <v>117396</v>
      </c>
      <c r="H22" s="8">
        <v>99586</v>
      </c>
      <c r="I22" s="8">
        <v>144935</v>
      </c>
      <c r="J22" s="8">
        <v>107666</v>
      </c>
      <c r="K22" s="4">
        <v>0.41221813682641684</v>
      </c>
      <c r="L22" s="4">
        <v>0.61811194606911946</v>
      </c>
      <c r="M22" s="4">
        <v>0.58028394555996454</v>
      </c>
      <c r="N22" s="4">
        <v>0.73569198606409791</v>
      </c>
      <c r="O22" s="4">
        <v>0.87698339305001183</v>
      </c>
      <c r="P22" s="8">
        <v>4136</v>
      </c>
      <c r="Q22" s="8">
        <v>17361</v>
      </c>
      <c r="R22" s="8">
        <v>2121</v>
      </c>
      <c r="S22" s="8">
        <v>36875</v>
      </c>
      <c r="T22" s="8">
        <v>56903</v>
      </c>
    </row>
    <row r="23" spans="1:20" x14ac:dyDescent="0.25">
      <c r="A23" s="9">
        <v>2026</v>
      </c>
      <c r="B23" s="9" t="s">
        <v>14</v>
      </c>
      <c r="C23">
        <v>5490</v>
      </c>
      <c r="D23">
        <v>2416</v>
      </c>
      <c r="E23">
        <v>604</v>
      </c>
      <c r="F23" s="11">
        <v>181396</v>
      </c>
      <c r="G23" s="11">
        <v>118507</v>
      </c>
      <c r="H23" s="8">
        <v>88476</v>
      </c>
      <c r="I23" s="8">
        <v>130997</v>
      </c>
      <c r="J23" s="8">
        <v>136047</v>
      </c>
      <c r="K23" s="4">
        <v>0.48021462074283072</v>
      </c>
      <c r="L23" s="4">
        <v>0.60625092935773406</v>
      </c>
      <c r="M23" s="4">
        <v>0.51419807863267786</v>
      </c>
      <c r="N23" s="4">
        <v>0.74054637424796355</v>
      </c>
      <c r="O23" s="4">
        <v>0.91818973127958081</v>
      </c>
      <c r="P23" s="8">
        <v>42263</v>
      </c>
      <c r="Q23" s="8">
        <v>26087</v>
      </c>
      <c r="R23" s="8">
        <v>13359</v>
      </c>
      <c r="S23" s="8">
        <v>26330</v>
      </c>
      <c r="T23" s="8">
        <v>10468</v>
      </c>
    </row>
    <row r="24" spans="1:20" x14ac:dyDescent="0.25">
      <c r="A24" s="9">
        <v>2026</v>
      </c>
      <c r="B24" s="9" t="s">
        <v>15</v>
      </c>
      <c r="C24">
        <v>6646</v>
      </c>
      <c r="D24">
        <v>2568</v>
      </c>
      <c r="E24">
        <v>1154</v>
      </c>
      <c r="F24" s="11">
        <v>171700</v>
      </c>
      <c r="G24" s="11">
        <v>142141</v>
      </c>
      <c r="H24" s="8">
        <v>139077</v>
      </c>
      <c r="I24" s="8">
        <v>146854</v>
      </c>
      <c r="J24" s="8">
        <v>140491</v>
      </c>
      <c r="K24" s="4">
        <v>0.37036637578175979</v>
      </c>
      <c r="L24" s="4">
        <v>0.63540473232666383</v>
      </c>
      <c r="M24" s="4">
        <v>0.60137954282626516</v>
      </c>
      <c r="N24" s="4">
        <v>0.700813166604495</v>
      </c>
      <c r="O24" s="4">
        <v>0.82295183263648908</v>
      </c>
      <c r="P24" s="8">
        <v>21018</v>
      </c>
      <c r="Q24" s="8">
        <v>24657</v>
      </c>
      <c r="R24" s="8">
        <v>5689</v>
      </c>
      <c r="S24" s="8">
        <v>66160</v>
      </c>
      <c r="T24" s="8">
        <v>24617</v>
      </c>
    </row>
    <row r="25" spans="1:20" x14ac:dyDescent="0.25">
      <c r="A25" s="9">
        <v>2026</v>
      </c>
      <c r="B25" s="9" t="s">
        <v>16</v>
      </c>
      <c r="C25">
        <v>8333</v>
      </c>
      <c r="D25">
        <v>2662</v>
      </c>
      <c r="E25">
        <v>1088</v>
      </c>
      <c r="F25" s="11">
        <v>149480</v>
      </c>
      <c r="G25" s="11">
        <v>143083</v>
      </c>
      <c r="H25" s="8">
        <v>125038</v>
      </c>
      <c r="I25" s="8">
        <v>151500</v>
      </c>
      <c r="J25" s="8">
        <v>152712</v>
      </c>
      <c r="K25" s="4">
        <v>0.45066398398003404</v>
      </c>
      <c r="L25" s="4">
        <v>0.5475041569268404</v>
      </c>
      <c r="M25" s="4">
        <v>0.70894520555933027</v>
      </c>
      <c r="N25" s="4">
        <v>0.78983972611526332</v>
      </c>
      <c r="O25" s="4">
        <v>0.97412166454834292</v>
      </c>
      <c r="P25" s="8">
        <v>20974</v>
      </c>
      <c r="Q25" s="8">
        <v>28219</v>
      </c>
      <c r="R25" s="8">
        <v>42950</v>
      </c>
      <c r="S25" s="8">
        <v>31179</v>
      </c>
      <c r="T25" s="8">
        <v>19761</v>
      </c>
    </row>
    <row r="26" spans="1:20" x14ac:dyDescent="0.25">
      <c r="A26" s="9">
        <v>2027</v>
      </c>
      <c r="B26" s="9" t="s">
        <v>5</v>
      </c>
      <c r="C26">
        <v>7857</v>
      </c>
      <c r="D26">
        <v>2685</v>
      </c>
      <c r="E26">
        <v>1322</v>
      </c>
      <c r="F26" s="11">
        <v>71205</v>
      </c>
      <c r="G26" s="11">
        <v>80800</v>
      </c>
      <c r="H26" s="8">
        <v>20099</v>
      </c>
      <c r="I26" s="8">
        <v>19493</v>
      </c>
      <c r="J26" s="8">
        <v>41208</v>
      </c>
      <c r="K26" s="4">
        <v>0.49204629941612177</v>
      </c>
      <c r="L26" s="4">
        <v>0.64127205665843157</v>
      </c>
      <c r="M26" s="4">
        <v>0.66943531079217877</v>
      </c>
      <c r="N26" s="4">
        <v>0.69436454347003207</v>
      </c>
      <c r="O26" s="4">
        <v>0.76186841078207479</v>
      </c>
      <c r="P26" s="8">
        <v>9316</v>
      </c>
      <c r="Q26" s="8">
        <v>16820</v>
      </c>
      <c r="R26" s="8">
        <v>28427</v>
      </c>
      <c r="S26" s="8">
        <v>8838</v>
      </c>
      <c r="T26" s="8">
        <v>17399</v>
      </c>
    </row>
    <row r="27" spans="1:20" x14ac:dyDescent="0.25">
      <c r="A27" s="9">
        <v>2027</v>
      </c>
      <c r="B27" s="9" t="s">
        <v>6</v>
      </c>
      <c r="C27">
        <v>7337</v>
      </c>
      <c r="D27">
        <v>2342</v>
      </c>
      <c r="E27">
        <v>1840</v>
      </c>
      <c r="F27" s="11">
        <v>65650</v>
      </c>
      <c r="G27" s="11">
        <v>103727</v>
      </c>
      <c r="H27" s="8">
        <v>14443</v>
      </c>
      <c r="I27" s="8">
        <v>34542</v>
      </c>
      <c r="J27" s="8">
        <v>54742</v>
      </c>
      <c r="K27" s="4">
        <v>0.50282904188101762</v>
      </c>
      <c r="L27" s="4">
        <v>0.5946664249983169</v>
      </c>
      <c r="M27" s="4">
        <v>0.52964331469592951</v>
      </c>
      <c r="N27" s="4">
        <v>0.78063237488354953</v>
      </c>
      <c r="O27" s="4">
        <v>0.87380099781703535</v>
      </c>
      <c r="P27" s="8">
        <v>20987</v>
      </c>
      <c r="Q27" s="8">
        <v>11578</v>
      </c>
      <c r="R27" s="8">
        <v>29395</v>
      </c>
      <c r="S27" s="8">
        <v>21181</v>
      </c>
      <c r="T27" s="8">
        <v>20586</v>
      </c>
    </row>
    <row r="28" spans="1:20" x14ac:dyDescent="0.25">
      <c r="A28" s="9">
        <v>2027</v>
      </c>
      <c r="B28" s="9" t="s">
        <v>7</v>
      </c>
      <c r="C28">
        <v>8030</v>
      </c>
      <c r="D28">
        <v>2074</v>
      </c>
      <c r="E28">
        <v>1218</v>
      </c>
      <c r="F28" s="11">
        <v>72619</v>
      </c>
      <c r="G28" s="11">
        <v>110797</v>
      </c>
      <c r="H28" s="8">
        <v>9494</v>
      </c>
      <c r="I28" s="8">
        <v>29896</v>
      </c>
      <c r="J28" s="8">
        <v>71407</v>
      </c>
      <c r="K28" s="4">
        <v>0.51163213740311742</v>
      </c>
      <c r="L28" s="4">
        <v>0.61589481225914222</v>
      </c>
      <c r="M28" s="4">
        <v>0.6625596910988254</v>
      </c>
      <c r="N28" s="4">
        <v>0.65490538115533581</v>
      </c>
      <c r="O28" s="4">
        <v>0.97882369872678976</v>
      </c>
      <c r="P28" s="8">
        <v>9395</v>
      </c>
      <c r="Q28" s="8">
        <v>17685</v>
      </c>
      <c r="R28" s="8">
        <v>2931</v>
      </c>
      <c r="S28" s="8">
        <v>28177</v>
      </c>
      <c r="T28" s="8">
        <v>52609</v>
      </c>
    </row>
    <row r="29" spans="1:20" x14ac:dyDescent="0.25">
      <c r="A29" s="9">
        <v>2027</v>
      </c>
      <c r="B29" s="9" t="s">
        <v>8</v>
      </c>
      <c r="C29">
        <v>8954</v>
      </c>
      <c r="D29">
        <v>2747</v>
      </c>
      <c r="E29">
        <v>1909</v>
      </c>
      <c r="F29" s="11">
        <v>82012</v>
      </c>
      <c r="G29" s="11">
        <v>97162</v>
      </c>
      <c r="H29" s="8">
        <v>34845</v>
      </c>
      <c r="I29" s="8">
        <v>20402</v>
      </c>
      <c r="J29" s="8">
        <v>41915</v>
      </c>
      <c r="K29" s="4">
        <v>0.52388368787130135</v>
      </c>
      <c r="L29" s="4">
        <v>0.6398158332523779</v>
      </c>
      <c r="M29" s="4">
        <v>0.70730957082972823</v>
      </c>
      <c r="N29" s="4">
        <v>0.78990405375193495</v>
      </c>
      <c r="O29" s="4">
        <v>0.9508139037058233</v>
      </c>
      <c r="P29" s="8">
        <v>1969</v>
      </c>
      <c r="Q29" s="8">
        <v>42925</v>
      </c>
      <c r="R29" s="8">
        <v>26597</v>
      </c>
      <c r="S29" s="8">
        <v>4946</v>
      </c>
      <c r="T29" s="8">
        <v>20725</v>
      </c>
    </row>
    <row r="30" spans="1:20" x14ac:dyDescent="0.25">
      <c r="A30" s="9">
        <v>2027</v>
      </c>
      <c r="B30" s="9" t="s">
        <v>9</v>
      </c>
      <c r="C30">
        <v>8319</v>
      </c>
      <c r="D30">
        <v>3055</v>
      </c>
      <c r="E30">
        <v>1437</v>
      </c>
      <c r="F30" s="11">
        <v>76760</v>
      </c>
      <c r="G30" s="11">
        <v>72215</v>
      </c>
      <c r="H30" s="8">
        <v>12221</v>
      </c>
      <c r="I30" s="8">
        <v>15655</v>
      </c>
      <c r="J30" s="8">
        <v>44339</v>
      </c>
      <c r="K30" s="4">
        <v>0.35760171787824602</v>
      </c>
      <c r="L30" s="4">
        <v>0.58984953514619132</v>
      </c>
      <c r="M30" s="4">
        <v>0.68748429348505646</v>
      </c>
      <c r="N30" s="4">
        <v>0.73735047872146475</v>
      </c>
      <c r="O30" s="4">
        <v>0.86971952487583448</v>
      </c>
      <c r="P30" s="8">
        <v>17372</v>
      </c>
      <c r="Q30" s="8">
        <v>2508</v>
      </c>
      <c r="R30" s="8">
        <v>8337</v>
      </c>
      <c r="S30" s="8">
        <v>18221</v>
      </c>
      <c r="T30" s="8">
        <v>25777</v>
      </c>
    </row>
    <row r="31" spans="1:20" x14ac:dyDescent="0.25">
      <c r="A31" s="9">
        <v>2027</v>
      </c>
      <c r="B31" s="9" t="s">
        <v>10</v>
      </c>
      <c r="C31">
        <v>6932</v>
      </c>
      <c r="D31">
        <v>1996</v>
      </c>
      <c r="E31">
        <v>1331</v>
      </c>
      <c r="F31" s="11">
        <v>64135</v>
      </c>
      <c r="G31" s="11">
        <v>53227</v>
      </c>
      <c r="H31" s="8">
        <v>12221</v>
      </c>
      <c r="I31" s="8">
        <v>17372</v>
      </c>
      <c r="J31" s="8">
        <v>23634</v>
      </c>
      <c r="K31" s="4">
        <v>0.48589695106791619</v>
      </c>
      <c r="L31" s="4">
        <v>0.59958427939943848</v>
      </c>
      <c r="M31" s="4">
        <v>0.70505922689945688</v>
      </c>
      <c r="N31" s="4">
        <v>0.76623272283356214</v>
      </c>
      <c r="O31" s="4">
        <v>0.9684621042507161</v>
      </c>
      <c r="P31" s="8">
        <v>5840</v>
      </c>
      <c r="Q31" s="8">
        <v>12099</v>
      </c>
      <c r="R31" s="8">
        <v>7047</v>
      </c>
      <c r="S31" s="8">
        <v>23525</v>
      </c>
      <c r="T31" s="8">
        <v>4716</v>
      </c>
    </row>
    <row r="32" spans="1:20" x14ac:dyDescent="0.25">
      <c r="A32" s="9">
        <v>2027</v>
      </c>
      <c r="B32" s="9" t="s">
        <v>11</v>
      </c>
      <c r="C32">
        <v>6817</v>
      </c>
      <c r="D32">
        <v>2171</v>
      </c>
      <c r="E32">
        <v>1169</v>
      </c>
      <c r="F32" s="11">
        <v>60802</v>
      </c>
      <c r="G32" s="11">
        <v>53227</v>
      </c>
      <c r="H32" s="8">
        <v>13736</v>
      </c>
      <c r="I32" s="8">
        <v>13332</v>
      </c>
      <c r="J32" s="8">
        <v>26159</v>
      </c>
      <c r="K32" s="4">
        <v>0.44687205317914225</v>
      </c>
      <c r="L32" s="4">
        <v>0.51829589228887218</v>
      </c>
      <c r="M32" s="4">
        <v>0.61225457261952454</v>
      </c>
      <c r="N32" s="4">
        <v>0.7545636245228583</v>
      </c>
      <c r="O32" s="4">
        <v>0.91926118467050777</v>
      </c>
      <c r="P32" s="8">
        <v>11484</v>
      </c>
      <c r="Q32" s="8">
        <v>11254</v>
      </c>
      <c r="R32" s="8">
        <v>21591</v>
      </c>
      <c r="S32" s="8">
        <v>1937</v>
      </c>
      <c r="T32" s="8">
        <v>6961</v>
      </c>
    </row>
    <row r="33" spans="1:20" x14ac:dyDescent="0.25">
      <c r="A33" s="9">
        <v>2027</v>
      </c>
      <c r="B33" s="9" t="s">
        <v>12</v>
      </c>
      <c r="C33">
        <v>7741</v>
      </c>
      <c r="D33">
        <v>1691</v>
      </c>
      <c r="E33">
        <v>1560</v>
      </c>
      <c r="F33" s="11">
        <v>68680</v>
      </c>
      <c r="G33" s="11">
        <v>72215</v>
      </c>
      <c r="H33" s="8">
        <v>24745</v>
      </c>
      <c r="I33" s="8">
        <v>13736</v>
      </c>
      <c r="J33" s="8">
        <v>33734</v>
      </c>
      <c r="K33" s="4">
        <v>0.52681674625979502</v>
      </c>
      <c r="L33" s="4">
        <v>0.59065453393727085</v>
      </c>
      <c r="M33" s="4">
        <v>0.61835026604507792</v>
      </c>
      <c r="N33" s="4">
        <v>0.79517715823537738</v>
      </c>
      <c r="O33" s="4">
        <v>0.86920382191454437</v>
      </c>
      <c r="P33" s="8">
        <v>20536</v>
      </c>
      <c r="Q33" s="8">
        <v>13448</v>
      </c>
      <c r="R33" s="8">
        <v>20409</v>
      </c>
      <c r="S33" s="8">
        <v>1340</v>
      </c>
      <c r="T33" s="8">
        <v>16482</v>
      </c>
    </row>
    <row r="34" spans="1:20" x14ac:dyDescent="0.25">
      <c r="A34" s="9">
        <v>2027</v>
      </c>
      <c r="B34" s="9" t="s">
        <v>13</v>
      </c>
      <c r="C34">
        <v>9474</v>
      </c>
      <c r="D34">
        <v>2078</v>
      </c>
      <c r="E34">
        <v>1996</v>
      </c>
      <c r="F34" s="11">
        <v>84335</v>
      </c>
      <c r="G34" s="11">
        <v>97162</v>
      </c>
      <c r="H34" s="8">
        <v>9393</v>
      </c>
      <c r="I34" s="8">
        <v>24745</v>
      </c>
      <c r="J34" s="8">
        <v>63024</v>
      </c>
      <c r="K34" s="4">
        <v>0.44899145758487224</v>
      </c>
      <c r="L34" s="4">
        <v>0.63187202445405166</v>
      </c>
      <c r="M34" s="4">
        <v>0.62214958497275641</v>
      </c>
      <c r="N34" s="4">
        <v>0.68760999888966912</v>
      </c>
      <c r="O34" s="4">
        <v>0.98663310741237265</v>
      </c>
      <c r="P34" s="8">
        <v>18401</v>
      </c>
      <c r="Q34" s="8">
        <v>13346</v>
      </c>
      <c r="R34" s="8">
        <v>18684</v>
      </c>
      <c r="S34" s="8">
        <v>3613</v>
      </c>
      <c r="T34" s="8">
        <v>43118</v>
      </c>
    </row>
    <row r="35" spans="1:20" x14ac:dyDescent="0.25">
      <c r="A35" s="9">
        <v>2027</v>
      </c>
      <c r="B35" s="9" t="s">
        <v>14</v>
      </c>
      <c r="C35">
        <v>10168</v>
      </c>
      <c r="D35">
        <v>2904</v>
      </c>
      <c r="E35">
        <v>1367</v>
      </c>
      <c r="F35" s="11">
        <v>93425</v>
      </c>
      <c r="G35" s="11">
        <v>110797</v>
      </c>
      <c r="H35" s="8">
        <v>17069</v>
      </c>
      <c r="I35" s="8">
        <v>30906</v>
      </c>
      <c r="J35" s="8">
        <v>62822</v>
      </c>
      <c r="K35" s="4">
        <v>0.43960231228754654</v>
      </c>
      <c r="L35" s="4">
        <v>0.54856254351630129</v>
      </c>
      <c r="M35" s="4">
        <v>0.65316625492290614</v>
      </c>
      <c r="N35" s="4">
        <v>0.59260764616552253</v>
      </c>
      <c r="O35" s="4">
        <v>0.91133116845671658</v>
      </c>
      <c r="P35" s="8">
        <v>24081</v>
      </c>
      <c r="Q35" s="8">
        <v>24918</v>
      </c>
      <c r="R35" s="8">
        <v>14087</v>
      </c>
      <c r="S35" s="8">
        <v>24120</v>
      </c>
      <c r="T35" s="8">
        <v>23591</v>
      </c>
    </row>
    <row r="36" spans="1:20" x14ac:dyDescent="0.25">
      <c r="A36" s="9">
        <v>2027</v>
      </c>
      <c r="B36" s="9" t="s">
        <v>15</v>
      </c>
      <c r="C36">
        <v>9705</v>
      </c>
      <c r="D36">
        <v>3319</v>
      </c>
      <c r="E36">
        <v>2213</v>
      </c>
      <c r="F36" s="11">
        <v>88375</v>
      </c>
      <c r="G36" s="11">
        <v>103727</v>
      </c>
      <c r="H36" s="8">
        <v>12423</v>
      </c>
      <c r="I36" s="8">
        <v>35754</v>
      </c>
      <c r="J36" s="8">
        <v>55550</v>
      </c>
      <c r="K36" s="4">
        <v>0.42965251473245047</v>
      </c>
      <c r="L36" s="4">
        <v>0.58469659538446006</v>
      </c>
      <c r="M36" s="4">
        <v>0.7003819043394347</v>
      </c>
      <c r="N36" s="4">
        <v>0.68348002988147705</v>
      </c>
      <c r="O36" s="4">
        <v>0.88089448326494457</v>
      </c>
      <c r="P36" s="8">
        <v>12263</v>
      </c>
      <c r="Q36" s="8">
        <v>21173</v>
      </c>
      <c r="R36" s="8">
        <v>16314</v>
      </c>
      <c r="S36" s="8">
        <v>28811</v>
      </c>
      <c r="T36" s="8">
        <v>25166</v>
      </c>
    </row>
    <row r="37" spans="1:20" x14ac:dyDescent="0.25">
      <c r="A37" s="9">
        <v>2027</v>
      </c>
      <c r="B37" s="9" t="s">
        <v>16</v>
      </c>
      <c r="C37">
        <v>8666</v>
      </c>
      <c r="D37">
        <v>2863</v>
      </c>
      <c r="E37">
        <v>1990</v>
      </c>
      <c r="F37" s="11">
        <v>77265</v>
      </c>
      <c r="G37" s="11">
        <v>80800</v>
      </c>
      <c r="H37" s="8">
        <v>17675</v>
      </c>
      <c r="I37" s="8">
        <v>19089</v>
      </c>
      <c r="J37" s="8">
        <v>44036</v>
      </c>
      <c r="K37" s="4">
        <v>0.48744512952076946</v>
      </c>
      <c r="L37" s="4">
        <v>0.59946807249482148</v>
      </c>
      <c r="M37" s="4">
        <v>0.70900368522903168</v>
      </c>
      <c r="N37" s="4">
        <v>0.69443670278143854</v>
      </c>
      <c r="O37" s="4">
        <v>0.93114667588065281</v>
      </c>
      <c r="P37" s="8">
        <v>17889</v>
      </c>
      <c r="Q37" s="8">
        <v>25063</v>
      </c>
      <c r="R37" s="8">
        <v>3809</v>
      </c>
      <c r="S37" s="8">
        <v>24369</v>
      </c>
      <c r="T37" s="8">
        <v>9670</v>
      </c>
    </row>
    <row r="38" spans="1:20" x14ac:dyDescent="0.25">
      <c r="A38" s="9">
        <v>2028</v>
      </c>
      <c r="B38" s="9" t="s">
        <v>5</v>
      </c>
      <c r="C38">
        <v>7800</v>
      </c>
      <c r="D38">
        <v>1989</v>
      </c>
      <c r="E38">
        <v>1911</v>
      </c>
      <c r="F38" s="11">
        <v>52520</v>
      </c>
      <c r="G38" s="11">
        <v>61812</v>
      </c>
      <c r="H38" s="8">
        <v>10807</v>
      </c>
      <c r="I38" s="8">
        <v>11211</v>
      </c>
      <c r="J38" s="8">
        <v>39794</v>
      </c>
      <c r="K38" s="4">
        <v>0.4638170125251897</v>
      </c>
      <c r="L38" s="4">
        <v>0.63545789566275601</v>
      </c>
      <c r="M38" s="4">
        <v>0.7189482629743521</v>
      </c>
      <c r="N38" s="4">
        <v>0.79693918855670232</v>
      </c>
      <c r="O38" s="4">
        <v>0.89850365153926237</v>
      </c>
      <c r="P38" s="8">
        <v>26401</v>
      </c>
      <c r="Q38" s="8">
        <v>7879</v>
      </c>
      <c r="R38" s="8">
        <v>10018</v>
      </c>
      <c r="S38" s="8">
        <v>7247</v>
      </c>
      <c r="T38" s="8">
        <v>10267</v>
      </c>
    </row>
    <row r="39" spans="1:20" x14ac:dyDescent="0.25">
      <c r="A39" s="9">
        <v>2028</v>
      </c>
      <c r="B39" s="9" t="s">
        <v>6</v>
      </c>
      <c r="C39">
        <v>10014</v>
      </c>
      <c r="D39">
        <v>2812</v>
      </c>
      <c r="E39">
        <v>2596</v>
      </c>
      <c r="F39" s="11">
        <v>67670</v>
      </c>
      <c r="G39" s="11">
        <v>82315</v>
      </c>
      <c r="H39" s="8">
        <v>11211</v>
      </c>
      <c r="I39" s="8">
        <v>23937</v>
      </c>
      <c r="J39" s="8">
        <v>47167</v>
      </c>
      <c r="K39" s="4">
        <v>0.4386401426607639</v>
      </c>
      <c r="L39" s="4">
        <v>0.63391779166338924</v>
      </c>
      <c r="M39" s="4">
        <v>0.5489205049774587</v>
      </c>
      <c r="N39" s="4">
        <v>0.71699044367102782</v>
      </c>
      <c r="O39" s="4">
        <v>0.95285599511691843</v>
      </c>
      <c r="P39" s="8">
        <v>6164</v>
      </c>
      <c r="Q39" s="8">
        <v>33833</v>
      </c>
      <c r="R39" s="8">
        <v>430</v>
      </c>
      <c r="S39" s="8">
        <v>25719</v>
      </c>
      <c r="T39" s="8">
        <v>16169</v>
      </c>
    </row>
    <row r="40" spans="1:20" x14ac:dyDescent="0.25">
      <c r="A40" s="9">
        <v>2028</v>
      </c>
      <c r="B40" s="9" t="s">
        <v>7</v>
      </c>
      <c r="C40">
        <v>10696</v>
      </c>
      <c r="D40">
        <v>2225</v>
      </c>
      <c r="E40">
        <v>2053</v>
      </c>
      <c r="F40" s="11">
        <v>85850</v>
      </c>
      <c r="G40" s="11">
        <v>85951</v>
      </c>
      <c r="H40" s="8">
        <v>19998</v>
      </c>
      <c r="I40" s="8">
        <v>9797</v>
      </c>
      <c r="J40" s="8">
        <v>56156</v>
      </c>
      <c r="K40" s="4">
        <v>0.48598570854494394</v>
      </c>
      <c r="L40" s="4">
        <v>0.62576233768238687</v>
      </c>
      <c r="M40" s="4">
        <v>0.62477966367769566</v>
      </c>
      <c r="N40" s="4">
        <v>0.76891545474363465</v>
      </c>
      <c r="O40" s="4">
        <v>0.92108552659361131</v>
      </c>
      <c r="P40" s="8">
        <v>28834</v>
      </c>
      <c r="Q40" s="8">
        <v>18163</v>
      </c>
      <c r="R40" s="8">
        <v>12269</v>
      </c>
      <c r="S40" s="8">
        <v>25853</v>
      </c>
      <c r="T40" s="8">
        <v>832</v>
      </c>
    </row>
    <row r="41" spans="1:20" x14ac:dyDescent="0.25">
      <c r="A41" s="9">
        <v>2028</v>
      </c>
      <c r="B41" s="9" t="s">
        <v>8</v>
      </c>
      <c r="C41">
        <v>9380</v>
      </c>
      <c r="D41">
        <v>2536</v>
      </c>
      <c r="E41">
        <v>2248</v>
      </c>
      <c r="F41" s="11">
        <v>104030</v>
      </c>
      <c r="G41" s="11">
        <v>76255</v>
      </c>
      <c r="H41" s="8">
        <v>16261</v>
      </c>
      <c r="I41" s="8">
        <v>19594</v>
      </c>
      <c r="J41" s="8">
        <v>40400</v>
      </c>
      <c r="K41" s="4">
        <v>0.47911380820545801</v>
      </c>
      <c r="L41" s="4">
        <v>0.55091735445427192</v>
      </c>
      <c r="M41" s="4">
        <v>0.68579661463291175</v>
      </c>
      <c r="N41" s="4">
        <v>0.64831234011596106</v>
      </c>
      <c r="O41" s="4">
        <v>0.88713425426887516</v>
      </c>
      <c r="P41" s="8">
        <v>29157</v>
      </c>
      <c r="Q41" s="8">
        <v>21974</v>
      </c>
      <c r="R41" s="8">
        <v>4391</v>
      </c>
      <c r="S41" s="8">
        <v>17598</v>
      </c>
      <c r="T41" s="8">
        <v>3135</v>
      </c>
    </row>
    <row r="42" spans="1:20" x14ac:dyDescent="0.25">
      <c r="A42" s="9">
        <v>2028</v>
      </c>
      <c r="B42" s="9" t="s">
        <v>9</v>
      </c>
      <c r="C42">
        <v>6972</v>
      </c>
      <c r="D42">
        <v>2635</v>
      </c>
      <c r="E42">
        <v>1548</v>
      </c>
      <c r="F42" s="11">
        <v>108575</v>
      </c>
      <c r="G42" s="11">
        <v>60398</v>
      </c>
      <c r="H42" s="8">
        <v>18786</v>
      </c>
      <c r="I42" s="8">
        <v>11716</v>
      </c>
      <c r="J42" s="8">
        <v>29896</v>
      </c>
      <c r="K42" s="4">
        <v>0.52255984841125258</v>
      </c>
      <c r="L42" s="4">
        <v>0.47240301335993584</v>
      </c>
      <c r="M42" s="4">
        <v>0.5862776192321234</v>
      </c>
      <c r="N42" s="4">
        <v>0.53127110435397373</v>
      </c>
      <c r="O42" s="4">
        <v>0.78519381102272512</v>
      </c>
      <c r="P42" s="8">
        <v>16516</v>
      </c>
      <c r="Q42" s="8">
        <v>9092</v>
      </c>
      <c r="R42" s="8">
        <v>21134</v>
      </c>
      <c r="S42" s="8">
        <v>11037</v>
      </c>
      <c r="T42" s="8">
        <v>2619</v>
      </c>
    </row>
    <row r="43" spans="1:20" x14ac:dyDescent="0.25">
      <c r="A43" s="9">
        <v>2028</v>
      </c>
      <c r="B43" s="9" t="s">
        <v>10</v>
      </c>
      <c r="C43">
        <v>5138</v>
      </c>
      <c r="D43">
        <v>1837</v>
      </c>
      <c r="E43">
        <v>989</v>
      </c>
      <c r="F43" s="11">
        <v>98980</v>
      </c>
      <c r="G43" s="11">
        <v>47470</v>
      </c>
      <c r="H43" s="8">
        <v>15251</v>
      </c>
      <c r="I43" s="8">
        <v>8686</v>
      </c>
      <c r="J43" s="8">
        <v>23533</v>
      </c>
      <c r="K43" s="4">
        <v>0.41717158614225058</v>
      </c>
      <c r="L43" s="4">
        <v>0.62779535114342921</v>
      </c>
      <c r="M43" s="4">
        <v>0.65883448866081051</v>
      </c>
      <c r="N43" s="4">
        <v>0.69065411352348582</v>
      </c>
      <c r="O43" s="4">
        <v>0.83039591927086942</v>
      </c>
      <c r="P43" s="8">
        <v>2890</v>
      </c>
      <c r="Q43" s="8">
        <v>15378</v>
      </c>
      <c r="R43" s="8">
        <v>1716</v>
      </c>
      <c r="S43" s="8">
        <v>25909</v>
      </c>
      <c r="T43" s="8">
        <v>1577</v>
      </c>
    </row>
    <row r="44" spans="1:20" x14ac:dyDescent="0.25">
      <c r="A44" s="9">
        <v>2028</v>
      </c>
      <c r="B44" s="9" t="s">
        <v>11</v>
      </c>
      <c r="C44">
        <v>5138</v>
      </c>
      <c r="D44">
        <v>1443</v>
      </c>
      <c r="E44">
        <v>1280</v>
      </c>
      <c r="F44" s="11">
        <v>81810</v>
      </c>
      <c r="G44" s="11">
        <v>55045</v>
      </c>
      <c r="H44" s="8">
        <v>5959</v>
      </c>
      <c r="I44" s="8">
        <v>22725</v>
      </c>
      <c r="J44" s="8">
        <v>26361</v>
      </c>
      <c r="K44" s="4">
        <v>0.46369008369596476</v>
      </c>
      <c r="L44" s="4">
        <v>0.48992773179768967</v>
      </c>
      <c r="M44" s="4">
        <v>0.71379741657761575</v>
      </c>
      <c r="N44" s="4">
        <v>0.64813802966953549</v>
      </c>
      <c r="O44" s="4">
        <v>0.86611843767798136</v>
      </c>
      <c r="P44" s="8">
        <v>8543</v>
      </c>
      <c r="Q44" s="8">
        <v>10265</v>
      </c>
      <c r="R44" s="8">
        <v>4432</v>
      </c>
      <c r="S44" s="8">
        <v>19662</v>
      </c>
      <c r="T44" s="8">
        <v>12143</v>
      </c>
    </row>
    <row r="45" spans="1:20" x14ac:dyDescent="0.25">
      <c r="A45" s="9">
        <v>2028</v>
      </c>
      <c r="B45" s="9" t="s">
        <v>12</v>
      </c>
      <c r="C45">
        <v>6972</v>
      </c>
      <c r="D45">
        <v>1658</v>
      </c>
      <c r="E45">
        <v>1201</v>
      </c>
      <c r="F45" s="11">
        <v>64640</v>
      </c>
      <c r="G45" s="11">
        <v>99990</v>
      </c>
      <c r="H45" s="8">
        <v>15251</v>
      </c>
      <c r="I45" s="8">
        <v>29189</v>
      </c>
      <c r="J45" s="8">
        <v>55550</v>
      </c>
      <c r="K45" s="4">
        <v>0.32428332408262484</v>
      </c>
      <c r="L45" s="4">
        <v>0.55655925849705656</v>
      </c>
      <c r="M45" s="4">
        <v>0.6612277079286043</v>
      </c>
      <c r="N45" s="4">
        <v>0.74637884187139669</v>
      </c>
      <c r="O45" s="4">
        <v>0.97889445912712847</v>
      </c>
      <c r="P45" s="8">
        <v>739</v>
      </c>
      <c r="Q45" s="8">
        <v>13000</v>
      </c>
      <c r="R45" s="8">
        <v>22965</v>
      </c>
      <c r="S45" s="8">
        <v>25590</v>
      </c>
      <c r="T45" s="8">
        <v>37696</v>
      </c>
    </row>
    <row r="46" spans="1:20" x14ac:dyDescent="0.25">
      <c r="A46" s="9">
        <v>2028</v>
      </c>
      <c r="B46" s="9" t="s">
        <v>13</v>
      </c>
      <c r="C46">
        <v>9380</v>
      </c>
      <c r="D46">
        <v>2719</v>
      </c>
      <c r="E46">
        <v>1221</v>
      </c>
      <c r="F46" s="11">
        <v>50500</v>
      </c>
      <c r="G46" s="11">
        <v>114635</v>
      </c>
      <c r="H46" s="8">
        <v>28886</v>
      </c>
      <c r="I46" s="8">
        <v>15655</v>
      </c>
      <c r="J46" s="8">
        <v>70094</v>
      </c>
      <c r="K46" s="4">
        <v>0.44367790582237832</v>
      </c>
      <c r="L46" s="4">
        <v>0.59948664617470793</v>
      </c>
      <c r="M46" s="4">
        <v>0.66954270733938237</v>
      </c>
      <c r="N46" s="4">
        <v>0.5756178864959457</v>
      </c>
      <c r="O46" s="4">
        <v>0.92460101167275999</v>
      </c>
      <c r="P46" s="8">
        <v>19918</v>
      </c>
      <c r="Q46" s="8">
        <v>28334</v>
      </c>
      <c r="R46" s="8">
        <v>18626</v>
      </c>
      <c r="S46" s="8">
        <v>24666</v>
      </c>
      <c r="T46" s="8">
        <v>23091</v>
      </c>
    </row>
    <row r="47" spans="1:20" x14ac:dyDescent="0.25">
      <c r="A47" s="9">
        <v>2028</v>
      </c>
      <c r="B47" s="9" t="s">
        <v>14</v>
      </c>
      <c r="C47">
        <v>10696</v>
      </c>
      <c r="D47">
        <v>2823</v>
      </c>
      <c r="E47">
        <v>1455</v>
      </c>
      <c r="F47" s="11">
        <v>62620</v>
      </c>
      <c r="G47" s="11">
        <v>109080</v>
      </c>
      <c r="H47" s="8">
        <v>36663</v>
      </c>
      <c r="I47" s="8">
        <v>16261</v>
      </c>
      <c r="J47" s="8">
        <v>56156</v>
      </c>
      <c r="K47" s="4">
        <v>0.51533820404913777</v>
      </c>
      <c r="L47" s="4">
        <v>0.51540423949011982</v>
      </c>
      <c r="M47" s="4">
        <v>0.58012548151775944</v>
      </c>
      <c r="N47" s="4">
        <v>0.72848288041519682</v>
      </c>
      <c r="O47" s="4">
        <v>0.87943213894516825</v>
      </c>
      <c r="P47" s="8">
        <v>16924</v>
      </c>
      <c r="Q47" s="8">
        <v>21208</v>
      </c>
      <c r="R47" s="8">
        <v>36484</v>
      </c>
      <c r="S47" s="8">
        <v>4941</v>
      </c>
      <c r="T47" s="8">
        <v>29523</v>
      </c>
    </row>
    <row r="48" spans="1:20" x14ac:dyDescent="0.25">
      <c r="A48" s="9">
        <v>2028</v>
      </c>
      <c r="B48" s="9" t="s">
        <v>15</v>
      </c>
      <c r="C48">
        <v>10014</v>
      </c>
      <c r="D48">
        <v>2604</v>
      </c>
      <c r="E48">
        <v>2403</v>
      </c>
      <c r="F48" s="11">
        <v>80800</v>
      </c>
      <c r="G48" s="11">
        <v>96455</v>
      </c>
      <c r="H48" s="8">
        <v>32623</v>
      </c>
      <c r="I48" s="8">
        <v>18584</v>
      </c>
      <c r="J48" s="8">
        <v>45248</v>
      </c>
      <c r="K48" s="4">
        <v>0.45592463238089942</v>
      </c>
      <c r="L48" s="4">
        <v>0.5530456964046162</v>
      </c>
      <c r="M48" s="4">
        <v>0.71539926232427475</v>
      </c>
      <c r="N48" s="4">
        <v>0.69018529264958572</v>
      </c>
      <c r="O48" s="4">
        <v>0.96598967145525716</v>
      </c>
      <c r="P48" s="8">
        <v>13050</v>
      </c>
      <c r="Q48" s="8">
        <v>36307</v>
      </c>
      <c r="R48" s="8">
        <v>1130</v>
      </c>
      <c r="S48" s="8">
        <v>28182</v>
      </c>
      <c r="T48" s="8">
        <v>17786</v>
      </c>
    </row>
    <row r="49" spans="1:20" x14ac:dyDescent="0.25">
      <c r="A49" s="9">
        <v>2028</v>
      </c>
      <c r="B49" s="9" t="s">
        <v>16</v>
      </c>
      <c r="C49">
        <v>7800</v>
      </c>
      <c r="D49">
        <v>1819</v>
      </c>
      <c r="E49">
        <v>1613</v>
      </c>
      <c r="F49" s="11">
        <v>95950</v>
      </c>
      <c r="G49" s="11">
        <v>93930</v>
      </c>
      <c r="H49" s="8">
        <v>12120</v>
      </c>
      <c r="I49" s="8">
        <v>32926</v>
      </c>
      <c r="J49" s="8">
        <v>48884</v>
      </c>
      <c r="K49" s="4">
        <v>0.51859808696614174</v>
      </c>
      <c r="L49" s="4">
        <v>0.42171165649088738</v>
      </c>
      <c r="M49" s="4">
        <v>0.66941487974430369</v>
      </c>
      <c r="N49" s="4">
        <v>0.69725763004546526</v>
      </c>
      <c r="O49" s="4">
        <v>0.82314357412755723</v>
      </c>
      <c r="P49" s="8">
        <v>7666</v>
      </c>
      <c r="Q49" s="8">
        <v>33604</v>
      </c>
      <c r="R49" s="8">
        <v>29207</v>
      </c>
      <c r="S49" s="8">
        <v>9101</v>
      </c>
      <c r="T49" s="8">
        <v>14352</v>
      </c>
    </row>
  </sheetData>
  <phoneticPr fontId="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9729-B6E8-446C-B304-C1C7A251C912}">
  <dimension ref="A1:A2"/>
  <sheetViews>
    <sheetView zoomScale="50" zoomScaleNormal="50" workbookViewId="0">
      <selection activeCell="D1" sqref="D1:G2"/>
    </sheetView>
  </sheetViews>
  <sheetFormatPr defaultRowHeight="15" x14ac:dyDescent="0.25"/>
  <sheetData>
    <row r="1" ht="15" customHeight="1" x14ac:dyDescent="0.25"/>
    <row r="2" ht="1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DASHBOARD TOP3</vt:lpstr>
      <vt:lpstr>Visitors and Buyers</vt:lpstr>
      <vt:lpstr>Sales Funnel</vt:lpstr>
      <vt:lpstr>Roadmap</vt:lpstr>
      <vt:lpstr>Sales Volume</vt:lpstr>
      <vt:lpstr>Sales Volume V2</vt:lpstr>
      <vt:lpstr>DASHBOARD SV</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MUHAMMAD SALEEM MALIK</cp:lastModifiedBy>
  <dcterms:created xsi:type="dcterms:W3CDTF">2025-05-23T14:28:50Z</dcterms:created>
  <dcterms:modified xsi:type="dcterms:W3CDTF">2026-03-25T06:32:30Z</dcterms:modified>
</cp:coreProperties>
</file>