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slicers/slicer2.xml" ContentType="application/vnd.ms-excel.slicer+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style11.xml" ContentType="application/vnd.ms-office.chartstyle+xml"/>
  <Override PartName="/xl/charts/colors11.xml" ContentType="application/vnd.ms-office.chartcolorstyle+xml"/>
  <Override PartName="/xl/charts/chart20.xml" ContentType="application/vnd.openxmlformats-officedocument.drawingml.chart+xml"/>
  <Override PartName="/xl/charts/style12.xml" ContentType="application/vnd.ms-office.chartstyle+xml"/>
  <Override PartName="/xl/charts/colors12.xml" ContentType="application/vnd.ms-office.chartcolorstyle+xml"/>
  <Override PartName="/xl/charts/chart21.xml" ContentType="application/vnd.openxmlformats-officedocument.drawingml.chart+xml"/>
  <Override PartName="/xl/charts/style13.xml" ContentType="application/vnd.ms-office.chartstyle+xml"/>
  <Override PartName="/xl/charts/colors13.xml" ContentType="application/vnd.ms-office.chartcolorstyle+xml"/>
  <Override PartName="/xl/charts/chart22.xml" ContentType="application/vnd.openxmlformats-officedocument.drawingml.chart+xml"/>
  <Override PartName="/xl/charts/style14.xml" ContentType="application/vnd.ms-office.chartstyle+xml"/>
  <Override PartName="/xl/charts/colors14.xml" ContentType="application/vnd.ms-office.chartcolorstyle+xml"/>
  <Override PartName="/xl/charts/chart23.xml" ContentType="application/vnd.openxmlformats-officedocument.drawingml.chart+xml"/>
  <Override PartName="/xl/charts/style15.xml" ContentType="application/vnd.ms-office.chartstyle+xml"/>
  <Override PartName="/xl/charts/colors15.xml" ContentType="application/vnd.ms-office.chartcolorstyle+xml"/>
  <Override PartName="/xl/charts/chart24.xml" ContentType="application/vnd.openxmlformats-officedocument.drawingml.chart+xml"/>
  <Override PartName="/xl/charts/style16.xml" ContentType="application/vnd.ms-office.chartstyle+xml"/>
  <Override PartName="/xl/charts/colors16.xml" ContentType="application/vnd.ms-office.chartcolorstyle+xml"/>
  <Override PartName="/xl/charts/chart25.xml" ContentType="application/vnd.openxmlformats-officedocument.drawingml.chart+xml"/>
  <Override PartName="/xl/charts/style17.xml" ContentType="application/vnd.ms-office.chartstyle+xml"/>
  <Override PartName="/xl/charts/colors17.xml" ContentType="application/vnd.ms-office.chartcolorstyle+xml"/>
  <Override PartName="/xl/charts/chart26.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AJID ALI\Downloads\"/>
    </mc:Choice>
  </mc:AlternateContent>
  <xr:revisionPtr revIDLastSave="0" documentId="13_ncr:1_{BB143B35-E468-413C-A838-52866AC88433}" xr6:coauthVersionLast="47" xr6:coauthVersionMax="47" xr10:uidLastSave="{00000000-0000-0000-0000-000000000000}"/>
  <bookViews>
    <workbookView xWindow="-120" yWindow="-120" windowWidth="20730" windowHeight="11160" xr2:uid="{DECD55C9-3436-490A-9E52-8D13C61A75A8}"/>
  </bookViews>
  <sheets>
    <sheet name="DASHBOARD Light" sheetId="6" r:id="rId1"/>
    <sheet name="DASHBOARD" sheetId="1" r:id="rId2"/>
    <sheet name="Processing" sheetId="2" r:id="rId3"/>
    <sheet name="Control" sheetId="3" r:id="rId4"/>
    <sheet name="Data" sheetId="4" r:id="rId5"/>
    <sheet name="Resources" sheetId="5" r:id="rId6"/>
  </sheets>
  <definedNames>
    <definedName name="Slicer_Days">#N/A</definedName>
    <definedName name="Slicer_Month">#N/A</definedName>
    <definedName name="Slicer_Opportunity_Pipeline">#N/A</definedName>
    <definedName name="Slicer_Year">#N/A</definedName>
  </definedNames>
  <calcPr calcId="191029"/>
  <pivotCaches>
    <pivotCache cacheId="0" r:id="rId7"/>
    <pivotCache cacheId="1" r:id="rId8"/>
    <pivotCache cacheId="2"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1" i="2" l="1"/>
  <c r="J15" i="2"/>
  <c r="D3" i="4"/>
  <c r="E3" i="4"/>
  <c r="F3" i="4"/>
  <c r="G3" i="4"/>
  <c r="D4" i="4"/>
  <c r="E4" i="4"/>
  <c r="F4" i="4"/>
  <c r="G4" i="4"/>
  <c r="D5" i="4"/>
  <c r="E5" i="4"/>
  <c r="F5" i="4"/>
  <c r="G5" i="4"/>
  <c r="D6" i="4"/>
  <c r="E6" i="4"/>
  <c r="F6" i="4"/>
  <c r="G6" i="4"/>
  <c r="D7" i="4"/>
  <c r="E7" i="4"/>
  <c r="F7" i="4"/>
  <c r="G7" i="4"/>
  <c r="D8" i="4"/>
  <c r="E8" i="4"/>
  <c r="F8" i="4"/>
  <c r="G8" i="4"/>
  <c r="D9" i="4"/>
  <c r="E9" i="4"/>
  <c r="F9" i="4"/>
  <c r="G9" i="4"/>
  <c r="D10" i="4"/>
  <c r="E10" i="4"/>
  <c r="F10" i="4"/>
  <c r="G10" i="4"/>
  <c r="D11" i="4"/>
  <c r="E11" i="4"/>
  <c r="F11" i="4"/>
  <c r="G11" i="4"/>
  <c r="D12" i="4"/>
  <c r="E12" i="4"/>
  <c r="F12" i="4"/>
  <c r="G12" i="4"/>
  <c r="D13" i="4"/>
  <c r="E13" i="4"/>
  <c r="F13" i="4"/>
  <c r="G13" i="4"/>
  <c r="D14" i="4"/>
  <c r="E14" i="4"/>
  <c r="F14" i="4"/>
  <c r="G14" i="4"/>
  <c r="D15" i="4"/>
  <c r="E15" i="4"/>
  <c r="F15" i="4"/>
  <c r="G15" i="4"/>
  <c r="D16" i="4"/>
  <c r="E16" i="4"/>
  <c r="F16" i="4"/>
  <c r="G16" i="4"/>
  <c r="D17" i="4"/>
  <c r="E17" i="4"/>
  <c r="F17" i="4"/>
  <c r="G17" i="4"/>
  <c r="D18" i="4"/>
  <c r="E18" i="4"/>
  <c r="F18" i="4"/>
  <c r="G18" i="4"/>
  <c r="D19" i="4"/>
  <c r="E19" i="4"/>
  <c r="F19" i="4"/>
  <c r="G19" i="4"/>
  <c r="D20" i="4"/>
  <c r="E20" i="4"/>
  <c r="F20" i="4"/>
  <c r="G20" i="4"/>
  <c r="D21" i="4"/>
  <c r="E21" i="4"/>
  <c r="F21" i="4"/>
  <c r="G21" i="4"/>
  <c r="D22" i="4"/>
  <c r="E22" i="4"/>
  <c r="F22" i="4"/>
  <c r="G22" i="4"/>
  <c r="D23" i="4"/>
  <c r="E23" i="4"/>
  <c r="F23" i="4"/>
  <c r="G23" i="4"/>
  <c r="D24" i="4"/>
  <c r="E24" i="4"/>
  <c r="F24" i="4"/>
  <c r="G24" i="4"/>
  <c r="D25" i="4"/>
  <c r="E25" i="4"/>
  <c r="F25" i="4"/>
  <c r="G25" i="4"/>
  <c r="D26" i="4"/>
  <c r="E26" i="4"/>
  <c r="F26" i="4"/>
  <c r="G26" i="4"/>
  <c r="D27" i="4"/>
  <c r="E27" i="4"/>
  <c r="F27" i="4"/>
  <c r="G27" i="4"/>
  <c r="D28" i="4"/>
  <c r="E28" i="4"/>
  <c r="F28" i="4"/>
  <c r="G28" i="4"/>
  <c r="D29" i="4"/>
  <c r="E29" i="4"/>
  <c r="F29" i="4"/>
  <c r="G29" i="4"/>
  <c r="D30" i="4"/>
  <c r="E30" i="4"/>
  <c r="F30" i="4"/>
  <c r="G30" i="4"/>
  <c r="D31" i="4"/>
  <c r="E31" i="4"/>
  <c r="F31" i="4"/>
  <c r="G31" i="4"/>
  <c r="D32" i="4"/>
  <c r="E32" i="4"/>
  <c r="F32" i="4"/>
  <c r="G32" i="4"/>
  <c r="D33" i="4"/>
  <c r="E33" i="4"/>
  <c r="F33" i="4"/>
  <c r="G33" i="4"/>
  <c r="D34" i="4"/>
  <c r="E34" i="4"/>
  <c r="F34" i="4"/>
  <c r="G34" i="4"/>
  <c r="D35" i="4"/>
  <c r="E35" i="4"/>
  <c r="F35" i="4"/>
  <c r="G35" i="4"/>
  <c r="D36" i="4"/>
  <c r="E36" i="4"/>
  <c r="F36" i="4"/>
  <c r="G36" i="4"/>
  <c r="D37" i="4"/>
  <c r="E37" i="4"/>
  <c r="F37" i="4"/>
  <c r="G37"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 i="4"/>
  <c r="H5" i="5"/>
  <c r="I5" i="5"/>
  <c r="J5" i="5"/>
  <c r="K5" i="5"/>
  <c r="G5" i="5"/>
  <c r="Q2" i="2"/>
  <c r="I8" i="2"/>
  <c r="G17" i="2"/>
  <c r="A2" i="2"/>
  <c r="C45" i="2"/>
  <c r="C37" i="2"/>
  <c r="P2" i="2"/>
  <c r="M12" i="2"/>
  <c r="L9" i="2"/>
  <c r="L13" i="2"/>
  <c r="I12" i="2"/>
  <c r="C10" i="2"/>
  <c r="C14" i="2"/>
  <c r="C18" i="2"/>
  <c r="D10" i="2"/>
  <c r="D14" i="2"/>
  <c r="D18" i="2"/>
  <c r="B10" i="2"/>
  <c r="B14" i="2"/>
  <c r="B18" i="2"/>
  <c r="L2" i="2"/>
  <c r="A5" i="2"/>
  <c r="C4" i="2"/>
  <c r="I10" i="2"/>
  <c r="C16" i="2"/>
  <c r="D16" i="2"/>
  <c r="B16" i="2"/>
  <c r="C2" i="2"/>
  <c r="C6" i="2"/>
  <c r="O6" i="2"/>
  <c r="M8" i="2"/>
  <c r="I11" i="2"/>
  <c r="C17" i="2"/>
  <c r="D17" i="2"/>
  <c r="B17" i="2"/>
  <c r="H19" i="2"/>
  <c r="D22" i="2"/>
  <c r="C42" i="2"/>
  <c r="C41" i="2"/>
  <c r="C38" i="2"/>
  <c r="M9" i="2"/>
  <c r="M13" i="2"/>
  <c r="L10" i="2"/>
  <c r="L14" i="2"/>
  <c r="I9" i="2"/>
  <c r="I13" i="2"/>
  <c r="C11" i="2"/>
  <c r="C15" i="2"/>
  <c r="C19" i="2"/>
  <c r="D11" i="2"/>
  <c r="D15" i="2"/>
  <c r="D19" i="2"/>
  <c r="B11" i="2"/>
  <c r="B15" i="2"/>
  <c r="B19" i="2"/>
  <c r="M2" i="2"/>
  <c r="A6" i="2"/>
  <c r="C5" i="2"/>
  <c r="L11" i="2"/>
  <c r="C20" i="2"/>
  <c r="D20" i="2"/>
  <c r="B20" i="2"/>
  <c r="G18" i="2"/>
  <c r="C36" i="2"/>
  <c r="L12" i="2"/>
  <c r="C13" i="2"/>
  <c r="D13" i="2"/>
  <c r="B13" i="2"/>
  <c r="C3" i="2"/>
  <c r="H18" i="2"/>
  <c r="C22" i="2"/>
  <c r="C43" i="2"/>
  <c r="C35" i="2"/>
  <c r="C34" i="2"/>
  <c r="M10" i="2"/>
  <c r="M14" i="2"/>
  <c r="L8" i="2"/>
  <c r="I14" i="2"/>
  <c r="C12" i="2"/>
  <c r="D12" i="2"/>
  <c r="B12" i="2"/>
  <c r="K2" i="2"/>
  <c r="A3" i="2"/>
  <c r="C44" i="2"/>
  <c r="M11" i="2"/>
  <c r="L17" i="2"/>
  <c r="G19" i="2"/>
  <c r="C9" i="2"/>
  <c r="D9" i="2"/>
  <c r="B9" i="2"/>
  <c r="A4" i="2"/>
  <c r="I19" i="2" l="1"/>
  <c r="M17" i="2"/>
  <c r="G20" i="2"/>
  <c r="I20" i="2" s="1"/>
  <c r="J14" i="2"/>
  <c r="E34" i="2" a="1"/>
  <c r="E34" i="2" s="1"/>
  <c r="D2" i="2"/>
  <c r="I18" i="2"/>
  <c r="H17" i="2"/>
  <c r="M3" i="2"/>
  <c r="J13" i="2"/>
  <c r="J9" i="2"/>
  <c r="E41" i="2" a="1"/>
  <c r="E42" i="2" s="1"/>
  <c r="J11" i="2"/>
  <c r="P6" i="2"/>
  <c r="H20" i="2"/>
  <c r="H2" i="2"/>
  <c r="J10" i="2"/>
  <c r="D3" i="2"/>
  <c r="L3" i="2"/>
  <c r="J12" i="2"/>
  <c r="I17" i="2"/>
  <c r="J8" i="2"/>
  <c r="H21" i="2"/>
  <c r="F2" i="2"/>
  <c r="E2" i="2"/>
  <c r="B22" i="2"/>
  <c r="Q3" i="2"/>
  <c r="O3" i="2"/>
  <c r="P3" i="2" s="1"/>
  <c r="O8" i="2"/>
  <c r="E3" i="2"/>
  <c r="F3" i="2"/>
  <c r="K3" i="2"/>
  <c r="D4" i="2"/>
  <c r="D5" i="2"/>
  <c r="I3" i="2"/>
  <c r="H3" i="2"/>
  <c r="I4" i="2"/>
  <c r="H4" i="2"/>
  <c r="I5" i="2"/>
  <c r="H5" i="2"/>
  <c r="I6" i="2"/>
  <c r="H6" i="2"/>
  <c r="I2" i="2"/>
  <c r="F36" i="2" l="1"/>
  <c r="M28" i="2" s="1" a="1"/>
  <c r="M28" i="2" s="1"/>
  <c r="F44" i="2"/>
  <c r="G38" i="2"/>
  <c r="F37" i="2"/>
  <c r="E36" i="2"/>
  <c r="G34" i="2"/>
  <c r="F45" i="2"/>
  <c r="E44" i="2"/>
  <c r="G42" i="2"/>
  <c r="O27" i="2" s="1"/>
  <c r="F41" i="2"/>
  <c r="F38" i="2"/>
  <c r="E37" i="2"/>
  <c r="G35" i="2"/>
  <c r="N27" i="2" s="1"/>
  <c r="F34" i="2"/>
  <c r="E45" i="2"/>
  <c r="G43" i="2"/>
  <c r="O28" i="2" s="1"/>
  <c r="F42" i="2"/>
  <c r="E41" i="2"/>
  <c r="G37" i="2"/>
  <c r="E35" i="2"/>
  <c r="G45" i="2"/>
  <c r="O30" i="2" s="1"/>
  <c r="E43" i="2"/>
  <c r="G41" i="2"/>
  <c r="O26" i="2" s="1"/>
  <c r="E38" i="2"/>
  <c r="G36" i="2"/>
  <c r="F35" i="2"/>
  <c r="G44" i="2"/>
  <c r="O29" i="2" s="1"/>
  <c r="F43" i="2"/>
  <c r="L26" i="2" a="1"/>
  <c r="L26" i="2" s="1"/>
  <c r="M26" i="2" a="1"/>
  <c r="M26" i="2" s="1"/>
  <c r="L27" i="2" a="1"/>
  <c r="L27" i="2" s="1"/>
  <c r="M27" i="2" a="1"/>
  <c r="M27" i="2" s="1"/>
  <c r="L28" i="2" a="1"/>
  <c r="L28" i="2" s="1"/>
  <c r="L29" i="2" a="1"/>
  <c r="L29" i="2" s="1"/>
  <c r="M29" i="2" a="1"/>
  <c r="M29" i="2" s="1"/>
  <c r="L30" i="2" a="1"/>
  <c r="L30" i="2" s="1"/>
  <c r="M30" i="2" a="1"/>
  <c r="M30" i="2" s="1"/>
  <c r="N26" i="2"/>
  <c r="N28" i="2"/>
  <c r="N29" i="2"/>
  <c r="N30" i="2"/>
  <c r="O14" i="2"/>
  <c r="O13" i="2"/>
  <c r="O12" i="2"/>
  <c r="O11" i="2"/>
  <c r="O10" i="2"/>
  <c r="O9" i="2"/>
  <c r="E4" i="2"/>
  <c r="F4" i="2"/>
  <c r="E5" i="2"/>
  <c r="F5" i="2"/>
  <c r="H26" i="2" l="1"/>
  <c r="I26" i="2"/>
  <c r="D26" i="2"/>
  <c r="E26" i="2"/>
  <c r="J26" i="2"/>
  <c r="K26" i="2"/>
  <c r="G26" i="2"/>
  <c r="C26" i="2"/>
  <c r="F26" i="2"/>
  <c r="B26" i="2"/>
  <c r="I27" i="2"/>
  <c r="G27" i="2"/>
  <c r="E27" i="2"/>
  <c r="C27" i="2"/>
  <c r="F27" i="2"/>
  <c r="H27" i="2"/>
  <c r="K27" i="2"/>
  <c r="B27" i="2"/>
  <c r="J27" i="2"/>
  <c r="D27" i="2"/>
  <c r="B28" i="2"/>
  <c r="D28" i="2"/>
  <c r="K28" i="2"/>
  <c r="H28" i="2"/>
  <c r="F28" i="2"/>
  <c r="G28" i="2"/>
  <c r="I28" i="2"/>
  <c r="E28" i="2"/>
  <c r="C28" i="2"/>
  <c r="J28" i="2"/>
  <c r="G29" i="2"/>
  <c r="J29" i="2"/>
  <c r="E29" i="2"/>
  <c r="H29" i="2"/>
  <c r="K29" i="2"/>
  <c r="C29" i="2"/>
  <c r="F29" i="2"/>
  <c r="I29" i="2"/>
  <c r="D29" i="2"/>
  <c r="B29" i="2"/>
  <c r="H30" i="2"/>
  <c r="K30" i="2"/>
  <c r="D30" i="2"/>
  <c r="B30" i="2"/>
  <c r="I30" i="2"/>
  <c r="G30" i="2"/>
  <c r="E30" i="2"/>
  <c r="J30" i="2"/>
  <c r="C30" i="2"/>
  <c r="F30"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<sst xmlns="http://schemas.openxmlformats.org/spreadsheetml/2006/main" count="354" uniqueCount="198">
  <si>
    <t>Colors</t>
  </si>
  <si>
    <t>Position</t>
  </si>
  <si>
    <t>Angle</t>
  </si>
  <si>
    <t>Transparency</t>
  </si>
  <si>
    <t>Shadow</t>
  </si>
  <si>
    <t>[&gt;=1000]0,"k";[&lt;=-1000]-0,"k";0</t>
  </si>
  <si>
    <t>$#,##0;-$#,##0;0</t>
  </si>
  <si>
    <t>Won Deals</t>
  </si>
  <si>
    <t>KPI</t>
  </si>
  <si>
    <t>Pending</t>
  </si>
  <si>
    <t>Lost</t>
  </si>
  <si>
    <t>Levels</t>
  </si>
  <si>
    <t>Leads</t>
  </si>
  <si>
    <t>MQL</t>
  </si>
  <si>
    <t>SQL</t>
  </si>
  <si>
    <t>Opportunity</t>
  </si>
  <si>
    <t>SHARE</t>
  </si>
  <si>
    <t>Conversion</t>
  </si>
  <si>
    <t>Deals</t>
  </si>
  <si>
    <t>■</t>
  </si>
  <si>
    <t>Alt+254</t>
  </si>
  <si>
    <t>Previous</t>
  </si>
  <si>
    <t>Sales Funnel</t>
  </si>
  <si>
    <t>Month</t>
  </si>
  <si>
    <t>Revenue</t>
  </si>
  <si>
    <t>JAN</t>
  </si>
  <si>
    <t>FEB</t>
  </si>
  <si>
    <t>MAR</t>
  </si>
  <si>
    <t>APR</t>
  </si>
  <si>
    <t>MAY</t>
  </si>
  <si>
    <t>JUN</t>
  </si>
  <si>
    <t>JUL</t>
  </si>
  <si>
    <t>AUG</t>
  </si>
  <si>
    <t>SEP</t>
  </si>
  <si>
    <t>OCT</t>
  </si>
  <si>
    <t>NOV</t>
  </si>
  <si>
    <t>DEC</t>
  </si>
  <si>
    <t>Cursor</t>
  </si>
  <si>
    <t>Forecast</t>
  </si>
  <si>
    <t>Revenue / Forecast</t>
  </si>
  <si>
    <t>Actual</t>
  </si>
  <si>
    <t>Target</t>
  </si>
  <si>
    <t>Proposal</t>
  </si>
  <si>
    <t>Negotiation</t>
  </si>
  <si>
    <t>Closed</t>
  </si>
  <si>
    <t>Value</t>
  </si>
  <si>
    <t>Count</t>
  </si>
  <si>
    <t>Opportunity Pipeline</t>
  </si>
  <si>
    <t>Day</t>
  </si>
  <si>
    <t>Returning</t>
  </si>
  <si>
    <t>Retention Rate</t>
  </si>
  <si>
    <t>New Clients</t>
  </si>
  <si>
    <t>Sales Cycle</t>
  </si>
  <si>
    <t>Duration</t>
  </si>
  <si>
    <t>Label</t>
  </si>
  <si>
    <t>Risk Aging</t>
  </si>
  <si>
    <t>Top-1</t>
  </si>
  <si>
    <t>Top-2</t>
  </si>
  <si>
    <t>Top-3</t>
  </si>
  <si>
    <t>Top-4</t>
  </si>
  <si>
    <t>Top-5</t>
  </si>
  <si>
    <t>Sales Team</t>
  </si>
  <si>
    <t>Marketing Team</t>
  </si>
  <si>
    <t>Sort</t>
  </si>
  <si>
    <t>Manager</t>
  </si>
  <si>
    <t>Ethan</t>
  </si>
  <si>
    <t>Michael</t>
  </si>
  <si>
    <t>James</t>
  </si>
  <si>
    <t>Olivia</t>
  </si>
  <si>
    <t>Emma</t>
  </si>
  <si>
    <t>Daniel</t>
  </si>
  <si>
    <t>Ryan</t>
  </si>
  <si>
    <t>Sophia</t>
  </si>
  <si>
    <t>Ava</t>
  </si>
  <si>
    <t>Madison</t>
  </si>
  <si>
    <t>Leaderboard</t>
  </si>
  <si>
    <t>Value1</t>
  </si>
  <si>
    <t>Value2</t>
  </si>
  <si>
    <t>Year</t>
  </si>
  <si>
    <t>Row Labels</t>
  </si>
  <si>
    <t>Grand Total</t>
  </si>
  <si>
    <t>Sum of Leads</t>
  </si>
  <si>
    <t>Sum of MQL</t>
  </si>
  <si>
    <t>Sum of SQL</t>
  </si>
  <si>
    <t>Sum of Opportunity</t>
  </si>
  <si>
    <t>Sum of Deals</t>
  </si>
  <si>
    <t>Prev Leads</t>
  </si>
  <si>
    <t>Prev MQL</t>
  </si>
  <si>
    <t>Prev SQL</t>
  </si>
  <si>
    <t>Prev Opportunity</t>
  </si>
  <si>
    <t>Prev Deals</t>
  </si>
  <si>
    <t>Sum of Prev Deals</t>
  </si>
  <si>
    <t>Sum of Prev Opportunity</t>
  </si>
  <si>
    <t>Sum of Prev SQL</t>
  </si>
  <si>
    <t>Sum of Prev MQL</t>
  </si>
  <si>
    <t>Sum of Prev Leads</t>
  </si>
  <si>
    <t>Sum of Won Deals</t>
  </si>
  <si>
    <t>Sum of Pending</t>
  </si>
  <si>
    <t>Sum of Lost</t>
  </si>
  <si>
    <t>Sum of Revenue</t>
  </si>
  <si>
    <t>Sum of Forecast</t>
  </si>
  <si>
    <t>Sun</t>
  </si>
  <si>
    <t>Mon</t>
  </si>
  <si>
    <t>Tue</t>
  </si>
  <si>
    <t>Wed</t>
  </si>
  <si>
    <t>Thu</t>
  </si>
  <si>
    <t>Fri</t>
  </si>
  <si>
    <t>Sat</t>
  </si>
  <si>
    <t>Proposal Count</t>
  </si>
  <si>
    <t>Negotiation Count</t>
  </si>
  <si>
    <t>KPI Plan</t>
  </si>
  <si>
    <t>Sum of Proposal</t>
  </si>
  <si>
    <t>Sum of Negotiation</t>
  </si>
  <si>
    <t>Sum of Proposal Count</t>
  </si>
  <si>
    <t>Sum of Negotiation Count</t>
  </si>
  <si>
    <t>Sum of Value</t>
  </si>
  <si>
    <t>Qualify</t>
  </si>
  <si>
    <t>Qualify Count</t>
  </si>
  <si>
    <t>Sum of Qualify</t>
  </si>
  <si>
    <t>Average of Mon</t>
  </si>
  <si>
    <t>Average of Tue</t>
  </si>
  <si>
    <t>Average of Thu</t>
  </si>
  <si>
    <t>Average of Fri</t>
  </si>
  <si>
    <t>Average of Sat</t>
  </si>
  <si>
    <t>Average of Sun</t>
  </si>
  <si>
    <t>Days</t>
  </si>
  <si>
    <t>Weekly Activity</t>
  </si>
  <si>
    <t>Sum of Wed</t>
  </si>
  <si>
    <t>Sum of Weekly Activity</t>
  </si>
  <si>
    <t>Average of Retention Rate</t>
  </si>
  <si>
    <t>1</t>
  </si>
  <si>
    <t>2</t>
  </si>
  <si>
    <t>3</t>
  </si>
  <si>
    <t>4</t>
  </si>
  <si>
    <t>5</t>
  </si>
  <si>
    <t>6</t>
  </si>
  <si>
    <t>7</t>
  </si>
  <si>
    <t>11</t>
  </si>
  <si>
    <t>12</t>
  </si>
  <si>
    <t>13</t>
  </si>
  <si>
    <t>14</t>
  </si>
  <si>
    <t>15</t>
  </si>
  <si>
    <t>16</t>
  </si>
  <si>
    <t>17</t>
  </si>
  <si>
    <t>Average of 1</t>
  </si>
  <si>
    <t>Average of 2</t>
  </si>
  <si>
    <t>Average of 3</t>
  </si>
  <si>
    <t>Average of 4</t>
  </si>
  <si>
    <t>Average of 5</t>
  </si>
  <si>
    <t>Average of 6</t>
  </si>
  <si>
    <t>Average of 7</t>
  </si>
  <si>
    <t>Average of 11</t>
  </si>
  <si>
    <t>Average of 12</t>
  </si>
  <si>
    <t>Average of 13</t>
  </si>
  <si>
    <t>Average of 14</t>
  </si>
  <si>
    <t>Average of 15</t>
  </si>
  <si>
    <t>Average of 16</t>
  </si>
  <si>
    <t>Average of 17</t>
  </si>
  <si>
    <t>Average of Risk Aging</t>
  </si>
  <si>
    <t>Average of Duration</t>
  </si>
  <si>
    <t>Sum of Ethan</t>
  </si>
  <si>
    <t>Sum of Michael</t>
  </si>
  <si>
    <t>Sum of James</t>
  </si>
  <si>
    <t>Sum of Olivia</t>
  </si>
  <si>
    <t>Sum of Emma</t>
  </si>
  <si>
    <t>Average of Daniel</t>
  </si>
  <si>
    <t>Average of Ryan</t>
  </si>
  <si>
    <t>Average of Sophia</t>
  </si>
  <si>
    <t>Average of Ava</t>
  </si>
  <si>
    <t>Average of Madison</t>
  </si>
  <si>
    <t>#0D0C15</t>
  </si>
  <si>
    <t>#12111E</t>
  </si>
  <si>
    <t>#0F0F1B</t>
  </si>
  <si>
    <t>#282A3E</t>
  </si>
  <si>
    <t>#111320</t>
  </si>
  <si>
    <t>#3E4060</t>
  </si>
  <si>
    <t>#3399FF</t>
  </si>
  <si>
    <t>#2C2E44</t>
  </si>
  <si>
    <t>#FFE1FF</t>
  </si>
  <si>
    <t>#C05BE9</t>
  </si>
  <si>
    <t>#161A28</t>
  </si>
  <si>
    <t>#1E2133</t>
  </si>
  <si>
    <t>#5F6193</t>
  </si>
  <si>
    <t>Line</t>
  </si>
  <si>
    <t>#232539</t>
  </si>
  <si>
    <t>#944247</t>
  </si>
  <si>
    <t>#E14856</t>
  </si>
  <si>
    <t>#FFFFFF</t>
  </si>
  <si>
    <t>#F9B7B1</t>
  </si>
  <si>
    <t>#1C1F31</t>
  </si>
  <si>
    <t>#B335B9</t>
  </si>
  <si>
    <t>#FE02CE</t>
  </si>
  <si>
    <t>#34DEE9</t>
  </si>
  <si>
    <t>#0D95D9</t>
  </si>
  <si>
    <t>#362DA6</t>
  </si>
  <si>
    <t>#BF5DF7</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</si>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</sst>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quot;$&quot;* #,##0.00_);_(&quot;$&quot;* \(#,##0.00\);_(&quot;$&quot;* &quot;-&quot;??_);_(@_)"/>
    <numFmt numFmtId="165" formatCode="[&gt;=1000]&quot;$&quot;0,&quot;K&quot;;[&lt;=-1000]\-0,&quot;K&quot;;0"/>
    <numFmt numFmtId="166" formatCode="_(&quot;$&quot;* #,##0_);_(&quot;$&quot;* \(#,##0\);_(&quot;$&quot;* &quot;-&quot;??_);_(@_)"/>
    <numFmt numFmtId="167" formatCode="[&gt;=1000]&quot;$&quot;0.0,&quot;K&quot;;[&lt;=-1000]\-0.0,&quot;K&quot;;0.0"/>
    <numFmt numFmtId="168" formatCode="[&gt;=1000000]&quot;$&quot;0.0,,&quot;M&quot;;[&gt;=1000]&quot;$&quot;0.0,&quot;K&quot;;&quot;$&quot;0"/>
  </numFmts>
  <fonts count="6" x14ac:knownFonts="1">
    <font>
      <sz val="11"/>
      <color theme="1"/>
      <name val="Aptos Narrow"/>
      <family val="2"/>
      <scheme val="minor"/>
    </font>
    <font>
      <sz val="11"/>
      <name val="Aptos Narrow"/>
      <family val="2"/>
      <scheme val="minor"/>
    </font>
    <font>
      <b/>
      <sz val="11"/>
      <color theme="1"/>
      <name val="Aptos Narrow"/>
      <family val="2"/>
      <scheme val="minor"/>
    </font>
    <font>
      <sz val="11"/>
      <color theme="1"/>
      <name val="Aptos Narrow"/>
      <family val="2"/>
      <scheme val="minor"/>
    </font>
    <font>
      <sz val="8"/>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0D0C15"/>
        <bgColor indexed="64"/>
      </patternFill>
    </fill>
    <fill>
      <patternFill patternType="solid">
        <fgColor rgb="FFEEECF4"/>
        <bgColor indexed="64"/>
      </patternFill>
    </fill>
    <fill>
      <patternFill patternType="solid">
        <fgColor rgb="FF12111E"/>
        <bgColor indexed="64"/>
      </patternFill>
    </fill>
    <fill>
      <patternFill patternType="solid">
        <fgColor rgb="FF0F0F1B"/>
        <bgColor indexed="64"/>
      </patternFill>
    </fill>
    <fill>
      <patternFill patternType="solid">
        <fgColor rgb="FF282A3E"/>
        <bgColor indexed="64"/>
      </patternFill>
    </fill>
    <fill>
      <patternFill patternType="solid">
        <fgColor rgb="FF111320"/>
        <bgColor indexed="64"/>
      </patternFill>
    </fill>
    <fill>
      <patternFill patternType="solid">
        <fgColor rgb="FF3E4060"/>
        <bgColor indexed="64"/>
      </patternFill>
    </fill>
    <fill>
      <patternFill patternType="solid">
        <fgColor rgb="FF3399FF"/>
        <bgColor indexed="64"/>
      </patternFill>
    </fill>
    <fill>
      <patternFill patternType="solid">
        <fgColor rgb="FF2C2E44"/>
        <bgColor indexed="64"/>
      </patternFill>
    </fill>
    <fill>
      <patternFill patternType="solid">
        <fgColor rgb="FFFFE1FF"/>
        <bgColor indexed="64"/>
      </patternFill>
    </fill>
    <fill>
      <patternFill patternType="solid">
        <fgColor rgb="FFC05BE9"/>
        <bgColor indexed="64"/>
      </patternFill>
    </fill>
    <fill>
      <patternFill patternType="solid">
        <fgColor rgb="FF161A28"/>
        <bgColor indexed="64"/>
      </patternFill>
    </fill>
    <fill>
      <patternFill patternType="solid">
        <fgColor rgb="FF1E2133"/>
        <bgColor indexed="64"/>
      </patternFill>
    </fill>
    <fill>
      <patternFill patternType="solid">
        <fgColor rgb="FF5F6193"/>
        <bgColor indexed="64"/>
      </patternFill>
    </fill>
    <fill>
      <patternFill patternType="solid">
        <fgColor rgb="FF232539"/>
        <bgColor indexed="64"/>
      </patternFill>
    </fill>
    <fill>
      <patternFill patternType="solid">
        <fgColor rgb="FF944247"/>
        <bgColor indexed="64"/>
      </patternFill>
    </fill>
    <fill>
      <patternFill patternType="solid">
        <fgColor rgb="FFE14856"/>
        <bgColor indexed="64"/>
      </patternFill>
    </fill>
    <fill>
      <patternFill patternType="solid">
        <fgColor rgb="FFF9B7B1"/>
        <bgColor indexed="64"/>
      </patternFill>
    </fill>
    <fill>
      <patternFill patternType="solid">
        <fgColor rgb="FF1C1F31"/>
        <bgColor indexed="64"/>
      </patternFill>
    </fill>
    <fill>
      <patternFill patternType="solid">
        <fgColor rgb="FFB335B9"/>
        <bgColor indexed="64"/>
      </patternFill>
    </fill>
    <fill>
      <patternFill patternType="solid">
        <fgColor rgb="FFFE02CE"/>
        <bgColor indexed="64"/>
      </patternFill>
    </fill>
    <fill>
      <patternFill patternType="solid">
        <fgColor rgb="FFFDC6F4"/>
        <bgColor indexed="64"/>
      </patternFill>
    </fill>
    <fill>
      <patternFill patternType="solid">
        <fgColor rgb="FF6A26A8"/>
        <bgColor indexed="64"/>
      </patternFill>
    </fill>
    <fill>
      <patternFill patternType="solid">
        <fgColor rgb="FFCE56F9"/>
        <bgColor indexed="64"/>
      </patternFill>
    </fill>
    <fill>
      <patternFill patternType="solid">
        <fgColor rgb="FFF8CEFD"/>
        <bgColor indexed="64"/>
      </patternFill>
    </fill>
    <fill>
      <patternFill patternType="solid">
        <fgColor rgb="FF20437E"/>
        <bgColor indexed="64"/>
      </patternFill>
    </fill>
    <fill>
      <patternFill patternType="solid">
        <fgColor rgb="FF288AB6"/>
        <bgColor indexed="64"/>
      </patternFill>
    </fill>
    <fill>
      <patternFill patternType="solid">
        <fgColor rgb="FFD5F7FF"/>
        <bgColor indexed="64"/>
      </patternFill>
    </fill>
    <fill>
      <patternFill patternType="solid">
        <fgColor rgb="FF34DEE9"/>
        <bgColor indexed="64"/>
      </patternFill>
    </fill>
    <fill>
      <patternFill patternType="solid">
        <fgColor rgb="FF0D95D9"/>
        <bgColor indexed="64"/>
      </patternFill>
    </fill>
    <fill>
      <patternFill patternType="solid">
        <fgColor rgb="FF362DA6"/>
        <bgColor indexed="64"/>
      </patternFill>
    </fill>
    <fill>
      <patternFill patternType="solid">
        <fgColor rgb="FFBF5DF7"/>
        <bgColor indexed="64"/>
      </patternFill>
    </fill>
  </fills>
  <borders count="1">
    <border>
      <left/>
      <right/>
      <top/>
      <bottom/>
      <diagonal/>
    </border>
  </borders>
  <cellStyleXfs count="3">
    <xf numFmtId="0" fontId="0" fillId="0" borderId="0"/>
    <xf numFmtId="164" fontId="3" fillId="0" borderId="0" applyFont="0" applyFill="0" applyBorder="0" applyAlignment="0" applyProtection="0"/>
    <xf numFmtId="9" fontId="3" fillId="0" borderId="0" applyFont="0" applyFill="0" applyBorder="0" applyAlignment="0" applyProtection="0"/>
  </cellStyleXfs>
  <cellXfs count="57">
    <xf numFmtId="0" fontId="0" fillId="0" borderId="0" xfId="0"/>
    <xf numFmtId="0" fontId="1" fillId="0" borderId="0" xfId="0" applyFont="1" applyAlignment="1">
      <alignment horizontal="center"/>
    </xf>
    <xf numFmtId="0" fontId="0" fillId="0" borderId="0" xfId="0" applyAlignment="1">
      <alignment horizontal="center"/>
    </xf>
    <xf numFmtId="0" fontId="0" fillId="0" borderId="0" xfId="0" applyAlignment="1">
      <alignment horizontal="left"/>
    </xf>
    <xf numFmtId="9" fontId="0" fillId="0" borderId="0" xfId="0" applyNumberFormat="1"/>
    <xf numFmtId="0" fontId="2" fillId="0" borderId="0" xfId="0" applyFont="1"/>
    <xf numFmtId="0" fontId="2" fillId="0" borderId="0" xfId="0" applyFont="1" applyAlignment="1">
      <alignment horizontal="center"/>
    </xf>
    <xf numFmtId="9" fontId="0" fillId="0" borderId="0" xfId="0" applyNumberFormat="1" applyAlignment="1">
      <alignment horizontal="center"/>
    </xf>
    <xf numFmtId="166" fontId="0" fillId="0" borderId="0" xfId="1" applyNumberFormat="1" applyFont="1"/>
    <xf numFmtId="9" fontId="0" fillId="0" borderId="0" xfId="2" applyFont="1"/>
    <xf numFmtId="0" fontId="0" fillId="0" borderId="0" xfId="0" applyAlignment="1">
      <alignment horizontal="right"/>
    </xf>
    <xf numFmtId="0" fontId="2" fillId="0" borderId="0" xfId="0" applyFont="1" applyAlignment="1">
      <alignment horizontal="right"/>
    </xf>
    <xf numFmtId="0" fontId="0" fillId="2" borderId="0" xfId="0" applyFill="1"/>
    <xf numFmtId="0" fontId="2" fillId="0" borderId="0" xfId="0" applyFont="1" applyAlignment="1">
      <alignment horizontal="left"/>
    </xf>
    <xf numFmtId="165" fontId="0" fillId="0" borderId="0" xfId="0" applyNumberFormat="1" applyAlignment="1">
      <alignment horizontal="center"/>
    </xf>
    <xf numFmtId="9" fontId="0" fillId="0" borderId="0" xfId="2" applyFont="1" applyAlignment="1">
      <alignment horizontal="center"/>
    </xf>
    <xf numFmtId="167" fontId="0" fillId="0" borderId="0" xfId="0" applyNumberFormat="1" applyAlignment="1">
      <alignment horizontal="center"/>
    </xf>
    <xf numFmtId="0" fontId="0" fillId="0" borderId="0" xfId="0" quotePrefix="1"/>
    <xf numFmtId="0" fontId="0" fillId="0" borderId="0" xfId="0" pivotButton="1"/>
    <xf numFmtId="1" fontId="0" fillId="0" borderId="0" xfId="2" applyNumberFormat="1" applyFont="1" applyAlignment="1">
      <alignment horizontal="center"/>
    </xf>
    <xf numFmtId="1" fontId="0" fillId="0" borderId="0" xfId="0" applyNumberFormat="1"/>
    <xf numFmtId="168" fontId="0" fillId="0" borderId="0" xfId="0" applyNumberFormat="1" applyAlignment="1">
      <alignment horizontal="center"/>
    </xf>
    <xf numFmtId="0" fontId="0" fillId="0" borderId="0" xfId="2" applyNumberFormat="1" applyFont="1" applyAlignment="1">
      <alignment horizontal="center"/>
    </xf>
    <xf numFmtId="0" fontId="0" fillId="3" borderId="0" xfId="0" applyFill="1"/>
    <xf numFmtId="0" fontId="5" fillId="2" borderId="0" xfId="0" applyFont="1" applyFill="1"/>
    <xf numFmtId="0" fontId="5" fillId="4" borderId="0" xfId="0" applyFont="1" applyFill="1"/>
    <xf numFmtId="0" fontId="5" fillId="5" borderId="0" xfId="0" applyFont="1" applyFill="1"/>
    <xf numFmtId="0" fontId="5" fillId="6" borderId="0" xfId="0" applyFont="1" applyFill="1"/>
    <xf numFmtId="0" fontId="5" fillId="7" borderId="0" xfId="0" applyFont="1" applyFill="1"/>
    <xf numFmtId="0" fontId="5" fillId="8" borderId="0" xfId="0" applyFont="1" applyFill="1"/>
    <xf numFmtId="0" fontId="5" fillId="10" borderId="0" xfId="0" applyFont="1" applyFill="1"/>
    <xf numFmtId="0" fontId="5" fillId="9" borderId="0" xfId="0" applyFont="1" applyFill="1"/>
    <xf numFmtId="0" fontId="0" fillId="11" borderId="0" xfId="0" applyFill="1"/>
    <xf numFmtId="0" fontId="0" fillId="12" borderId="0" xfId="0" applyFill="1"/>
    <xf numFmtId="0" fontId="5" fillId="13" borderId="0" xfId="0" applyFont="1" applyFill="1"/>
    <xf numFmtId="0" fontId="5" fillId="14" borderId="0" xfId="0" applyFont="1" applyFill="1"/>
    <xf numFmtId="0" fontId="5" fillId="15" borderId="0" xfId="0" applyFont="1" applyFill="1"/>
    <xf numFmtId="0" fontId="5" fillId="16" borderId="0" xfId="0" applyFont="1" applyFill="1"/>
    <xf numFmtId="0" fontId="5" fillId="17" borderId="0" xfId="0" applyFont="1" applyFill="1"/>
    <xf numFmtId="0" fontId="5" fillId="18" borderId="0" xfId="0" applyFont="1" applyFill="1"/>
    <xf numFmtId="0" fontId="0" fillId="19" borderId="0" xfId="0" applyFill="1"/>
    <xf numFmtId="0" fontId="5" fillId="20" borderId="0" xfId="0" applyFont="1" applyFill="1"/>
    <xf numFmtId="0" fontId="5" fillId="21" borderId="0" xfId="0" applyFont="1" applyFill="1"/>
    <xf numFmtId="0" fontId="5" fillId="22" borderId="0" xfId="0" applyFont="1" applyFill="1"/>
    <xf numFmtId="0" fontId="0" fillId="23" borderId="0" xfId="0" applyFill="1"/>
    <xf numFmtId="0" fontId="5" fillId="24" borderId="0" xfId="0" applyFont="1" applyFill="1"/>
    <xf numFmtId="0" fontId="5" fillId="25" borderId="0" xfId="0" applyFont="1" applyFill="1"/>
    <xf numFmtId="0" fontId="0" fillId="26" borderId="0" xfId="0" applyFill="1"/>
    <xf numFmtId="0" fontId="5" fillId="27" borderId="0" xfId="0" applyFont="1" applyFill="1"/>
    <xf numFmtId="0" fontId="5" fillId="28" borderId="0" xfId="0" applyFont="1" applyFill="1"/>
    <xf numFmtId="0" fontId="0" fillId="29" borderId="0" xfId="0" applyFill="1"/>
    <xf numFmtId="0" fontId="0" fillId="30" borderId="0" xfId="0" applyFill="1"/>
    <xf numFmtId="0" fontId="5" fillId="32" borderId="0" xfId="0" applyFont="1" applyFill="1"/>
    <xf numFmtId="0" fontId="5" fillId="33" borderId="0" xfId="0" applyFont="1" applyFill="1"/>
    <xf numFmtId="0" fontId="5" fillId="31" borderId="0" xfId="0" applyFont="1" applyFill="1"/>
    <xf numFmtId="0" fontId="0" fillId="0" borderId="0" xfId="0" applyAlignment="1">
      <alignment horizontal="center"/>
    </xf>
    <xf numFmtId="0" fontId="0" fillId="0" borderId="0" xfId="0" applyNumberFormat="1"/>
  </cellXfs>
  <cellStyles count="3">
    <cellStyle name="Currency" xfId="1" builtinId="4"/>
    <cellStyle name="Normal" xfId="0" builtinId="0"/>
    <cellStyle name="Percent" xfId="2" builtinId="5"/>
  </cellStyles>
  <dxfs count="85">
    <dxf>
      <numFmt numFmtId="13" formatCode="0%"/>
    </dxf>
    <dxf>
      <numFmt numFmtId="13" formatCode="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numFmt numFmtId="13" formatCode="0%"/>
    </dxf>
    <dxf>
      <numFmt numFmtId="13" formatCode="0%"/>
    </dxf>
    <dxf>
      <font>
        <b/>
        <color theme="1"/>
      </font>
      <border>
        <bottom style="thin">
          <color theme="4"/>
        </bottom>
        <vertical/>
        <horizontal/>
      </border>
    </dxf>
    <dxf>
      <font>
        <color theme="1"/>
      </font>
      <fill>
        <patternFill>
          <bgColor rgb="FFF7F6FA"/>
        </patternFill>
      </fill>
      <border diagonalUp="0" diagonalDown="0">
        <left/>
        <right/>
        <top/>
        <bottom/>
        <vertical/>
        <horizontal/>
      </border>
    </dxf>
    <dxf>
      <font>
        <b/>
        <color theme="1"/>
      </font>
      <border>
        <bottom style="thin">
          <color theme="4"/>
        </bottom>
        <vertical/>
        <horizontal/>
      </border>
    </dxf>
    <dxf>
      <font>
        <color theme="1"/>
      </font>
      <fill>
        <patternFill>
          <bgColor rgb="FFF7F6FA"/>
        </patternFill>
      </fill>
      <border diagonalUp="0" diagonalDown="0">
        <left/>
        <right/>
        <top/>
        <bottom/>
        <vertical/>
        <horizontal/>
      </border>
    </dxf>
    <dxf>
      <font>
        <b/>
        <color theme="1"/>
      </font>
      <border>
        <bottom style="thin">
          <color theme="4"/>
        </bottom>
        <vertical/>
        <horizontal/>
      </border>
    </dxf>
    <dxf>
      <font>
        <color theme="1"/>
      </font>
      <fill>
        <patternFill>
          <bgColor rgb="FFF7F6FA"/>
        </patternFill>
      </fill>
      <border diagonalUp="0" diagonalDown="0">
        <left/>
        <right/>
        <top/>
        <bottom/>
        <vertical/>
        <horizontal/>
      </border>
    </dxf>
    <dxf>
      <font>
        <b/>
        <color theme="1"/>
      </font>
      <border>
        <bottom style="thin">
          <color theme="4"/>
        </bottom>
        <vertical/>
        <horizontal/>
      </border>
    </dxf>
    <dxf>
      <font>
        <color theme="1"/>
      </font>
      <fill>
        <patternFill>
          <bgColor rgb="FFF7F6FA"/>
        </patternFill>
      </fill>
      <border diagonalUp="0" diagonalDown="0">
        <left/>
        <right/>
        <top/>
        <bottom/>
        <vertical/>
        <horizontal/>
      </border>
    </dxf>
    <dxf>
      <font>
        <b/>
        <color theme="1"/>
      </font>
      <border>
        <bottom style="thin">
          <color theme="4"/>
        </bottom>
        <vertical/>
        <horizontal/>
      </border>
    </dxf>
    <dxf>
      <font>
        <color theme="1"/>
      </font>
      <fill>
        <patternFill>
          <bgColor rgb="FF161A28"/>
        </patternFill>
      </fill>
      <border diagonalUp="0" diagonalDown="0">
        <left/>
        <right/>
        <top/>
        <bottom/>
        <vertical/>
        <horizontal/>
      </border>
    </dxf>
    <dxf>
      <font>
        <b/>
        <color theme="1"/>
      </font>
      <border>
        <bottom style="thin">
          <color theme="4"/>
        </bottom>
        <vertical/>
        <horizontal/>
      </border>
    </dxf>
    <dxf>
      <font>
        <color theme="1"/>
      </font>
      <fill>
        <patternFill>
          <bgColor rgb="FF161A28"/>
        </patternFill>
      </fill>
      <border diagonalUp="0" diagonalDown="0">
        <left/>
        <right/>
        <top/>
        <bottom/>
        <vertical/>
        <horizontal/>
      </border>
    </dxf>
    <dxf>
      <font>
        <b/>
        <color theme="1"/>
      </font>
      <border>
        <bottom style="thin">
          <color theme="4"/>
        </bottom>
        <vertical/>
        <horizontal/>
      </border>
    </dxf>
    <dxf>
      <font>
        <color theme="1"/>
      </font>
      <fill>
        <patternFill>
          <bgColor theme="0"/>
        </patternFill>
      </fill>
      <border diagonalUp="0" diagonalDown="0">
        <left/>
        <right/>
        <top/>
        <bottom/>
        <vertical/>
        <horizontal/>
      </border>
    </dxf>
    <dxf>
      <font>
        <b/>
        <color theme="1"/>
      </font>
      <border>
        <bottom style="thin">
          <color theme="4"/>
        </bottom>
        <vertical/>
        <horizontal/>
      </border>
    </dxf>
    <dxf>
      <font>
        <color theme="1"/>
      </font>
      <fill>
        <patternFill>
          <bgColor theme="0"/>
        </patternFill>
      </fill>
      <border diagonalUp="0" diagonalDown="0">
        <left/>
        <right/>
        <top/>
        <bottom/>
        <vertical/>
        <horizontal/>
      </border>
    </dxf>
    <dxf>
      <font>
        <b/>
        <color theme="1"/>
      </font>
      <border>
        <bottom style="thin">
          <color theme="4"/>
        </bottom>
        <vertical/>
        <horizontal/>
      </border>
    </dxf>
    <dxf>
      <font>
        <color theme="1"/>
      </font>
      <fill>
        <patternFill>
          <bgColor rgb="FF14181D"/>
        </patternFill>
      </fill>
      <border diagonalUp="0" diagonalDown="0">
        <left/>
        <right/>
        <top/>
        <bottom/>
        <vertical/>
        <horizontal/>
      </border>
    </dxf>
    <dxf>
      <font>
        <b/>
        <color theme="1"/>
      </font>
      <border>
        <bottom style="thin">
          <color theme="4"/>
        </bottom>
        <vertical/>
        <horizontal/>
      </border>
    </dxf>
    <dxf>
      <font>
        <color theme="1"/>
      </font>
      <fill>
        <patternFill>
          <bgColor rgb="FF1B1E26"/>
        </patternFill>
      </fill>
      <border diagonalUp="0" diagonalDown="0">
        <left/>
        <right/>
        <top/>
        <bottom/>
        <vertical/>
        <horizontal/>
      </border>
    </dxf>
    <dxf>
      <font>
        <b/>
        <color theme="1"/>
      </font>
      <border>
        <bottom style="thin">
          <color theme="4"/>
        </bottom>
        <vertical/>
        <horizontal/>
      </border>
    </dxf>
    <dxf>
      <font>
        <color theme="1"/>
      </font>
      <fill>
        <patternFill>
          <bgColor rgb="FF1B1E26"/>
        </patternFill>
      </fill>
      <border diagonalUp="0" diagonalDown="0">
        <left/>
        <right/>
        <top/>
        <bottom/>
        <vertical/>
        <horizontal/>
      </border>
    </dxf>
  </dxfs>
  <tableStyles count="11" defaultTableStyle="TableStyleMedium2" defaultPivotStyle="PivotStyleLight16">
    <tableStyle name="SlicerStyleLight1 2" pivot="0" table="0" count="2" xr9:uid="{F0F778F6-ABBD-4BCE-8189-9DF35FC9F1D4}">
      <tableStyleElement type="wholeTable" dxfId="84"/>
      <tableStyleElement type="headerRow" dxfId="83"/>
    </tableStyle>
    <tableStyle name="SlicerStyleLight1 2 2" pivot="0" table="0" count="2" xr9:uid="{B9CC2901-1BA9-4A37-BC6A-71EFCEDAFCE0}">
      <tableStyleElement type="wholeTable" dxfId="82"/>
      <tableStyleElement type="headerRow" dxfId="81"/>
    </tableStyle>
    <tableStyle name="SlicerStyleLight1 2 2 2" pivot="0" table="0" count="2" xr9:uid="{E67BF022-53FA-453A-8CC9-B1980D058938}">
      <tableStyleElement type="wholeTable" dxfId="80"/>
      <tableStyleElement type="headerRow" dxfId="79"/>
    </tableStyle>
    <tableStyle name="SlicerStyleLight1 2 2 3" pivot="0" table="0" count="2" xr9:uid="{37295FC6-A506-4A7A-9082-413970CA7CBE}">
      <tableStyleElement type="wholeTable" dxfId="78"/>
      <tableStyleElement type="headerRow" dxfId="77"/>
    </tableStyle>
    <tableStyle name="SlicerStyleLight1 2 3" pivot="0" table="0" count="2" xr9:uid="{54EC4FD7-3A17-4495-A275-BA42F8D2911B}">
      <tableStyleElement type="wholeTable" dxfId="76"/>
      <tableStyleElement type="headerRow" dxfId="75"/>
    </tableStyle>
    <tableStyle name="SlicerStyleLight1 3" pivot="0" table="0" count="10" xr9:uid="{41FE19EA-75AD-49B2-9C74-6ABFC54E9473}">
      <tableStyleElement type="wholeTable" dxfId="74"/>
      <tableStyleElement type="headerRow" dxfId="73"/>
    </tableStyle>
    <tableStyle name="SlicerStyleLight1 3 2" pivot="0" table="0" count="10" xr9:uid="{5EF61684-302B-4437-9AE9-D6ECAFB6FF12}">
      <tableStyleElement type="wholeTable" dxfId="72"/>
      <tableStyleElement type="headerRow" dxfId="71"/>
    </tableStyle>
    <tableStyle name="SlicerStyleLight1 3 2 2" pivot="0" table="0" count="10" xr9:uid="{55B89C2E-1260-45C3-AB93-BA254EE5EFD9}">
      <tableStyleElement type="wholeTable" dxfId="70"/>
      <tableStyleElement type="headerRow" dxfId="69"/>
    </tableStyle>
    <tableStyle name="SlicerStyleLight1 3 2 3" pivot="0" table="0" count="10" xr9:uid="{7A2BA0B2-859B-48B3-8FAB-249515F8D9B1}">
      <tableStyleElement type="wholeTable" dxfId="68"/>
      <tableStyleElement type="headerRow" dxfId="67"/>
    </tableStyle>
    <tableStyle name="SlicerStyleLight1 3 2 4" pivot="0" table="0" count="10" xr9:uid="{4E746859-56BC-478F-9A4B-2C5F5CC0CFB5}">
      <tableStyleElement type="wholeTable" dxfId="66"/>
      <tableStyleElement type="headerRow" dxfId="65"/>
    </tableStyle>
    <tableStyle name="SlicerStyleLight1 3 3" pivot="0" table="0" count="10" xr9:uid="{7B49E870-221F-42BB-8C30-111E9D962308}">
      <tableStyleElement type="wholeTable" dxfId="64"/>
      <tableStyleElement type="headerRow" dxfId="63"/>
    </tableStyle>
  </tableStyles>
  <colors>
    <mruColors>
      <color rgb="FF34DEE9"/>
      <color rgb="FF8D8FB5"/>
      <color rgb="FFBF5DF7"/>
      <color rgb="FF362DA6"/>
      <color rgb="FF0D95D9"/>
      <color rgb="FFD5F7FF"/>
      <color rgb="FF288AB6"/>
      <color rgb="FF20437E"/>
      <color rgb="FFF8CEFD"/>
      <color rgb="FFCE56F9"/>
    </mruColors>
  </color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gradientFill degree="270">
              <stop position="0">
                <color rgb="FF67A7E8"/>
              </stop>
              <stop position="1">
                <color rgb="FF6998E6"/>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8D8FB5"/>
          </font>
          <fill>
            <patternFill patternType="solid">
              <fgColor rgb="FFFFFFFF"/>
              <bgColor theme="0"/>
            </patternFill>
          </fill>
          <border diagonalUp="0" diagonalDown="0">
            <left style="thin">
              <color rgb="FFD9DAE7"/>
            </left>
            <right style="thin">
              <color rgb="FFD9DAE7"/>
            </right>
            <top style="thin">
              <color rgb="FFD9DAE7"/>
            </top>
            <bottom style="thin">
              <color rgb="FFD9DAE7"/>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6998E6"/>
              </stop>
              <stop position="1">
                <color rgb="FF67A7E8"/>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7"/>
            <color rgb="FF58D3F3"/>
          </font>
          <fill>
            <patternFill patternType="solid">
              <fgColor rgb="FFFFFFFF"/>
              <bgColor theme="0"/>
            </patternFill>
          </fill>
          <border diagonalUp="0" diagonalDown="0">
            <left style="thin">
              <color rgb="FFD9DAE7"/>
            </left>
            <right style="thin">
              <color rgb="FFD9DAE7"/>
            </right>
            <top style="thin">
              <color rgb="FFD9DAE7"/>
            </top>
            <bottom style="thin">
              <color rgb="FFD9DAE7"/>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270">
              <stop position="0">
                <color rgb="FF67A7E8"/>
              </stop>
              <stop position="1">
                <color rgb="FF6998E6"/>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7"/>
            <color rgb="FF8D8FB5"/>
          </font>
          <fill>
            <patternFill patternType="solid">
              <fgColor rgb="FFFFFFFF"/>
              <bgColor theme="0"/>
            </patternFill>
          </fill>
          <border diagonalUp="0" diagonalDown="0">
            <left style="thin">
              <color rgb="FFD9DAE7"/>
            </left>
            <right style="thin">
              <color rgb="FFD9DAE7"/>
            </right>
            <top style="thin">
              <color rgb="FFD9DAE7"/>
            </top>
            <bottom style="thin">
              <color rgb="FFD9DAE7"/>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6998E6"/>
              </stop>
              <stop position="1">
                <color rgb="FF67A7E8"/>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7"/>
            <color rgb="FF8D8FB5"/>
          </font>
          <fill>
            <patternFill patternType="solid">
              <fgColor rgb="FFFFFFFF"/>
              <bgColor theme="0"/>
            </patternFill>
          </fill>
          <border diagonalUp="0" diagonalDown="0">
            <left style="thin">
              <color rgb="FFD9DAE7"/>
            </left>
            <right style="thin">
              <color rgb="FFD9DAE7"/>
            </right>
            <top style="thin">
              <color rgb="FFD9DAE7"/>
            </top>
            <bottom style="thin">
              <color rgb="FFD9DAE7"/>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288AB6"/>
              </stop>
              <stop position="1">
                <color rgb="FF20437E"/>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7"/>
            <color rgb="FF58D3F3"/>
          </font>
          <fill>
            <patternFill patternType="solid">
              <fgColor rgb="FFFFFFFF"/>
              <bgColor rgb="FF20437E"/>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gradientFill degree="90">
              <stop position="0">
                <color rgb="FF288AB6"/>
              </stop>
              <stop position="1">
                <color rgb="FF20437E"/>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58D3F3"/>
          </font>
          <fill>
            <patternFill patternType="solid">
              <fgColor rgb="FFFFFFFF"/>
              <bgColor rgb="FF20437E"/>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3">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1 3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3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3 2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3 2 4">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3.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2" Type="http://schemas.microsoft.com/office/2011/relationships/chartColorStyle" Target="colors9.xml"/><Relationship Id="rId1" Type="http://schemas.microsoft.com/office/2011/relationships/chartStyle" Target="style9.xml"/><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s>
</file>

<file path=xl/charts/_rels/chart1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2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2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2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6.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2" Type="http://schemas.microsoft.com/office/2011/relationships/chartColorStyle" Target="colors18.xml"/><Relationship Id="rId1" Type="http://schemas.microsoft.com/office/2011/relationships/chartStyle" Target="style18.xml"/><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Processing!$N$25</c:f>
              <c:strCache>
                <c:ptCount val="1"/>
                <c:pt idx="0">
                  <c:v>Value1</c:v>
                </c:pt>
              </c:strCache>
            </c:strRef>
          </c:tx>
          <c:spPr>
            <a:solidFill>
              <a:srgbClr val="07D3D3"/>
            </a:solidFill>
            <a:ln>
              <a:noFill/>
            </a:ln>
            <a:effectLst/>
          </c:spPr>
          <c:invertIfNegative val="0"/>
          <c:val>
            <c:numRef>
              <c:f>Processing!$N$26:$N$30</c:f>
              <c:numCache>
                <c:formatCode>_("$"* #,##0_);_("$"* \(#,##0\);_("$"* "-"??_);_(@_)</c:formatCode>
                <c:ptCount val="5"/>
                <c:pt idx="0">
                  <c:v>23076</c:v>
                </c:pt>
                <c:pt idx="1">
                  <c:v>22452</c:v>
                </c:pt>
                <c:pt idx="2">
                  <c:v>20737</c:v>
                </c:pt>
                <c:pt idx="3">
                  <c:v>19334</c:v>
                </c:pt>
                <c:pt idx="4">
                  <c:v>18087</c:v>
                </c:pt>
              </c:numCache>
            </c:numRef>
          </c:val>
          <c:extLst>
            <c:ext xmlns:c16="http://schemas.microsoft.com/office/drawing/2014/chart" uri="{C3380CC4-5D6E-409C-BE32-E72D297353CC}">
              <c16:uniqueId val="{00000000-FE67-42E0-B49E-BC398D5E3D4B}"/>
            </c:ext>
          </c:extLst>
        </c:ser>
        <c:ser>
          <c:idx val="1"/>
          <c:order val="1"/>
          <c:tx>
            <c:strRef>
              <c:f>Processing!$O$25</c:f>
              <c:strCache>
                <c:ptCount val="1"/>
                <c:pt idx="0">
                  <c:v>Value2</c:v>
                </c:pt>
              </c:strCache>
            </c:strRef>
          </c:tx>
          <c:spPr>
            <a:solidFill>
              <a:srgbClr val="446EF6"/>
            </a:solidFill>
            <a:ln>
              <a:noFill/>
            </a:ln>
            <a:effectLst/>
          </c:spPr>
          <c:invertIfNegative val="0"/>
          <c:val>
            <c:numRef>
              <c:f>Processing!$O$26:$O$30</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1-FE67-42E0-B49E-BC398D5E3D4B}"/>
            </c:ext>
          </c:extLst>
        </c:ser>
        <c:dLbls>
          <c:showLegendKey val="0"/>
          <c:showVal val="0"/>
          <c:showCatName val="0"/>
          <c:showSerName val="0"/>
          <c:showPercent val="0"/>
          <c:showBubbleSize val="0"/>
        </c:dLbls>
        <c:gapWidth val="500"/>
        <c:overlap val="100"/>
        <c:axId val="2105158720"/>
        <c:axId val="2105139040"/>
      </c:barChart>
      <c:catAx>
        <c:axId val="2105158720"/>
        <c:scaling>
          <c:orientation val="maxMin"/>
        </c:scaling>
        <c:delete val="1"/>
        <c:axPos val="l"/>
        <c:majorTickMark val="none"/>
        <c:minorTickMark val="none"/>
        <c:tickLblPos val="nextTo"/>
        <c:crossAx val="2105139040"/>
        <c:crosses val="autoZero"/>
        <c:auto val="1"/>
        <c:lblAlgn val="ctr"/>
        <c:lblOffset val="100"/>
        <c:noMultiLvlLbl val="0"/>
      </c:catAx>
      <c:valAx>
        <c:axId val="2105139040"/>
        <c:scaling>
          <c:orientation val="minMax"/>
          <c:min val="0"/>
        </c:scaling>
        <c:delete val="1"/>
        <c:axPos val="t"/>
        <c:numFmt formatCode="_(&quot;$&quot;* #,##0_);_(&quot;$&quot;* \(#,##0\);_(&quot;$&quot;* &quot;-&quot;??_);_(@_)" sourceLinked="1"/>
        <c:majorTickMark val="none"/>
        <c:minorTickMark val="none"/>
        <c:tickLblPos val="nextTo"/>
        <c:crossAx val="210515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bg1">
                <a:alpha val="20000"/>
              </a:schemeClr>
            </a:solidFill>
            <a:ln>
              <a:noFill/>
            </a:ln>
            <a:effectLst/>
          </c:spPr>
          <c:invertIfNegative val="0"/>
          <c:val>
            <c:numRef>
              <c:f>Processing!$D$5</c:f>
              <c:numCache>
                <c:formatCode>0%</c:formatCode>
                <c:ptCount val="1"/>
                <c:pt idx="0">
                  <c:v>0.34061135371179041</c:v>
                </c:pt>
              </c:numCache>
            </c:numRef>
          </c:val>
          <c:extLst>
            <c:ext xmlns:c16="http://schemas.microsoft.com/office/drawing/2014/chart" uri="{C3380CC4-5D6E-409C-BE32-E72D297353CC}">
              <c16:uniqueId val="{00000000-08EA-4759-89C4-360E27F3B09C}"/>
            </c:ext>
          </c:extLst>
        </c:ser>
        <c:ser>
          <c:idx val="1"/>
          <c:order val="1"/>
          <c:spPr>
            <a:noFill/>
            <a:ln>
              <a:noFill/>
            </a:ln>
            <a:effectLst/>
          </c:spPr>
          <c:invertIfNegative val="0"/>
          <c:val>
            <c:numRef>
              <c:f>Processing!$E$5</c:f>
              <c:numCache>
                <c:formatCode>0%</c:formatCode>
                <c:ptCount val="1"/>
                <c:pt idx="0">
                  <c:v>0.65938864628820959</c:v>
                </c:pt>
              </c:numCache>
            </c:numRef>
          </c:val>
          <c:extLst>
            <c:ext xmlns:c16="http://schemas.microsoft.com/office/drawing/2014/chart" uri="{C3380CC4-5D6E-409C-BE32-E72D297353CC}">
              <c16:uniqueId val="{00000001-08EA-4759-89C4-360E27F3B09C}"/>
            </c:ext>
          </c:extLst>
        </c:ser>
        <c:dLbls>
          <c:showLegendKey val="0"/>
          <c:showVal val="0"/>
          <c:showCatName val="0"/>
          <c:showSerName val="0"/>
          <c:showPercent val="0"/>
          <c:showBubbleSize val="0"/>
        </c:dLbls>
        <c:gapWidth val="0"/>
        <c:overlap val="100"/>
        <c:axId val="874492399"/>
        <c:axId val="874493359"/>
      </c:barChart>
      <c:catAx>
        <c:axId val="874492399"/>
        <c:scaling>
          <c:orientation val="minMax"/>
        </c:scaling>
        <c:delete val="1"/>
        <c:axPos val="l"/>
        <c:majorTickMark val="out"/>
        <c:minorTickMark val="none"/>
        <c:tickLblPos val="nextTo"/>
        <c:crossAx val="874493359"/>
        <c:crosses val="autoZero"/>
        <c:auto val="1"/>
        <c:lblAlgn val="ctr"/>
        <c:lblOffset val="100"/>
        <c:noMultiLvlLbl val="0"/>
      </c:catAx>
      <c:valAx>
        <c:axId val="874493359"/>
        <c:scaling>
          <c:orientation val="minMax"/>
          <c:max val="1"/>
          <c:min val="0"/>
        </c:scaling>
        <c:delete val="1"/>
        <c:axPos val="b"/>
        <c:numFmt formatCode="0%" sourceLinked="1"/>
        <c:majorTickMark val="out"/>
        <c:minorTickMark val="none"/>
        <c:tickLblPos val="nextTo"/>
        <c:crossAx val="87449239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bg1">
                <a:alpha val="20000"/>
              </a:schemeClr>
            </a:solidFill>
            <a:ln>
              <a:noFill/>
            </a:ln>
            <a:effectLst/>
          </c:spPr>
          <c:invertIfNegative val="0"/>
          <c:val>
            <c:numRef>
              <c:f>Processing!$D$4</c:f>
              <c:numCache>
                <c:formatCode>0%</c:formatCode>
                <c:ptCount val="1"/>
                <c:pt idx="0">
                  <c:v>0.4663951120162933</c:v>
                </c:pt>
              </c:numCache>
            </c:numRef>
          </c:val>
          <c:extLst>
            <c:ext xmlns:c16="http://schemas.microsoft.com/office/drawing/2014/chart" uri="{C3380CC4-5D6E-409C-BE32-E72D297353CC}">
              <c16:uniqueId val="{00000000-53E3-4A3D-BDE8-84D7A460068A}"/>
            </c:ext>
          </c:extLst>
        </c:ser>
        <c:ser>
          <c:idx val="1"/>
          <c:order val="1"/>
          <c:spPr>
            <a:noFill/>
            <a:ln>
              <a:noFill/>
            </a:ln>
            <a:effectLst/>
          </c:spPr>
          <c:invertIfNegative val="0"/>
          <c:val>
            <c:numRef>
              <c:f>Processing!$E$4</c:f>
              <c:numCache>
                <c:formatCode>0%</c:formatCode>
                <c:ptCount val="1"/>
                <c:pt idx="0">
                  <c:v>0.53360488798370675</c:v>
                </c:pt>
              </c:numCache>
            </c:numRef>
          </c:val>
          <c:extLst>
            <c:ext xmlns:c16="http://schemas.microsoft.com/office/drawing/2014/chart" uri="{C3380CC4-5D6E-409C-BE32-E72D297353CC}">
              <c16:uniqueId val="{00000001-53E3-4A3D-BDE8-84D7A460068A}"/>
            </c:ext>
          </c:extLst>
        </c:ser>
        <c:dLbls>
          <c:showLegendKey val="0"/>
          <c:showVal val="0"/>
          <c:showCatName val="0"/>
          <c:showSerName val="0"/>
          <c:showPercent val="0"/>
          <c:showBubbleSize val="0"/>
        </c:dLbls>
        <c:gapWidth val="0"/>
        <c:overlap val="100"/>
        <c:axId val="874492399"/>
        <c:axId val="874493359"/>
      </c:barChart>
      <c:catAx>
        <c:axId val="874492399"/>
        <c:scaling>
          <c:orientation val="minMax"/>
        </c:scaling>
        <c:delete val="1"/>
        <c:axPos val="l"/>
        <c:majorTickMark val="out"/>
        <c:minorTickMark val="none"/>
        <c:tickLblPos val="nextTo"/>
        <c:crossAx val="874493359"/>
        <c:crosses val="autoZero"/>
        <c:auto val="1"/>
        <c:lblAlgn val="ctr"/>
        <c:lblOffset val="100"/>
        <c:noMultiLvlLbl val="0"/>
      </c:catAx>
      <c:valAx>
        <c:axId val="874493359"/>
        <c:scaling>
          <c:orientation val="minMax"/>
          <c:max val="1"/>
          <c:min val="0"/>
        </c:scaling>
        <c:delete val="1"/>
        <c:axPos val="b"/>
        <c:numFmt formatCode="0%" sourceLinked="1"/>
        <c:majorTickMark val="out"/>
        <c:minorTickMark val="none"/>
        <c:tickLblPos val="nextTo"/>
        <c:crossAx val="87449239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bg1">
                <a:alpha val="50000"/>
              </a:schemeClr>
            </a:solidFill>
            <a:ln>
              <a:noFill/>
            </a:ln>
            <a:effectLst/>
          </c:spPr>
          <c:invertIfNegative val="0"/>
          <c:dPt>
            <c:idx val="0"/>
            <c:invertIfNegative val="0"/>
            <c:bubble3D val="0"/>
            <c:spPr>
              <a:solidFill>
                <a:schemeClr val="bg1">
                  <a:alpha val="20000"/>
                </a:schemeClr>
              </a:solidFill>
              <a:ln>
                <a:noFill/>
              </a:ln>
              <a:effectLst/>
            </c:spPr>
            <c:extLst>
              <c:ext xmlns:c16="http://schemas.microsoft.com/office/drawing/2014/chart" uri="{C3380CC4-5D6E-409C-BE32-E72D297353CC}">
                <c16:uniqueId val="{00000001-58CC-4342-91C1-8F2B7A6A2CFC}"/>
              </c:ext>
            </c:extLst>
          </c:dPt>
          <c:val>
            <c:numRef>
              <c:f>Processing!$D$2</c:f>
              <c:numCache>
                <c:formatCode>0%</c:formatCode>
                <c:ptCount val="1"/>
                <c:pt idx="0">
                  <c:v>0.52493867538838923</c:v>
                </c:pt>
              </c:numCache>
            </c:numRef>
          </c:val>
          <c:extLst>
            <c:ext xmlns:c16="http://schemas.microsoft.com/office/drawing/2014/chart" uri="{C3380CC4-5D6E-409C-BE32-E72D297353CC}">
              <c16:uniqueId val="{00000002-58CC-4342-91C1-8F2B7A6A2CFC}"/>
            </c:ext>
          </c:extLst>
        </c:ser>
        <c:ser>
          <c:idx val="1"/>
          <c:order val="1"/>
          <c:spPr>
            <a:noFill/>
            <a:ln>
              <a:noFill/>
            </a:ln>
            <a:effectLst/>
          </c:spPr>
          <c:invertIfNegative val="0"/>
          <c:val>
            <c:numRef>
              <c:f>Processing!$E$2</c:f>
              <c:numCache>
                <c:formatCode>0%</c:formatCode>
                <c:ptCount val="1"/>
                <c:pt idx="0">
                  <c:v>0.47506132461161077</c:v>
                </c:pt>
              </c:numCache>
            </c:numRef>
          </c:val>
          <c:extLst>
            <c:ext xmlns:c16="http://schemas.microsoft.com/office/drawing/2014/chart" uri="{C3380CC4-5D6E-409C-BE32-E72D297353CC}">
              <c16:uniqueId val="{00000003-58CC-4342-91C1-8F2B7A6A2CFC}"/>
            </c:ext>
          </c:extLst>
        </c:ser>
        <c:dLbls>
          <c:showLegendKey val="0"/>
          <c:showVal val="0"/>
          <c:showCatName val="0"/>
          <c:showSerName val="0"/>
          <c:showPercent val="0"/>
          <c:showBubbleSize val="0"/>
        </c:dLbls>
        <c:gapWidth val="0"/>
        <c:overlap val="100"/>
        <c:axId val="874492399"/>
        <c:axId val="874493359"/>
      </c:barChart>
      <c:catAx>
        <c:axId val="874492399"/>
        <c:scaling>
          <c:orientation val="minMax"/>
        </c:scaling>
        <c:delete val="1"/>
        <c:axPos val="l"/>
        <c:majorTickMark val="out"/>
        <c:minorTickMark val="none"/>
        <c:tickLblPos val="nextTo"/>
        <c:crossAx val="874493359"/>
        <c:crosses val="autoZero"/>
        <c:auto val="1"/>
        <c:lblAlgn val="ctr"/>
        <c:lblOffset val="100"/>
        <c:noMultiLvlLbl val="0"/>
      </c:catAx>
      <c:valAx>
        <c:axId val="874493359"/>
        <c:scaling>
          <c:orientation val="minMax"/>
          <c:max val="1"/>
          <c:min val="0"/>
        </c:scaling>
        <c:delete val="1"/>
        <c:axPos val="b"/>
        <c:numFmt formatCode="0%" sourceLinked="1"/>
        <c:majorTickMark val="out"/>
        <c:minorTickMark val="none"/>
        <c:tickLblPos val="nextTo"/>
        <c:crossAx val="87449239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bg1">
                <a:alpha val="20000"/>
              </a:schemeClr>
            </a:solidFill>
            <a:ln>
              <a:noFill/>
            </a:ln>
            <a:effectLst/>
          </c:spPr>
          <c:invertIfNegative val="0"/>
          <c:val>
            <c:numRef>
              <c:f>Processing!$D$3</c:f>
              <c:numCache>
                <c:formatCode>0%</c:formatCode>
                <c:ptCount val="1"/>
                <c:pt idx="0">
                  <c:v>0.76479750778816202</c:v>
                </c:pt>
              </c:numCache>
            </c:numRef>
          </c:val>
          <c:extLst>
            <c:ext xmlns:c16="http://schemas.microsoft.com/office/drawing/2014/chart" uri="{C3380CC4-5D6E-409C-BE32-E72D297353CC}">
              <c16:uniqueId val="{00000000-AC9E-4153-A2BF-E0E35889497B}"/>
            </c:ext>
          </c:extLst>
        </c:ser>
        <c:ser>
          <c:idx val="1"/>
          <c:order val="1"/>
          <c:spPr>
            <a:noFill/>
            <a:ln>
              <a:noFill/>
            </a:ln>
            <a:effectLst/>
          </c:spPr>
          <c:invertIfNegative val="0"/>
          <c:val>
            <c:numRef>
              <c:f>Processing!$E$3</c:f>
              <c:numCache>
                <c:formatCode>0%</c:formatCode>
                <c:ptCount val="1"/>
                <c:pt idx="0">
                  <c:v>0.23520249221183798</c:v>
                </c:pt>
              </c:numCache>
            </c:numRef>
          </c:val>
          <c:extLst>
            <c:ext xmlns:c16="http://schemas.microsoft.com/office/drawing/2014/chart" uri="{C3380CC4-5D6E-409C-BE32-E72D297353CC}">
              <c16:uniqueId val="{00000001-AC9E-4153-A2BF-E0E35889497B}"/>
            </c:ext>
          </c:extLst>
        </c:ser>
        <c:dLbls>
          <c:showLegendKey val="0"/>
          <c:showVal val="0"/>
          <c:showCatName val="0"/>
          <c:showSerName val="0"/>
          <c:showPercent val="0"/>
          <c:showBubbleSize val="0"/>
        </c:dLbls>
        <c:gapWidth val="0"/>
        <c:overlap val="100"/>
        <c:axId val="874492399"/>
        <c:axId val="874493359"/>
      </c:barChart>
      <c:catAx>
        <c:axId val="874492399"/>
        <c:scaling>
          <c:orientation val="minMax"/>
        </c:scaling>
        <c:delete val="1"/>
        <c:axPos val="l"/>
        <c:majorTickMark val="out"/>
        <c:minorTickMark val="none"/>
        <c:tickLblPos val="nextTo"/>
        <c:crossAx val="874493359"/>
        <c:crosses val="autoZero"/>
        <c:auto val="1"/>
        <c:lblAlgn val="ctr"/>
        <c:lblOffset val="100"/>
        <c:noMultiLvlLbl val="0"/>
      </c:catAx>
      <c:valAx>
        <c:axId val="874493359"/>
        <c:scaling>
          <c:orientation val="minMax"/>
          <c:max val="1"/>
          <c:min val="0"/>
        </c:scaling>
        <c:delete val="1"/>
        <c:axPos val="b"/>
        <c:numFmt formatCode="0%" sourceLinked="1"/>
        <c:majorTickMark val="out"/>
        <c:minorTickMark val="none"/>
        <c:tickLblPos val="nextTo"/>
        <c:crossAx val="87449239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Processing!$B$8</c:f>
              <c:strCache>
                <c:ptCount val="1"/>
                <c:pt idx="0">
                  <c:v>Revenue</c:v>
                </c:pt>
              </c:strCache>
            </c:strRef>
          </c:tx>
          <c:spPr>
            <a:solidFill>
              <a:schemeClr val="accent1"/>
            </a:solidFill>
            <a:ln w="127000">
              <a:gradFill>
                <a:gsLst>
                  <a:gs pos="0">
                    <a:srgbClr val="B4D7FC"/>
                  </a:gs>
                  <a:gs pos="90000">
                    <a:srgbClr val="518FEC"/>
                  </a:gs>
                </a:gsLst>
                <a:lin ang="5700000" scaled="0"/>
              </a:gradFill>
            </a:ln>
            <a:effectLst/>
          </c:spPr>
          <c:invertIfNegative val="0"/>
          <c:cat>
            <c:strRef>
              <c:f>Processing!$A$9:$A$20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Processing!$B$9:$B$20</c:f>
              <c:numCache>
                <c:formatCode>General</c:formatCode>
                <c:ptCount val="12"/>
                <c:pt idx="0">
                  <c:v>620194</c:v>
                </c:pt>
                <c:pt idx="1">
                  <c:v>750285</c:v>
                </c:pt>
                <c:pt idx="2">
                  <c:v>880309</c:v>
                </c:pt>
                <c:pt idx="3">
                  <c:v>1020288</c:v>
                </c:pt>
                <c:pt idx="4">
                  <c:v>1150282</c:v>
                </c:pt>
                <c:pt idx="5">
                  <c:v>1100350</c:v>
                </c:pt>
                <c:pt idx="6">
                  <c:v>950350</c:v>
                </c:pt>
                <c:pt idx="7">
                  <c:v>850346</c:v>
                </c:pt>
                <c:pt idx="8">
                  <c:v>700391</c:v>
                </c:pt>
                <c:pt idx="9">
                  <c:v>650203</c:v>
                </c:pt>
                <c:pt idx="10">
                  <c:v>800355</c:v>
                </c:pt>
                <c:pt idx="11">
                  <c:v>900113</c:v>
                </c:pt>
              </c:numCache>
            </c:numRef>
          </c:val>
          <c:extLst>
            <c:ext xmlns:c16="http://schemas.microsoft.com/office/drawing/2014/chart" uri="{C3380CC4-5D6E-409C-BE32-E72D297353CC}">
              <c16:uniqueId val="{00000000-E661-409B-86D7-CEC2DBA5847D}"/>
            </c:ext>
          </c:extLst>
        </c:ser>
        <c:ser>
          <c:idx val="1"/>
          <c:order val="1"/>
          <c:tx>
            <c:strRef>
              <c:f>Processing!$C$8</c:f>
              <c:strCache>
                <c:ptCount val="1"/>
                <c:pt idx="0">
                  <c:v>Cursor</c:v>
                </c:pt>
              </c:strCache>
            </c:strRef>
          </c:tx>
          <c:spPr>
            <a:solidFill>
              <a:schemeClr val="accent2"/>
            </a:solidFill>
            <a:ln w="127000">
              <a:gradFill>
                <a:gsLst>
                  <a:gs pos="0">
                    <a:srgbClr val="B97CEF"/>
                  </a:gs>
                  <a:gs pos="100000">
                    <a:srgbClr val="8293ED"/>
                  </a:gs>
                </a:gsLst>
                <a:lin ang="5400000" scaled="1"/>
              </a:gradFill>
            </a:ln>
            <a:effectLst/>
          </c:spPr>
          <c:invertIfNegative val="0"/>
          <c:dLbls>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8D8FB5"/>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Processing!$A$9:$A$20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Processing!$C$9:$C$20</c:f>
              <c:numCache>
                <c:formatCode>General</c:formatCode>
                <c:ptCount val="12"/>
                <c:pt idx="0">
                  <c:v>#N/A</c:v>
                </c:pt>
                <c:pt idx="1">
                  <c:v>#N/A</c:v>
                </c:pt>
                <c:pt idx="2">
                  <c:v>#N/A</c:v>
                </c:pt>
                <c:pt idx="3">
                  <c:v>#N/A</c:v>
                </c:pt>
                <c:pt idx="4">
                  <c:v>#N/A</c:v>
                </c:pt>
                <c:pt idx="5">
                  <c:v>#N/A</c:v>
                </c:pt>
                <c:pt idx="6">
                  <c:v>#N/A</c:v>
                </c:pt>
                <c:pt idx="7">
                  <c:v>#N/A</c:v>
                </c:pt>
                <c:pt idx="8">
                  <c:v>#N/A</c:v>
                </c:pt>
                <c:pt idx="9">
                  <c:v>650203</c:v>
                </c:pt>
                <c:pt idx="10">
                  <c:v>#N/A</c:v>
                </c:pt>
                <c:pt idx="11">
                  <c:v>#N/A</c:v>
                </c:pt>
              </c:numCache>
            </c:numRef>
          </c:val>
          <c:extLst>
            <c:ext xmlns:c16="http://schemas.microsoft.com/office/drawing/2014/chart" uri="{C3380CC4-5D6E-409C-BE32-E72D297353CC}">
              <c16:uniqueId val="{00000001-E661-409B-86D7-CEC2DBA5847D}"/>
            </c:ext>
          </c:extLst>
        </c:ser>
        <c:dLbls>
          <c:showLegendKey val="0"/>
          <c:showVal val="0"/>
          <c:showCatName val="0"/>
          <c:showSerName val="0"/>
          <c:showPercent val="0"/>
          <c:showBubbleSize val="0"/>
        </c:dLbls>
        <c:gapWidth val="219"/>
        <c:overlap val="100"/>
        <c:axId val="1937541648"/>
        <c:axId val="1905891520"/>
      </c:barChart>
      <c:lineChart>
        <c:grouping val="standard"/>
        <c:varyColors val="0"/>
        <c:ser>
          <c:idx val="2"/>
          <c:order val="2"/>
          <c:tx>
            <c:strRef>
              <c:f>Processing!$D$8</c:f>
              <c:strCache>
                <c:ptCount val="1"/>
                <c:pt idx="0">
                  <c:v>Forecast</c:v>
                </c:pt>
              </c:strCache>
            </c:strRef>
          </c:tx>
          <c:spPr>
            <a:ln w="19050" cap="rnd">
              <a:solidFill>
                <a:srgbClr val="C05BE9"/>
              </a:solidFill>
              <a:round/>
            </a:ln>
            <a:effectLst/>
          </c:spPr>
          <c:marker>
            <c:symbol val="circle"/>
            <c:size val="7"/>
            <c:spPr>
              <a:solidFill>
                <a:schemeClr val="bg1"/>
              </a:solidFill>
              <a:ln w="9525">
                <a:solidFill>
                  <a:srgbClr val="C05BE9"/>
                </a:solidFill>
              </a:ln>
              <a:effectLst/>
            </c:spPr>
          </c:marker>
          <c:val>
            <c:numRef>
              <c:f>Processing!$D$9:$D$20</c:f>
              <c:numCache>
                <c:formatCode>General</c:formatCode>
                <c:ptCount val="12"/>
                <c:pt idx="0">
                  <c:v>950198</c:v>
                </c:pt>
                <c:pt idx="1">
                  <c:v>800198</c:v>
                </c:pt>
                <c:pt idx="2">
                  <c:v>700366</c:v>
                </c:pt>
                <c:pt idx="3">
                  <c:v>650158</c:v>
                </c:pt>
                <c:pt idx="4">
                  <c:v>550211</c:v>
                </c:pt>
                <c:pt idx="5">
                  <c:v>600367</c:v>
                </c:pt>
                <c:pt idx="6">
                  <c:v>750365</c:v>
                </c:pt>
                <c:pt idx="7">
                  <c:v>900163</c:v>
                </c:pt>
                <c:pt idx="8">
                  <c:v>1000261</c:v>
                </c:pt>
                <c:pt idx="9">
                  <c:v>850387</c:v>
                </c:pt>
                <c:pt idx="10">
                  <c:v>700382</c:v>
                </c:pt>
                <c:pt idx="11">
                  <c:v>600384</c:v>
                </c:pt>
              </c:numCache>
            </c:numRef>
          </c:val>
          <c:smooth val="0"/>
          <c:extLst>
            <c:ext xmlns:c16="http://schemas.microsoft.com/office/drawing/2014/chart" uri="{C3380CC4-5D6E-409C-BE32-E72D297353CC}">
              <c16:uniqueId val="{00000002-E661-409B-86D7-CEC2DBA5847D}"/>
            </c:ext>
          </c:extLst>
        </c:ser>
        <c:dLbls>
          <c:showLegendKey val="0"/>
          <c:showVal val="0"/>
          <c:showCatName val="0"/>
          <c:showSerName val="0"/>
          <c:showPercent val="0"/>
          <c:showBubbleSize val="0"/>
        </c:dLbls>
        <c:marker val="1"/>
        <c:smooth val="0"/>
        <c:axId val="1937541648"/>
        <c:axId val="1905891520"/>
      </c:lineChart>
      <c:catAx>
        <c:axId val="1937541648"/>
        <c:scaling>
          <c:orientation val="minMax"/>
        </c:scaling>
        <c:delete val="0"/>
        <c:axPos val="b"/>
        <c:numFmt formatCode="General" sourceLinked="1"/>
        <c:majorTickMark val="none"/>
        <c:minorTickMark val="none"/>
        <c:tickLblPos val="nextTo"/>
        <c:spPr>
          <a:noFill/>
          <a:ln w="9525" cap="flat" cmpd="sng" algn="ctr">
            <a:solidFill>
              <a:srgbClr val="8D8FB5"/>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905891520"/>
        <c:crosses val="autoZero"/>
        <c:auto val="1"/>
        <c:lblAlgn val="ctr"/>
        <c:lblOffset val="100"/>
        <c:noMultiLvlLbl val="0"/>
      </c:catAx>
      <c:valAx>
        <c:axId val="1905891520"/>
        <c:scaling>
          <c:orientation val="minMax"/>
        </c:scaling>
        <c:delete val="0"/>
        <c:axPos val="l"/>
        <c:majorGridlines>
          <c:spPr>
            <a:ln w="9525" cap="flat" cmpd="sng" algn="ctr">
              <a:solidFill>
                <a:srgbClr val="3E4060">
                  <a:alpha val="10000"/>
                </a:srgb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D8FB5"/>
                </a:solidFill>
                <a:latin typeface="+mn-lt"/>
                <a:ea typeface="+mn-ea"/>
                <a:cs typeface="+mn-cs"/>
              </a:defRPr>
            </a:pPr>
            <a:endParaRPr lang="ru-RU"/>
          </a:p>
        </c:txPr>
        <c:crossAx val="1937541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731214153786332"/>
          <c:y val="0.10185185185185185"/>
          <c:w val="0.7647584329736562"/>
          <c:h val="0.68409011373578299"/>
        </c:manualLayout>
      </c:layout>
      <c:barChart>
        <c:barDir val="col"/>
        <c:grouping val="clustered"/>
        <c:varyColors val="0"/>
        <c:ser>
          <c:idx val="0"/>
          <c:order val="0"/>
          <c:tx>
            <c:strRef>
              <c:f>Processing!$G$16</c:f>
              <c:strCache>
                <c:ptCount val="1"/>
                <c:pt idx="0">
                  <c:v>Value</c:v>
                </c:pt>
              </c:strCache>
            </c:strRef>
          </c:tx>
          <c:spPr>
            <a:solidFill>
              <a:srgbClr val="6998E6"/>
            </a:solidFill>
            <a:ln w="88900">
              <a:solidFill>
                <a:srgbClr val="6998E6"/>
              </a:solidFill>
            </a:ln>
            <a:effectLst/>
          </c:spPr>
          <c:invertIfNegative val="0"/>
          <c:cat>
            <c:strRef>
              <c:f>Processing!$F$17:$F$20</c:f>
              <c:strCache>
                <c:ptCount val="4"/>
                <c:pt idx="0">
                  <c:v>Qualify</c:v>
                </c:pt>
                <c:pt idx="1">
                  <c:v>Proposal</c:v>
                </c:pt>
                <c:pt idx="2">
                  <c:v>Negotiation</c:v>
                </c:pt>
                <c:pt idx="3">
                  <c:v>Closed</c:v>
                </c:pt>
              </c:strCache>
            </c:strRef>
          </c:cat>
          <c:val>
            <c:numRef>
              <c:f>Processing!$G$17:$G$20</c:f>
              <c:numCache>
                <c:formatCode>General</c:formatCode>
                <c:ptCount val="4"/>
                <c:pt idx="0">
                  <c:v>776529</c:v>
                </c:pt>
                <c:pt idx="1">
                  <c:v>499863</c:v>
                </c:pt>
                <c:pt idx="2">
                  <c:v>443276</c:v>
                </c:pt>
                <c:pt idx="3" formatCode="[&gt;=1000000]&quot;$&quot;0.0,,&quot;M&quot;;[&gt;=1000]&quot;$&quot;0.0,&quot;K&quot;;&quot;$&quot;0">
                  <c:v>103686</c:v>
                </c:pt>
              </c:numCache>
            </c:numRef>
          </c:val>
          <c:extLst>
            <c:ext xmlns:c16="http://schemas.microsoft.com/office/drawing/2014/chart" uri="{C3380CC4-5D6E-409C-BE32-E72D297353CC}">
              <c16:uniqueId val="{00000000-FC32-46A4-9EE0-E19B462BBEBD}"/>
            </c:ext>
          </c:extLst>
        </c:ser>
        <c:ser>
          <c:idx val="2"/>
          <c:order val="2"/>
          <c:tx>
            <c:strRef>
              <c:f>Processing!$I$16</c:f>
              <c:strCache>
                <c:ptCount val="1"/>
                <c:pt idx="0">
                  <c:v>Cursor</c:v>
                </c:pt>
              </c:strCache>
            </c:strRef>
          </c:tx>
          <c:spPr>
            <a:solidFill>
              <a:srgbClr val="A6D5F8"/>
            </a:solidFill>
            <a:ln w="88900">
              <a:solidFill>
                <a:srgbClr val="A6D5F8"/>
              </a:solidFill>
            </a:ln>
            <a:effectLst>
              <a:outerShdw blurRad="50800" dist="38100" dir="8100000" algn="tr" rotWithShape="0">
                <a:prstClr val="black">
                  <a:alpha val="40000"/>
                </a:prstClr>
              </a:outerShdw>
            </a:effectLst>
          </c:spPr>
          <c:invertIfNegative val="0"/>
          <c:dPt>
            <c:idx val="1"/>
            <c:invertIfNegative val="0"/>
            <c:bubble3D val="0"/>
            <c:extLst>
              <c:ext xmlns:c16="http://schemas.microsoft.com/office/drawing/2014/chart" uri="{C3380CC4-5D6E-409C-BE32-E72D297353CC}">
                <c16:uniqueId val="{00000002-FC32-46A4-9EE0-E19B462BBEBD}"/>
              </c:ext>
            </c:extLst>
          </c:dPt>
          <c:cat>
            <c:strRef>
              <c:f>Processing!$F$17:$F$20</c:f>
              <c:strCache>
                <c:ptCount val="4"/>
                <c:pt idx="0">
                  <c:v>Qualify</c:v>
                </c:pt>
                <c:pt idx="1">
                  <c:v>Proposal</c:v>
                </c:pt>
                <c:pt idx="2">
                  <c:v>Negotiation</c:v>
                </c:pt>
                <c:pt idx="3">
                  <c:v>Closed</c:v>
                </c:pt>
              </c:strCache>
            </c:strRef>
          </c:cat>
          <c:val>
            <c:numRef>
              <c:f>Processing!$I$17:$I$20</c:f>
              <c:numCache>
                <c:formatCode>General</c:formatCode>
                <c:ptCount val="4"/>
                <c:pt idx="0">
                  <c:v>#N/A</c:v>
                </c:pt>
                <c:pt idx="1">
                  <c:v>499863</c:v>
                </c:pt>
                <c:pt idx="2">
                  <c:v>#N/A</c:v>
                </c:pt>
                <c:pt idx="3">
                  <c:v>#N/A</c:v>
                </c:pt>
              </c:numCache>
            </c:numRef>
          </c:val>
          <c:extLst>
            <c:ext xmlns:c16="http://schemas.microsoft.com/office/drawing/2014/chart" uri="{C3380CC4-5D6E-409C-BE32-E72D297353CC}">
              <c16:uniqueId val="{00000003-FC32-46A4-9EE0-E19B462BBEBD}"/>
            </c:ext>
          </c:extLst>
        </c:ser>
        <c:dLbls>
          <c:showLegendKey val="0"/>
          <c:showVal val="0"/>
          <c:showCatName val="0"/>
          <c:showSerName val="0"/>
          <c:showPercent val="0"/>
          <c:showBubbleSize val="0"/>
        </c:dLbls>
        <c:gapWidth val="50"/>
        <c:overlap val="100"/>
        <c:axId val="1937330336"/>
        <c:axId val="1937332256"/>
      </c:barChart>
      <c:barChart>
        <c:barDir val="col"/>
        <c:grouping val="clustered"/>
        <c:varyColors val="0"/>
        <c:ser>
          <c:idx val="1"/>
          <c:order val="1"/>
          <c:tx>
            <c:strRef>
              <c:f>Processing!$H$16</c:f>
              <c:strCache>
                <c:ptCount val="1"/>
                <c:pt idx="0">
                  <c:v>Count</c:v>
                </c:pt>
              </c:strCache>
            </c:strRef>
          </c:tx>
          <c:spPr>
            <a:solidFill>
              <a:schemeClr val="accent2"/>
            </a:solidFill>
            <a:ln w="88900">
              <a:gradFill>
                <a:gsLst>
                  <a:gs pos="0">
                    <a:srgbClr val="009EE1"/>
                  </a:gs>
                  <a:gs pos="74000">
                    <a:srgbClr val="005B9B"/>
                  </a:gs>
                  <a:gs pos="100000">
                    <a:srgbClr val="C05BE9"/>
                  </a:gs>
                </a:gsLst>
                <a:lin ang="5400000" scaled="1"/>
              </a:gradFill>
            </a:ln>
            <a:effectLst/>
          </c:spPr>
          <c:invertIfNegative val="0"/>
          <c:dPt>
            <c:idx val="0"/>
            <c:invertIfNegative val="0"/>
            <c:bubble3D val="0"/>
            <c:spPr>
              <a:gradFill>
                <a:gsLst>
                  <a:gs pos="0">
                    <a:srgbClr val="44BFF0"/>
                  </a:gs>
                  <a:gs pos="90000">
                    <a:srgbClr val="0A5978"/>
                  </a:gs>
                </a:gsLst>
                <a:lin ang="5400000" scaled="1"/>
              </a:gradFill>
              <a:ln w="88900">
                <a:gradFill>
                  <a:gsLst>
                    <a:gs pos="10000">
                      <a:srgbClr val="44BFF0"/>
                    </a:gs>
                    <a:gs pos="85000">
                      <a:srgbClr val="0A5978"/>
                    </a:gs>
                  </a:gsLst>
                  <a:lin ang="5400000" scaled="1"/>
                </a:gradFill>
              </a:ln>
              <a:effectLst/>
            </c:spPr>
            <c:extLst>
              <c:ext xmlns:c16="http://schemas.microsoft.com/office/drawing/2014/chart" uri="{C3380CC4-5D6E-409C-BE32-E72D297353CC}">
                <c16:uniqueId val="{00000005-FC32-46A4-9EE0-E19B462BBEBD}"/>
              </c:ext>
            </c:extLst>
          </c:dPt>
          <c:dPt>
            <c:idx val="1"/>
            <c:invertIfNegative val="0"/>
            <c:bubble3D val="0"/>
            <c:spPr>
              <a:gradFill>
                <a:gsLst>
                  <a:gs pos="0">
                    <a:srgbClr val="FE02CE"/>
                  </a:gs>
                  <a:gs pos="90000">
                    <a:srgbClr val="810169"/>
                  </a:gs>
                </a:gsLst>
                <a:lin ang="5400000" scaled="1"/>
              </a:gradFill>
              <a:ln w="88900">
                <a:gradFill>
                  <a:gsLst>
                    <a:gs pos="10000">
                      <a:srgbClr val="FE02CE"/>
                    </a:gs>
                    <a:gs pos="85000">
                      <a:srgbClr val="810169"/>
                    </a:gs>
                  </a:gsLst>
                  <a:lin ang="5400000" scaled="1"/>
                </a:gradFill>
              </a:ln>
              <a:effectLst/>
            </c:spPr>
            <c:extLst>
              <c:ext xmlns:c16="http://schemas.microsoft.com/office/drawing/2014/chart" uri="{C3380CC4-5D6E-409C-BE32-E72D297353CC}">
                <c16:uniqueId val="{00000007-FC32-46A4-9EE0-E19B462BBEBD}"/>
              </c:ext>
            </c:extLst>
          </c:dPt>
          <c:dPt>
            <c:idx val="2"/>
            <c:invertIfNegative val="0"/>
            <c:bubble3D val="0"/>
            <c:spPr>
              <a:gradFill>
                <a:gsLst>
                  <a:gs pos="0">
                    <a:srgbClr val="E14856"/>
                  </a:gs>
                  <a:gs pos="90000">
                    <a:srgbClr val="601018"/>
                  </a:gs>
                </a:gsLst>
                <a:lin ang="5400000" scaled="1"/>
              </a:gradFill>
              <a:ln w="88900">
                <a:gradFill>
                  <a:gsLst>
                    <a:gs pos="10000">
                      <a:srgbClr val="E14856"/>
                    </a:gs>
                    <a:gs pos="85000">
                      <a:srgbClr val="601018"/>
                    </a:gs>
                  </a:gsLst>
                  <a:lin ang="5400000" scaled="1"/>
                </a:gradFill>
              </a:ln>
              <a:effectLst/>
            </c:spPr>
            <c:extLst>
              <c:ext xmlns:c16="http://schemas.microsoft.com/office/drawing/2014/chart" uri="{C3380CC4-5D6E-409C-BE32-E72D297353CC}">
                <c16:uniqueId val="{00000009-FC32-46A4-9EE0-E19B462BBEBD}"/>
              </c:ext>
            </c:extLst>
          </c:dPt>
          <c:dPt>
            <c:idx val="3"/>
            <c:invertIfNegative val="0"/>
            <c:bubble3D val="0"/>
            <c:spPr>
              <a:gradFill>
                <a:gsLst>
                  <a:gs pos="0">
                    <a:srgbClr val="CE56F9"/>
                  </a:gs>
                  <a:gs pos="90000">
                    <a:srgbClr val="542879"/>
                  </a:gs>
                </a:gsLst>
                <a:lin ang="5400000" scaled="1"/>
              </a:gradFill>
              <a:ln w="88900">
                <a:gradFill>
                  <a:gsLst>
                    <a:gs pos="10000">
                      <a:srgbClr val="CE56F9"/>
                    </a:gs>
                    <a:gs pos="85000">
                      <a:srgbClr val="542879"/>
                    </a:gs>
                  </a:gsLst>
                  <a:lin ang="5400000" scaled="1"/>
                </a:gradFill>
              </a:ln>
              <a:effectLst/>
            </c:spPr>
            <c:extLst>
              <c:ext xmlns:c16="http://schemas.microsoft.com/office/drawing/2014/chart" uri="{C3380CC4-5D6E-409C-BE32-E72D297353CC}">
                <c16:uniqueId val="{0000000B-FC32-46A4-9EE0-E19B462BBEBD}"/>
              </c:ext>
            </c:extLst>
          </c:dPt>
          <c:dPt>
            <c:idx val="4"/>
            <c:invertIfNegative val="0"/>
            <c:bubble3D val="0"/>
            <c:spPr>
              <a:noFill/>
              <a:ln w="88900">
                <a:noFill/>
              </a:ln>
              <a:effectLst/>
            </c:spPr>
            <c:extLst>
              <c:ext xmlns:c16="http://schemas.microsoft.com/office/drawing/2014/chart" uri="{C3380CC4-5D6E-409C-BE32-E72D297353CC}">
                <c16:uniqueId val="{0000000D-FC32-46A4-9EE0-E19B462BBEBD}"/>
              </c:ext>
            </c:extLst>
          </c:dPt>
          <c:dLbls>
            <c:dLbl>
              <c:idx val="4"/>
              <c:delete val="1"/>
              <c:extLst>
                <c:ext xmlns:c15="http://schemas.microsoft.com/office/drawing/2012/chart" uri="{CE6537A1-D6FC-4f65-9D91-7224C49458BB}"/>
                <c:ext xmlns:c16="http://schemas.microsoft.com/office/drawing/2014/chart" uri="{C3380CC4-5D6E-409C-BE32-E72D297353CC}">
                  <c16:uniqueId val="{0000000D-FC32-46A4-9EE0-E19B462BBE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Processing!$F$17:$F$20</c:f>
              <c:strCache>
                <c:ptCount val="4"/>
                <c:pt idx="0">
                  <c:v>Qualify</c:v>
                </c:pt>
                <c:pt idx="1">
                  <c:v>Proposal</c:v>
                </c:pt>
                <c:pt idx="2">
                  <c:v>Negotiation</c:v>
                </c:pt>
                <c:pt idx="3">
                  <c:v>Closed</c:v>
                </c:pt>
              </c:strCache>
            </c:strRef>
          </c:cat>
          <c:val>
            <c:numRef>
              <c:f>Processing!$H$17:$H$21</c:f>
              <c:numCache>
                <c:formatCode>General</c:formatCode>
                <c:ptCount val="5"/>
                <c:pt idx="0">
                  <c:v>229</c:v>
                </c:pt>
                <c:pt idx="1">
                  <c:v>159</c:v>
                </c:pt>
                <c:pt idx="2">
                  <c:v>123</c:v>
                </c:pt>
                <c:pt idx="3">
                  <c:v>78</c:v>
                </c:pt>
                <c:pt idx="4">
                  <c:v>343.5</c:v>
                </c:pt>
              </c:numCache>
            </c:numRef>
          </c:val>
          <c:extLst>
            <c:ext xmlns:c16="http://schemas.microsoft.com/office/drawing/2014/chart" uri="{C3380CC4-5D6E-409C-BE32-E72D297353CC}">
              <c16:uniqueId val="{0000000E-FC32-46A4-9EE0-E19B462BBEBD}"/>
            </c:ext>
          </c:extLst>
        </c:ser>
        <c:dLbls>
          <c:showLegendKey val="0"/>
          <c:showVal val="0"/>
          <c:showCatName val="0"/>
          <c:showSerName val="0"/>
          <c:showPercent val="0"/>
          <c:showBubbleSize val="0"/>
        </c:dLbls>
        <c:gapWidth val="120"/>
        <c:overlap val="-27"/>
        <c:axId val="2016555648"/>
        <c:axId val="2016571968"/>
      </c:barChart>
      <c:scatterChart>
        <c:scatterStyle val="lineMarker"/>
        <c:varyColors val="0"/>
        <c:ser>
          <c:idx val="3"/>
          <c:order val="3"/>
          <c:tx>
            <c:v>Label</c:v>
          </c:tx>
          <c:spPr>
            <a:ln w="25400" cap="rnd">
              <a:noFill/>
              <a:round/>
            </a:ln>
            <a:effectLst/>
          </c:spPr>
          <c:marker>
            <c:symbol val="none"/>
          </c:marker>
          <c:dLbls>
            <c:numFmt formatCode="[&gt;=1000]\ #,&quot;K&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161A28"/>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Processing!$G$17:$G$20</c:f>
              <c:numCache>
                <c:formatCode>General</c:formatCode>
                <c:ptCount val="4"/>
                <c:pt idx="0">
                  <c:v>776529</c:v>
                </c:pt>
                <c:pt idx="1">
                  <c:v>499863</c:v>
                </c:pt>
                <c:pt idx="2">
                  <c:v>443276</c:v>
                </c:pt>
                <c:pt idx="3" formatCode="[&gt;=1000000]&quot;$&quot;0.0,,&quot;M&quot;;[&gt;=1000]&quot;$&quot;0.0,&quot;K&quot;;&quot;$&quot;0">
                  <c:v>103686</c:v>
                </c:pt>
              </c:numCache>
            </c:numRef>
          </c:yVal>
          <c:smooth val="0"/>
          <c:extLst>
            <c:ext xmlns:c16="http://schemas.microsoft.com/office/drawing/2014/chart" uri="{C3380CC4-5D6E-409C-BE32-E72D297353CC}">
              <c16:uniqueId val="{0000000F-FC32-46A4-9EE0-E19B462BBEBD}"/>
            </c:ext>
          </c:extLst>
        </c:ser>
        <c:dLbls>
          <c:showLegendKey val="0"/>
          <c:showVal val="0"/>
          <c:showCatName val="0"/>
          <c:showSerName val="0"/>
          <c:showPercent val="0"/>
          <c:showBubbleSize val="0"/>
        </c:dLbls>
        <c:axId val="1937330336"/>
        <c:axId val="1937332256"/>
      </c:scatterChart>
      <c:catAx>
        <c:axId val="1937330336"/>
        <c:scaling>
          <c:orientation val="minMax"/>
        </c:scaling>
        <c:delete val="0"/>
        <c:axPos val="b"/>
        <c:numFmt formatCode="General" sourceLinked="1"/>
        <c:majorTickMark val="none"/>
        <c:minorTickMark val="none"/>
        <c:tickLblPos val="nextTo"/>
        <c:spPr>
          <a:noFill/>
          <a:ln w="9525" cap="flat" cmpd="sng" algn="ctr">
            <a:gradFill>
              <a:gsLst>
                <a:gs pos="0">
                  <a:srgbClr val="8D8FB5"/>
                </a:gs>
                <a:gs pos="100000">
                  <a:srgbClr val="8D8FB5">
                    <a:alpha val="0"/>
                  </a:srgbClr>
                </a:gs>
              </a:gsLst>
              <a:lin ang="0" scaled="0"/>
            </a:gra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937332256"/>
        <c:crosses val="autoZero"/>
        <c:auto val="1"/>
        <c:lblAlgn val="ctr"/>
        <c:lblOffset val="100"/>
        <c:noMultiLvlLbl val="0"/>
      </c:catAx>
      <c:valAx>
        <c:axId val="1937332256"/>
        <c:scaling>
          <c:orientation val="minMax"/>
        </c:scaling>
        <c:delete val="0"/>
        <c:axPos val="l"/>
        <c:majorGridlines>
          <c:spPr>
            <a:ln w="9525" cap="flat" cmpd="sng" algn="ctr">
              <a:gradFill>
                <a:gsLst>
                  <a:gs pos="0">
                    <a:srgbClr val="8D8FB5">
                      <a:alpha val="70000"/>
                    </a:srgbClr>
                  </a:gs>
                  <a:gs pos="100000">
                    <a:srgbClr val="8D8FB5">
                      <a:alpha val="0"/>
                    </a:srgbClr>
                  </a:gs>
                </a:gsLst>
                <a:lin ang="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D8FB5"/>
                </a:solidFill>
                <a:latin typeface="+mn-lt"/>
                <a:ea typeface="+mn-ea"/>
                <a:cs typeface="+mn-cs"/>
              </a:defRPr>
            </a:pPr>
            <a:endParaRPr lang="ru-RU"/>
          </a:p>
        </c:txPr>
        <c:crossAx val="1937330336"/>
        <c:crosses val="autoZero"/>
        <c:crossBetween val="between"/>
      </c:valAx>
      <c:valAx>
        <c:axId val="201657196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7F6FA"/>
                </a:solidFill>
                <a:latin typeface="+mn-lt"/>
                <a:ea typeface="+mn-ea"/>
                <a:cs typeface="+mn-cs"/>
              </a:defRPr>
            </a:pPr>
            <a:endParaRPr lang="ru-RU"/>
          </a:p>
        </c:txPr>
        <c:crossAx val="2016555648"/>
        <c:crosses val="max"/>
        <c:crossBetween val="between"/>
      </c:valAx>
      <c:catAx>
        <c:axId val="2016555648"/>
        <c:scaling>
          <c:orientation val="minMax"/>
        </c:scaling>
        <c:delete val="1"/>
        <c:axPos val="b"/>
        <c:numFmt formatCode="General" sourceLinked="1"/>
        <c:majorTickMark val="out"/>
        <c:minorTickMark val="none"/>
        <c:tickLblPos val="nextTo"/>
        <c:crossAx val="201657196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19050" cap="rnd">
              <a:gradFill>
                <a:gsLst>
                  <a:gs pos="10000">
                    <a:srgbClr val="3770CD"/>
                  </a:gs>
                  <a:gs pos="100000">
                    <a:srgbClr val="00B0F0"/>
                  </a:gs>
                </a:gsLst>
                <a:lin ang="0" scaled="0"/>
              </a:gradFill>
              <a:round/>
            </a:ln>
            <a:effectLst/>
          </c:spPr>
          <c:marker>
            <c:symbol val="none"/>
          </c:marker>
          <c:cat>
            <c:strRef>
              <c:f>Processing!$H$8:$H$14</c:f>
              <c:strCache>
                <c:ptCount val="7"/>
                <c:pt idx="0">
                  <c:v>Sun</c:v>
                </c:pt>
                <c:pt idx="1">
                  <c:v>Mon</c:v>
                </c:pt>
                <c:pt idx="2">
                  <c:v>Tue</c:v>
                </c:pt>
                <c:pt idx="3">
                  <c:v>Wed</c:v>
                </c:pt>
                <c:pt idx="4">
                  <c:v>Thu</c:v>
                </c:pt>
                <c:pt idx="5">
                  <c:v>Fri</c:v>
                </c:pt>
                <c:pt idx="6">
                  <c:v>Sat</c:v>
                </c:pt>
              </c:strCache>
            </c:strRef>
          </c:cat>
          <c:val>
            <c:numRef>
              <c:f>Processing!$I$8:$I$14</c:f>
              <c:numCache>
                <c:formatCode>0%</c:formatCode>
                <c:ptCount val="7"/>
                <c:pt idx="0">
                  <c:v>0.1</c:v>
                </c:pt>
                <c:pt idx="1">
                  <c:v>0.1</c:v>
                </c:pt>
                <c:pt idx="2">
                  <c:v>0.15</c:v>
                </c:pt>
                <c:pt idx="3">
                  <c:v>0.18</c:v>
                </c:pt>
                <c:pt idx="4">
                  <c:v>0.15</c:v>
                </c:pt>
                <c:pt idx="5">
                  <c:v>0.14000000000000001</c:v>
                </c:pt>
                <c:pt idx="6">
                  <c:v>0.17</c:v>
                </c:pt>
              </c:numCache>
            </c:numRef>
          </c:val>
          <c:smooth val="1"/>
          <c:extLst>
            <c:ext xmlns:c16="http://schemas.microsoft.com/office/drawing/2014/chart" uri="{C3380CC4-5D6E-409C-BE32-E72D297353CC}">
              <c16:uniqueId val="{00000000-325F-4C0D-8B66-2B5F395C95C4}"/>
            </c:ext>
          </c:extLst>
        </c:ser>
        <c:dLbls>
          <c:showLegendKey val="0"/>
          <c:showVal val="0"/>
          <c:showCatName val="0"/>
          <c:showSerName val="0"/>
          <c:showPercent val="0"/>
          <c:showBubbleSize val="0"/>
        </c:dLbls>
        <c:marker val="1"/>
        <c:smooth val="0"/>
        <c:axId val="2068629664"/>
        <c:axId val="2068627264"/>
      </c:lineChart>
      <c:scatterChart>
        <c:scatterStyle val="lineMarker"/>
        <c:varyColors val="0"/>
        <c:ser>
          <c:idx val="1"/>
          <c:order val="1"/>
          <c:tx>
            <c:strRef>
              <c:f>Processing!$J$7</c:f>
              <c:strCache>
                <c:ptCount val="1"/>
                <c:pt idx="0">
                  <c:v>Cursor</c:v>
                </c:pt>
              </c:strCache>
            </c:strRef>
          </c:tx>
          <c:spPr>
            <a:ln w="25400" cap="rnd">
              <a:noFill/>
              <a:round/>
            </a:ln>
            <a:effectLst/>
          </c:spPr>
          <c:marker>
            <c:symbol val="circle"/>
            <c:size val="7"/>
            <c:spPr>
              <a:solidFill>
                <a:schemeClr val="bg1"/>
              </a:solidFill>
              <a:ln w="12700">
                <a:solidFill>
                  <a:srgbClr val="3770CD"/>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61A28"/>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Processing!$J$8:$J$14</c:f>
                <c:numCache>
                  <c:formatCode>General</c:formatCode>
                  <c:ptCount val="7"/>
                  <c:pt idx="0">
                    <c:v>#N/A</c:v>
                  </c:pt>
                  <c:pt idx="1">
                    <c:v>#N/A</c:v>
                  </c:pt>
                  <c:pt idx="2">
                    <c:v>#N/A</c:v>
                  </c:pt>
                  <c:pt idx="3">
                    <c:v>0.18</c:v>
                  </c:pt>
                  <c:pt idx="4">
                    <c:v>#N/A</c:v>
                  </c:pt>
                  <c:pt idx="5">
                    <c:v>#N/A</c:v>
                  </c:pt>
                  <c:pt idx="6">
                    <c:v>#N/A</c:v>
                  </c:pt>
                </c:numCache>
              </c:numRef>
            </c:minus>
            <c:spPr>
              <a:noFill/>
              <a:ln w="9525" cap="flat" cmpd="sng" algn="ctr">
                <a:solidFill>
                  <a:srgbClr val="8D8FB5"/>
                </a:solidFill>
                <a:round/>
              </a:ln>
              <a:effectLst/>
            </c:spPr>
          </c:errBars>
          <c:yVal>
            <c:numRef>
              <c:f>Processing!$J$8:$J$14</c:f>
              <c:numCache>
                <c:formatCode>0%</c:formatCode>
                <c:ptCount val="7"/>
                <c:pt idx="0">
                  <c:v>#N/A</c:v>
                </c:pt>
                <c:pt idx="1">
                  <c:v>#N/A</c:v>
                </c:pt>
                <c:pt idx="2">
                  <c:v>#N/A</c:v>
                </c:pt>
                <c:pt idx="3">
                  <c:v>0.18</c:v>
                </c:pt>
                <c:pt idx="4">
                  <c:v>#N/A</c:v>
                </c:pt>
                <c:pt idx="5">
                  <c:v>#N/A</c:v>
                </c:pt>
                <c:pt idx="6">
                  <c:v>#N/A</c:v>
                </c:pt>
              </c:numCache>
            </c:numRef>
          </c:yVal>
          <c:smooth val="0"/>
          <c:extLst>
            <c:ext xmlns:c16="http://schemas.microsoft.com/office/drawing/2014/chart" uri="{C3380CC4-5D6E-409C-BE32-E72D297353CC}">
              <c16:uniqueId val="{00000001-325F-4C0D-8B66-2B5F395C95C4}"/>
            </c:ext>
          </c:extLst>
        </c:ser>
        <c:dLbls>
          <c:showLegendKey val="0"/>
          <c:showVal val="0"/>
          <c:showCatName val="0"/>
          <c:showSerName val="0"/>
          <c:showPercent val="0"/>
          <c:showBubbleSize val="0"/>
        </c:dLbls>
        <c:axId val="2068629664"/>
        <c:axId val="2068627264"/>
      </c:scatterChart>
      <c:catAx>
        <c:axId val="2068629664"/>
        <c:scaling>
          <c:orientation val="minMax"/>
        </c:scaling>
        <c:delete val="0"/>
        <c:axPos val="b"/>
        <c:numFmt formatCode="General" sourceLinked="1"/>
        <c:majorTickMark val="none"/>
        <c:minorTickMark val="none"/>
        <c:tickLblPos val="nextTo"/>
        <c:spPr>
          <a:noFill/>
          <a:ln w="9525" cap="flat" cmpd="sng" algn="ctr">
            <a:gradFill>
              <a:gsLst>
                <a:gs pos="0">
                  <a:srgbClr val="8D8FB5">
                    <a:alpha val="0"/>
                  </a:srgbClr>
                </a:gs>
                <a:gs pos="100000">
                  <a:srgbClr val="8D8FB5"/>
                </a:gs>
              </a:gsLst>
              <a:lin ang="0" scaled="0"/>
            </a:gradFill>
            <a:round/>
          </a:ln>
          <a:effectLst/>
        </c:spPr>
        <c:txPr>
          <a:bodyPr rot="-60000000" spcFirstLastPara="1" vertOverflow="ellipsis" vert="horz" wrap="square" anchor="ctr" anchorCtr="1"/>
          <a:lstStyle/>
          <a:p>
            <a:pPr>
              <a:defRPr sz="900" b="0" i="0" u="none" strike="noStrike" kern="1200" baseline="0">
                <a:solidFill>
                  <a:srgbClr val="8D8FB5"/>
                </a:solidFill>
                <a:latin typeface="+mn-lt"/>
                <a:ea typeface="+mn-ea"/>
                <a:cs typeface="+mn-cs"/>
              </a:defRPr>
            </a:pPr>
            <a:endParaRPr lang="ru-RU"/>
          </a:p>
        </c:txPr>
        <c:crossAx val="2068627264"/>
        <c:crosses val="autoZero"/>
        <c:auto val="1"/>
        <c:lblAlgn val="ctr"/>
        <c:lblOffset val="100"/>
        <c:noMultiLvlLbl val="0"/>
      </c:catAx>
      <c:valAx>
        <c:axId val="2068627264"/>
        <c:scaling>
          <c:orientation val="minMax"/>
        </c:scaling>
        <c:delete val="1"/>
        <c:axPos val="l"/>
        <c:numFmt formatCode="0%" sourceLinked="1"/>
        <c:majorTickMark val="out"/>
        <c:minorTickMark val="none"/>
        <c:tickLblPos val="nextTo"/>
        <c:crossAx val="206862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38100" dist="25400" dir="8100000" algn="tr" rotWithShape="0">
                <a:prstClr val="black">
                  <a:alpha val="40000"/>
                </a:prstClr>
              </a:outerShdw>
            </a:effectLst>
          </c:spPr>
          <c:dPt>
            <c:idx val="0"/>
            <c:bubble3D val="0"/>
            <c:spPr>
              <a:gradFill>
                <a:gsLst>
                  <a:gs pos="0">
                    <a:srgbClr val="E053FB"/>
                  </a:gs>
                  <a:gs pos="100000">
                    <a:srgbClr val="7C74F5"/>
                  </a:gs>
                </a:gsLst>
                <a:lin ang="0" scaled="0"/>
              </a:gradFill>
              <a:ln w="19050">
                <a:noFill/>
              </a:ln>
              <a:effectLst>
                <a:outerShdw blurRad="38100" dist="25400" dir="8100000" algn="tr" rotWithShape="0">
                  <a:prstClr val="black">
                    <a:alpha val="40000"/>
                  </a:prstClr>
                </a:outerShdw>
              </a:effectLst>
            </c:spPr>
            <c:extLst>
              <c:ext xmlns:c16="http://schemas.microsoft.com/office/drawing/2014/chart" uri="{C3380CC4-5D6E-409C-BE32-E72D297353CC}">
                <c16:uniqueId val="{00000001-6EA0-4FCA-B9AC-17AADD8B20E7}"/>
              </c:ext>
            </c:extLst>
          </c:dPt>
          <c:dPt>
            <c:idx val="1"/>
            <c:bubble3D val="0"/>
            <c:spPr>
              <a:gradFill>
                <a:gsLst>
                  <a:gs pos="0">
                    <a:srgbClr val="6D8DF8"/>
                  </a:gs>
                  <a:gs pos="100000">
                    <a:srgbClr val="2AF2F7"/>
                  </a:gs>
                </a:gsLst>
                <a:lin ang="19800000" scaled="0"/>
              </a:gradFill>
              <a:ln w="19050">
                <a:noFill/>
              </a:ln>
              <a:effectLst>
                <a:outerShdw blurRad="38100" dist="25400" dir="8100000" algn="tr" rotWithShape="0">
                  <a:prstClr val="black">
                    <a:alpha val="40000"/>
                  </a:prstClr>
                </a:outerShdw>
              </a:effectLst>
            </c:spPr>
            <c:extLst>
              <c:ext xmlns:c16="http://schemas.microsoft.com/office/drawing/2014/chart" uri="{C3380CC4-5D6E-409C-BE32-E72D297353CC}">
                <c16:uniqueId val="{00000003-6EA0-4FCA-B9AC-17AADD8B20E7}"/>
              </c:ext>
            </c:extLst>
          </c:dPt>
          <c:val>
            <c:numRef>
              <c:f>Processing!$L$17:$M$17</c:f>
              <c:numCache>
                <c:formatCode>0%</c:formatCode>
                <c:ptCount val="2"/>
                <c:pt idx="0">
                  <c:v>0.61</c:v>
                </c:pt>
                <c:pt idx="1">
                  <c:v>0.39</c:v>
                </c:pt>
              </c:numCache>
            </c:numRef>
          </c:val>
          <c:extLst>
            <c:ext xmlns:c16="http://schemas.microsoft.com/office/drawing/2014/chart" uri="{C3380CC4-5D6E-409C-BE32-E72D297353CC}">
              <c16:uniqueId val="{00000004-6EA0-4FCA-B9AC-17AADD8B20E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fill1</c:v>
          </c:tx>
          <c:spPr>
            <a:gradFill>
              <a:gsLst>
                <a:gs pos="35000">
                  <a:srgbClr val="6D8DF8">
                    <a:alpha val="0"/>
                  </a:srgbClr>
                </a:gs>
                <a:gs pos="90000">
                  <a:srgbClr val="6D8DF8"/>
                </a:gs>
              </a:gsLst>
              <a:lin ang="6000000" scaled="0"/>
            </a:gradFill>
            <a:ln>
              <a:noFill/>
            </a:ln>
            <a:effectLst/>
          </c:spPr>
          <c:val>
            <c:numRef>
              <c:f>Processing!$L$8:$L$14</c:f>
              <c:numCache>
                <c:formatCode>0%</c:formatCode>
                <c:ptCount val="7"/>
                <c:pt idx="0">
                  <c:v>1</c:v>
                </c:pt>
                <c:pt idx="1">
                  <c:v>0.6</c:v>
                </c:pt>
                <c:pt idx="2">
                  <c:v>0.51</c:v>
                </c:pt>
                <c:pt idx="3">
                  <c:v>0.79</c:v>
                </c:pt>
                <c:pt idx="4">
                  <c:v>0.69</c:v>
                </c:pt>
                <c:pt idx="5">
                  <c:v>0.4</c:v>
                </c:pt>
                <c:pt idx="6">
                  <c:v>0.01</c:v>
                </c:pt>
              </c:numCache>
            </c:numRef>
          </c:val>
          <c:extLst>
            <c:ext xmlns:c16="http://schemas.microsoft.com/office/drawing/2014/chart" uri="{C3380CC4-5D6E-409C-BE32-E72D297353CC}">
              <c16:uniqueId val="{00000000-57C1-4B7E-9979-78D415D872E2}"/>
            </c:ext>
          </c:extLst>
        </c:ser>
        <c:ser>
          <c:idx val="3"/>
          <c:order val="3"/>
          <c:tx>
            <c:v>fill2</c:v>
          </c:tx>
          <c:spPr>
            <a:gradFill>
              <a:gsLst>
                <a:gs pos="0">
                  <a:srgbClr val="07D3D3"/>
                </a:gs>
                <a:gs pos="46000">
                  <a:srgbClr val="07D3D3">
                    <a:alpha val="0"/>
                  </a:srgbClr>
                </a:gs>
              </a:gsLst>
              <a:lin ang="15000000" scaled="0"/>
            </a:gradFill>
            <a:ln>
              <a:noFill/>
            </a:ln>
            <a:effectLst/>
          </c:spPr>
          <c:val>
            <c:numRef>
              <c:f>Processing!$M$8:$M$14</c:f>
              <c:numCache>
                <c:formatCode>0%</c:formatCode>
                <c:ptCount val="7"/>
                <c:pt idx="0">
                  <c:v>0.12</c:v>
                </c:pt>
                <c:pt idx="1">
                  <c:v>0.34</c:v>
                </c:pt>
                <c:pt idx="2">
                  <c:v>0.3</c:v>
                </c:pt>
                <c:pt idx="3">
                  <c:v>0.44</c:v>
                </c:pt>
                <c:pt idx="4">
                  <c:v>0.48</c:v>
                </c:pt>
                <c:pt idx="5">
                  <c:v>0.56000000000000005</c:v>
                </c:pt>
                <c:pt idx="6">
                  <c:v>1</c:v>
                </c:pt>
              </c:numCache>
            </c:numRef>
          </c:val>
          <c:extLst>
            <c:ext xmlns:c16="http://schemas.microsoft.com/office/drawing/2014/chart" uri="{C3380CC4-5D6E-409C-BE32-E72D297353CC}">
              <c16:uniqueId val="{00000001-57C1-4B7E-9979-78D415D872E2}"/>
            </c:ext>
          </c:extLst>
        </c:ser>
        <c:dLbls>
          <c:showLegendKey val="0"/>
          <c:showVal val="0"/>
          <c:showCatName val="0"/>
          <c:showSerName val="0"/>
          <c:showPercent val="0"/>
          <c:showBubbleSize val="0"/>
        </c:dLbls>
        <c:axId val="2068643584"/>
        <c:axId val="2068645504"/>
      </c:areaChart>
      <c:lineChart>
        <c:grouping val="standard"/>
        <c:varyColors val="0"/>
        <c:ser>
          <c:idx val="0"/>
          <c:order val="0"/>
          <c:tx>
            <c:strRef>
              <c:f>Processing!$L$7</c:f>
              <c:strCache>
                <c:ptCount val="1"/>
                <c:pt idx="0">
                  <c:v>Returning</c:v>
                </c:pt>
              </c:strCache>
            </c:strRef>
          </c:tx>
          <c:spPr>
            <a:ln w="19050" cap="rnd">
              <a:gradFill>
                <a:gsLst>
                  <a:gs pos="0">
                    <a:srgbClr val="E053FB"/>
                  </a:gs>
                  <a:gs pos="100000">
                    <a:srgbClr val="6D8DF8"/>
                  </a:gs>
                </a:gsLst>
                <a:lin ang="5400000" scaled="1"/>
              </a:gradFill>
              <a:round/>
            </a:ln>
            <a:effectLst/>
          </c:spPr>
          <c:marker>
            <c:symbol val="none"/>
          </c:marker>
          <c:val>
            <c:numRef>
              <c:f>Processing!$L$8:$L$14</c:f>
              <c:numCache>
                <c:formatCode>0%</c:formatCode>
                <c:ptCount val="7"/>
                <c:pt idx="0">
                  <c:v>1</c:v>
                </c:pt>
                <c:pt idx="1">
                  <c:v>0.6</c:v>
                </c:pt>
                <c:pt idx="2">
                  <c:v>0.51</c:v>
                </c:pt>
                <c:pt idx="3">
                  <c:v>0.79</c:v>
                </c:pt>
                <c:pt idx="4">
                  <c:v>0.69</c:v>
                </c:pt>
                <c:pt idx="5">
                  <c:v>0.4</c:v>
                </c:pt>
                <c:pt idx="6">
                  <c:v>0.01</c:v>
                </c:pt>
              </c:numCache>
            </c:numRef>
          </c:val>
          <c:smooth val="1"/>
          <c:extLst>
            <c:ext xmlns:c16="http://schemas.microsoft.com/office/drawing/2014/chart" uri="{C3380CC4-5D6E-409C-BE32-E72D297353CC}">
              <c16:uniqueId val="{00000002-57C1-4B7E-9979-78D415D872E2}"/>
            </c:ext>
          </c:extLst>
        </c:ser>
        <c:ser>
          <c:idx val="1"/>
          <c:order val="1"/>
          <c:tx>
            <c:strRef>
              <c:f>Processing!$M$7</c:f>
              <c:strCache>
                <c:ptCount val="1"/>
                <c:pt idx="0">
                  <c:v>New Clients</c:v>
                </c:pt>
              </c:strCache>
            </c:strRef>
          </c:tx>
          <c:spPr>
            <a:ln w="19050" cap="rnd">
              <a:gradFill>
                <a:gsLst>
                  <a:gs pos="0">
                    <a:srgbClr val="059491"/>
                  </a:gs>
                  <a:gs pos="100000">
                    <a:srgbClr val="51F8F9"/>
                  </a:gs>
                </a:gsLst>
                <a:lin ang="0" scaled="0"/>
              </a:gradFill>
              <a:round/>
            </a:ln>
            <a:effectLst/>
          </c:spPr>
          <c:marker>
            <c:symbol val="none"/>
          </c:marker>
          <c:val>
            <c:numRef>
              <c:f>Processing!$M$8:$M$14</c:f>
              <c:numCache>
                <c:formatCode>0%</c:formatCode>
                <c:ptCount val="7"/>
                <c:pt idx="0">
                  <c:v>0.12</c:v>
                </c:pt>
                <c:pt idx="1">
                  <c:v>0.34</c:v>
                </c:pt>
                <c:pt idx="2">
                  <c:v>0.3</c:v>
                </c:pt>
                <c:pt idx="3">
                  <c:v>0.44</c:v>
                </c:pt>
                <c:pt idx="4">
                  <c:v>0.48</c:v>
                </c:pt>
                <c:pt idx="5">
                  <c:v>0.56000000000000005</c:v>
                </c:pt>
                <c:pt idx="6">
                  <c:v>1</c:v>
                </c:pt>
              </c:numCache>
            </c:numRef>
          </c:val>
          <c:smooth val="1"/>
          <c:extLst>
            <c:ext xmlns:c16="http://schemas.microsoft.com/office/drawing/2014/chart" uri="{C3380CC4-5D6E-409C-BE32-E72D297353CC}">
              <c16:uniqueId val="{00000003-57C1-4B7E-9979-78D415D872E2}"/>
            </c:ext>
          </c:extLst>
        </c:ser>
        <c:dLbls>
          <c:showLegendKey val="0"/>
          <c:showVal val="0"/>
          <c:showCatName val="0"/>
          <c:showSerName val="0"/>
          <c:showPercent val="0"/>
          <c:showBubbleSize val="0"/>
        </c:dLbls>
        <c:marker val="1"/>
        <c:smooth val="0"/>
        <c:axId val="2068643584"/>
        <c:axId val="2068645504"/>
      </c:lineChart>
      <c:catAx>
        <c:axId val="2068643584"/>
        <c:scaling>
          <c:orientation val="minMax"/>
        </c:scaling>
        <c:delete val="1"/>
        <c:axPos val="b"/>
        <c:majorTickMark val="none"/>
        <c:minorTickMark val="none"/>
        <c:tickLblPos val="nextTo"/>
        <c:crossAx val="2068645504"/>
        <c:crosses val="autoZero"/>
        <c:auto val="1"/>
        <c:lblAlgn val="ctr"/>
        <c:lblOffset val="100"/>
        <c:noMultiLvlLbl val="0"/>
      </c:catAx>
      <c:valAx>
        <c:axId val="2068645504"/>
        <c:scaling>
          <c:orientation val="minMax"/>
        </c:scaling>
        <c:delete val="1"/>
        <c:axPos val="l"/>
        <c:numFmt formatCode="0%" sourceLinked="1"/>
        <c:majorTickMark val="none"/>
        <c:minorTickMark val="none"/>
        <c:tickLblPos val="nextTo"/>
        <c:crossAx val="206864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E053FB"/>
              </a:solidFill>
              <a:ln w="19050">
                <a:noFill/>
              </a:ln>
              <a:effectLst/>
            </c:spPr>
            <c:extLst>
              <c:ext xmlns:c16="http://schemas.microsoft.com/office/drawing/2014/chart" uri="{C3380CC4-5D6E-409C-BE32-E72D297353CC}">
                <c16:uniqueId val="{00000001-2178-427C-8EC5-1C13EBF9CDEC}"/>
              </c:ext>
            </c:extLst>
          </c:dPt>
          <c:dPt>
            <c:idx val="1"/>
            <c:bubble3D val="0"/>
            <c:spPr>
              <a:solidFill>
                <a:srgbClr val="53658F">
                  <a:alpha val="15000"/>
                </a:srgbClr>
              </a:solidFill>
              <a:ln w="19050">
                <a:noFill/>
              </a:ln>
              <a:effectLst/>
            </c:spPr>
            <c:extLst>
              <c:ext xmlns:c16="http://schemas.microsoft.com/office/drawing/2014/chart" uri="{C3380CC4-5D6E-409C-BE32-E72D297353CC}">
                <c16:uniqueId val="{00000003-2178-427C-8EC5-1C13EBF9CDEC}"/>
              </c:ext>
            </c:extLst>
          </c:dPt>
          <c:val>
            <c:numRef>
              <c:f>Processing!$O$6:$P$6</c:f>
              <c:numCache>
                <c:formatCode>0%</c:formatCode>
                <c:ptCount val="2"/>
                <c:pt idx="0">
                  <c:v>0.14000000000000001</c:v>
                </c:pt>
                <c:pt idx="1">
                  <c:v>0.86</c:v>
                </c:pt>
              </c:numCache>
            </c:numRef>
          </c:val>
          <c:extLst>
            <c:ext xmlns:c16="http://schemas.microsoft.com/office/drawing/2014/chart" uri="{C3380CC4-5D6E-409C-BE32-E72D297353CC}">
              <c16:uniqueId val="{00000004-2178-427C-8EC5-1C13EBF9CDEC}"/>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38100" dist="25400" dir="8100000" algn="tr" rotWithShape="0">
                <a:prstClr val="black">
                  <a:alpha val="40000"/>
                </a:prstClr>
              </a:outerShdw>
            </a:effectLst>
          </c:spPr>
          <c:dPt>
            <c:idx val="0"/>
            <c:bubble3D val="0"/>
            <c:spPr>
              <a:gradFill flip="none" rotWithShape="1">
                <a:gsLst>
                  <a:gs pos="45000">
                    <a:srgbClr val="02B5F2"/>
                  </a:gs>
                  <a:gs pos="100000">
                    <a:srgbClr val="0CF5F9"/>
                  </a:gs>
                </a:gsLst>
                <a:path path="circle">
                  <a:fillToRect l="100000" t="100000"/>
                </a:path>
                <a:tileRect r="-100000" b="-100000"/>
              </a:gradFill>
              <a:ln w="19050">
                <a:noFill/>
              </a:ln>
              <a:effectLst>
                <a:outerShdw blurRad="38100" dist="25400" dir="8100000" algn="tr" rotWithShape="0">
                  <a:prstClr val="black">
                    <a:alpha val="40000"/>
                  </a:prstClr>
                </a:outerShdw>
              </a:effectLst>
            </c:spPr>
            <c:extLst>
              <c:ext xmlns:c16="http://schemas.microsoft.com/office/drawing/2014/chart" uri="{C3380CC4-5D6E-409C-BE32-E72D297353CC}">
                <c16:uniqueId val="{00000001-CF0F-4869-8421-36DE2C24427D}"/>
              </c:ext>
            </c:extLst>
          </c:dPt>
          <c:dPt>
            <c:idx val="1"/>
            <c:bubble3D val="0"/>
            <c:spPr>
              <a:solidFill>
                <a:srgbClr val="53658F"/>
              </a:solidFill>
              <a:ln w="19050">
                <a:noFill/>
              </a:ln>
              <a:effectLst>
                <a:outerShdw blurRad="38100" dist="25400" dir="8100000" algn="tr" rotWithShape="0">
                  <a:prstClr val="black">
                    <a:alpha val="40000"/>
                  </a:prstClr>
                </a:outerShdw>
              </a:effectLst>
            </c:spPr>
            <c:extLst>
              <c:ext xmlns:c16="http://schemas.microsoft.com/office/drawing/2014/chart" uri="{C3380CC4-5D6E-409C-BE32-E72D297353CC}">
                <c16:uniqueId val="{00000003-CF0F-4869-8421-36DE2C24427D}"/>
              </c:ext>
            </c:extLst>
          </c:dPt>
          <c:val>
            <c:numRef>
              <c:f>Processing!$O$3:$P$3</c:f>
              <c:numCache>
                <c:formatCode>0%</c:formatCode>
                <c:ptCount val="2"/>
                <c:pt idx="0">
                  <c:v>0.77142857142857146</c:v>
                </c:pt>
                <c:pt idx="1">
                  <c:v>0.22857142857142854</c:v>
                </c:pt>
              </c:numCache>
            </c:numRef>
          </c:val>
          <c:extLst>
            <c:ext xmlns:c16="http://schemas.microsoft.com/office/drawing/2014/chart" uri="{C3380CC4-5D6E-409C-BE32-E72D297353CC}">
              <c16:uniqueId val="{00000004-CF0F-4869-8421-36DE2C24427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Processing!$B$25</c:f>
              <c:strCache>
                <c:ptCount val="1"/>
                <c:pt idx="0">
                  <c:v>Ethan</c:v>
                </c:pt>
              </c:strCache>
            </c:strRef>
          </c:tx>
          <c:spPr>
            <a:blipFill>
              <a:blip xmlns:r="http://schemas.openxmlformats.org/officeDocument/2006/relationships" r:embed="rId3"/>
              <a:stretch>
                <a:fillRect/>
              </a:stretch>
            </a:blipFill>
            <a:ln>
              <a:noFill/>
            </a:ln>
            <a:effectLst/>
          </c:spPr>
          <c:invertIfNegative val="0"/>
          <c:cat>
            <c:strRef>
              <c:f>Processing!$A$26:$A$30</c:f>
              <c:strCache>
                <c:ptCount val="5"/>
                <c:pt idx="0">
                  <c:v>Top-1</c:v>
                </c:pt>
                <c:pt idx="1">
                  <c:v>Top-2</c:v>
                </c:pt>
                <c:pt idx="2">
                  <c:v>Top-3</c:v>
                </c:pt>
                <c:pt idx="3">
                  <c:v>Top-4</c:v>
                </c:pt>
                <c:pt idx="4">
                  <c:v>Top-5</c:v>
                </c:pt>
              </c:strCache>
            </c:strRef>
          </c:cat>
          <c:val>
            <c:numRef>
              <c:f>Processing!$B$26:$B$30</c:f>
              <c:numCache>
                <c:formatCode>General</c:formatCode>
                <c:ptCount val="5"/>
                <c:pt idx="0">
                  <c:v>10</c:v>
                </c:pt>
                <c:pt idx="1">
                  <c:v>0</c:v>
                </c:pt>
                <c:pt idx="2">
                  <c:v>0</c:v>
                </c:pt>
                <c:pt idx="3">
                  <c:v>0</c:v>
                </c:pt>
                <c:pt idx="4">
                  <c:v>0</c:v>
                </c:pt>
              </c:numCache>
            </c:numRef>
          </c:val>
          <c:extLst>
            <c:ext xmlns:c16="http://schemas.microsoft.com/office/drawing/2014/chart" uri="{C3380CC4-5D6E-409C-BE32-E72D297353CC}">
              <c16:uniqueId val="{00000000-3A45-4ED8-BE2B-C992F828EEB3}"/>
            </c:ext>
          </c:extLst>
        </c:ser>
        <c:ser>
          <c:idx val="1"/>
          <c:order val="1"/>
          <c:tx>
            <c:strRef>
              <c:f>Processing!$C$25</c:f>
              <c:strCache>
                <c:ptCount val="1"/>
                <c:pt idx="0">
                  <c:v>Michael</c:v>
                </c:pt>
              </c:strCache>
            </c:strRef>
          </c:tx>
          <c:spPr>
            <a:blipFill>
              <a:blip xmlns:r="http://schemas.openxmlformats.org/officeDocument/2006/relationships" r:embed="rId4"/>
              <a:stretch>
                <a:fillRect/>
              </a:stretch>
            </a:blipFill>
            <a:ln>
              <a:noFill/>
            </a:ln>
            <a:effectLst/>
          </c:spPr>
          <c:invertIfNegative val="0"/>
          <c:cat>
            <c:strRef>
              <c:f>Processing!$A$26:$A$30</c:f>
              <c:strCache>
                <c:ptCount val="5"/>
                <c:pt idx="0">
                  <c:v>Top-1</c:v>
                </c:pt>
                <c:pt idx="1">
                  <c:v>Top-2</c:v>
                </c:pt>
                <c:pt idx="2">
                  <c:v>Top-3</c:v>
                </c:pt>
                <c:pt idx="3">
                  <c:v>Top-4</c:v>
                </c:pt>
                <c:pt idx="4">
                  <c:v>Top-5</c:v>
                </c:pt>
              </c:strCache>
            </c:strRef>
          </c:cat>
          <c:val>
            <c:numRef>
              <c:f>Processing!$C$26:$C$30</c:f>
              <c:numCache>
                <c:formatCode>General</c:formatCode>
                <c:ptCount val="5"/>
                <c:pt idx="0">
                  <c:v>0</c:v>
                </c:pt>
                <c:pt idx="1">
                  <c:v>0</c:v>
                </c:pt>
                <c:pt idx="2">
                  <c:v>0</c:v>
                </c:pt>
                <c:pt idx="3">
                  <c:v>0</c:v>
                </c:pt>
                <c:pt idx="4">
                  <c:v>10</c:v>
                </c:pt>
              </c:numCache>
            </c:numRef>
          </c:val>
          <c:extLst>
            <c:ext xmlns:c16="http://schemas.microsoft.com/office/drawing/2014/chart" uri="{C3380CC4-5D6E-409C-BE32-E72D297353CC}">
              <c16:uniqueId val="{00000001-3A45-4ED8-BE2B-C992F828EEB3}"/>
            </c:ext>
          </c:extLst>
        </c:ser>
        <c:ser>
          <c:idx val="2"/>
          <c:order val="2"/>
          <c:tx>
            <c:strRef>
              <c:f>Processing!$D$25</c:f>
              <c:strCache>
                <c:ptCount val="1"/>
                <c:pt idx="0">
                  <c:v>James</c:v>
                </c:pt>
              </c:strCache>
            </c:strRef>
          </c:tx>
          <c:spPr>
            <a:blipFill>
              <a:blip xmlns:r="http://schemas.openxmlformats.org/officeDocument/2006/relationships" r:embed="rId5"/>
              <a:stretch>
                <a:fillRect/>
              </a:stretch>
            </a:blipFill>
            <a:ln>
              <a:noFill/>
            </a:ln>
            <a:effectLst/>
          </c:spPr>
          <c:invertIfNegative val="0"/>
          <c:cat>
            <c:strRef>
              <c:f>Processing!$A$26:$A$30</c:f>
              <c:strCache>
                <c:ptCount val="5"/>
                <c:pt idx="0">
                  <c:v>Top-1</c:v>
                </c:pt>
                <c:pt idx="1">
                  <c:v>Top-2</c:v>
                </c:pt>
                <c:pt idx="2">
                  <c:v>Top-3</c:v>
                </c:pt>
                <c:pt idx="3">
                  <c:v>Top-4</c:v>
                </c:pt>
                <c:pt idx="4">
                  <c:v>Top-5</c:v>
                </c:pt>
              </c:strCache>
            </c:strRef>
          </c:cat>
          <c:val>
            <c:numRef>
              <c:f>Processing!$D$26:$D$30</c:f>
              <c:numCache>
                <c:formatCode>General</c:formatCode>
                <c:ptCount val="5"/>
                <c:pt idx="0">
                  <c:v>0</c:v>
                </c:pt>
                <c:pt idx="1">
                  <c:v>10</c:v>
                </c:pt>
                <c:pt idx="2">
                  <c:v>0</c:v>
                </c:pt>
                <c:pt idx="3">
                  <c:v>0</c:v>
                </c:pt>
                <c:pt idx="4">
                  <c:v>0</c:v>
                </c:pt>
              </c:numCache>
            </c:numRef>
          </c:val>
          <c:extLst>
            <c:ext xmlns:c16="http://schemas.microsoft.com/office/drawing/2014/chart" uri="{C3380CC4-5D6E-409C-BE32-E72D297353CC}">
              <c16:uniqueId val="{00000002-3A45-4ED8-BE2B-C992F828EEB3}"/>
            </c:ext>
          </c:extLst>
        </c:ser>
        <c:ser>
          <c:idx val="3"/>
          <c:order val="3"/>
          <c:tx>
            <c:strRef>
              <c:f>Processing!$E$25</c:f>
              <c:strCache>
                <c:ptCount val="1"/>
                <c:pt idx="0">
                  <c:v>Olivia</c:v>
                </c:pt>
              </c:strCache>
            </c:strRef>
          </c:tx>
          <c:spPr>
            <a:blipFill>
              <a:blip xmlns:r="http://schemas.openxmlformats.org/officeDocument/2006/relationships" r:embed="rId6"/>
              <a:stretch>
                <a:fillRect/>
              </a:stretch>
            </a:blipFill>
            <a:ln>
              <a:noFill/>
            </a:ln>
            <a:effectLst/>
          </c:spPr>
          <c:invertIfNegative val="0"/>
          <c:cat>
            <c:strRef>
              <c:f>Processing!$A$26:$A$30</c:f>
              <c:strCache>
                <c:ptCount val="5"/>
                <c:pt idx="0">
                  <c:v>Top-1</c:v>
                </c:pt>
                <c:pt idx="1">
                  <c:v>Top-2</c:v>
                </c:pt>
                <c:pt idx="2">
                  <c:v>Top-3</c:v>
                </c:pt>
                <c:pt idx="3">
                  <c:v>Top-4</c:v>
                </c:pt>
                <c:pt idx="4">
                  <c:v>Top-5</c:v>
                </c:pt>
              </c:strCache>
            </c:strRef>
          </c:cat>
          <c:val>
            <c:numRef>
              <c:f>Processing!$E$26:$E$30</c:f>
              <c:numCache>
                <c:formatCode>General</c:formatCode>
                <c:ptCount val="5"/>
                <c:pt idx="0">
                  <c:v>0</c:v>
                </c:pt>
                <c:pt idx="1">
                  <c:v>0</c:v>
                </c:pt>
                <c:pt idx="2">
                  <c:v>0</c:v>
                </c:pt>
                <c:pt idx="3">
                  <c:v>10</c:v>
                </c:pt>
                <c:pt idx="4">
                  <c:v>0</c:v>
                </c:pt>
              </c:numCache>
            </c:numRef>
          </c:val>
          <c:extLst>
            <c:ext xmlns:c16="http://schemas.microsoft.com/office/drawing/2014/chart" uri="{C3380CC4-5D6E-409C-BE32-E72D297353CC}">
              <c16:uniqueId val="{00000003-3A45-4ED8-BE2B-C992F828EEB3}"/>
            </c:ext>
          </c:extLst>
        </c:ser>
        <c:ser>
          <c:idx val="4"/>
          <c:order val="4"/>
          <c:tx>
            <c:strRef>
              <c:f>Processing!$F$25</c:f>
              <c:strCache>
                <c:ptCount val="1"/>
                <c:pt idx="0">
                  <c:v>Emma</c:v>
                </c:pt>
              </c:strCache>
            </c:strRef>
          </c:tx>
          <c:spPr>
            <a:blipFill>
              <a:blip xmlns:r="http://schemas.openxmlformats.org/officeDocument/2006/relationships" r:embed="rId7"/>
              <a:stretch>
                <a:fillRect/>
              </a:stretch>
            </a:blipFill>
            <a:ln>
              <a:noFill/>
            </a:ln>
            <a:effectLst/>
          </c:spPr>
          <c:invertIfNegative val="0"/>
          <c:cat>
            <c:strRef>
              <c:f>Processing!$A$26:$A$30</c:f>
              <c:strCache>
                <c:ptCount val="5"/>
                <c:pt idx="0">
                  <c:v>Top-1</c:v>
                </c:pt>
                <c:pt idx="1">
                  <c:v>Top-2</c:v>
                </c:pt>
                <c:pt idx="2">
                  <c:v>Top-3</c:v>
                </c:pt>
                <c:pt idx="3">
                  <c:v>Top-4</c:v>
                </c:pt>
                <c:pt idx="4">
                  <c:v>Top-5</c:v>
                </c:pt>
              </c:strCache>
            </c:strRef>
          </c:cat>
          <c:val>
            <c:numRef>
              <c:f>Processing!$F$26:$F$30</c:f>
              <c:numCache>
                <c:formatCode>General</c:formatCode>
                <c:ptCount val="5"/>
                <c:pt idx="0">
                  <c:v>0</c:v>
                </c:pt>
                <c:pt idx="1">
                  <c:v>0</c:v>
                </c:pt>
                <c:pt idx="2">
                  <c:v>10</c:v>
                </c:pt>
                <c:pt idx="3">
                  <c:v>0</c:v>
                </c:pt>
                <c:pt idx="4">
                  <c:v>0</c:v>
                </c:pt>
              </c:numCache>
            </c:numRef>
          </c:val>
          <c:extLst>
            <c:ext xmlns:c16="http://schemas.microsoft.com/office/drawing/2014/chart" uri="{C3380CC4-5D6E-409C-BE32-E72D297353CC}">
              <c16:uniqueId val="{00000004-3A45-4ED8-BE2B-C992F828EEB3}"/>
            </c:ext>
          </c:extLst>
        </c:ser>
        <c:ser>
          <c:idx val="5"/>
          <c:order val="5"/>
          <c:tx>
            <c:strRef>
              <c:f>Processing!$G$25</c:f>
              <c:strCache>
                <c:ptCount val="1"/>
                <c:pt idx="0">
                  <c:v>Daniel</c:v>
                </c:pt>
              </c:strCache>
            </c:strRef>
          </c:tx>
          <c:spPr>
            <a:blipFill>
              <a:blip xmlns:r="http://schemas.openxmlformats.org/officeDocument/2006/relationships" r:embed="rId8"/>
              <a:stretch>
                <a:fillRect/>
              </a:stretch>
            </a:blipFill>
            <a:ln>
              <a:noFill/>
            </a:ln>
            <a:effectLst/>
          </c:spPr>
          <c:invertIfNegative val="0"/>
          <c:cat>
            <c:strRef>
              <c:f>Processing!$A$26:$A$30</c:f>
              <c:strCache>
                <c:ptCount val="5"/>
                <c:pt idx="0">
                  <c:v>Top-1</c:v>
                </c:pt>
                <c:pt idx="1">
                  <c:v>Top-2</c:v>
                </c:pt>
                <c:pt idx="2">
                  <c:v>Top-3</c:v>
                </c:pt>
                <c:pt idx="3">
                  <c:v>Top-4</c:v>
                </c:pt>
                <c:pt idx="4">
                  <c:v>Top-5</c:v>
                </c:pt>
              </c:strCache>
            </c:strRef>
          </c:cat>
          <c:val>
            <c:numRef>
              <c:f>Processing!$G$26:$G$30</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5-3A45-4ED8-BE2B-C992F828EEB3}"/>
            </c:ext>
          </c:extLst>
        </c:ser>
        <c:ser>
          <c:idx val="6"/>
          <c:order val="6"/>
          <c:tx>
            <c:strRef>
              <c:f>Processing!$H$25</c:f>
              <c:strCache>
                <c:ptCount val="1"/>
                <c:pt idx="0">
                  <c:v>Ryan</c:v>
                </c:pt>
              </c:strCache>
            </c:strRef>
          </c:tx>
          <c:spPr>
            <a:blipFill>
              <a:blip xmlns:r="http://schemas.openxmlformats.org/officeDocument/2006/relationships" r:embed="rId9"/>
              <a:stretch>
                <a:fillRect/>
              </a:stretch>
            </a:blipFill>
            <a:ln>
              <a:noFill/>
            </a:ln>
            <a:effectLst/>
          </c:spPr>
          <c:invertIfNegative val="0"/>
          <c:cat>
            <c:strRef>
              <c:f>Processing!$A$26:$A$30</c:f>
              <c:strCache>
                <c:ptCount val="5"/>
                <c:pt idx="0">
                  <c:v>Top-1</c:v>
                </c:pt>
                <c:pt idx="1">
                  <c:v>Top-2</c:v>
                </c:pt>
                <c:pt idx="2">
                  <c:v>Top-3</c:v>
                </c:pt>
                <c:pt idx="3">
                  <c:v>Top-4</c:v>
                </c:pt>
                <c:pt idx="4">
                  <c:v>Top-5</c:v>
                </c:pt>
              </c:strCache>
            </c:strRef>
          </c:cat>
          <c:val>
            <c:numRef>
              <c:f>Processing!$H$26:$H$30</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6-3A45-4ED8-BE2B-C992F828EEB3}"/>
            </c:ext>
          </c:extLst>
        </c:ser>
        <c:ser>
          <c:idx val="7"/>
          <c:order val="7"/>
          <c:tx>
            <c:strRef>
              <c:f>Processing!$I$25</c:f>
              <c:strCache>
                <c:ptCount val="1"/>
                <c:pt idx="0">
                  <c:v>Sophia</c:v>
                </c:pt>
              </c:strCache>
            </c:strRef>
          </c:tx>
          <c:spPr>
            <a:blipFill>
              <a:blip xmlns:r="http://schemas.openxmlformats.org/officeDocument/2006/relationships" r:embed="rId10"/>
              <a:stretch>
                <a:fillRect/>
              </a:stretch>
            </a:blipFill>
            <a:ln>
              <a:noFill/>
            </a:ln>
            <a:effectLst/>
          </c:spPr>
          <c:invertIfNegative val="0"/>
          <c:cat>
            <c:strRef>
              <c:f>Processing!$A$26:$A$30</c:f>
              <c:strCache>
                <c:ptCount val="5"/>
                <c:pt idx="0">
                  <c:v>Top-1</c:v>
                </c:pt>
                <c:pt idx="1">
                  <c:v>Top-2</c:v>
                </c:pt>
                <c:pt idx="2">
                  <c:v>Top-3</c:v>
                </c:pt>
                <c:pt idx="3">
                  <c:v>Top-4</c:v>
                </c:pt>
                <c:pt idx="4">
                  <c:v>Top-5</c:v>
                </c:pt>
              </c:strCache>
            </c:strRef>
          </c:cat>
          <c:val>
            <c:numRef>
              <c:f>Processing!$I$26:$I$30</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7-3A45-4ED8-BE2B-C992F828EEB3}"/>
            </c:ext>
          </c:extLst>
        </c:ser>
        <c:ser>
          <c:idx val="8"/>
          <c:order val="8"/>
          <c:tx>
            <c:strRef>
              <c:f>Processing!$J$25</c:f>
              <c:strCache>
                <c:ptCount val="1"/>
                <c:pt idx="0">
                  <c:v>Ava</c:v>
                </c:pt>
              </c:strCache>
            </c:strRef>
          </c:tx>
          <c:spPr>
            <a:blipFill>
              <a:blip xmlns:r="http://schemas.openxmlformats.org/officeDocument/2006/relationships" r:embed="rId11"/>
              <a:stretch>
                <a:fillRect/>
              </a:stretch>
            </a:blipFill>
            <a:ln>
              <a:noFill/>
            </a:ln>
            <a:effectLst/>
          </c:spPr>
          <c:invertIfNegative val="0"/>
          <c:cat>
            <c:strRef>
              <c:f>Processing!$A$26:$A$30</c:f>
              <c:strCache>
                <c:ptCount val="5"/>
                <c:pt idx="0">
                  <c:v>Top-1</c:v>
                </c:pt>
                <c:pt idx="1">
                  <c:v>Top-2</c:v>
                </c:pt>
                <c:pt idx="2">
                  <c:v>Top-3</c:v>
                </c:pt>
                <c:pt idx="3">
                  <c:v>Top-4</c:v>
                </c:pt>
                <c:pt idx="4">
                  <c:v>Top-5</c:v>
                </c:pt>
              </c:strCache>
            </c:strRef>
          </c:cat>
          <c:val>
            <c:numRef>
              <c:f>Processing!$J$26:$J$30</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8-3A45-4ED8-BE2B-C992F828EEB3}"/>
            </c:ext>
          </c:extLst>
        </c:ser>
        <c:ser>
          <c:idx val="9"/>
          <c:order val="9"/>
          <c:tx>
            <c:strRef>
              <c:f>Processing!$K$25</c:f>
              <c:strCache>
                <c:ptCount val="1"/>
                <c:pt idx="0">
                  <c:v>Madison</c:v>
                </c:pt>
              </c:strCache>
            </c:strRef>
          </c:tx>
          <c:spPr>
            <a:blipFill>
              <a:blip xmlns:r="http://schemas.openxmlformats.org/officeDocument/2006/relationships" r:embed="rId12"/>
              <a:stretch>
                <a:fillRect/>
              </a:stretch>
            </a:blipFill>
            <a:ln>
              <a:noFill/>
            </a:ln>
            <a:effectLst/>
          </c:spPr>
          <c:invertIfNegative val="0"/>
          <c:cat>
            <c:strRef>
              <c:f>Processing!$A$26:$A$30</c:f>
              <c:strCache>
                <c:ptCount val="5"/>
                <c:pt idx="0">
                  <c:v>Top-1</c:v>
                </c:pt>
                <c:pt idx="1">
                  <c:v>Top-2</c:v>
                </c:pt>
                <c:pt idx="2">
                  <c:v>Top-3</c:v>
                </c:pt>
                <c:pt idx="3">
                  <c:v>Top-4</c:v>
                </c:pt>
                <c:pt idx="4">
                  <c:v>Top-5</c:v>
                </c:pt>
              </c:strCache>
            </c:strRef>
          </c:cat>
          <c:val>
            <c:numRef>
              <c:f>Processing!$K$26:$K$30</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9-3A45-4ED8-BE2B-C992F828EEB3}"/>
            </c:ext>
          </c:extLst>
        </c:ser>
        <c:dLbls>
          <c:showLegendKey val="0"/>
          <c:showVal val="0"/>
          <c:showCatName val="0"/>
          <c:showSerName val="0"/>
          <c:showPercent val="0"/>
          <c:showBubbleSize val="0"/>
        </c:dLbls>
        <c:gapWidth val="20"/>
        <c:overlap val="100"/>
        <c:axId val="1857129952"/>
        <c:axId val="1857112672"/>
      </c:barChart>
      <c:catAx>
        <c:axId val="185712995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8D8FB5"/>
                </a:solidFill>
                <a:latin typeface="+mn-lt"/>
                <a:ea typeface="+mn-ea"/>
                <a:cs typeface="+mn-cs"/>
              </a:defRPr>
            </a:pPr>
            <a:endParaRPr lang="ru-RU"/>
          </a:p>
        </c:txPr>
        <c:crossAx val="1857112672"/>
        <c:crosses val="autoZero"/>
        <c:auto val="1"/>
        <c:lblAlgn val="ctr"/>
        <c:lblOffset val="100"/>
        <c:noMultiLvlLbl val="0"/>
      </c:catAx>
      <c:valAx>
        <c:axId val="1857112672"/>
        <c:scaling>
          <c:orientation val="minMax"/>
          <c:max val="10"/>
          <c:min val="0"/>
        </c:scaling>
        <c:delete val="1"/>
        <c:axPos val="t"/>
        <c:numFmt formatCode="General" sourceLinked="1"/>
        <c:majorTickMark val="none"/>
        <c:minorTickMark val="none"/>
        <c:tickLblPos val="nextTo"/>
        <c:crossAx val="185712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Processing!$N$25</c:f>
              <c:strCache>
                <c:ptCount val="1"/>
                <c:pt idx="0">
                  <c:v>Value1</c:v>
                </c:pt>
              </c:strCache>
            </c:strRef>
          </c:tx>
          <c:spPr>
            <a:solidFill>
              <a:srgbClr val="07D3D3"/>
            </a:solidFill>
            <a:ln>
              <a:noFill/>
            </a:ln>
            <a:effectLst/>
          </c:spPr>
          <c:invertIfNegative val="0"/>
          <c:val>
            <c:numRef>
              <c:f>Processing!$N$26:$N$30</c:f>
              <c:numCache>
                <c:formatCode>_("$"* #,##0_);_("$"* \(#,##0\);_("$"* "-"??_);_(@_)</c:formatCode>
                <c:ptCount val="5"/>
                <c:pt idx="0">
                  <c:v>23076</c:v>
                </c:pt>
                <c:pt idx="1">
                  <c:v>22452</c:v>
                </c:pt>
                <c:pt idx="2">
                  <c:v>20737</c:v>
                </c:pt>
                <c:pt idx="3">
                  <c:v>19334</c:v>
                </c:pt>
                <c:pt idx="4">
                  <c:v>18087</c:v>
                </c:pt>
              </c:numCache>
            </c:numRef>
          </c:val>
          <c:extLst>
            <c:ext xmlns:c16="http://schemas.microsoft.com/office/drawing/2014/chart" uri="{C3380CC4-5D6E-409C-BE32-E72D297353CC}">
              <c16:uniqueId val="{00000000-D6A9-49E2-9887-BE496A791585}"/>
            </c:ext>
          </c:extLst>
        </c:ser>
        <c:ser>
          <c:idx val="1"/>
          <c:order val="1"/>
          <c:tx>
            <c:strRef>
              <c:f>Processing!$O$25</c:f>
              <c:strCache>
                <c:ptCount val="1"/>
                <c:pt idx="0">
                  <c:v>Value2</c:v>
                </c:pt>
              </c:strCache>
            </c:strRef>
          </c:tx>
          <c:spPr>
            <a:solidFill>
              <a:srgbClr val="446EF6"/>
            </a:solidFill>
            <a:ln>
              <a:noFill/>
            </a:ln>
            <a:effectLst/>
          </c:spPr>
          <c:invertIfNegative val="0"/>
          <c:val>
            <c:numRef>
              <c:f>Processing!$O$26:$O$30</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1-D6A9-49E2-9887-BE496A791585}"/>
            </c:ext>
          </c:extLst>
        </c:ser>
        <c:dLbls>
          <c:showLegendKey val="0"/>
          <c:showVal val="0"/>
          <c:showCatName val="0"/>
          <c:showSerName val="0"/>
          <c:showPercent val="0"/>
          <c:showBubbleSize val="0"/>
        </c:dLbls>
        <c:gapWidth val="500"/>
        <c:overlap val="100"/>
        <c:axId val="2105158720"/>
        <c:axId val="2105139040"/>
      </c:barChart>
      <c:catAx>
        <c:axId val="2105158720"/>
        <c:scaling>
          <c:orientation val="maxMin"/>
        </c:scaling>
        <c:delete val="1"/>
        <c:axPos val="l"/>
        <c:majorTickMark val="none"/>
        <c:minorTickMark val="none"/>
        <c:tickLblPos val="nextTo"/>
        <c:crossAx val="2105139040"/>
        <c:crosses val="autoZero"/>
        <c:auto val="1"/>
        <c:lblAlgn val="ctr"/>
        <c:lblOffset val="100"/>
        <c:noMultiLvlLbl val="0"/>
      </c:catAx>
      <c:valAx>
        <c:axId val="2105139040"/>
        <c:scaling>
          <c:orientation val="minMax"/>
          <c:min val="0"/>
        </c:scaling>
        <c:delete val="1"/>
        <c:axPos val="t"/>
        <c:numFmt formatCode="_(&quot;$&quot;* #,##0_);_(&quot;$&quot;* \(#,##0\);_(&quot;$&quot;* &quot;-&quot;??_);_(@_)" sourceLinked="1"/>
        <c:majorTickMark val="none"/>
        <c:minorTickMark val="none"/>
        <c:tickLblPos val="nextTo"/>
        <c:crossAx val="210515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bg1">
                <a:alpha val="20000"/>
              </a:schemeClr>
            </a:solidFill>
            <a:ln>
              <a:noFill/>
            </a:ln>
            <a:effectLst/>
          </c:spPr>
          <c:invertIfNegative val="0"/>
          <c:val>
            <c:numRef>
              <c:f>Processing!$D$5</c:f>
              <c:numCache>
                <c:formatCode>0%</c:formatCode>
                <c:ptCount val="1"/>
                <c:pt idx="0">
                  <c:v>0.34061135371179041</c:v>
                </c:pt>
              </c:numCache>
            </c:numRef>
          </c:val>
          <c:extLst>
            <c:ext xmlns:c16="http://schemas.microsoft.com/office/drawing/2014/chart" uri="{C3380CC4-5D6E-409C-BE32-E72D297353CC}">
              <c16:uniqueId val="{00000000-F86E-4C7F-9DFE-C2A18F727C8F}"/>
            </c:ext>
          </c:extLst>
        </c:ser>
        <c:ser>
          <c:idx val="1"/>
          <c:order val="1"/>
          <c:spPr>
            <a:noFill/>
            <a:ln>
              <a:noFill/>
            </a:ln>
            <a:effectLst/>
          </c:spPr>
          <c:invertIfNegative val="0"/>
          <c:val>
            <c:numRef>
              <c:f>Processing!$E$5</c:f>
              <c:numCache>
                <c:formatCode>0%</c:formatCode>
                <c:ptCount val="1"/>
                <c:pt idx="0">
                  <c:v>0.65938864628820959</c:v>
                </c:pt>
              </c:numCache>
            </c:numRef>
          </c:val>
          <c:extLst>
            <c:ext xmlns:c16="http://schemas.microsoft.com/office/drawing/2014/chart" uri="{C3380CC4-5D6E-409C-BE32-E72D297353CC}">
              <c16:uniqueId val="{00000001-F86E-4C7F-9DFE-C2A18F727C8F}"/>
            </c:ext>
          </c:extLst>
        </c:ser>
        <c:dLbls>
          <c:showLegendKey val="0"/>
          <c:showVal val="0"/>
          <c:showCatName val="0"/>
          <c:showSerName val="0"/>
          <c:showPercent val="0"/>
          <c:showBubbleSize val="0"/>
        </c:dLbls>
        <c:gapWidth val="0"/>
        <c:overlap val="100"/>
        <c:axId val="874492399"/>
        <c:axId val="874493359"/>
      </c:barChart>
      <c:catAx>
        <c:axId val="874492399"/>
        <c:scaling>
          <c:orientation val="minMax"/>
        </c:scaling>
        <c:delete val="1"/>
        <c:axPos val="l"/>
        <c:majorTickMark val="out"/>
        <c:minorTickMark val="none"/>
        <c:tickLblPos val="nextTo"/>
        <c:crossAx val="874493359"/>
        <c:crosses val="autoZero"/>
        <c:auto val="1"/>
        <c:lblAlgn val="ctr"/>
        <c:lblOffset val="100"/>
        <c:noMultiLvlLbl val="0"/>
      </c:catAx>
      <c:valAx>
        <c:axId val="874493359"/>
        <c:scaling>
          <c:orientation val="minMax"/>
          <c:max val="1"/>
          <c:min val="0"/>
        </c:scaling>
        <c:delete val="1"/>
        <c:axPos val="b"/>
        <c:numFmt formatCode="0%" sourceLinked="1"/>
        <c:majorTickMark val="out"/>
        <c:minorTickMark val="none"/>
        <c:tickLblPos val="nextTo"/>
        <c:crossAx val="87449239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bg1">
                <a:alpha val="20000"/>
              </a:schemeClr>
            </a:solidFill>
            <a:ln>
              <a:noFill/>
            </a:ln>
            <a:effectLst/>
          </c:spPr>
          <c:invertIfNegative val="0"/>
          <c:val>
            <c:numRef>
              <c:f>Processing!$D$4</c:f>
              <c:numCache>
                <c:formatCode>0%</c:formatCode>
                <c:ptCount val="1"/>
                <c:pt idx="0">
                  <c:v>0.4663951120162933</c:v>
                </c:pt>
              </c:numCache>
            </c:numRef>
          </c:val>
          <c:extLst>
            <c:ext xmlns:c16="http://schemas.microsoft.com/office/drawing/2014/chart" uri="{C3380CC4-5D6E-409C-BE32-E72D297353CC}">
              <c16:uniqueId val="{00000000-EE96-4672-AADC-E4009E071A08}"/>
            </c:ext>
          </c:extLst>
        </c:ser>
        <c:ser>
          <c:idx val="1"/>
          <c:order val="1"/>
          <c:spPr>
            <a:noFill/>
            <a:ln>
              <a:noFill/>
            </a:ln>
            <a:effectLst/>
          </c:spPr>
          <c:invertIfNegative val="0"/>
          <c:val>
            <c:numRef>
              <c:f>Processing!$E$4</c:f>
              <c:numCache>
                <c:formatCode>0%</c:formatCode>
                <c:ptCount val="1"/>
                <c:pt idx="0">
                  <c:v>0.53360488798370675</c:v>
                </c:pt>
              </c:numCache>
            </c:numRef>
          </c:val>
          <c:extLst>
            <c:ext xmlns:c16="http://schemas.microsoft.com/office/drawing/2014/chart" uri="{C3380CC4-5D6E-409C-BE32-E72D297353CC}">
              <c16:uniqueId val="{00000001-EE96-4672-AADC-E4009E071A08}"/>
            </c:ext>
          </c:extLst>
        </c:ser>
        <c:dLbls>
          <c:showLegendKey val="0"/>
          <c:showVal val="0"/>
          <c:showCatName val="0"/>
          <c:showSerName val="0"/>
          <c:showPercent val="0"/>
          <c:showBubbleSize val="0"/>
        </c:dLbls>
        <c:gapWidth val="0"/>
        <c:overlap val="100"/>
        <c:axId val="874492399"/>
        <c:axId val="874493359"/>
      </c:barChart>
      <c:catAx>
        <c:axId val="874492399"/>
        <c:scaling>
          <c:orientation val="minMax"/>
        </c:scaling>
        <c:delete val="1"/>
        <c:axPos val="l"/>
        <c:majorTickMark val="out"/>
        <c:minorTickMark val="none"/>
        <c:tickLblPos val="nextTo"/>
        <c:crossAx val="874493359"/>
        <c:crosses val="autoZero"/>
        <c:auto val="1"/>
        <c:lblAlgn val="ctr"/>
        <c:lblOffset val="100"/>
        <c:noMultiLvlLbl val="0"/>
      </c:catAx>
      <c:valAx>
        <c:axId val="874493359"/>
        <c:scaling>
          <c:orientation val="minMax"/>
          <c:max val="1"/>
          <c:min val="0"/>
        </c:scaling>
        <c:delete val="1"/>
        <c:axPos val="b"/>
        <c:numFmt formatCode="0%" sourceLinked="1"/>
        <c:majorTickMark val="out"/>
        <c:minorTickMark val="none"/>
        <c:tickLblPos val="nextTo"/>
        <c:crossAx val="87449239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bg1">
                <a:alpha val="50000"/>
              </a:schemeClr>
            </a:solidFill>
            <a:ln>
              <a:noFill/>
            </a:ln>
            <a:effectLst/>
          </c:spPr>
          <c:invertIfNegative val="0"/>
          <c:dPt>
            <c:idx val="0"/>
            <c:invertIfNegative val="0"/>
            <c:bubble3D val="0"/>
            <c:spPr>
              <a:solidFill>
                <a:schemeClr val="bg1">
                  <a:alpha val="20000"/>
                </a:schemeClr>
              </a:solidFill>
              <a:ln>
                <a:noFill/>
              </a:ln>
              <a:effectLst/>
            </c:spPr>
            <c:extLst>
              <c:ext xmlns:c16="http://schemas.microsoft.com/office/drawing/2014/chart" uri="{C3380CC4-5D6E-409C-BE32-E72D297353CC}">
                <c16:uniqueId val="{00000002-1E3E-4AEE-A13B-9BA987477659}"/>
              </c:ext>
            </c:extLst>
          </c:dPt>
          <c:val>
            <c:numRef>
              <c:f>Processing!$D$2</c:f>
              <c:numCache>
                <c:formatCode>0%</c:formatCode>
                <c:ptCount val="1"/>
                <c:pt idx="0">
                  <c:v>0.52493867538838923</c:v>
                </c:pt>
              </c:numCache>
            </c:numRef>
          </c:val>
          <c:extLst>
            <c:ext xmlns:c16="http://schemas.microsoft.com/office/drawing/2014/chart" uri="{C3380CC4-5D6E-409C-BE32-E72D297353CC}">
              <c16:uniqueId val="{00000000-1E3E-4AEE-A13B-9BA987477659}"/>
            </c:ext>
          </c:extLst>
        </c:ser>
        <c:ser>
          <c:idx val="1"/>
          <c:order val="1"/>
          <c:spPr>
            <a:noFill/>
            <a:ln>
              <a:noFill/>
            </a:ln>
            <a:effectLst/>
          </c:spPr>
          <c:invertIfNegative val="0"/>
          <c:val>
            <c:numRef>
              <c:f>Processing!$E$2</c:f>
              <c:numCache>
                <c:formatCode>0%</c:formatCode>
                <c:ptCount val="1"/>
                <c:pt idx="0">
                  <c:v>0.47506132461161077</c:v>
                </c:pt>
              </c:numCache>
            </c:numRef>
          </c:val>
          <c:extLst>
            <c:ext xmlns:c16="http://schemas.microsoft.com/office/drawing/2014/chart" uri="{C3380CC4-5D6E-409C-BE32-E72D297353CC}">
              <c16:uniqueId val="{00000001-1E3E-4AEE-A13B-9BA987477659}"/>
            </c:ext>
          </c:extLst>
        </c:ser>
        <c:dLbls>
          <c:showLegendKey val="0"/>
          <c:showVal val="0"/>
          <c:showCatName val="0"/>
          <c:showSerName val="0"/>
          <c:showPercent val="0"/>
          <c:showBubbleSize val="0"/>
        </c:dLbls>
        <c:gapWidth val="0"/>
        <c:overlap val="100"/>
        <c:axId val="874492399"/>
        <c:axId val="874493359"/>
      </c:barChart>
      <c:catAx>
        <c:axId val="874492399"/>
        <c:scaling>
          <c:orientation val="minMax"/>
        </c:scaling>
        <c:delete val="1"/>
        <c:axPos val="l"/>
        <c:majorTickMark val="out"/>
        <c:minorTickMark val="none"/>
        <c:tickLblPos val="nextTo"/>
        <c:crossAx val="874493359"/>
        <c:crosses val="autoZero"/>
        <c:auto val="1"/>
        <c:lblAlgn val="ctr"/>
        <c:lblOffset val="100"/>
        <c:noMultiLvlLbl val="0"/>
      </c:catAx>
      <c:valAx>
        <c:axId val="874493359"/>
        <c:scaling>
          <c:orientation val="minMax"/>
          <c:max val="1"/>
          <c:min val="0"/>
        </c:scaling>
        <c:delete val="1"/>
        <c:axPos val="b"/>
        <c:numFmt formatCode="0%" sourceLinked="1"/>
        <c:majorTickMark val="out"/>
        <c:minorTickMark val="none"/>
        <c:tickLblPos val="nextTo"/>
        <c:crossAx val="87449239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bg1">
                <a:alpha val="20000"/>
              </a:schemeClr>
            </a:solidFill>
            <a:ln>
              <a:noFill/>
            </a:ln>
            <a:effectLst/>
          </c:spPr>
          <c:invertIfNegative val="0"/>
          <c:val>
            <c:numRef>
              <c:f>Processing!$D$3</c:f>
              <c:numCache>
                <c:formatCode>0%</c:formatCode>
                <c:ptCount val="1"/>
                <c:pt idx="0">
                  <c:v>0.76479750778816202</c:v>
                </c:pt>
              </c:numCache>
            </c:numRef>
          </c:val>
          <c:extLst>
            <c:ext xmlns:c16="http://schemas.microsoft.com/office/drawing/2014/chart" uri="{C3380CC4-5D6E-409C-BE32-E72D297353CC}">
              <c16:uniqueId val="{00000000-7C91-4315-A78F-D0E8625E500C}"/>
            </c:ext>
          </c:extLst>
        </c:ser>
        <c:ser>
          <c:idx val="1"/>
          <c:order val="1"/>
          <c:spPr>
            <a:noFill/>
            <a:ln>
              <a:noFill/>
            </a:ln>
            <a:effectLst/>
          </c:spPr>
          <c:invertIfNegative val="0"/>
          <c:val>
            <c:numRef>
              <c:f>Processing!$E$3</c:f>
              <c:numCache>
                <c:formatCode>0%</c:formatCode>
                <c:ptCount val="1"/>
                <c:pt idx="0">
                  <c:v>0.23520249221183798</c:v>
                </c:pt>
              </c:numCache>
            </c:numRef>
          </c:val>
          <c:extLst>
            <c:ext xmlns:c16="http://schemas.microsoft.com/office/drawing/2014/chart" uri="{C3380CC4-5D6E-409C-BE32-E72D297353CC}">
              <c16:uniqueId val="{00000001-7C91-4315-A78F-D0E8625E500C}"/>
            </c:ext>
          </c:extLst>
        </c:ser>
        <c:dLbls>
          <c:showLegendKey val="0"/>
          <c:showVal val="0"/>
          <c:showCatName val="0"/>
          <c:showSerName val="0"/>
          <c:showPercent val="0"/>
          <c:showBubbleSize val="0"/>
        </c:dLbls>
        <c:gapWidth val="0"/>
        <c:overlap val="100"/>
        <c:axId val="874492399"/>
        <c:axId val="874493359"/>
      </c:barChart>
      <c:catAx>
        <c:axId val="874492399"/>
        <c:scaling>
          <c:orientation val="minMax"/>
        </c:scaling>
        <c:delete val="1"/>
        <c:axPos val="l"/>
        <c:majorTickMark val="out"/>
        <c:minorTickMark val="none"/>
        <c:tickLblPos val="nextTo"/>
        <c:crossAx val="874493359"/>
        <c:crosses val="autoZero"/>
        <c:auto val="1"/>
        <c:lblAlgn val="ctr"/>
        <c:lblOffset val="100"/>
        <c:noMultiLvlLbl val="0"/>
      </c:catAx>
      <c:valAx>
        <c:axId val="874493359"/>
        <c:scaling>
          <c:orientation val="minMax"/>
          <c:max val="1"/>
          <c:min val="0"/>
        </c:scaling>
        <c:delete val="1"/>
        <c:axPos val="b"/>
        <c:numFmt formatCode="0%" sourceLinked="1"/>
        <c:majorTickMark val="out"/>
        <c:minorTickMark val="none"/>
        <c:tickLblPos val="nextTo"/>
        <c:crossAx val="87449239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Processing!$B$8</c:f>
              <c:strCache>
                <c:ptCount val="1"/>
                <c:pt idx="0">
                  <c:v>Revenue</c:v>
                </c:pt>
              </c:strCache>
            </c:strRef>
          </c:tx>
          <c:spPr>
            <a:solidFill>
              <a:schemeClr val="accent1"/>
            </a:solidFill>
            <a:ln w="127000">
              <a:gradFill>
                <a:gsLst>
                  <a:gs pos="0">
                    <a:srgbClr val="58D3F3"/>
                  </a:gs>
                  <a:gs pos="90000">
                    <a:srgbClr val="254899"/>
                  </a:gs>
                </a:gsLst>
                <a:lin ang="5700000" scaled="0"/>
              </a:gradFill>
            </a:ln>
            <a:effectLst/>
          </c:spPr>
          <c:invertIfNegative val="0"/>
          <c:cat>
            <c:strRef>
              <c:f>Processing!$A$9:$A$20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Processing!$B$9:$B$20</c:f>
              <c:numCache>
                <c:formatCode>General</c:formatCode>
                <c:ptCount val="12"/>
                <c:pt idx="0">
                  <c:v>620194</c:v>
                </c:pt>
                <c:pt idx="1">
                  <c:v>750285</c:v>
                </c:pt>
                <c:pt idx="2">
                  <c:v>880309</c:v>
                </c:pt>
                <c:pt idx="3">
                  <c:v>1020288</c:v>
                </c:pt>
                <c:pt idx="4">
                  <c:v>1150282</c:v>
                </c:pt>
                <c:pt idx="5">
                  <c:v>1100350</c:v>
                </c:pt>
                <c:pt idx="6">
                  <c:v>950350</c:v>
                </c:pt>
                <c:pt idx="7">
                  <c:v>850346</c:v>
                </c:pt>
                <c:pt idx="8">
                  <c:v>700391</c:v>
                </c:pt>
                <c:pt idx="9">
                  <c:v>650203</c:v>
                </c:pt>
                <c:pt idx="10">
                  <c:v>800355</c:v>
                </c:pt>
                <c:pt idx="11">
                  <c:v>900113</c:v>
                </c:pt>
              </c:numCache>
            </c:numRef>
          </c:val>
          <c:extLst>
            <c:ext xmlns:c16="http://schemas.microsoft.com/office/drawing/2014/chart" uri="{C3380CC4-5D6E-409C-BE32-E72D297353CC}">
              <c16:uniqueId val="{00000000-19A6-4157-994D-E1A0AADE0CFB}"/>
            </c:ext>
          </c:extLst>
        </c:ser>
        <c:ser>
          <c:idx val="1"/>
          <c:order val="1"/>
          <c:tx>
            <c:strRef>
              <c:f>Processing!$C$8</c:f>
              <c:strCache>
                <c:ptCount val="1"/>
                <c:pt idx="0">
                  <c:v>Cursor</c:v>
                </c:pt>
              </c:strCache>
            </c:strRef>
          </c:tx>
          <c:spPr>
            <a:solidFill>
              <a:schemeClr val="accent2"/>
            </a:solidFill>
            <a:ln w="127000">
              <a:gradFill>
                <a:gsLst>
                  <a:gs pos="0">
                    <a:srgbClr val="B97CEF"/>
                  </a:gs>
                  <a:gs pos="100000">
                    <a:srgbClr val="254899"/>
                  </a:gs>
                </a:gsLst>
                <a:lin ang="5400000" scaled="1"/>
              </a:gradFill>
            </a:ln>
            <a:effectLst>
              <a:outerShdw blurRad="50800" dist="38100" dir="8100000" algn="tr" rotWithShape="0">
                <a:prstClr val="black">
                  <a:alpha val="40000"/>
                </a:prstClr>
              </a:outerShdw>
            </a:effectLst>
          </c:spPr>
          <c:invertIfNegative val="0"/>
          <c:dLbls>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Processing!$A$9:$A$20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Processing!$C$9:$C$20</c:f>
              <c:numCache>
                <c:formatCode>General</c:formatCode>
                <c:ptCount val="12"/>
                <c:pt idx="0">
                  <c:v>#N/A</c:v>
                </c:pt>
                <c:pt idx="1">
                  <c:v>#N/A</c:v>
                </c:pt>
                <c:pt idx="2">
                  <c:v>#N/A</c:v>
                </c:pt>
                <c:pt idx="3">
                  <c:v>#N/A</c:v>
                </c:pt>
                <c:pt idx="4">
                  <c:v>#N/A</c:v>
                </c:pt>
                <c:pt idx="5">
                  <c:v>#N/A</c:v>
                </c:pt>
                <c:pt idx="6">
                  <c:v>#N/A</c:v>
                </c:pt>
                <c:pt idx="7">
                  <c:v>#N/A</c:v>
                </c:pt>
                <c:pt idx="8">
                  <c:v>#N/A</c:v>
                </c:pt>
                <c:pt idx="9">
                  <c:v>650203</c:v>
                </c:pt>
                <c:pt idx="10">
                  <c:v>#N/A</c:v>
                </c:pt>
                <c:pt idx="11">
                  <c:v>#N/A</c:v>
                </c:pt>
              </c:numCache>
            </c:numRef>
          </c:val>
          <c:extLst>
            <c:ext xmlns:c16="http://schemas.microsoft.com/office/drawing/2014/chart" uri="{C3380CC4-5D6E-409C-BE32-E72D297353CC}">
              <c16:uniqueId val="{00000001-19A6-4157-994D-E1A0AADE0CFB}"/>
            </c:ext>
          </c:extLst>
        </c:ser>
        <c:dLbls>
          <c:showLegendKey val="0"/>
          <c:showVal val="0"/>
          <c:showCatName val="0"/>
          <c:showSerName val="0"/>
          <c:showPercent val="0"/>
          <c:showBubbleSize val="0"/>
        </c:dLbls>
        <c:gapWidth val="219"/>
        <c:overlap val="100"/>
        <c:axId val="1937541648"/>
        <c:axId val="1905891520"/>
      </c:barChart>
      <c:lineChart>
        <c:grouping val="standard"/>
        <c:varyColors val="0"/>
        <c:ser>
          <c:idx val="2"/>
          <c:order val="2"/>
          <c:tx>
            <c:strRef>
              <c:f>Processing!$D$8</c:f>
              <c:strCache>
                <c:ptCount val="1"/>
                <c:pt idx="0">
                  <c:v>Forecast</c:v>
                </c:pt>
              </c:strCache>
            </c:strRef>
          </c:tx>
          <c:spPr>
            <a:ln w="19050" cap="rnd">
              <a:gradFill>
                <a:gsLst>
                  <a:gs pos="5000">
                    <a:srgbClr val="C05BE9">
                      <a:alpha val="97000"/>
                    </a:srgbClr>
                  </a:gs>
                  <a:gs pos="100000">
                    <a:srgbClr val="FFE1FF"/>
                  </a:gs>
                </a:gsLst>
                <a:lin ang="0" scaled="0"/>
              </a:gradFill>
              <a:round/>
            </a:ln>
            <a:effectLst>
              <a:outerShdw blurRad="50800" dist="38100" dir="5400000" algn="t" rotWithShape="0">
                <a:prstClr val="black">
                  <a:alpha val="40000"/>
                </a:prstClr>
              </a:outerShdw>
            </a:effectLst>
          </c:spPr>
          <c:marker>
            <c:symbol val="circle"/>
            <c:size val="5"/>
            <c:spPr>
              <a:solidFill>
                <a:srgbClr val="FFE1FF"/>
              </a:solidFill>
              <a:ln w="12700">
                <a:solidFill>
                  <a:srgbClr val="FFE1FF"/>
                </a:solidFill>
              </a:ln>
              <a:effectLst>
                <a:outerShdw blurRad="50800" dist="38100" dir="5400000" algn="t" rotWithShape="0">
                  <a:prstClr val="black">
                    <a:alpha val="40000"/>
                  </a:prstClr>
                </a:outerShdw>
              </a:effectLst>
            </c:spPr>
          </c:marker>
          <c:val>
            <c:numRef>
              <c:f>Processing!$D$9:$D$20</c:f>
              <c:numCache>
                <c:formatCode>General</c:formatCode>
                <c:ptCount val="12"/>
                <c:pt idx="0">
                  <c:v>950198</c:v>
                </c:pt>
                <c:pt idx="1">
                  <c:v>800198</c:v>
                </c:pt>
                <c:pt idx="2">
                  <c:v>700366</c:v>
                </c:pt>
                <c:pt idx="3">
                  <c:v>650158</c:v>
                </c:pt>
                <c:pt idx="4">
                  <c:v>550211</c:v>
                </c:pt>
                <c:pt idx="5">
                  <c:v>600367</c:v>
                </c:pt>
                <c:pt idx="6">
                  <c:v>750365</c:v>
                </c:pt>
                <c:pt idx="7">
                  <c:v>900163</c:v>
                </c:pt>
                <c:pt idx="8">
                  <c:v>1000261</c:v>
                </c:pt>
                <c:pt idx="9">
                  <c:v>850387</c:v>
                </c:pt>
                <c:pt idx="10">
                  <c:v>700382</c:v>
                </c:pt>
                <c:pt idx="11">
                  <c:v>600384</c:v>
                </c:pt>
              </c:numCache>
            </c:numRef>
          </c:val>
          <c:smooth val="0"/>
          <c:extLst>
            <c:ext xmlns:c16="http://schemas.microsoft.com/office/drawing/2014/chart" uri="{C3380CC4-5D6E-409C-BE32-E72D297353CC}">
              <c16:uniqueId val="{00000002-19A6-4157-994D-E1A0AADE0CFB}"/>
            </c:ext>
          </c:extLst>
        </c:ser>
        <c:dLbls>
          <c:showLegendKey val="0"/>
          <c:showVal val="0"/>
          <c:showCatName val="0"/>
          <c:showSerName val="0"/>
          <c:showPercent val="0"/>
          <c:showBubbleSize val="0"/>
        </c:dLbls>
        <c:marker val="1"/>
        <c:smooth val="0"/>
        <c:axId val="1937541648"/>
        <c:axId val="1905891520"/>
      </c:lineChart>
      <c:catAx>
        <c:axId val="1937541648"/>
        <c:scaling>
          <c:orientation val="minMax"/>
        </c:scaling>
        <c:delete val="0"/>
        <c:axPos val="b"/>
        <c:numFmt formatCode="General" sourceLinked="1"/>
        <c:majorTickMark val="none"/>
        <c:minorTickMark val="none"/>
        <c:tickLblPos val="nextTo"/>
        <c:spPr>
          <a:noFill/>
          <a:ln w="9525" cap="flat" cmpd="sng" algn="ctr">
            <a:solidFill>
              <a:srgbClr val="8D8FB5"/>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905891520"/>
        <c:crosses val="autoZero"/>
        <c:auto val="1"/>
        <c:lblAlgn val="ctr"/>
        <c:lblOffset val="100"/>
        <c:noMultiLvlLbl val="0"/>
      </c:catAx>
      <c:valAx>
        <c:axId val="1905891520"/>
        <c:scaling>
          <c:orientation val="minMax"/>
        </c:scaling>
        <c:delete val="0"/>
        <c:axPos val="l"/>
        <c:majorGridlines>
          <c:spPr>
            <a:ln w="9525" cap="flat" cmpd="sng" algn="ctr">
              <a:solidFill>
                <a:srgbClr val="3E406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D8FB5"/>
                </a:solidFill>
                <a:latin typeface="+mn-lt"/>
                <a:ea typeface="+mn-ea"/>
                <a:cs typeface="+mn-cs"/>
              </a:defRPr>
            </a:pPr>
            <a:endParaRPr lang="ru-RU"/>
          </a:p>
        </c:txPr>
        <c:crossAx val="1937541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731214153786332"/>
          <c:y val="0.10185185185185185"/>
          <c:w val="0.7647584329736562"/>
          <c:h val="0.68409011373578299"/>
        </c:manualLayout>
      </c:layout>
      <c:barChart>
        <c:barDir val="col"/>
        <c:grouping val="clustered"/>
        <c:varyColors val="0"/>
        <c:ser>
          <c:idx val="0"/>
          <c:order val="0"/>
          <c:tx>
            <c:strRef>
              <c:f>Processing!$G$16</c:f>
              <c:strCache>
                <c:ptCount val="1"/>
                <c:pt idx="0">
                  <c:v>Value</c:v>
                </c:pt>
              </c:strCache>
            </c:strRef>
          </c:tx>
          <c:spPr>
            <a:gradFill>
              <a:gsLst>
                <a:gs pos="0">
                  <a:srgbClr val="205695"/>
                </a:gs>
                <a:gs pos="90000">
                  <a:srgbClr val="33344F"/>
                </a:gs>
              </a:gsLst>
              <a:lin ang="5400000" scaled="1"/>
            </a:gradFill>
            <a:ln w="88900">
              <a:gradFill>
                <a:gsLst>
                  <a:gs pos="10000">
                    <a:srgbClr val="205695"/>
                  </a:gs>
                  <a:gs pos="100000">
                    <a:srgbClr val="33344F"/>
                  </a:gs>
                </a:gsLst>
                <a:lin ang="5400000" scaled="1"/>
              </a:gradFill>
            </a:ln>
            <a:effectLst/>
          </c:spPr>
          <c:invertIfNegative val="0"/>
          <c:cat>
            <c:strRef>
              <c:f>Processing!$F$17:$F$20</c:f>
              <c:strCache>
                <c:ptCount val="4"/>
                <c:pt idx="0">
                  <c:v>Qualify</c:v>
                </c:pt>
                <c:pt idx="1">
                  <c:v>Proposal</c:v>
                </c:pt>
                <c:pt idx="2">
                  <c:v>Negotiation</c:v>
                </c:pt>
                <c:pt idx="3">
                  <c:v>Closed</c:v>
                </c:pt>
              </c:strCache>
            </c:strRef>
          </c:cat>
          <c:val>
            <c:numRef>
              <c:f>Processing!$G$17:$G$20</c:f>
              <c:numCache>
                <c:formatCode>General</c:formatCode>
                <c:ptCount val="4"/>
                <c:pt idx="0">
                  <c:v>776529</c:v>
                </c:pt>
                <c:pt idx="1">
                  <c:v>499863</c:v>
                </c:pt>
                <c:pt idx="2">
                  <c:v>443276</c:v>
                </c:pt>
                <c:pt idx="3" formatCode="[&gt;=1000000]&quot;$&quot;0.0,,&quot;M&quot;;[&gt;=1000]&quot;$&quot;0.0,&quot;K&quot;;&quot;$&quot;0">
                  <c:v>103686</c:v>
                </c:pt>
              </c:numCache>
            </c:numRef>
          </c:val>
          <c:extLst>
            <c:ext xmlns:c16="http://schemas.microsoft.com/office/drawing/2014/chart" uri="{C3380CC4-5D6E-409C-BE32-E72D297353CC}">
              <c16:uniqueId val="{00000000-76F4-46B2-9382-91A2D1070237}"/>
            </c:ext>
          </c:extLst>
        </c:ser>
        <c:ser>
          <c:idx val="2"/>
          <c:order val="2"/>
          <c:tx>
            <c:strRef>
              <c:f>Processing!$I$16</c:f>
              <c:strCache>
                <c:ptCount val="1"/>
                <c:pt idx="0">
                  <c:v>Cursor</c:v>
                </c:pt>
              </c:strCache>
            </c:strRef>
          </c:tx>
          <c:spPr>
            <a:gradFill>
              <a:gsLst>
                <a:gs pos="0">
                  <a:srgbClr val="14CDC6"/>
                </a:gs>
                <a:gs pos="100000">
                  <a:srgbClr val="0D223D"/>
                </a:gs>
              </a:gsLst>
              <a:lin ang="5400000" scaled="1"/>
            </a:gradFill>
            <a:ln w="88900">
              <a:gradFill>
                <a:gsLst>
                  <a:gs pos="0">
                    <a:srgbClr val="14CDC6"/>
                  </a:gs>
                  <a:gs pos="100000">
                    <a:srgbClr val="0D223D"/>
                  </a:gs>
                </a:gsLst>
                <a:lin ang="5400000" scaled="1"/>
              </a:gradFill>
            </a:ln>
            <a:effectLst>
              <a:outerShdw blurRad="50800" dist="38100" dir="8100000" algn="tr" rotWithShape="0">
                <a:prstClr val="black">
                  <a:alpha val="40000"/>
                </a:prstClr>
              </a:outerShdw>
            </a:effectLst>
          </c:spPr>
          <c:invertIfNegative val="0"/>
          <c:dPt>
            <c:idx val="1"/>
            <c:invertIfNegative val="0"/>
            <c:bubble3D val="0"/>
            <c:spPr>
              <a:gradFill>
                <a:gsLst>
                  <a:gs pos="5000">
                    <a:srgbClr val="14CDC6"/>
                  </a:gs>
                  <a:gs pos="70000">
                    <a:schemeClr val="accent4">
                      <a:lumMod val="50000"/>
                    </a:schemeClr>
                  </a:gs>
                </a:gsLst>
                <a:lin ang="5400000" scaled="1"/>
              </a:gradFill>
              <a:ln w="88900">
                <a:gradFill>
                  <a:gsLst>
                    <a:gs pos="10000">
                      <a:srgbClr val="14CDC6"/>
                    </a:gs>
                    <a:gs pos="71000">
                      <a:schemeClr val="accent4">
                        <a:lumMod val="50000"/>
                      </a:schemeClr>
                    </a:gs>
                  </a:gsLst>
                  <a:lin ang="5400000" scaled="1"/>
                </a:gra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E-76F4-46B2-9382-91A2D1070237}"/>
              </c:ext>
            </c:extLst>
          </c:dPt>
          <c:cat>
            <c:strRef>
              <c:f>Processing!$F$17:$F$20</c:f>
              <c:strCache>
                <c:ptCount val="4"/>
                <c:pt idx="0">
                  <c:v>Qualify</c:v>
                </c:pt>
                <c:pt idx="1">
                  <c:v>Proposal</c:v>
                </c:pt>
                <c:pt idx="2">
                  <c:v>Negotiation</c:v>
                </c:pt>
                <c:pt idx="3">
                  <c:v>Closed</c:v>
                </c:pt>
              </c:strCache>
            </c:strRef>
          </c:cat>
          <c:val>
            <c:numRef>
              <c:f>Processing!$I$17:$I$20</c:f>
              <c:numCache>
                <c:formatCode>General</c:formatCode>
                <c:ptCount val="4"/>
                <c:pt idx="0">
                  <c:v>#N/A</c:v>
                </c:pt>
                <c:pt idx="1">
                  <c:v>499863</c:v>
                </c:pt>
                <c:pt idx="2">
                  <c:v>#N/A</c:v>
                </c:pt>
                <c:pt idx="3">
                  <c:v>#N/A</c:v>
                </c:pt>
              </c:numCache>
            </c:numRef>
          </c:val>
          <c:extLst>
            <c:ext xmlns:c16="http://schemas.microsoft.com/office/drawing/2014/chart" uri="{C3380CC4-5D6E-409C-BE32-E72D297353CC}">
              <c16:uniqueId val="{00000001-76F4-46B2-9382-91A2D1070237}"/>
            </c:ext>
          </c:extLst>
        </c:ser>
        <c:dLbls>
          <c:showLegendKey val="0"/>
          <c:showVal val="0"/>
          <c:showCatName val="0"/>
          <c:showSerName val="0"/>
          <c:showPercent val="0"/>
          <c:showBubbleSize val="0"/>
        </c:dLbls>
        <c:gapWidth val="50"/>
        <c:overlap val="100"/>
        <c:axId val="1937330336"/>
        <c:axId val="1937332256"/>
      </c:barChart>
      <c:barChart>
        <c:barDir val="col"/>
        <c:grouping val="clustered"/>
        <c:varyColors val="0"/>
        <c:ser>
          <c:idx val="1"/>
          <c:order val="1"/>
          <c:tx>
            <c:strRef>
              <c:f>Processing!$H$16</c:f>
              <c:strCache>
                <c:ptCount val="1"/>
                <c:pt idx="0">
                  <c:v>Count</c:v>
                </c:pt>
              </c:strCache>
            </c:strRef>
          </c:tx>
          <c:spPr>
            <a:solidFill>
              <a:schemeClr val="accent2"/>
            </a:solidFill>
            <a:ln w="88900">
              <a:gradFill>
                <a:gsLst>
                  <a:gs pos="0">
                    <a:srgbClr val="009EE1"/>
                  </a:gs>
                  <a:gs pos="74000">
                    <a:srgbClr val="005B9B"/>
                  </a:gs>
                  <a:gs pos="100000">
                    <a:srgbClr val="C05BE9"/>
                  </a:gs>
                </a:gsLst>
                <a:lin ang="5400000" scaled="1"/>
              </a:gradFill>
            </a:ln>
            <a:effectLst/>
          </c:spPr>
          <c:invertIfNegative val="0"/>
          <c:dPt>
            <c:idx val="0"/>
            <c:invertIfNegative val="0"/>
            <c:bubble3D val="0"/>
            <c:spPr>
              <a:gradFill>
                <a:gsLst>
                  <a:gs pos="0">
                    <a:srgbClr val="44BFF0"/>
                  </a:gs>
                  <a:gs pos="90000">
                    <a:srgbClr val="0A5978"/>
                  </a:gs>
                </a:gsLst>
                <a:lin ang="5400000" scaled="1"/>
              </a:gradFill>
              <a:ln w="88900">
                <a:gradFill>
                  <a:gsLst>
                    <a:gs pos="10000">
                      <a:srgbClr val="44BFF0"/>
                    </a:gs>
                    <a:gs pos="85000">
                      <a:srgbClr val="0A5978"/>
                    </a:gs>
                  </a:gsLst>
                  <a:lin ang="5400000" scaled="1"/>
                </a:gradFill>
              </a:ln>
              <a:effectLst/>
            </c:spPr>
            <c:extLst>
              <c:ext xmlns:c16="http://schemas.microsoft.com/office/drawing/2014/chart" uri="{C3380CC4-5D6E-409C-BE32-E72D297353CC}">
                <c16:uniqueId val="{00000003-76F4-46B2-9382-91A2D1070237}"/>
              </c:ext>
            </c:extLst>
          </c:dPt>
          <c:dPt>
            <c:idx val="1"/>
            <c:invertIfNegative val="0"/>
            <c:bubble3D val="0"/>
            <c:spPr>
              <a:gradFill>
                <a:gsLst>
                  <a:gs pos="0">
                    <a:srgbClr val="FE02CE"/>
                  </a:gs>
                  <a:gs pos="90000">
                    <a:srgbClr val="810169"/>
                  </a:gs>
                </a:gsLst>
                <a:lin ang="5400000" scaled="1"/>
              </a:gradFill>
              <a:ln w="88900">
                <a:gradFill>
                  <a:gsLst>
                    <a:gs pos="10000">
                      <a:srgbClr val="FE02CE"/>
                    </a:gs>
                    <a:gs pos="85000">
                      <a:srgbClr val="810169"/>
                    </a:gs>
                  </a:gsLst>
                  <a:lin ang="5400000" scaled="1"/>
                </a:gradFill>
              </a:ln>
              <a:effectLst/>
            </c:spPr>
            <c:extLst>
              <c:ext xmlns:c16="http://schemas.microsoft.com/office/drawing/2014/chart" uri="{C3380CC4-5D6E-409C-BE32-E72D297353CC}">
                <c16:uniqueId val="{00000005-76F4-46B2-9382-91A2D1070237}"/>
              </c:ext>
            </c:extLst>
          </c:dPt>
          <c:dPt>
            <c:idx val="2"/>
            <c:invertIfNegative val="0"/>
            <c:bubble3D val="0"/>
            <c:spPr>
              <a:gradFill>
                <a:gsLst>
                  <a:gs pos="0">
                    <a:srgbClr val="E14856"/>
                  </a:gs>
                  <a:gs pos="90000">
                    <a:srgbClr val="601018"/>
                  </a:gs>
                </a:gsLst>
                <a:lin ang="5400000" scaled="1"/>
              </a:gradFill>
              <a:ln w="88900">
                <a:gradFill>
                  <a:gsLst>
                    <a:gs pos="10000">
                      <a:srgbClr val="E14856"/>
                    </a:gs>
                    <a:gs pos="85000">
                      <a:srgbClr val="601018"/>
                    </a:gs>
                  </a:gsLst>
                  <a:lin ang="5400000" scaled="1"/>
                </a:gradFill>
              </a:ln>
              <a:effectLst/>
            </c:spPr>
            <c:extLst>
              <c:ext xmlns:c16="http://schemas.microsoft.com/office/drawing/2014/chart" uri="{C3380CC4-5D6E-409C-BE32-E72D297353CC}">
                <c16:uniqueId val="{00000007-76F4-46B2-9382-91A2D1070237}"/>
              </c:ext>
            </c:extLst>
          </c:dPt>
          <c:dPt>
            <c:idx val="3"/>
            <c:invertIfNegative val="0"/>
            <c:bubble3D val="0"/>
            <c:spPr>
              <a:gradFill>
                <a:gsLst>
                  <a:gs pos="0">
                    <a:srgbClr val="CE56F9"/>
                  </a:gs>
                  <a:gs pos="90000">
                    <a:srgbClr val="542879"/>
                  </a:gs>
                </a:gsLst>
                <a:lin ang="5400000" scaled="1"/>
              </a:gradFill>
              <a:ln w="88900">
                <a:gradFill>
                  <a:gsLst>
                    <a:gs pos="10000">
                      <a:srgbClr val="CE56F9"/>
                    </a:gs>
                    <a:gs pos="85000">
                      <a:srgbClr val="542879"/>
                    </a:gs>
                  </a:gsLst>
                  <a:lin ang="5400000" scaled="1"/>
                </a:gradFill>
              </a:ln>
              <a:effectLst/>
            </c:spPr>
            <c:extLst>
              <c:ext xmlns:c16="http://schemas.microsoft.com/office/drawing/2014/chart" uri="{C3380CC4-5D6E-409C-BE32-E72D297353CC}">
                <c16:uniqueId val="{00000009-76F4-46B2-9382-91A2D1070237}"/>
              </c:ext>
            </c:extLst>
          </c:dPt>
          <c:dPt>
            <c:idx val="4"/>
            <c:invertIfNegative val="0"/>
            <c:bubble3D val="0"/>
            <c:spPr>
              <a:noFill/>
              <a:ln w="88900">
                <a:noFill/>
              </a:ln>
              <a:effectLst/>
            </c:spPr>
            <c:extLst>
              <c:ext xmlns:c16="http://schemas.microsoft.com/office/drawing/2014/chart" uri="{C3380CC4-5D6E-409C-BE32-E72D297353CC}">
                <c16:uniqueId val="{0000000B-76F4-46B2-9382-91A2D1070237}"/>
              </c:ext>
            </c:extLst>
          </c:dPt>
          <c:dLbls>
            <c:dLbl>
              <c:idx val="4"/>
              <c:delete val="1"/>
              <c:extLst>
                <c:ext xmlns:c15="http://schemas.microsoft.com/office/drawing/2012/chart" uri="{CE6537A1-D6FC-4f65-9D91-7224C49458BB}"/>
                <c:ext xmlns:c16="http://schemas.microsoft.com/office/drawing/2014/chart" uri="{C3380CC4-5D6E-409C-BE32-E72D297353CC}">
                  <c16:uniqueId val="{0000000B-76F4-46B2-9382-91A2D10702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Processing!$F$17:$F$20</c:f>
              <c:strCache>
                <c:ptCount val="4"/>
                <c:pt idx="0">
                  <c:v>Qualify</c:v>
                </c:pt>
                <c:pt idx="1">
                  <c:v>Proposal</c:v>
                </c:pt>
                <c:pt idx="2">
                  <c:v>Negotiation</c:v>
                </c:pt>
                <c:pt idx="3">
                  <c:v>Closed</c:v>
                </c:pt>
              </c:strCache>
            </c:strRef>
          </c:cat>
          <c:val>
            <c:numRef>
              <c:f>Processing!$H$17:$H$21</c:f>
              <c:numCache>
                <c:formatCode>General</c:formatCode>
                <c:ptCount val="5"/>
                <c:pt idx="0">
                  <c:v>229</c:v>
                </c:pt>
                <c:pt idx="1">
                  <c:v>159</c:v>
                </c:pt>
                <c:pt idx="2">
                  <c:v>123</c:v>
                </c:pt>
                <c:pt idx="3">
                  <c:v>78</c:v>
                </c:pt>
                <c:pt idx="4">
                  <c:v>343.5</c:v>
                </c:pt>
              </c:numCache>
            </c:numRef>
          </c:val>
          <c:extLst>
            <c:ext xmlns:c16="http://schemas.microsoft.com/office/drawing/2014/chart" uri="{C3380CC4-5D6E-409C-BE32-E72D297353CC}">
              <c16:uniqueId val="{0000000C-76F4-46B2-9382-91A2D1070237}"/>
            </c:ext>
          </c:extLst>
        </c:ser>
        <c:dLbls>
          <c:showLegendKey val="0"/>
          <c:showVal val="0"/>
          <c:showCatName val="0"/>
          <c:showSerName val="0"/>
          <c:showPercent val="0"/>
          <c:showBubbleSize val="0"/>
        </c:dLbls>
        <c:gapWidth val="120"/>
        <c:overlap val="-27"/>
        <c:axId val="2016555648"/>
        <c:axId val="2016571968"/>
      </c:barChart>
      <c:scatterChart>
        <c:scatterStyle val="lineMarker"/>
        <c:varyColors val="0"/>
        <c:ser>
          <c:idx val="3"/>
          <c:order val="3"/>
          <c:tx>
            <c:v>Label</c:v>
          </c:tx>
          <c:spPr>
            <a:ln w="25400" cap="rnd">
              <a:noFill/>
              <a:round/>
            </a:ln>
            <a:effectLst/>
          </c:spPr>
          <c:marker>
            <c:symbol val="none"/>
          </c:marker>
          <c:dLbls>
            <c:numFmt formatCode="[&gt;=1000]\ #,&quot;K&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Processing!$G$17:$G$20</c:f>
              <c:numCache>
                <c:formatCode>General</c:formatCode>
                <c:ptCount val="4"/>
                <c:pt idx="0">
                  <c:v>776529</c:v>
                </c:pt>
                <c:pt idx="1">
                  <c:v>499863</c:v>
                </c:pt>
                <c:pt idx="2">
                  <c:v>443276</c:v>
                </c:pt>
                <c:pt idx="3" formatCode="[&gt;=1000000]&quot;$&quot;0.0,,&quot;M&quot;;[&gt;=1000]&quot;$&quot;0.0,&quot;K&quot;;&quot;$&quot;0">
                  <c:v>103686</c:v>
                </c:pt>
              </c:numCache>
            </c:numRef>
          </c:yVal>
          <c:smooth val="0"/>
          <c:extLst>
            <c:ext xmlns:c16="http://schemas.microsoft.com/office/drawing/2014/chart" uri="{C3380CC4-5D6E-409C-BE32-E72D297353CC}">
              <c16:uniqueId val="{0000000D-76F4-46B2-9382-91A2D1070237}"/>
            </c:ext>
          </c:extLst>
        </c:ser>
        <c:dLbls>
          <c:showLegendKey val="0"/>
          <c:showVal val="0"/>
          <c:showCatName val="0"/>
          <c:showSerName val="0"/>
          <c:showPercent val="0"/>
          <c:showBubbleSize val="0"/>
        </c:dLbls>
        <c:axId val="1937330336"/>
        <c:axId val="1937332256"/>
      </c:scatterChart>
      <c:catAx>
        <c:axId val="1937330336"/>
        <c:scaling>
          <c:orientation val="minMax"/>
        </c:scaling>
        <c:delete val="0"/>
        <c:axPos val="b"/>
        <c:numFmt formatCode="General" sourceLinked="1"/>
        <c:majorTickMark val="none"/>
        <c:minorTickMark val="none"/>
        <c:tickLblPos val="nextTo"/>
        <c:spPr>
          <a:noFill/>
          <a:ln w="9525" cap="flat" cmpd="sng" algn="ctr">
            <a:gradFill>
              <a:gsLst>
                <a:gs pos="0">
                  <a:srgbClr val="8D8FB5"/>
                </a:gs>
                <a:gs pos="100000">
                  <a:srgbClr val="8D8FB5">
                    <a:alpha val="0"/>
                  </a:srgbClr>
                </a:gs>
              </a:gsLst>
              <a:lin ang="0" scaled="0"/>
            </a:gra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937332256"/>
        <c:crosses val="autoZero"/>
        <c:auto val="1"/>
        <c:lblAlgn val="ctr"/>
        <c:lblOffset val="100"/>
        <c:noMultiLvlLbl val="0"/>
      </c:catAx>
      <c:valAx>
        <c:axId val="1937332256"/>
        <c:scaling>
          <c:orientation val="minMax"/>
        </c:scaling>
        <c:delete val="0"/>
        <c:axPos val="l"/>
        <c:majorGridlines>
          <c:spPr>
            <a:ln w="9525" cap="flat" cmpd="sng" algn="ctr">
              <a:gradFill>
                <a:gsLst>
                  <a:gs pos="0">
                    <a:srgbClr val="8D8FB5">
                      <a:alpha val="70000"/>
                    </a:srgbClr>
                  </a:gs>
                  <a:gs pos="100000">
                    <a:srgbClr val="8D8FB5">
                      <a:alpha val="0"/>
                    </a:srgbClr>
                  </a:gs>
                </a:gsLst>
                <a:lin ang="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D8FB5"/>
                </a:solidFill>
                <a:latin typeface="+mn-lt"/>
                <a:ea typeface="+mn-ea"/>
                <a:cs typeface="+mn-cs"/>
              </a:defRPr>
            </a:pPr>
            <a:endParaRPr lang="ru-RU"/>
          </a:p>
        </c:txPr>
        <c:crossAx val="1937330336"/>
        <c:crosses val="autoZero"/>
        <c:crossBetween val="between"/>
      </c:valAx>
      <c:valAx>
        <c:axId val="201657196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E2133"/>
                </a:solidFill>
                <a:latin typeface="+mn-lt"/>
                <a:ea typeface="+mn-ea"/>
                <a:cs typeface="+mn-cs"/>
              </a:defRPr>
            </a:pPr>
            <a:endParaRPr lang="ru-RU"/>
          </a:p>
        </c:txPr>
        <c:crossAx val="2016555648"/>
        <c:crosses val="max"/>
        <c:crossBetween val="between"/>
      </c:valAx>
      <c:catAx>
        <c:axId val="2016555648"/>
        <c:scaling>
          <c:orientation val="minMax"/>
        </c:scaling>
        <c:delete val="1"/>
        <c:axPos val="b"/>
        <c:numFmt formatCode="General" sourceLinked="1"/>
        <c:majorTickMark val="out"/>
        <c:minorTickMark val="none"/>
        <c:tickLblPos val="nextTo"/>
        <c:crossAx val="201657196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19050" cap="rnd">
              <a:gradFill>
                <a:gsLst>
                  <a:gs pos="10000">
                    <a:srgbClr val="2A73DE"/>
                  </a:gs>
                  <a:gs pos="100000">
                    <a:schemeClr val="tx2">
                      <a:lumMod val="10000"/>
                      <a:lumOff val="90000"/>
                    </a:schemeClr>
                  </a:gs>
                </a:gsLst>
                <a:lin ang="0" scaled="0"/>
              </a:gradFill>
              <a:round/>
            </a:ln>
            <a:effectLst>
              <a:outerShdw blurRad="50800" dist="38100" dir="5400000" algn="t" rotWithShape="0">
                <a:prstClr val="black">
                  <a:alpha val="40000"/>
                </a:prstClr>
              </a:outerShdw>
            </a:effectLst>
          </c:spPr>
          <c:marker>
            <c:symbol val="none"/>
          </c:marker>
          <c:cat>
            <c:strRef>
              <c:f>Processing!$H$8:$H$14</c:f>
              <c:strCache>
                <c:ptCount val="7"/>
                <c:pt idx="0">
                  <c:v>Sun</c:v>
                </c:pt>
                <c:pt idx="1">
                  <c:v>Mon</c:v>
                </c:pt>
                <c:pt idx="2">
                  <c:v>Tue</c:v>
                </c:pt>
                <c:pt idx="3">
                  <c:v>Wed</c:v>
                </c:pt>
                <c:pt idx="4">
                  <c:v>Thu</c:v>
                </c:pt>
                <c:pt idx="5">
                  <c:v>Fri</c:v>
                </c:pt>
                <c:pt idx="6">
                  <c:v>Sat</c:v>
                </c:pt>
              </c:strCache>
            </c:strRef>
          </c:cat>
          <c:val>
            <c:numRef>
              <c:f>Processing!$I$8:$I$14</c:f>
              <c:numCache>
                <c:formatCode>0%</c:formatCode>
                <c:ptCount val="7"/>
                <c:pt idx="0">
                  <c:v>0.1</c:v>
                </c:pt>
                <c:pt idx="1">
                  <c:v>0.1</c:v>
                </c:pt>
                <c:pt idx="2">
                  <c:v>0.15</c:v>
                </c:pt>
                <c:pt idx="3">
                  <c:v>0.18</c:v>
                </c:pt>
                <c:pt idx="4">
                  <c:v>0.15</c:v>
                </c:pt>
                <c:pt idx="5">
                  <c:v>0.14000000000000001</c:v>
                </c:pt>
                <c:pt idx="6">
                  <c:v>0.17</c:v>
                </c:pt>
              </c:numCache>
            </c:numRef>
          </c:val>
          <c:smooth val="1"/>
          <c:extLst>
            <c:ext xmlns:c16="http://schemas.microsoft.com/office/drawing/2014/chart" uri="{C3380CC4-5D6E-409C-BE32-E72D297353CC}">
              <c16:uniqueId val="{00000000-3C61-469A-BAF3-2E74CE441CCF}"/>
            </c:ext>
          </c:extLst>
        </c:ser>
        <c:dLbls>
          <c:showLegendKey val="0"/>
          <c:showVal val="0"/>
          <c:showCatName val="0"/>
          <c:showSerName val="0"/>
          <c:showPercent val="0"/>
          <c:showBubbleSize val="0"/>
        </c:dLbls>
        <c:marker val="1"/>
        <c:smooth val="0"/>
        <c:axId val="2068629664"/>
        <c:axId val="2068627264"/>
      </c:lineChart>
      <c:scatterChart>
        <c:scatterStyle val="lineMarker"/>
        <c:varyColors val="0"/>
        <c:ser>
          <c:idx val="1"/>
          <c:order val="1"/>
          <c:tx>
            <c:strRef>
              <c:f>Processing!$J$7</c:f>
              <c:strCache>
                <c:ptCount val="1"/>
                <c:pt idx="0">
                  <c:v>Cursor</c:v>
                </c:pt>
              </c:strCache>
            </c:strRef>
          </c:tx>
          <c:spPr>
            <a:ln w="25400" cap="rnd">
              <a:noFill/>
              <a:round/>
            </a:ln>
            <a:effectLst>
              <a:glow rad="101600">
                <a:srgbClr val="2A73DE">
                  <a:alpha val="50000"/>
                </a:srgbClr>
              </a:glow>
              <a:outerShdw blurRad="50800" dist="38100" dir="5400000" algn="t" rotWithShape="0">
                <a:prstClr val="black">
                  <a:alpha val="40000"/>
                </a:prstClr>
              </a:outerShdw>
            </a:effectLst>
          </c:spPr>
          <c:marker>
            <c:symbol val="circle"/>
            <c:size val="5"/>
            <c:spPr>
              <a:solidFill>
                <a:schemeClr val="tx2">
                  <a:lumMod val="10000"/>
                  <a:lumOff val="90000"/>
                </a:schemeClr>
              </a:solidFill>
              <a:ln w="9525">
                <a:noFill/>
              </a:ln>
              <a:effectLst>
                <a:glow rad="101600">
                  <a:srgbClr val="2A73DE">
                    <a:alpha val="50000"/>
                  </a:srgbClr>
                </a:glow>
                <a:outerShdw blurRad="50800" dist="38100" dir="5400000" algn="t" rotWithShape="0">
                  <a:prstClr val="black">
                    <a:alpha val="40000"/>
                  </a:prst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Processing!$J$8:$J$14</c:f>
                <c:numCache>
                  <c:formatCode>General</c:formatCode>
                  <c:ptCount val="7"/>
                  <c:pt idx="0">
                    <c:v>#N/A</c:v>
                  </c:pt>
                  <c:pt idx="1">
                    <c:v>#N/A</c:v>
                  </c:pt>
                  <c:pt idx="2">
                    <c:v>#N/A</c:v>
                  </c:pt>
                  <c:pt idx="3">
                    <c:v>0.18</c:v>
                  </c:pt>
                  <c:pt idx="4">
                    <c:v>#N/A</c:v>
                  </c:pt>
                  <c:pt idx="5">
                    <c:v>#N/A</c:v>
                  </c:pt>
                  <c:pt idx="6">
                    <c:v>#N/A</c:v>
                  </c:pt>
                </c:numCache>
              </c:numRef>
            </c:minus>
            <c:spPr>
              <a:noFill/>
              <a:ln w="9525" cap="flat" cmpd="sng" algn="ctr">
                <a:solidFill>
                  <a:srgbClr val="8D8FB5"/>
                </a:solidFill>
                <a:round/>
              </a:ln>
              <a:effectLst/>
            </c:spPr>
          </c:errBars>
          <c:yVal>
            <c:numRef>
              <c:f>Processing!$J$8:$J$14</c:f>
              <c:numCache>
                <c:formatCode>0%</c:formatCode>
                <c:ptCount val="7"/>
                <c:pt idx="0">
                  <c:v>#N/A</c:v>
                </c:pt>
                <c:pt idx="1">
                  <c:v>#N/A</c:v>
                </c:pt>
                <c:pt idx="2">
                  <c:v>#N/A</c:v>
                </c:pt>
                <c:pt idx="3">
                  <c:v>0.18</c:v>
                </c:pt>
                <c:pt idx="4">
                  <c:v>#N/A</c:v>
                </c:pt>
                <c:pt idx="5">
                  <c:v>#N/A</c:v>
                </c:pt>
                <c:pt idx="6">
                  <c:v>#N/A</c:v>
                </c:pt>
              </c:numCache>
            </c:numRef>
          </c:yVal>
          <c:smooth val="0"/>
          <c:extLst>
            <c:ext xmlns:c16="http://schemas.microsoft.com/office/drawing/2014/chart" uri="{C3380CC4-5D6E-409C-BE32-E72D297353CC}">
              <c16:uniqueId val="{00000001-3C61-469A-BAF3-2E74CE441CCF}"/>
            </c:ext>
          </c:extLst>
        </c:ser>
        <c:dLbls>
          <c:showLegendKey val="0"/>
          <c:showVal val="0"/>
          <c:showCatName val="0"/>
          <c:showSerName val="0"/>
          <c:showPercent val="0"/>
          <c:showBubbleSize val="0"/>
        </c:dLbls>
        <c:axId val="2068629664"/>
        <c:axId val="2068627264"/>
      </c:scatterChart>
      <c:catAx>
        <c:axId val="2068629664"/>
        <c:scaling>
          <c:orientation val="minMax"/>
        </c:scaling>
        <c:delete val="0"/>
        <c:axPos val="b"/>
        <c:numFmt formatCode="General" sourceLinked="1"/>
        <c:majorTickMark val="none"/>
        <c:minorTickMark val="none"/>
        <c:tickLblPos val="nextTo"/>
        <c:spPr>
          <a:noFill/>
          <a:ln w="9525" cap="flat" cmpd="sng" algn="ctr">
            <a:gradFill>
              <a:gsLst>
                <a:gs pos="0">
                  <a:srgbClr val="8D8FB5">
                    <a:alpha val="0"/>
                  </a:srgbClr>
                </a:gs>
                <a:gs pos="100000">
                  <a:srgbClr val="8D8FB5"/>
                </a:gs>
              </a:gsLst>
              <a:lin ang="0" scaled="0"/>
            </a:gradFill>
            <a:round/>
          </a:ln>
          <a:effectLst/>
        </c:spPr>
        <c:txPr>
          <a:bodyPr rot="-60000000" spcFirstLastPara="1" vertOverflow="ellipsis" vert="horz" wrap="square" anchor="ctr" anchorCtr="1"/>
          <a:lstStyle/>
          <a:p>
            <a:pPr>
              <a:defRPr sz="900" b="0" i="0" u="none" strike="noStrike" kern="1200" baseline="0">
                <a:solidFill>
                  <a:srgbClr val="8D8FB5"/>
                </a:solidFill>
                <a:latin typeface="+mn-lt"/>
                <a:ea typeface="+mn-ea"/>
                <a:cs typeface="+mn-cs"/>
              </a:defRPr>
            </a:pPr>
            <a:endParaRPr lang="ru-RU"/>
          </a:p>
        </c:txPr>
        <c:crossAx val="2068627264"/>
        <c:crosses val="autoZero"/>
        <c:auto val="1"/>
        <c:lblAlgn val="ctr"/>
        <c:lblOffset val="100"/>
        <c:noMultiLvlLbl val="0"/>
      </c:catAx>
      <c:valAx>
        <c:axId val="2068627264"/>
        <c:scaling>
          <c:orientation val="minMax"/>
        </c:scaling>
        <c:delete val="1"/>
        <c:axPos val="l"/>
        <c:numFmt formatCode="0%" sourceLinked="1"/>
        <c:majorTickMark val="none"/>
        <c:minorTickMark val="none"/>
        <c:tickLblPos val="nextTo"/>
        <c:crossAx val="206862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50800" dist="38100" dir="8100000" algn="tr" rotWithShape="0">
                <a:prstClr val="black">
                  <a:alpha val="40000"/>
                </a:prstClr>
              </a:outerShdw>
            </a:effectLst>
          </c:spPr>
          <c:dPt>
            <c:idx val="0"/>
            <c:bubble3D val="0"/>
            <c:spPr>
              <a:gradFill>
                <a:gsLst>
                  <a:gs pos="0">
                    <a:srgbClr val="E053FB"/>
                  </a:gs>
                  <a:gs pos="100000">
                    <a:srgbClr val="7C74F5"/>
                  </a:gs>
                </a:gsLst>
                <a:lin ang="0" scaled="0"/>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A8C3-44D8-A312-D8181B1872E5}"/>
              </c:ext>
            </c:extLst>
          </c:dPt>
          <c:dPt>
            <c:idx val="1"/>
            <c:bubble3D val="0"/>
            <c:spPr>
              <a:gradFill>
                <a:gsLst>
                  <a:gs pos="0">
                    <a:srgbClr val="6D8DF8"/>
                  </a:gs>
                  <a:gs pos="100000">
                    <a:srgbClr val="2AF2F7"/>
                  </a:gs>
                </a:gsLst>
                <a:lin ang="19800000" scaled="0"/>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A8C3-44D8-A312-D8181B1872E5}"/>
              </c:ext>
            </c:extLst>
          </c:dPt>
          <c:val>
            <c:numRef>
              <c:f>Processing!$L$17:$M$17</c:f>
              <c:numCache>
                <c:formatCode>0%</c:formatCode>
                <c:ptCount val="2"/>
                <c:pt idx="0">
                  <c:v>0.61</c:v>
                </c:pt>
                <c:pt idx="1">
                  <c:v>0.39</c:v>
                </c:pt>
              </c:numCache>
            </c:numRef>
          </c:val>
          <c:extLst>
            <c:ext xmlns:c16="http://schemas.microsoft.com/office/drawing/2014/chart" uri="{C3380CC4-5D6E-409C-BE32-E72D297353CC}">
              <c16:uniqueId val="{00000004-A8C3-44D8-A312-D8181B1872E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fill1</c:v>
          </c:tx>
          <c:spPr>
            <a:gradFill>
              <a:gsLst>
                <a:gs pos="35000">
                  <a:srgbClr val="6D8DF8">
                    <a:alpha val="0"/>
                  </a:srgbClr>
                </a:gs>
                <a:gs pos="90000">
                  <a:srgbClr val="6D8DF8"/>
                </a:gs>
              </a:gsLst>
              <a:lin ang="6000000" scaled="0"/>
            </a:gradFill>
            <a:ln>
              <a:noFill/>
            </a:ln>
            <a:effectLst/>
          </c:spPr>
          <c:val>
            <c:numRef>
              <c:f>Processing!$L$8:$L$14</c:f>
              <c:numCache>
                <c:formatCode>0%</c:formatCode>
                <c:ptCount val="7"/>
                <c:pt idx="0">
                  <c:v>1</c:v>
                </c:pt>
                <c:pt idx="1">
                  <c:v>0.6</c:v>
                </c:pt>
                <c:pt idx="2">
                  <c:v>0.51</c:v>
                </c:pt>
                <c:pt idx="3">
                  <c:v>0.79</c:v>
                </c:pt>
                <c:pt idx="4">
                  <c:v>0.69</c:v>
                </c:pt>
                <c:pt idx="5">
                  <c:v>0.4</c:v>
                </c:pt>
                <c:pt idx="6">
                  <c:v>0.01</c:v>
                </c:pt>
              </c:numCache>
            </c:numRef>
          </c:val>
          <c:extLst>
            <c:ext xmlns:c16="http://schemas.microsoft.com/office/drawing/2014/chart" uri="{C3380CC4-5D6E-409C-BE32-E72D297353CC}">
              <c16:uniqueId val="{00000000-ED49-469E-AF7C-80F28235373E}"/>
            </c:ext>
          </c:extLst>
        </c:ser>
        <c:ser>
          <c:idx val="3"/>
          <c:order val="3"/>
          <c:tx>
            <c:v>fill2</c:v>
          </c:tx>
          <c:spPr>
            <a:gradFill>
              <a:gsLst>
                <a:gs pos="0">
                  <a:srgbClr val="07D3D3"/>
                </a:gs>
                <a:gs pos="46000">
                  <a:srgbClr val="07D3D3">
                    <a:alpha val="0"/>
                  </a:srgbClr>
                </a:gs>
              </a:gsLst>
              <a:lin ang="15000000" scaled="0"/>
            </a:gradFill>
            <a:ln>
              <a:noFill/>
            </a:ln>
            <a:effectLst/>
          </c:spPr>
          <c:val>
            <c:numRef>
              <c:f>Processing!$M$8:$M$14</c:f>
              <c:numCache>
                <c:formatCode>0%</c:formatCode>
                <c:ptCount val="7"/>
                <c:pt idx="0">
                  <c:v>0.12</c:v>
                </c:pt>
                <c:pt idx="1">
                  <c:v>0.34</c:v>
                </c:pt>
                <c:pt idx="2">
                  <c:v>0.3</c:v>
                </c:pt>
                <c:pt idx="3">
                  <c:v>0.44</c:v>
                </c:pt>
                <c:pt idx="4">
                  <c:v>0.48</c:v>
                </c:pt>
                <c:pt idx="5">
                  <c:v>0.56000000000000005</c:v>
                </c:pt>
                <c:pt idx="6">
                  <c:v>1</c:v>
                </c:pt>
              </c:numCache>
            </c:numRef>
          </c:val>
          <c:extLst>
            <c:ext xmlns:c16="http://schemas.microsoft.com/office/drawing/2014/chart" uri="{C3380CC4-5D6E-409C-BE32-E72D297353CC}">
              <c16:uniqueId val="{00000001-ED49-469E-AF7C-80F28235373E}"/>
            </c:ext>
          </c:extLst>
        </c:ser>
        <c:dLbls>
          <c:showLegendKey val="0"/>
          <c:showVal val="0"/>
          <c:showCatName val="0"/>
          <c:showSerName val="0"/>
          <c:showPercent val="0"/>
          <c:showBubbleSize val="0"/>
        </c:dLbls>
        <c:axId val="2068643584"/>
        <c:axId val="2068645504"/>
      </c:areaChart>
      <c:lineChart>
        <c:grouping val="standard"/>
        <c:varyColors val="0"/>
        <c:ser>
          <c:idx val="0"/>
          <c:order val="0"/>
          <c:tx>
            <c:strRef>
              <c:f>Processing!$L$7</c:f>
              <c:strCache>
                <c:ptCount val="1"/>
                <c:pt idx="0">
                  <c:v>Returning</c:v>
                </c:pt>
              </c:strCache>
            </c:strRef>
          </c:tx>
          <c:spPr>
            <a:ln w="19050" cap="rnd">
              <a:gradFill>
                <a:gsLst>
                  <a:gs pos="0">
                    <a:srgbClr val="E053FB"/>
                  </a:gs>
                  <a:gs pos="100000">
                    <a:srgbClr val="6D8DF8"/>
                  </a:gs>
                </a:gsLst>
                <a:lin ang="5400000" scaled="1"/>
              </a:gradFill>
              <a:round/>
            </a:ln>
            <a:effectLst/>
          </c:spPr>
          <c:marker>
            <c:symbol val="none"/>
          </c:marker>
          <c:val>
            <c:numRef>
              <c:f>Processing!$L$8:$L$14</c:f>
              <c:numCache>
                <c:formatCode>0%</c:formatCode>
                <c:ptCount val="7"/>
                <c:pt idx="0">
                  <c:v>1</c:v>
                </c:pt>
                <c:pt idx="1">
                  <c:v>0.6</c:v>
                </c:pt>
                <c:pt idx="2">
                  <c:v>0.51</c:v>
                </c:pt>
                <c:pt idx="3">
                  <c:v>0.79</c:v>
                </c:pt>
                <c:pt idx="4">
                  <c:v>0.69</c:v>
                </c:pt>
                <c:pt idx="5">
                  <c:v>0.4</c:v>
                </c:pt>
                <c:pt idx="6">
                  <c:v>0.01</c:v>
                </c:pt>
              </c:numCache>
            </c:numRef>
          </c:val>
          <c:smooth val="1"/>
          <c:extLst>
            <c:ext xmlns:c16="http://schemas.microsoft.com/office/drawing/2014/chart" uri="{C3380CC4-5D6E-409C-BE32-E72D297353CC}">
              <c16:uniqueId val="{00000002-ED49-469E-AF7C-80F28235373E}"/>
            </c:ext>
          </c:extLst>
        </c:ser>
        <c:ser>
          <c:idx val="1"/>
          <c:order val="1"/>
          <c:tx>
            <c:strRef>
              <c:f>Processing!$M$7</c:f>
              <c:strCache>
                <c:ptCount val="1"/>
                <c:pt idx="0">
                  <c:v>New Clients</c:v>
                </c:pt>
              </c:strCache>
            </c:strRef>
          </c:tx>
          <c:spPr>
            <a:ln w="19050" cap="rnd">
              <a:gradFill>
                <a:gsLst>
                  <a:gs pos="0">
                    <a:srgbClr val="059491"/>
                  </a:gs>
                  <a:gs pos="100000">
                    <a:srgbClr val="51F8F9"/>
                  </a:gs>
                </a:gsLst>
                <a:lin ang="0" scaled="0"/>
              </a:gradFill>
              <a:round/>
            </a:ln>
            <a:effectLst/>
          </c:spPr>
          <c:marker>
            <c:symbol val="none"/>
          </c:marker>
          <c:val>
            <c:numRef>
              <c:f>Processing!$M$8:$M$14</c:f>
              <c:numCache>
                <c:formatCode>0%</c:formatCode>
                <c:ptCount val="7"/>
                <c:pt idx="0">
                  <c:v>0.12</c:v>
                </c:pt>
                <c:pt idx="1">
                  <c:v>0.34</c:v>
                </c:pt>
                <c:pt idx="2">
                  <c:v>0.3</c:v>
                </c:pt>
                <c:pt idx="3">
                  <c:v>0.44</c:v>
                </c:pt>
                <c:pt idx="4">
                  <c:v>0.48</c:v>
                </c:pt>
                <c:pt idx="5">
                  <c:v>0.56000000000000005</c:v>
                </c:pt>
                <c:pt idx="6">
                  <c:v>1</c:v>
                </c:pt>
              </c:numCache>
            </c:numRef>
          </c:val>
          <c:smooth val="1"/>
          <c:extLst>
            <c:ext xmlns:c16="http://schemas.microsoft.com/office/drawing/2014/chart" uri="{C3380CC4-5D6E-409C-BE32-E72D297353CC}">
              <c16:uniqueId val="{00000003-ED49-469E-AF7C-80F28235373E}"/>
            </c:ext>
          </c:extLst>
        </c:ser>
        <c:dLbls>
          <c:showLegendKey val="0"/>
          <c:showVal val="0"/>
          <c:showCatName val="0"/>
          <c:showSerName val="0"/>
          <c:showPercent val="0"/>
          <c:showBubbleSize val="0"/>
        </c:dLbls>
        <c:marker val="1"/>
        <c:smooth val="0"/>
        <c:axId val="2068643584"/>
        <c:axId val="2068645504"/>
      </c:lineChart>
      <c:catAx>
        <c:axId val="2068643584"/>
        <c:scaling>
          <c:orientation val="minMax"/>
        </c:scaling>
        <c:delete val="0"/>
        <c:axPos val="b"/>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8D8FB5"/>
                </a:solidFill>
                <a:latin typeface="+mn-lt"/>
                <a:ea typeface="+mn-ea"/>
                <a:cs typeface="+mn-cs"/>
              </a:defRPr>
            </a:pPr>
            <a:endParaRPr lang="ru-RU"/>
          </a:p>
        </c:txPr>
        <c:crossAx val="2068645504"/>
        <c:crosses val="autoZero"/>
        <c:auto val="1"/>
        <c:lblAlgn val="ctr"/>
        <c:lblOffset val="100"/>
        <c:noMultiLvlLbl val="0"/>
      </c:catAx>
      <c:valAx>
        <c:axId val="2068645504"/>
        <c:scaling>
          <c:orientation val="minMax"/>
        </c:scaling>
        <c:delete val="1"/>
        <c:axPos val="l"/>
        <c:numFmt formatCode="0%" sourceLinked="1"/>
        <c:majorTickMark val="none"/>
        <c:minorTickMark val="none"/>
        <c:tickLblPos val="nextTo"/>
        <c:crossAx val="206864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E053FB"/>
              </a:solidFill>
              <a:ln w="19050">
                <a:noFill/>
              </a:ln>
              <a:effectLst/>
            </c:spPr>
            <c:extLst>
              <c:ext xmlns:c16="http://schemas.microsoft.com/office/drawing/2014/chart" uri="{C3380CC4-5D6E-409C-BE32-E72D297353CC}">
                <c16:uniqueId val="{00000001-AD35-4496-9D2D-7E5243466E1A}"/>
              </c:ext>
            </c:extLst>
          </c:dPt>
          <c:dPt>
            <c:idx val="1"/>
            <c:bubble3D val="0"/>
            <c:spPr>
              <a:solidFill>
                <a:srgbClr val="53658F"/>
              </a:solidFill>
              <a:ln w="19050">
                <a:noFill/>
              </a:ln>
              <a:effectLst/>
            </c:spPr>
            <c:extLst>
              <c:ext xmlns:c16="http://schemas.microsoft.com/office/drawing/2014/chart" uri="{C3380CC4-5D6E-409C-BE32-E72D297353CC}">
                <c16:uniqueId val="{00000003-AD35-4496-9D2D-7E5243466E1A}"/>
              </c:ext>
            </c:extLst>
          </c:dPt>
          <c:val>
            <c:numRef>
              <c:f>Processing!$O$6:$P$6</c:f>
              <c:numCache>
                <c:formatCode>0%</c:formatCode>
                <c:ptCount val="2"/>
                <c:pt idx="0">
                  <c:v>0.14000000000000001</c:v>
                </c:pt>
                <c:pt idx="1">
                  <c:v>0.86</c:v>
                </c:pt>
              </c:numCache>
            </c:numRef>
          </c:val>
          <c:extLst>
            <c:ext xmlns:c16="http://schemas.microsoft.com/office/drawing/2014/chart" uri="{C3380CC4-5D6E-409C-BE32-E72D297353CC}">
              <c16:uniqueId val="{00000004-AD35-4496-9D2D-7E5243466E1A}"/>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50800" dist="38100" dir="8100000" algn="tr" rotWithShape="0">
                <a:prstClr val="black">
                  <a:alpha val="40000"/>
                </a:prstClr>
              </a:outerShdw>
            </a:effectLst>
          </c:spPr>
          <c:dPt>
            <c:idx val="0"/>
            <c:bubble3D val="0"/>
            <c:spPr>
              <a:gradFill flip="none" rotWithShape="1">
                <a:gsLst>
                  <a:gs pos="45000">
                    <a:srgbClr val="02B5F2"/>
                  </a:gs>
                  <a:gs pos="100000">
                    <a:srgbClr val="0CF5F9"/>
                  </a:gs>
                </a:gsLst>
                <a:path path="circle">
                  <a:fillToRect l="100000" t="100000"/>
                </a:path>
                <a:tileRect r="-100000" b="-100000"/>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B49A-4B3C-8D25-298B6E4908E8}"/>
              </c:ext>
            </c:extLst>
          </c:dPt>
          <c:dPt>
            <c:idx val="1"/>
            <c:bubble3D val="0"/>
            <c:spPr>
              <a:solidFill>
                <a:srgbClr val="53658F"/>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B49A-4B3C-8D25-298B6E4908E8}"/>
              </c:ext>
            </c:extLst>
          </c:dPt>
          <c:val>
            <c:numRef>
              <c:f>Processing!$O$3:$P$3</c:f>
              <c:numCache>
                <c:formatCode>0%</c:formatCode>
                <c:ptCount val="2"/>
                <c:pt idx="0">
                  <c:v>0.77142857142857146</c:v>
                </c:pt>
                <c:pt idx="1">
                  <c:v>0.22857142857142854</c:v>
                </c:pt>
              </c:numCache>
            </c:numRef>
          </c:val>
          <c:extLst>
            <c:ext xmlns:c16="http://schemas.microsoft.com/office/drawing/2014/chart" uri="{C3380CC4-5D6E-409C-BE32-E72D297353CC}">
              <c16:uniqueId val="{00000004-B49A-4B3C-8D25-298B6E4908E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Processing!$B$25</c:f>
              <c:strCache>
                <c:ptCount val="1"/>
                <c:pt idx="0">
                  <c:v>Ethan</c:v>
                </c:pt>
              </c:strCache>
            </c:strRef>
          </c:tx>
          <c:spPr>
            <a:blipFill>
              <a:blip xmlns:r="http://schemas.openxmlformats.org/officeDocument/2006/relationships" r:embed="rId3"/>
              <a:stretch>
                <a:fillRect/>
              </a:stretch>
            </a:blipFill>
            <a:ln>
              <a:noFill/>
            </a:ln>
            <a:effectLst/>
          </c:spPr>
          <c:invertIfNegative val="0"/>
          <c:cat>
            <c:strRef>
              <c:f>Processing!$A$26:$A$30</c:f>
              <c:strCache>
                <c:ptCount val="5"/>
                <c:pt idx="0">
                  <c:v>Top-1</c:v>
                </c:pt>
                <c:pt idx="1">
                  <c:v>Top-2</c:v>
                </c:pt>
                <c:pt idx="2">
                  <c:v>Top-3</c:v>
                </c:pt>
                <c:pt idx="3">
                  <c:v>Top-4</c:v>
                </c:pt>
                <c:pt idx="4">
                  <c:v>Top-5</c:v>
                </c:pt>
              </c:strCache>
            </c:strRef>
          </c:cat>
          <c:val>
            <c:numRef>
              <c:f>Processing!$B$26:$B$30</c:f>
              <c:numCache>
                <c:formatCode>General</c:formatCode>
                <c:ptCount val="5"/>
                <c:pt idx="0">
                  <c:v>10</c:v>
                </c:pt>
                <c:pt idx="1">
                  <c:v>0</c:v>
                </c:pt>
                <c:pt idx="2">
                  <c:v>0</c:v>
                </c:pt>
                <c:pt idx="3">
                  <c:v>0</c:v>
                </c:pt>
                <c:pt idx="4">
                  <c:v>0</c:v>
                </c:pt>
              </c:numCache>
            </c:numRef>
          </c:val>
          <c:extLst>
            <c:ext xmlns:c16="http://schemas.microsoft.com/office/drawing/2014/chart" uri="{C3380CC4-5D6E-409C-BE32-E72D297353CC}">
              <c16:uniqueId val="{00000000-4567-4E59-9F45-7F3F0A36776A}"/>
            </c:ext>
          </c:extLst>
        </c:ser>
        <c:ser>
          <c:idx val="1"/>
          <c:order val="1"/>
          <c:tx>
            <c:strRef>
              <c:f>Processing!$C$25</c:f>
              <c:strCache>
                <c:ptCount val="1"/>
                <c:pt idx="0">
                  <c:v>Michael</c:v>
                </c:pt>
              </c:strCache>
            </c:strRef>
          </c:tx>
          <c:spPr>
            <a:blipFill>
              <a:blip xmlns:r="http://schemas.openxmlformats.org/officeDocument/2006/relationships" r:embed="rId4"/>
              <a:stretch>
                <a:fillRect/>
              </a:stretch>
            </a:blipFill>
            <a:ln>
              <a:noFill/>
            </a:ln>
            <a:effectLst/>
          </c:spPr>
          <c:invertIfNegative val="0"/>
          <c:cat>
            <c:strRef>
              <c:f>Processing!$A$26:$A$30</c:f>
              <c:strCache>
                <c:ptCount val="5"/>
                <c:pt idx="0">
                  <c:v>Top-1</c:v>
                </c:pt>
                <c:pt idx="1">
                  <c:v>Top-2</c:v>
                </c:pt>
                <c:pt idx="2">
                  <c:v>Top-3</c:v>
                </c:pt>
                <c:pt idx="3">
                  <c:v>Top-4</c:v>
                </c:pt>
                <c:pt idx="4">
                  <c:v>Top-5</c:v>
                </c:pt>
              </c:strCache>
            </c:strRef>
          </c:cat>
          <c:val>
            <c:numRef>
              <c:f>Processing!$C$26:$C$30</c:f>
              <c:numCache>
                <c:formatCode>General</c:formatCode>
                <c:ptCount val="5"/>
                <c:pt idx="0">
                  <c:v>0</c:v>
                </c:pt>
                <c:pt idx="1">
                  <c:v>0</c:v>
                </c:pt>
                <c:pt idx="2">
                  <c:v>0</c:v>
                </c:pt>
                <c:pt idx="3">
                  <c:v>0</c:v>
                </c:pt>
                <c:pt idx="4">
                  <c:v>10</c:v>
                </c:pt>
              </c:numCache>
            </c:numRef>
          </c:val>
          <c:extLst>
            <c:ext xmlns:c16="http://schemas.microsoft.com/office/drawing/2014/chart" uri="{C3380CC4-5D6E-409C-BE32-E72D297353CC}">
              <c16:uniqueId val="{00000001-4567-4E59-9F45-7F3F0A36776A}"/>
            </c:ext>
          </c:extLst>
        </c:ser>
        <c:ser>
          <c:idx val="2"/>
          <c:order val="2"/>
          <c:tx>
            <c:strRef>
              <c:f>Processing!$D$25</c:f>
              <c:strCache>
                <c:ptCount val="1"/>
                <c:pt idx="0">
                  <c:v>James</c:v>
                </c:pt>
              </c:strCache>
            </c:strRef>
          </c:tx>
          <c:spPr>
            <a:blipFill>
              <a:blip xmlns:r="http://schemas.openxmlformats.org/officeDocument/2006/relationships" r:embed="rId5"/>
              <a:stretch>
                <a:fillRect/>
              </a:stretch>
            </a:blipFill>
            <a:ln>
              <a:noFill/>
            </a:ln>
            <a:effectLst/>
          </c:spPr>
          <c:invertIfNegative val="0"/>
          <c:cat>
            <c:strRef>
              <c:f>Processing!$A$26:$A$30</c:f>
              <c:strCache>
                <c:ptCount val="5"/>
                <c:pt idx="0">
                  <c:v>Top-1</c:v>
                </c:pt>
                <c:pt idx="1">
                  <c:v>Top-2</c:v>
                </c:pt>
                <c:pt idx="2">
                  <c:v>Top-3</c:v>
                </c:pt>
                <c:pt idx="3">
                  <c:v>Top-4</c:v>
                </c:pt>
                <c:pt idx="4">
                  <c:v>Top-5</c:v>
                </c:pt>
              </c:strCache>
            </c:strRef>
          </c:cat>
          <c:val>
            <c:numRef>
              <c:f>Processing!$D$26:$D$30</c:f>
              <c:numCache>
                <c:formatCode>General</c:formatCode>
                <c:ptCount val="5"/>
                <c:pt idx="0">
                  <c:v>0</c:v>
                </c:pt>
                <c:pt idx="1">
                  <c:v>10</c:v>
                </c:pt>
                <c:pt idx="2">
                  <c:v>0</c:v>
                </c:pt>
                <c:pt idx="3">
                  <c:v>0</c:v>
                </c:pt>
                <c:pt idx="4">
                  <c:v>0</c:v>
                </c:pt>
              </c:numCache>
            </c:numRef>
          </c:val>
          <c:extLst>
            <c:ext xmlns:c16="http://schemas.microsoft.com/office/drawing/2014/chart" uri="{C3380CC4-5D6E-409C-BE32-E72D297353CC}">
              <c16:uniqueId val="{00000002-4567-4E59-9F45-7F3F0A36776A}"/>
            </c:ext>
          </c:extLst>
        </c:ser>
        <c:ser>
          <c:idx val="3"/>
          <c:order val="3"/>
          <c:tx>
            <c:strRef>
              <c:f>Processing!$E$25</c:f>
              <c:strCache>
                <c:ptCount val="1"/>
                <c:pt idx="0">
                  <c:v>Olivia</c:v>
                </c:pt>
              </c:strCache>
            </c:strRef>
          </c:tx>
          <c:spPr>
            <a:blipFill>
              <a:blip xmlns:r="http://schemas.openxmlformats.org/officeDocument/2006/relationships" r:embed="rId6"/>
              <a:stretch>
                <a:fillRect/>
              </a:stretch>
            </a:blipFill>
            <a:ln>
              <a:noFill/>
            </a:ln>
            <a:effectLst/>
          </c:spPr>
          <c:invertIfNegative val="0"/>
          <c:cat>
            <c:strRef>
              <c:f>Processing!$A$26:$A$30</c:f>
              <c:strCache>
                <c:ptCount val="5"/>
                <c:pt idx="0">
                  <c:v>Top-1</c:v>
                </c:pt>
                <c:pt idx="1">
                  <c:v>Top-2</c:v>
                </c:pt>
                <c:pt idx="2">
                  <c:v>Top-3</c:v>
                </c:pt>
                <c:pt idx="3">
                  <c:v>Top-4</c:v>
                </c:pt>
                <c:pt idx="4">
                  <c:v>Top-5</c:v>
                </c:pt>
              </c:strCache>
            </c:strRef>
          </c:cat>
          <c:val>
            <c:numRef>
              <c:f>Processing!$E$26:$E$30</c:f>
              <c:numCache>
                <c:formatCode>General</c:formatCode>
                <c:ptCount val="5"/>
                <c:pt idx="0">
                  <c:v>0</c:v>
                </c:pt>
                <c:pt idx="1">
                  <c:v>0</c:v>
                </c:pt>
                <c:pt idx="2">
                  <c:v>0</c:v>
                </c:pt>
                <c:pt idx="3">
                  <c:v>10</c:v>
                </c:pt>
                <c:pt idx="4">
                  <c:v>0</c:v>
                </c:pt>
              </c:numCache>
            </c:numRef>
          </c:val>
          <c:extLst>
            <c:ext xmlns:c16="http://schemas.microsoft.com/office/drawing/2014/chart" uri="{C3380CC4-5D6E-409C-BE32-E72D297353CC}">
              <c16:uniqueId val="{00000003-4567-4E59-9F45-7F3F0A36776A}"/>
            </c:ext>
          </c:extLst>
        </c:ser>
        <c:ser>
          <c:idx val="4"/>
          <c:order val="4"/>
          <c:tx>
            <c:strRef>
              <c:f>Processing!$F$25</c:f>
              <c:strCache>
                <c:ptCount val="1"/>
                <c:pt idx="0">
                  <c:v>Emma</c:v>
                </c:pt>
              </c:strCache>
            </c:strRef>
          </c:tx>
          <c:spPr>
            <a:blipFill>
              <a:blip xmlns:r="http://schemas.openxmlformats.org/officeDocument/2006/relationships" r:embed="rId7"/>
              <a:stretch>
                <a:fillRect/>
              </a:stretch>
            </a:blipFill>
            <a:ln>
              <a:noFill/>
            </a:ln>
            <a:effectLst/>
          </c:spPr>
          <c:invertIfNegative val="0"/>
          <c:cat>
            <c:strRef>
              <c:f>Processing!$A$26:$A$30</c:f>
              <c:strCache>
                <c:ptCount val="5"/>
                <c:pt idx="0">
                  <c:v>Top-1</c:v>
                </c:pt>
                <c:pt idx="1">
                  <c:v>Top-2</c:v>
                </c:pt>
                <c:pt idx="2">
                  <c:v>Top-3</c:v>
                </c:pt>
                <c:pt idx="3">
                  <c:v>Top-4</c:v>
                </c:pt>
                <c:pt idx="4">
                  <c:v>Top-5</c:v>
                </c:pt>
              </c:strCache>
            </c:strRef>
          </c:cat>
          <c:val>
            <c:numRef>
              <c:f>Processing!$F$26:$F$30</c:f>
              <c:numCache>
                <c:formatCode>General</c:formatCode>
                <c:ptCount val="5"/>
                <c:pt idx="0">
                  <c:v>0</c:v>
                </c:pt>
                <c:pt idx="1">
                  <c:v>0</c:v>
                </c:pt>
                <c:pt idx="2">
                  <c:v>10</c:v>
                </c:pt>
                <c:pt idx="3">
                  <c:v>0</c:v>
                </c:pt>
                <c:pt idx="4">
                  <c:v>0</c:v>
                </c:pt>
              </c:numCache>
            </c:numRef>
          </c:val>
          <c:extLst>
            <c:ext xmlns:c16="http://schemas.microsoft.com/office/drawing/2014/chart" uri="{C3380CC4-5D6E-409C-BE32-E72D297353CC}">
              <c16:uniqueId val="{00000004-4567-4E59-9F45-7F3F0A36776A}"/>
            </c:ext>
          </c:extLst>
        </c:ser>
        <c:ser>
          <c:idx val="5"/>
          <c:order val="5"/>
          <c:tx>
            <c:strRef>
              <c:f>Processing!$G$25</c:f>
              <c:strCache>
                <c:ptCount val="1"/>
                <c:pt idx="0">
                  <c:v>Daniel</c:v>
                </c:pt>
              </c:strCache>
            </c:strRef>
          </c:tx>
          <c:spPr>
            <a:blipFill>
              <a:blip xmlns:r="http://schemas.openxmlformats.org/officeDocument/2006/relationships" r:embed="rId8"/>
              <a:stretch>
                <a:fillRect/>
              </a:stretch>
            </a:blipFill>
            <a:ln>
              <a:noFill/>
            </a:ln>
            <a:effectLst/>
          </c:spPr>
          <c:invertIfNegative val="0"/>
          <c:cat>
            <c:strRef>
              <c:f>Processing!$A$26:$A$30</c:f>
              <c:strCache>
                <c:ptCount val="5"/>
                <c:pt idx="0">
                  <c:v>Top-1</c:v>
                </c:pt>
                <c:pt idx="1">
                  <c:v>Top-2</c:v>
                </c:pt>
                <c:pt idx="2">
                  <c:v>Top-3</c:v>
                </c:pt>
                <c:pt idx="3">
                  <c:v>Top-4</c:v>
                </c:pt>
                <c:pt idx="4">
                  <c:v>Top-5</c:v>
                </c:pt>
              </c:strCache>
            </c:strRef>
          </c:cat>
          <c:val>
            <c:numRef>
              <c:f>Processing!$G$26:$G$30</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5-4567-4E59-9F45-7F3F0A36776A}"/>
            </c:ext>
          </c:extLst>
        </c:ser>
        <c:ser>
          <c:idx val="6"/>
          <c:order val="6"/>
          <c:tx>
            <c:strRef>
              <c:f>Processing!$H$25</c:f>
              <c:strCache>
                <c:ptCount val="1"/>
                <c:pt idx="0">
                  <c:v>Ryan</c:v>
                </c:pt>
              </c:strCache>
            </c:strRef>
          </c:tx>
          <c:spPr>
            <a:blipFill>
              <a:blip xmlns:r="http://schemas.openxmlformats.org/officeDocument/2006/relationships" r:embed="rId9"/>
              <a:stretch>
                <a:fillRect/>
              </a:stretch>
            </a:blipFill>
            <a:ln>
              <a:noFill/>
            </a:ln>
            <a:effectLst/>
          </c:spPr>
          <c:invertIfNegative val="0"/>
          <c:cat>
            <c:strRef>
              <c:f>Processing!$A$26:$A$30</c:f>
              <c:strCache>
                <c:ptCount val="5"/>
                <c:pt idx="0">
                  <c:v>Top-1</c:v>
                </c:pt>
                <c:pt idx="1">
                  <c:v>Top-2</c:v>
                </c:pt>
                <c:pt idx="2">
                  <c:v>Top-3</c:v>
                </c:pt>
                <c:pt idx="3">
                  <c:v>Top-4</c:v>
                </c:pt>
                <c:pt idx="4">
                  <c:v>Top-5</c:v>
                </c:pt>
              </c:strCache>
            </c:strRef>
          </c:cat>
          <c:val>
            <c:numRef>
              <c:f>Processing!$H$26:$H$30</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6-4567-4E59-9F45-7F3F0A36776A}"/>
            </c:ext>
          </c:extLst>
        </c:ser>
        <c:ser>
          <c:idx val="7"/>
          <c:order val="7"/>
          <c:tx>
            <c:strRef>
              <c:f>Processing!$I$25</c:f>
              <c:strCache>
                <c:ptCount val="1"/>
                <c:pt idx="0">
                  <c:v>Sophia</c:v>
                </c:pt>
              </c:strCache>
            </c:strRef>
          </c:tx>
          <c:spPr>
            <a:blipFill>
              <a:blip xmlns:r="http://schemas.openxmlformats.org/officeDocument/2006/relationships" r:embed="rId10"/>
              <a:stretch>
                <a:fillRect/>
              </a:stretch>
            </a:blipFill>
            <a:ln>
              <a:noFill/>
            </a:ln>
            <a:effectLst/>
          </c:spPr>
          <c:invertIfNegative val="0"/>
          <c:cat>
            <c:strRef>
              <c:f>Processing!$A$26:$A$30</c:f>
              <c:strCache>
                <c:ptCount val="5"/>
                <c:pt idx="0">
                  <c:v>Top-1</c:v>
                </c:pt>
                <c:pt idx="1">
                  <c:v>Top-2</c:v>
                </c:pt>
                <c:pt idx="2">
                  <c:v>Top-3</c:v>
                </c:pt>
                <c:pt idx="3">
                  <c:v>Top-4</c:v>
                </c:pt>
                <c:pt idx="4">
                  <c:v>Top-5</c:v>
                </c:pt>
              </c:strCache>
            </c:strRef>
          </c:cat>
          <c:val>
            <c:numRef>
              <c:f>Processing!$I$26:$I$30</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7-4567-4E59-9F45-7F3F0A36776A}"/>
            </c:ext>
          </c:extLst>
        </c:ser>
        <c:ser>
          <c:idx val="8"/>
          <c:order val="8"/>
          <c:tx>
            <c:strRef>
              <c:f>Processing!$J$25</c:f>
              <c:strCache>
                <c:ptCount val="1"/>
                <c:pt idx="0">
                  <c:v>Ava</c:v>
                </c:pt>
              </c:strCache>
            </c:strRef>
          </c:tx>
          <c:spPr>
            <a:blipFill>
              <a:blip xmlns:r="http://schemas.openxmlformats.org/officeDocument/2006/relationships" r:embed="rId11"/>
              <a:stretch>
                <a:fillRect/>
              </a:stretch>
            </a:blipFill>
            <a:ln>
              <a:noFill/>
            </a:ln>
            <a:effectLst/>
          </c:spPr>
          <c:invertIfNegative val="0"/>
          <c:cat>
            <c:strRef>
              <c:f>Processing!$A$26:$A$30</c:f>
              <c:strCache>
                <c:ptCount val="5"/>
                <c:pt idx="0">
                  <c:v>Top-1</c:v>
                </c:pt>
                <c:pt idx="1">
                  <c:v>Top-2</c:v>
                </c:pt>
                <c:pt idx="2">
                  <c:v>Top-3</c:v>
                </c:pt>
                <c:pt idx="3">
                  <c:v>Top-4</c:v>
                </c:pt>
                <c:pt idx="4">
                  <c:v>Top-5</c:v>
                </c:pt>
              </c:strCache>
            </c:strRef>
          </c:cat>
          <c:val>
            <c:numRef>
              <c:f>Processing!$J$26:$J$30</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8-4567-4E59-9F45-7F3F0A36776A}"/>
            </c:ext>
          </c:extLst>
        </c:ser>
        <c:ser>
          <c:idx val="9"/>
          <c:order val="9"/>
          <c:tx>
            <c:strRef>
              <c:f>Processing!$K$25</c:f>
              <c:strCache>
                <c:ptCount val="1"/>
                <c:pt idx="0">
                  <c:v>Madison</c:v>
                </c:pt>
              </c:strCache>
            </c:strRef>
          </c:tx>
          <c:spPr>
            <a:blipFill>
              <a:blip xmlns:r="http://schemas.openxmlformats.org/officeDocument/2006/relationships" r:embed="rId12"/>
              <a:stretch>
                <a:fillRect/>
              </a:stretch>
            </a:blipFill>
            <a:ln>
              <a:noFill/>
            </a:ln>
            <a:effectLst/>
          </c:spPr>
          <c:invertIfNegative val="0"/>
          <c:cat>
            <c:strRef>
              <c:f>Processing!$A$26:$A$30</c:f>
              <c:strCache>
                <c:ptCount val="5"/>
                <c:pt idx="0">
                  <c:v>Top-1</c:v>
                </c:pt>
                <c:pt idx="1">
                  <c:v>Top-2</c:v>
                </c:pt>
                <c:pt idx="2">
                  <c:v>Top-3</c:v>
                </c:pt>
                <c:pt idx="3">
                  <c:v>Top-4</c:v>
                </c:pt>
                <c:pt idx="4">
                  <c:v>Top-5</c:v>
                </c:pt>
              </c:strCache>
            </c:strRef>
          </c:cat>
          <c:val>
            <c:numRef>
              <c:f>Processing!$K$26:$K$30</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9-4567-4E59-9F45-7F3F0A36776A}"/>
            </c:ext>
          </c:extLst>
        </c:ser>
        <c:dLbls>
          <c:showLegendKey val="0"/>
          <c:showVal val="0"/>
          <c:showCatName val="0"/>
          <c:showSerName val="0"/>
          <c:showPercent val="0"/>
          <c:showBubbleSize val="0"/>
        </c:dLbls>
        <c:gapWidth val="20"/>
        <c:overlap val="100"/>
        <c:axId val="1857129952"/>
        <c:axId val="1857112672"/>
      </c:barChart>
      <c:catAx>
        <c:axId val="185712995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8D8FB5"/>
                </a:solidFill>
                <a:latin typeface="+mn-lt"/>
                <a:ea typeface="+mn-ea"/>
                <a:cs typeface="+mn-cs"/>
              </a:defRPr>
            </a:pPr>
            <a:endParaRPr lang="ru-RU"/>
          </a:p>
        </c:txPr>
        <c:crossAx val="1857112672"/>
        <c:crosses val="autoZero"/>
        <c:auto val="1"/>
        <c:lblAlgn val="ctr"/>
        <c:lblOffset val="100"/>
        <c:noMultiLvlLbl val="0"/>
      </c:catAx>
      <c:valAx>
        <c:axId val="1857112672"/>
        <c:scaling>
          <c:orientation val="minMax"/>
          <c:max val="10"/>
          <c:min val="0"/>
        </c:scaling>
        <c:delete val="1"/>
        <c:axPos val="t"/>
        <c:numFmt formatCode="General" sourceLinked="1"/>
        <c:majorTickMark val="none"/>
        <c:minorTickMark val="none"/>
        <c:tickLblPos val="nextTo"/>
        <c:crossAx val="185712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Processing!$A$25" noThreeD="1"/>
</file>

<file path=xl/ctrlProps/ctrlProp2.xml><?xml version="1.0" encoding="utf-8"?>
<formControlPr xmlns="http://schemas.microsoft.com/office/spreadsheetml/2009/9/main" objectType="Radio" noThreeD="1"/>
</file>

<file path=xl/ctrlProps/ctrlProp3.xml><?xml version="1.0" encoding="utf-8"?>
<formControlPr xmlns="http://schemas.microsoft.com/office/spreadsheetml/2009/9/main" objectType="Radio" checked="Checked" firstButton="1" fmlaLink="Processing!$A$25" noThreeD="1"/>
</file>

<file path=xl/ctrlProps/ctrlProp4.xml><?xml version="1.0" encoding="utf-8"?>
<formControlPr xmlns="http://schemas.microsoft.com/office/spreadsheetml/2009/9/main" objectType="Radio" noThreeD="1"/>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9.xml"/><Relationship Id="rId18" Type="http://schemas.openxmlformats.org/officeDocument/2006/relationships/hyperlink" Target="#DASHBOARD!A1"/><Relationship Id="rId3" Type="http://schemas.openxmlformats.org/officeDocument/2006/relationships/image" Target="../media/image2.svg"/><Relationship Id="rId7" Type="http://schemas.openxmlformats.org/officeDocument/2006/relationships/chart" Target="../charts/chart3.xml"/><Relationship Id="rId12" Type="http://schemas.openxmlformats.org/officeDocument/2006/relationships/chart" Target="../charts/chart8.xml"/><Relationship Id="rId17" Type="http://schemas.openxmlformats.org/officeDocument/2006/relationships/chart" Target="../charts/chart13.xml"/><Relationship Id="rId2" Type="http://schemas.openxmlformats.org/officeDocument/2006/relationships/image" Target="../media/image1.png"/><Relationship Id="rId16" Type="http://schemas.openxmlformats.org/officeDocument/2006/relationships/chart" Target="../charts/chart12.xml"/><Relationship Id="rId20" Type="http://schemas.openxmlformats.org/officeDocument/2006/relationships/image" Target="../media/image16.svg"/><Relationship Id="rId1" Type="http://schemas.openxmlformats.org/officeDocument/2006/relationships/chart" Target="../charts/chart1.xml"/><Relationship Id="rId6" Type="http://schemas.openxmlformats.org/officeDocument/2006/relationships/chart" Target="../charts/chart2.xml"/><Relationship Id="rId11" Type="http://schemas.openxmlformats.org/officeDocument/2006/relationships/chart" Target="../charts/chart7.xml"/><Relationship Id="rId5" Type="http://schemas.openxmlformats.org/officeDocument/2006/relationships/image" Target="../media/image4.svg"/><Relationship Id="rId15" Type="http://schemas.openxmlformats.org/officeDocument/2006/relationships/chart" Target="../charts/chart11.xml"/><Relationship Id="rId10" Type="http://schemas.openxmlformats.org/officeDocument/2006/relationships/chart" Target="../charts/chart6.xml"/><Relationship Id="rId19" Type="http://schemas.openxmlformats.org/officeDocument/2006/relationships/image" Target="../media/image15.png"/><Relationship Id="rId4" Type="http://schemas.openxmlformats.org/officeDocument/2006/relationships/image" Target="../media/image3.png"/><Relationship Id="rId9" Type="http://schemas.openxmlformats.org/officeDocument/2006/relationships/chart" Target="../charts/chart5.xml"/><Relationship Id="rId14" Type="http://schemas.openxmlformats.org/officeDocument/2006/relationships/chart" Target="../charts/chart10.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chart" Target="../charts/chart22.xml"/><Relationship Id="rId18" Type="http://schemas.openxmlformats.org/officeDocument/2006/relationships/hyperlink" Target="#'DASHBOARD Light'!A1"/><Relationship Id="rId3" Type="http://schemas.openxmlformats.org/officeDocument/2006/relationships/image" Target="../media/image2.svg"/><Relationship Id="rId7" Type="http://schemas.openxmlformats.org/officeDocument/2006/relationships/chart" Target="../charts/chart16.xml"/><Relationship Id="rId12" Type="http://schemas.openxmlformats.org/officeDocument/2006/relationships/chart" Target="../charts/chart21.xml"/><Relationship Id="rId17" Type="http://schemas.openxmlformats.org/officeDocument/2006/relationships/chart" Target="../charts/chart26.xml"/><Relationship Id="rId2" Type="http://schemas.openxmlformats.org/officeDocument/2006/relationships/image" Target="../media/image1.png"/><Relationship Id="rId16" Type="http://schemas.openxmlformats.org/officeDocument/2006/relationships/chart" Target="../charts/chart25.xml"/><Relationship Id="rId20" Type="http://schemas.openxmlformats.org/officeDocument/2006/relationships/image" Target="../media/image18.svg"/><Relationship Id="rId1" Type="http://schemas.openxmlformats.org/officeDocument/2006/relationships/chart" Target="../charts/chart14.xml"/><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image" Target="../media/image4.svg"/><Relationship Id="rId15" Type="http://schemas.openxmlformats.org/officeDocument/2006/relationships/chart" Target="../charts/chart24.xml"/><Relationship Id="rId10" Type="http://schemas.openxmlformats.org/officeDocument/2006/relationships/chart" Target="../charts/chart19.xml"/><Relationship Id="rId19" Type="http://schemas.openxmlformats.org/officeDocument/2006/relationships/image" Target="../media/image17.png"/><Relationship Id="rId4" Type="http://schemas.openxmlformats.org/officeDocument/2006/relationships/image" Target="../media/image3.png"/><Relationship Id="rId9" Type="http://schemas.openxmlformats.org/officeDocument/2006/relationships/chart" Target="../charts/chart18.xml"/><Relationship Id="rId14" Type="http://schemas.openxmlformats.org/officeDocument/2006/relationships/chart" Target="../charts/chart23.xml"/></Relationships>
</file>

<file path=xl/drawings/_rels/drawing3.xml.rels><?xml version="1.0" encoding="UTF-8" standalone="yes"?>
<Relationships xmlns="http://schemas.openxmlformats.org/package/2006/relationships"><Relationship Id="rId8" Type="http://schemas.openxmlformats.org/officeDocument/2006/relationships/image" Target="../media/image26.png"/><Relationship Id="rId3" Type="http://schemas.openxmlformats.org/officeDocument/2006/relationships/image" Target="../media/image21.png"/><Relationship Id="rId7" Type="http://schemas.openxmlformats.org/officeDocument/2006/relationships/image" Target="../media/image25.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5" Type="http://schemas.openxmlformats.org/officeDocument/2006/relationships/image" Target="../media/image23.png"/><Relationship Id="rId10" Type="http://schemas.openxmlformats.org/officeDocument/2006/relationships/image" Target="../media/image28.png"/><Relationship Id="rId4" Type="http://schemas.openxmlformats.org/officeDocument/2006/relationships/image" Target="../media/image22.png"/><Relationship Id="rId9"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45</xdr:row>
      <xdr:rowOff>0</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0" y="0"/>
          <a:ext cx="14630400" cy="8229600"/>
        </a:xfrm>
        <a:prstGeom prst="rect">
          <a:avLst/>
        </a:prstGeom>
        <a:solidFill>
          <a:srgbClr val="EEEC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fLocksWithSheet="0"/>
  </xdr:twoCellAnchor>
  <xdr:twoCellAnchor>
    <xdr:from>
      <xdr:col>1</xdr:col>
      <xdr:colOff>480626</xdr:colOff>
      <xdr:row>2</xdr:row>
      <xdr:rowOff>30480</xdr:rowOff>
    </xdr:from>
    <xdr:to>
      <xdr:col>22</xdr:col>
      <xdr:colOff>45719</xdr:colOff>
      <xdr:row>39</xdr:row>
      <xdr:rowOff>167640</xdr:rowOff>
    </xdr:to>
    <xdr:sp macro="" textlink="">
      <xdr:nvSpPr>
        <xdr:cNvPr id="3" name="Rectangle: Rounded Corners 2">
          <a:extLst>
            <a:ext uri="{FF2B5EF4-FFF2-40B4-BE49-F238E27FC236}">
              <a16:creationId xmlns:a16="http://schemas.microsoft.com/office/drawing/2014/main" id="{00000000-0008-0000-0100-000003000000}"/>
            </a:ext>
          </a:extLst>
        </xdr:cNvPr>
        <xdr:cNvSpPr/>
      </xdr:nvSpPr>
      <xdr:spPr>
        <a:xfrm>
          <a:off x="1090226" y="396240"/>
          <a:ext cx="12366693" cy="6903720"/>
        </a:xfrm>
        <a:prstGeom prst="roundRect">
          <a:avLst>
            <a:gd name="adj" fmla="val 3889"/>
          </a:avLst>
        </a:prstGeom>
        <a:solidFill>
          <a:srgbClr val="F4F3F8"/>
        </a:solidFill>
        <a:ln w="9525">
          <a:solidFill>
            <a:schemeClr val="bg1"/>
          </a:solidFill>
        </a:ln>
        <a:effectLst>
          <a:outerShdw blurRad="190500" dist="254000" dir="8100000" algn="tr" rotWithShape="0">
            <a:srgbClr val="446EF6">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312420</xdr:colOff>
      <xdr:row>4</xdr:row>
      <xdr:rowOff>53340</xdr:rowOff>
    </xdr:from>
    <xdr:to>
      <xdr:col>11</xdr:col>
      <xdr:colOff>220980</xdr:colOff>
      <xdr:row>26</xdr:row>
      <xdr:rowOff>144780</xdr:rowOff>
    </xdr:to>
    <xdr:sp macro="" textlink="">
      <xdr:nvSpPr>
        <xdr:cNvPr id="4" name="Rectangle: Rounded Corners 3">
          <a:extLst>
            <a:ext uri="{FF2B5EF4-FFF2-40B4-BE49-F238E27FC236}">
              <a16:creationId xmlns:a16="http://schemas.microsoft.com/office/drawing/2014/main" id="{00000000-0008-0000-0100-000004000000}"/>
            </a:ext>
          </a:extLst>
        </xdr:cNvPr>
        <xdr:cNvSpPr/>
      </xdr:nvSpPr>
      <xdr:spPr>
        <a:xfrm>
          <a:off x="1531620" y="784860"/>
          <a:ext cx="5394960" cy="4114800"/>
        </a:xfrm>
        <a:prstGeom prst="roundRect">
          <a:avLst>
            <a:gd name="adj" fmla="val 4216"/>
          </a:avLst>
        </a:prstGeom>
        <a:solidFill>
          <a:srgbClr val="F7F6FA"/>
        </a:solidFill>
        <a:ln w="9525">
          <a:solidFill>
            <a:schemeClr val="bg1"/>
          </a:solidFill>
        </a:ln>
        <a:effectLst>
          <a:outerShdw blurRad="127000" dist="190500" dir="8100000" algn="tr" rotWithShape="0">
            <a:srgbClr val="446EF6">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439919</xdr:colOff>
      <xdr:row>19</xdr:row>
      <xdr:rowOff>107979</xdr:rowOff>
    </xdr:from>
    <xdr:to>
      <xdr:col>6</xdr:col>
      <xdr:colOff>325619</xdr:colOff>
      <xdr:row>20</xdr:row>
      <xdr:rowOff>139100</xdr:rowOff>
    </xdr:to>
    <xdr:sp macro="" textlink="">
      <xdr:nvSpPr>
        <xdr:cNvPr id="5" name="Oval 4">
          <a:extLst>
            <a:ext uri="{FF2B5EF4-FFF2-40B4-BE49-F238E27FC236}">
              <a16:creationId xmlns:a16="http://schemas.microsoft.com/office/drawing/2014/main" id="{00000000-0008-0000-0100-000005000000}"/>
            </a:ext>
          </a:extLst>
        </xdr:cNvPr>
        <xdr:cNvSpPr/>
      </xdr:nvSpPr>
      <xdr:spPr>
        <a:xfrm>
          <a:off x="2268719" y="3582699"/>
          <a:ext cx="1714500" cy="214001"/>
        </a:xfrm>
        <a:prstGeom prst="ellipse">
          <a:avLst/>
        </a:prstGeom>
        <a:gradFill flip="none" rotWithShape="1">
          <a:gsLst>
            <a:gs pos="0">
              <a:srgbClr val="446EF6">
                <a:alpha val="80000"/>
              </a:srgbClr>
            </a:gs>
            <a:gs pos="100000">
              <a:srgbClr val="446EF6">
                <a:alpha val="0"/>
              </a:srgbClr>
            </a:gs>
          </a:gsLst>
          <a:path path="shape">
            <a:fillToRect l="50000" t="50000" r="50000" b="50000"/>
          </a:path>
          <a:tileRect/>
        </a:gradFill>
        <a:ln w="9525">
          <a:gradFill>
            <a:gsLst>
              <a:gs pos="100000">
                <a:srgbClr val="191C2C"/>
              </a:gs>
              <a:gs pos="0">
                <a:srgbClr val="FFF9EC"/>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69526</xdr:colOff>
      <xdr:row>7</xdr:row>
      <xdr:rowOff>153346</xdr:rowOff>
    </xdr:from>
    <xdr:to>
      <xdr:col>7</xdr:col>
      <xdr:colOff>69526</xdr:colOff>
      <xdr:row>20</xdr:row>
      <xdr:rowOff>60259</xdr:rowOff>
    </xdr:to>
    <xdr:grpSp>
      <xdr:nvGrpSpPr>
        <xdr:cNvPr id="6" name="Group 5">
          <a:extLst>
            <a:ext uri="{FF2B5EF4-FFF2-40B4-BE49-F238E27FC236}">
              <a16:creationId xmlns:a16="http://schemas.microsoft.com/office/drawing/2014/main" id="{00000000-0008-0000-0100-000006000000}"/>
            </a:ext>
          </a:extLst>
        </xdr:cNvPr>
        <xdr:cNvGrpSpPr/>
      </xdr:nvGrpSpPr>
      <xdr:grpSpPr>
        <a:xfrm>
          <a:off x="4250840" y="1509448"/>
          <a:ext cx="0" cy="2425387"/>
          <a:chOff x="4370695" y="1758528"/>
          <a:chExt cx="2377440" cy="2284353"/>
        </a:xfrm>
      </xdr:grpSpPr>
      <xdr:sp macro="" textlink="">
        <xdr:nvSpPr>
          <xdr:cNvPr id="7" name="Trapezoid 6">
            <a:extLst>
              <a:ext uri="{FF2B5EF4-FFF2-40B4-BE49-F238E27FC236}">
                <a16:creationId xmlns:a16="http://schemas.microsoft.com/office/drawing/2014/main" id="{00000000-0008-0000-0100-000007000000}"/>
              </a:ext>
            </a:extLst>
          </xdr:cNvPr>
          <xdr:cNvSpPr/>
        </xdr:nvSpPr>
        <xdr:spPr>
          <a:xfrm rot="10800000">
            <a:off x="4370695" y="1758528"/>
            <a:ext cx="2377440" cy="457200"/>
          </a:xfrm>
          <a:prstGeom prst="trapezoid">
            <a:avLst>
              <a:gd name="adj" fmla="val 38333"/>
            </a:avLst>
          </a:prstGeom>
          <a:gradFill>
            <a:gsLst>
              <a:gs pos="100000">
                <a:srgbClr val="34DEE9"/>
              </a:gs>
              <a:gs pos="0">
                <a:srgbClr val="BF5DF7"/>
              </a:gs>
              <a:gs pos="80000">
                <a:srgbClr val="0D95D9"/>
              </a:gs>
              <a:gs pos="32000">
                <a:srgbClr val="362DA6"/>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 name="Trapezoid 7">
            <a:extLst>
              <a:ext uri="{FF2B5EF4-FFF2-40B4-BE49-F238E27FC236}">
                <a16:creationId xmlns:a16="http://schemas.microsoft.com/office/drawing/2014/main" id="{00000000-0008-0000-0100-000008000000}"/>
              </a:ext>
            </a:extLst>
          </xdr:cNvPr>
          <xdr:cNvSpPr/>
        </xdr:nvSpPr>
        <xdr:spPr>
          <a:xfrm rot="10800000">
            <a:off x="4560759" y="2258792"/>
            <a:ext cx="1993392" cy="429768"/>
          </a:xfrm>
          <a:prstGeom prst="trapezoid">
            <a:avLst>
              <a:gd name="adj" fmla="val 38333"/>
            </a:avLst>
          </a:prstGeom>
          <a:gradFill>
            <a:gsLst>
              <a:gs pos="100000">
                <a:srgbClr val="34DEE9"/>
              </a:gs>
              <a:gs pos="11000">
                <a:srgbClr val="BF5DF7"/>
              </a:gs>
              <a:gs pos="80000">
                <a:srgbClr val="0D95D9"/>
              </a:gs>
              <a:gs pos="32000">
                <a:srgbClr val="362DA6"/>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9" name="Trapezoid 8">
            <a:extLst>
              <a:ext uri="{FF2B5EF4-FFF2-40B4-BE49-F238E27FC236}">
                <a16:creationId xmlns:a16="http://schemas.microsoft.com/office/drawing/2014/main" id="{00000000-0008-0000-0100-000009000000}"/>
              </a:ext>
            </a:extLst>
          </xdr:cNvPr>
          <xdr:cNvSpPr/>
        </xdr:nvSpPr>
        <xdr:spPr>
          <a:xfrm rot="10800000">
            <a:off x="4737734" y="2737688"/>
            <a:ext cx="1645931" cy="411480"/>
          </a:xfrm>
          <a:prstGeom prst="trapezoid">
            <a:avLst>
              <a:gd name="adj" fmla="val 38333"/>
            </a:avLst>
          </a:prstGeom>
          <a:gradFill>
            <a:gsLst>
              <a:gs pos="14000">
                <a:srgbClr val="BF5DF7"/>
              </a:gs>
              <a:gs pos="80000">
                <a:srgbClr val="0D95D9"/>
              </a:gs>
              <a:gs pos="35000">
                <a:srgbClr val="362DA6"/>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 name="Trapezoid 9">
            <a:extLst>
              <a:ext uri="{FF2B5EF4-FFF2-40B4-BE49-F238E27FC236}">
                <a16:creationId xmlns:a16="http://schemas.microsoft.com/office/drawing/2014/main" id="{00000000-0008-0000-0100-00000A000000}"/>
              </a:ext>
            </a:extLst>
          </xdr:cNvPr>
          <xdr:cNvSpPr/>
        </xdr:nvSpPr>
        <xdr:spPr>
          <a:xfrm rot="10800000">
            <a:off x="4909183" y="3195264"/>
            <a:ext cx="1299211" cy="393192"/>
          </a:xfrm>
          <a:prstGeom prst="trapezoid">
            <a:avLst>
              <a:gd name="adj" fmla="val 38333"/>
            </a:avLst>
          </a:prstGeom>
          <a:gradFill>
            <a:gsLst>
              <a:gs pos="14000">
                <a:srgbClr val="BF5DF7"/>
              </a:gs>
              <a:gs pos="80000">
                <a:srgbClr val="0D95D9"/>
              </a:gs>
              <a:gs pos="38000">
                <a:srgbClr val="362DA6"/>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 name="Rectangle 21">
            <a:extLst>
              <a:ext uri="{FF2B5EF4-FFF2-40B4-BE49-F238E27FC236}">
                <a16:creationId xmlns:a16="http://schemas.microsoft.com/office/drawing/2014/main" id="{00000000-0008-0000-0100-00000B000000}"/>
              </a:ext>
            </a:extLst>
          </xdr:cNvPr>
          <xdr:cNvSpPr/>
        </xdr:nvSpPr>
        <xdr:spPr>
          <a:xfrm rot="10800000">
            <a:off x="5057774" y="3631401"/>
            <a:ext cx="996316" cy="411480"/>
          </a:xfrm>
          <a:custGeom>
            <a:avLst/>
            <a:gdLst>
              <a:gd name="csX0" fmla="*/ 0 w 996316"/>
              <a:gd name="csY0" fmla="*/ 0 h 393193"/>
              <a:gd name="csX1" fmla="*/ 996316 w 996316"/>
              <a:gd name="csY1" fmla="*/ 0 h 393193"/>
              <a:gd name="csX2" fmla="*/ 996316 w 996316"/>
              <a:gd name="csY2" fmla="*/ 393193 h 393193"/>
              <a:gd name="csX3" fmla="*/ 0 w 996316"/>
              <a:gd name="csY3" fmla="*/ 393193 h 393193"/>
              <a:gd name="csX4" fmla="*/ 0 w 996316"/>
              <a:gd name="csY4" fmla="*/ 0 h 393193"/>
              <a:gd name="csX0" fmla="*/ 0 w 996316"/>
              <a:gd name="csY0" fmla="*/ 49149 h 442342"/>
              <a:gd name="csX1" fmla="*/ 996316 w 996316"/>
              <a:gd name="csY1" fmla="*/ 49149 h 442342"/>
              <a:gd name="csX2" fmla="*/ 996316 w 996316"/>
              <a:gd name="csY2" fmla="*/ 442342 h 442342"/>
              <a:gd name="csX3" fmla="*/ 0 w 996316"/>
              <a:gd name="csY3" fmla="*/ 442342 h 442342"/>
              <a:gd name="csX4" fmla="*/ 0 w 996316"/>
              <a:gd name="csY4" fmla="*/ 49149 h 442342"/>
            </a:gdLst>
            <a:ahLst/>
            <a:cxnLst>
              <a:cxn ang="0">
                <a:pos x="csX0" y="csY0"/>
              </a:cxn>
              <a:cxn ang="0">
                <a:pos x="csX1" y="csY1"/>
              </a:cxn>
              <a:cxn ang="0">
                <a:pos x="csX2" y="csY2"/>
              </a:cxn>
              <a:cxn ang="0">
                <a:pos x="csX3" y="csY3"/>
              </a:cxn>
              <a:cxn ang="0">
                <a:pos x="csX4" y="csY4"/>
              </a:cxn>
            </a:cxnLst>
            <a:rect l="l" t="t" r="r" b="b"/>
            <a:pathLst>
              <a:path w="996316" h="442342">
                <a:moveTo>
                  <a:pt x="0" y="49149"/>
                </a:moveTo>
                <a:cubicBezTo>
                  <a:pt x="166053" y="-16383"/>
                  <a:pt x="830263" y="-16383"/>
                  <a:pt x="996316" y="49149"/>
                </a:cubicBezTo>
                <a:lnTo>
                  <a:pt x="996316" y="442342"/>
                </a:lnTo>
                <a:lnTo>
                  <a:pt x="0" y="442342"/>
                </a:lnTo>
                <a:lnTo>
                  <a:pt x="0" y="49149"/>
                </a:lnTo>
                <a:close/>
              </a:path>
            </a:pathLst>
          </a:custGeom>
          <a:gradFill>
            <a:gsLst>
              <a:gs pos="14000">
                <a:srgbClr val="BF5DF7"/>
              </a:gs>
              <a:gs pos="80000">
                <a:srgbClr val="0D95D9"/>
              </a:gs>
              <a:gs pos="39000">
                <a:srgbClr val="362DA6"/>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5</xdr:col>
      <xdr:colOff>381001</xdr:colOff>
      <xdr:row>7</xdr:row>
      <xdr:rowOff>167640</xdr:rowOff>
    </xdr:from>
    <xdr:to>
      <xdr:col>10</xdr:col>
      <xdr:colOff>478457</xdr:colOff>
      <xdr:row>10</xdr:row>
      <xdr:rowOff>38195</xdr:rowOff>
    </xdr:to>
    <xdr:sp macro="" textlink="">
      <xdr:nvSpPr>
        <xdr:cNvPr id="12" name="Rectangle: Rounded Corners 11">
          <a:extLst>
            <a:ext uri="{FF2B5EF4-FFF2-40B4-BE49-F238E27FC236}">
              <a16:creationId xmlns:a16="http://schemas.microsoft.com/office/drawing/2014/main" id="{00000000-0008-0000-0100-00000C000000}"/>
            </a:ext>
          </a:extLst>
        </xdr:cNvPr>
        <xdr:cNvSpPr/>
      </xdr:nvSpPr>
      <xdr:spPr>
        <a:xfrm>
          <a:off x="3429001" y="1447800"/>
          <a:ext cx="3145456" cy="419195"/>
        </a:xfrm>
        <a:prstGeom prst="roundRect">
          <a:avLst>
            <a:gd name="adj" fmla="val 21213"/>
          </a:avLst>
        </a:prstGeom>
        <a:gradFill flip="none" rotWithShape="1">
          <a:gsLst>
            <a:gs pos="47000">
              <a:srgbClr val="F7F6FA"/>
            </a:gs>
            <a:gs pos="100000">
              <a:srgbClr val="E14856"/>
            </a:gs>
          </a:gsLst>
          <a:lin ang="1500000" scaled="0"/>
          <a:tileRect/>
        </a:gradFill>
        <a:ln w="12700">
          <a:gradFill flip="none" rotWithShape="1">
            <a:gsLst>
              <a:gs pos="0">
                <a:srgbClr val="E14856"/>
              </a:gs>
              <a:gs pos="48000">
                <a:srgbClr val="1C1F31">
                  <a:alpha val="0"/>
                </a:srgbClr>
              </a:gs>
            </a:gsLst>
            <a:lin ang="15000000" scaled="0"/>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5</xdr:col>
      <xdr:colOff>381001</xdr:colOff>
      <xdr:row>10</xdr:row>
      <xdr:rowOff>100158</xdr:rowOff>
    </xdr:from>
    <xdr:to>
      <xdr:col>10</xdr:col>
      <xdr:colOff>478457</xdr:colOff>
      <xdr:row>12</xdr:row>
      <xdr:rowOff>153593</xdr:rowOff>
    </xdr:to>
    <xdr:sp macro="" textlink="">
      <xdr:nvSpPr>
        <xdr:cNvPr id="13" name="Rectangle: Rounded Corners 12">
          <a:extLst>
            <a:ext uri="{FF2B5EF4-FFF2-40B4-BE49-F238E27FC236}">
              <a16:creationId xmlns:a16="http://schemas.microsoft.com/office/drawing/2014/main" id="{00000000-0008-0000-0100-00000D000000}"/>
            </a:ext>
          </a:extLst>
        </xdr:cNvPr>
        <xdr:cNvSpPr/>
      </xdr:nvSpPr>
      <xdr:spPr>
        <a:xfrm>
          <a:off x="3429001" y="1928958"/>
          <a:ext cx="3145456" cy="419195"/>
        </a:xfrm>
        <a:prstGeom prst="roundRect">
          <a:avLst>
            <a:gd name="adj" fmla="val 21213"/>
          </a:avLst>
        </a:prstGeom>
        <a:gradFill flip="none" rotWithShape="1">
          <a:gsLst>
            <a:gs pos="84000">
              <a:srgbClr val="B335B9"/>
            </a:gs>
            <a:gs pos="40000">
              <a:srgbClr val="F7F6FA"/>
            </a:gs>
            <a:gs pos="100000">
              <a:srgbClr val="FE02CE"/>
            </a:gs>
          </a:gsLst>
          <a:lin ang="1500000" scaled="0"/>
          <a:tileRect/>
        </a:gradFill>
        <a:ln w="12700">
          <a:gradFill flip="none" rotWithShape="1">
            <a:gsLst>
              <a:gs pos="0">
                <a:srgbClr val="7E005D"/>
              </a:gs>
              <a:gs pos="51000">
                <a:srgbClr val="1C1F31">
                  <a:alpha val="0"/>
                </a:srgbClr>
              </a:gs>
            </a:gsLst>
            <a:lin ang="15000000" scaled="0"/>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5</xdr:col>
      <xdr:colOff>381001</xdr:colOff>
      <xdr:row>13</xdr:row>
      <xdr:rowOff>32676</xdr:rowOff>
    </xdr:from>
    <xdr:to>
      <xdr:col>10</xdr:col>
      <xdr:colOff>478457</xdr:colOff>
      <xdr:row>15</xdr:row>
      <xdr:rowOff>86111</xdr:rowOff>
    </xdr:to>
    <xdr:sp macro="" textlink="">
      <xdr:nvSpPr>
        <xdr:cNvPr id="14" name="Rectangle: Rounded Corners 13">
          <a:extLst>
            <a:ext uri="{FF2B5EF4-FFF2-40B4-BE49-F238E27FC236}">
              <a16:creationId xmlns:a16="http://schemas.microsoft.com/office/drawing/2014/main" id="{00000000-0008-0000-0100-00000E000000}"/>
            </a:ext>
          </a:extLst>
        </xdr:cNvPr>
        <xdr:cNvSpPr/>
      </xdr:nvSpPr>
      <xdr:spPr>
        <a:xfrm>
          <a:off x="3429001" y="2410116"/>
          <a:ext cx="3145456" cy="419195"/>
        </a:xfrm>
        <a:prstGeom prst="roundRect">
          <a:avLst>
            <a:gd name="adj" fmla="val 21213"/>
          </a:avLst>
        </a:prstGeom>
        <a:gradFill flip="none" rotWithShape="1">
          <a:gsLst>
            <a:gs pos="84000">
              <a:srgbClr val="6A26A8"/>
            </a:gs>
            <a:gs pos="31000">
              <a:srgbClr val="F7F6FA"/>
            </a:gs>
            <a:gs pos="100000">
              <a:srgbClr val="CE56F9"/>
            </a:gs>
          </a:gsLst>
          <a:lin ang="1500000" scaled="0"/>
          <a:tileRect/>
        </a:gradFill>
        <a:ln w="12700">
          <a:gradFill flip="none" rotWithShape="1">
            <a:gsLst>
              <a:gs pos="0">
                <a:srgbClr val="660589"/>
              </a:gs>
              <a:gs pos="48000">
                <a:srgbClr val="1C1F31">
                  <a:alpha val="0"/>
                </a:srgbClr>
              </a:gs>
            </a:gsLst>
            <a:lin ang="15000000" scaled="0"/>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5</xdr:col>
      <xdr:colOff>381001</xdr:colOff>
      <xdr:row>15</xdr:row>
      <xdr:rowOff>148075</xdr:rowOff>
    </xdr:from>
    <xdr:to>
      <xdr:col>10</xdr:col>
      <xdr:colOff>478457</xdr:colOff>
      <xdr:row>17</xdr:row>
      <xdr:rowOff>175507</xdr:rowOff>
    </xdr:to>
    <xdr:sp macro="" textlink="">
      <xdr:nvSpPr>
        <xdr:cNvPr id="15" name="Rectangle: Rounded Corners 14">
          <a:extLst>
            <a:ext uri="{FF2B5EF4-FFF2-40B4-BE49-F238E27FC236}">
              <a16:creationId xmlns:a16="http://schemas.microsoft.com/office/drawing/2014/main" id="{00000000-0008-0000-0100-00000F000000}"/>
            </a:ext>
          </a:extLst>
        </xdr:cNvPr>
        <xdr:cNvSpPr/>
      </xdr:nvSpPr>
      <xdr:spPr>
        <a:xfrm>
          <a:off x="3429001" y="2891275"/>
          <a:ext cx="3145456" cy="393192"/>
        </a:xfrm>
        <a:prstGeom prst="roundRect">
          <a:avLst>
            <a:gd name="adj" fmla="val 21213"/>
          </a:avLst>
        </a:prstGeom>
        <a:gradFill flip="none" rotWithShape="1">
          <a:gsLst>
            <a:gs pos="73000">
              <a:srgbClr val="3770CD"/>
            </a:gs>
            <a:gs pos="27000">
              <a:srgbClr val="F7F6FA"/>
            </a:gs>
            <a:gs pos="100000">
              <a:srgbClr val="288AB6"/>
            </a:gs>
          </a:gsLst>
          <a:lin ang="1500000" scaled="0"/>
          <a:tileRect/>
        </a:gradFill>
        <a:ln w="12700">
          <a:gradFill flip="none" rotWithShape="1">
            <a:gsLst>
              <a:gs pos="0">
                <a:srgbClr val="1D3F75"/>
              </a:gs>
              <a:gs pos="61000">
                <a:srgbClr val="1C1F31">
                  <a:alpha val="0"/>
                </a:srgbClr>
              </a:gs>
            </a:gsLst>
            <a:lin ang="15000000" scaled="0"/>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312421</xdr:colOff>
      <xdr:row>28</xdr:row>
      <xdr:rowOff>7621</xdr:rowOff>
    </xdr:from>
    <xdr:to>
      <xdr:col>11</xdr:col>
      <xdr:colOff>220981</xdr:colOff>
      <xdr:row>38</xdr:row>
      <xdr:rowOff>7621</xdr:rowOff>
    </xdr:to>
    <xdr:sp macro="" textlink="">
      <xdr:nvSpPr>
        <xdr:cNvPr id="16" name="Rectangle: Rounded Corners 15">
          <a:extLst>
            <a:ext uri="{FF2B5EF4-FFF2-40B4-BE49-F238E27FC236}">
              <a16:creationId xmlns:a16="http://schemas.microsoft.com/office/drawing/2014/main" id="{00000000-0008-0000-0100-000010000000}"/>
            </a:ext>
          </a:extLst>
        </xdr:cNvPr>
        <xdr:cNvSpPr/>
      </xdr:nvSpPr>
      <xdr:spPr>
        <a:xfrm>
          <a:off x="1531621" y="5128261"/>
          <a:ext cx="5394960" cy="1828800"/>
        </a:xfrm>
        <a:prstGeom prst="roundRect">
          <a:avLst>
            <a:gd name="adj" fmla="val 8910"/>
          </a:avLst>
        </a:prstGeom>
        <a:solidFill>
          <a:srgbClr val="F7F6FA"/>
        </a:solidFill>
        <a:ln w="9525">
          <a:solidFill>
            <a:schemeClr val="bg1"/>
          </a:solidFill>
        </a:ln>
        <a:effectLst>
          <a:outerShdw blurRad="127000" dist="190500" dir="8100000" algn="tr" rotWithShape="0">
            <a:srgbClr val="446EF6">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50982</xdr:colOff>
      <xdr:row>7</xdr:row>
      <xdr:rowOff>38301</xdr:rowOff>
    </xdr:from>
    <xdr:to>
      <xdr:col>7</xdr:col>
      <xdr:colOff>189527</xdr:colOff>
      <xdr:row>17</xdr:row>
      <xdr:rowOff>127269</xdr:rowOff>
    </xdr:to>
    <xdr:sp macro="" textlink="">
      <xdr:nvSpPr>
        <xdr:cNvPr id="17" name="Rectangle 22">
          <a:extLst>
            <a:ext uri="{FF2B5EF4-FFF2-40B4-BE49-F238E27FC236}">
              <a16:creationId xmlns:a16="http://schemas.microsoft.com/office/drawing/2014/main" id="{00000000-0008-0000-0100-000011000000}"/>
            </a:ext>
          </a:extLst>
        </xdr:cNvPr>
        <xdr:cNvSpPr/>
      </xdr:nvSpPr>
      <xdr:spPr>
        <a:xfrm>
          <a:off x="1879782" y="1318461"/>
          <a:ext cx="2576945" cy="1917768"/>
        </a:xfrm>
        <a:custGeom>
          <a:avLst/>
          <a:gdLst>
            <a:gd name="csX0" fmla="*/ 0 w 2576945"/>
            <a:gd name="csY0" fmla="*/ 0 h 1917768"/>
            <a:gd name="csX1" fmla="*/ 2576945 w 2576945"/>
            <a:gd name="csY1" fmla="*/ 0 h 1917768"/>
            <a:gd name="csX2" fmla="*/ 2576945 w 2576945"/>
            <a:gd name="csY2" fmla="*/ 1917768 h 1917768"/>
            <a:gd name="csX3" fmla="*/ 0 w 2576945"/>
            <a:gd name="csY3" fmla="*/ 1917768 h 1917768"/>
            <a:gd name="csX4" fmla="*/ 0 w 2576945"/>
            <a:gd name="csY4" fmla="*/ 0 h 1917768"/>
            <a:gd name="csX0" fmla="*/ 0 w 2576945"/>
            <a:gd name="csY0" fmla="*/ 0 h 1917768"/>
            <a:gd name="csX1" fmla="*/ 2576945 w 2576945"/>
            <a:gd name="csY1" fmla="*/ 0 h 1917768"/>
            <a:gd name="csX2" fmla="*/ 1906385 w 2576945"/>
            <a:gd name="csY2" fmla="*/ 1917768 h 1917768"/>
            <a:gd name="csX3" fmla="*/ 0 w 2576945"/>
            <a:gd name="csY3" fmla="*/ 1917768 h 1917768"/>
            <a:gd name="csX4" fmla="*/ 0 w 2576945"/>
            <a:gd name="csY4" fmla="*/ 0 h 1917768"/>
          </a:gdLst>
          <a:ahLst/>
          <a:cxnLst>
            <a:cxn ang="0">
              <a:pos x="csX0" y="csY0"/>
            </a:cxn>
            <a:cxn ang="0">
              <a:pos x="csX1" y="csY1"/>
            </a:cxn>
            <a:cxn ang="0">
              <a:pos x="csX2" y="csY2"/>
            </a:cxn>
            <a:cxn ang="0">
              <a:pos x="csX3" y="csY3"/>
            </a:cxn>
            <a:cxn ang="0">
              <a:pos x="csX4" y="csY4"/>
            </a:cxn>
          </a:cxnLst>
          <a:rect l="l" t="t" r="r" b="b"/>
          <a:pathLst>
            <a:path w="2576945" h="1917768">
              <a:moveTo>
                <a:pt x="0" y="0"/>
              </a:moveTo>
              <a:lnTo>
                <a:pt x="2576945" y="0"/>
              </a:lnTo>
              <a:lnTo>
                <a:pt x="1906385" y="1917768"/>
              </a:lnTo>
              <a:lnTo>
                <a:pt x="0" y="1917768"/>
              </a:lnTo>
              <a:lnTo>
                <a:pt x="0" y="0"/>
              </a:lnTo>
              <a:close/>
            </a:path>
          </a:pathLst>
        </a:custGeom>
        <a:gradFill>
          <a:gsLst>
            <a:gs pos="0">
              <a:srgbClr val="34DEE9"/>
            </a:gs>
            <a:gs pos="77000">
              <a:srgbClr val="BF5DF7"/>
            </a:gs>
            <a:gs pos="23000">
              <a:srgbClr val="0D95D9"/>
            </a:gs>
            <a:gs pos="58000">
              <a:srgbClr val="362DA6"/>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11</xdr:col>
      <xdr:colOff>457200</xdr:colOff>
      <xdr:row>4</xdr:row>
      <xdr:rowOff>53340</xdr:rowOff>
    </xdr:from>
    <xdr:to>
      <xdr:col>21</xdr:col>
      <xdr:colOff>213360</xdr:colOff>
      <xdr:row>17</xdr:row>
      <xdr:rowOff>144780</xdr:rowOff>
    </xdr:to>
    <xdr:sp macro="" textlink="">
      <xdr:nvSpPr>
        <xdr:cNvPr id="18" name="Rectangle: Rounded Corners 17">
          <a:extLst>
            <a:ext uri="{FF2B5EF4-FFF2-40B4-BE49-F238E27FC236}">
              <a16:creationId xmlns:a16="http://schemas.microsoft.com/office/drawing/2014/main" id="{00000000-0008-0000-0100-000012000000}"/>
            </a:ext>
          </a:extLst>
        </xdr:cNvPr>
        <xdr:cNvSpPr/>
      </xdr:nvSpPr>
      <xdr:spPr>
        <a:xfrm>
          <a:off x="7162800" y="784860"/>
          <a:ext cx="5852160" cy="2468880"/>
        </a:xfrm>
        <a:prstGeom prst="roundRect">
          <a:avLst>
            <a:gd name="adj" fmla="val 6376"/>
          </a:avLst>
        </a:prstGeom>
        <a:solidFill>
          <a:srgbClr val="F7F6FA"/>
        </a:solidFill>
        <a:ln w="9525">
          <a:solidFill>
            <a:schemeClr val="bg1"/>
          </a:solidFill>
        </a:ln>
        <a:effectLst>
          <a:outerShdw blurRad="127000" dist="190500" dir="8100000" algn="tr" rotWithShape="0">
            <a:srgbClr val="446EF6">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16</xdr:col>
      <xdr:colOff>472440</xdr:colOff>
      <xdr:row>28</xdr:row>
      <xdr:rowOff>7621</xdr:rowOff>
    </xdr:from>
    <xdr:to>
      <xdr:col>21</xdr:col>
      <xdr:colOff>213360</xdr:colOff>
      <xdr:row>38</xdr:row>
      <xdr:rowOff>7621</xdr:rowOff>
    </xdr:to>
    <xdr:sp macro="" textlink="">
      <xdr:nvSpPr>
        <xdr:cNvPr id="19" name="Rectangle: Rounded Corners 18">
          <a:extLst>
            <a:ext uri="{FF2B5EF4-FFF2-40B4-BE49-F238E27FC236}">
              <a16:creationId xmlns:a16="http://schemas.microsoft.com/office/drawing/2014/main" id="{00000000-0008-0000-0100-000013000000}"/>
            </a:ext>
          </a:extLst>
        </xdr:cNvPr>
        <xdr:cNvSpPr/>
      </xdr:nvSpPr>
      <xdr:spPr>
        <a:xfrm>
          <a:off x="10226040" y="5128261"/>
          <a:ext cx="2788920" cy="1828800"/>
        </a:xfrm>
        <a:prstGeom prst="roundRect">
          <a:avLst>
            <a:gd name="adj" fmla="val 8910"/>
          </a:avLst>
        </a:prstGeom>
        <a:solidFill>
          <a:srgbClr val="F7F6FA"/>
        </a:solidFill>
        <a:ln w="9525">
          <a:solidFill>
            <a:schemeClr val="bg1"/>
          </a:solidFill>
        </a:ln>
        <a:effectLst>
          <a:outerShdw blurRad="127000" dist="190500" dir="8100000" algn="tr" rotWithShape="0">
            <a:srgbClr val="446EF6">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11</xdr:col>
      <xdr:colOff>457200</xdr:colOff>
      <xdr:row>19</xdr:row>
      <xdr:rowOff>7621</xdr:rowOff>
    </xdr:from>
    <xdr:to>
      <xdr:col>16</xdr:col>
      <xdr:colOff>243840</xdr:colOff>
      <xdr:row>38</xdr:row>
      <xdr:rowOff>7621</xdr:rowOff>
    </xdr:to>
    <xdr:sp macro="" textlink="">
      <xdr:nvSpPr>
        <xdr:cNvPr id="20" name="Rectangle: Rounded Corners 19">
          <a:extLst>
            <a:ext uri="{FF2B5EF4-FFF2-40B4-BE49-F238E27FC236}">
              <a16:creationId xmlns:a16="http://schemas.microsoft.com/office/drawing/2014/main" id="{00000000-0008-0000-0100-000014000000}"/>
            </a:ext>
          </a:extLst>
        </xdr:cNvPr>
        <xdr:cNvSpPr/>
      </xdr:nvSpPr>
      <xdr:spPr>
        <a:xfrm>
          <a:off x="7162800" y="3482341"/>
          <a:ext cx="2834640" cy="3474720"/>
        </a:xfrm>
        <a:prstGeom prst="roundRect">
          <a:avLst>
            <a:gd name="adj" fmla="val 5175"/>
          </a:avLst>
        </a:prstGeom>
        <a:solidFill>
          <a:srgbClr val="F7F6FA"/>
        </a:solidFill>
        <a:ln w="9525">
          <a:solidFill>
            <a:schemeClr val="bg1"/>
          </a:solidFill>
        </a:ln>
        <a:effectLst>
          <a:outerShdw blurRad="127000" dist="190500" dir="8100000" algn="tr" rotWithShape="0">
            <a:srgbClr val="446EF6">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16</xdr:col>
      <xdr:colOff>472440</xdr:colOff>
      <xdr:row>19</xdr:row>
      <xdr:rowOff>7620</xdr:rowOff>
    </xdr:from>
    <xdr:to>
      <xdr:col>21</xdr:col>
      <xdr:colOff>213360</xdr:colOff>
      <xdr:row>26</xdr:row>
      <xdr:rowOff>144780</xdr:rowOff>
    </xdr:to>
    <xdr:sp macro="" textlink="">
      <xdr:nvSpPr>
        <xdr:cNvPr id="21" name="Rectangle: Rounded Corners 20">
          <a:extLst>
            <a:ext uri="{FF2B5EF4-FFF2-40B4-BE49-F238E27FC236}">
              <a16:creationId xmlns:a16="http://schemas.microsoft.com/office/drawing/2014/main" id="{00000000-0008-0000-0100-000015000000}"/>
            </a:ext>
          </a:extLst>
        </xdr:cNvPr>
        <xdr:cNvSpPr/>
      </xdr:nvSpPr>
      <xdr:spPr>
        <a:xfrm>
          <a:off x="10226040" y="3482340"/>
          <a:ext cx="2788920" cy="1417320"/>
        </a:xfrm>
        <a:prstGeom prst="roundRect">
          <a:avLst>
            <a:gd name="adj" fmla="val 9985"/>
          </a:avLst>
        </a:prstGeom>
        <a:solidFill>
          <a:srgbClr val="F7F6FA"/>
        </a:solidFill>
        <a:ln w="9525">
          <a:solidFill>
            <a:schemeClr val="bg1"/>
          </a:solidFill>
        </a:ln>
        <a:effectLst>
          <a:outerShdw blurRad="127000" dist="190500" dir="8100000" algn="tr" rotWithShape="0">
            <a:srgbClr val="446EF6">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17</xdr:col>
      <xdr:colOff>585539</xdr:colOff>
      <xdr:row>29</xdr:row>
      <xdr:rowOff>60159</xdr:rowOff>
    </xdr:from>
    <xdr:to>
      <xdr:col>21</xdr:col>
      <xdr:colOff>426720</xdr:colOff>
      <xdr:row>38</xdr:row>
      <xdr:rowOff>104274</xdr:rowOff>
    </xdr:to>
    <xdr:graphicFrame macro="">
      <xdr:nvGraphicFramePr>
        <xdr:cNvPr id="22" name="Chart 21">
          <a:extLst>
            <a:ext uri="{FF2B5EF4-FFF2-40B4-BE49-F238E27FC236}">
              <a16:creationId xmlns:a16="http://schemas.microsoft.com/office/drawing/2014/main" id="{00000000-0008-0000-01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134357</xdr:colOff>
      <xdr:row>21</xdr:row>
      <xdr:rowOff>68580</xdr:rowOff>
    </xdr:from>
    <xdr:to>
      <xdr:col>6</xdr:col>
      <xdr:colOff>21581</xdr:colOff>
      <xdr:row>22</xdr:row>
      <xdr:rowOff>144780</xdr:rowOff>
    </xdr:to>
    <xdr:sp macro="" textlink="Processing!K1">
      <xdr:nvSpPr>
        <xdr:cNvPr id="23" name="TextBox 22">
          <a:extLst>
            <a:ext uri="{FF2B5EF4-FFF2-40B4-BE49-F238E27FC236}">
              <a16:creationId xmlns:a16="http://schemas.microsoft.com/office/drawing/2014/main" id="{00000000-0008-0000-0100-000017000000}"/>
            </a:ext>
          </a:extLst>
        </xdr:cNvPr>
        <xdr:cNvSpPr txBox="1"/>
      </xdr:nvSpPr>
      <xdr:spPr>
        <a:xfrm>
          <a:off x="2572757" y="3909060"/>
          <a:ext cx="110642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D0CF8E-51EC-46CB-BF35-7AC6C92EB238}" type="TxLink">
            <a:rPr lang="en-US" sz="1200" b="0" i="0" u="none" strike="noStrike">
              <a:solidFill>
                <a:srgbClr val="8D8FB5"/>
              </a:solidFill>
              <a:latin typeface="Mangal Pro" panose="020B0502040204020203" pitchFamily="2" charset="0"/>
              <a:cs typeface="Mangal Pro" panose="020B0502040204020203" pitchFamily="2" charset="0"/>
            </a:rPr>
            <a:pPr algn="ctr"/>
            <a:t>Won Deals</a:t>
          </a:fld>
          <a:endParaRPr lang="ru-RU" sz="1200">
            <a:solidFill>
              <a:srgbClr val="8D8FB5"/>
            </a:solidFill>
            <a:latin typeface="Kermit Expanded" panose="020F0502020204030204" pitchFamily="34" charset="0"/>
            <a:cs typeface="Mangal Pro" panose="020B0502040204020203" pitchFamily="2" charset="0"/>
          </a:endParaRPr>
        </a:p>
      </xdr:txBody>
    </xdr:sp>
    <xdr:clientData/>
  </xdr:twoCellAnchor>
  <xdr:twoCellAnchor>
    <xdr:from>
      <xdr:col>4</xdr:col>
      <xdr:colOff>198266</xdr:colOff>
      <xdr:row>23</xdr:row>
      <xdr:rowOff>152400</xdr:rowOff>
    </xdr:from>
    <xdr:to>
      <xdr:col>5</xdr:col>
      <xdr:colOff>213214</xdr:colOff>
      <xdr:row>25</xdr:row>
      <xdr:rowOff>45720</xdr:rowOff>
    </xdr:to>
    <xdr:sp macro="" textlink="Processing!J3">
      <xdr:nvSpPr>
        <xdr:cNvPr id="24" name="TextBox 23">
          <a:extLst>
            <a:ext uri="{FF2B5EF4-FFF2-40B4-BE49-F238E27FC236}">
              <a16:creationId xmlns:a16="http://schemas.microsoft.com/office/drawing/2014/main" id="{00000000-0008-0000-0100-000018000000}"/>
            </a:ext>
          </a:extLst>
        </xdr:cNvPr>
        <xdr:cNvSpPr txBox="1"/>
      </xdr:nvSpPr>
      <xdr:spPr>
        <a:xfrm>
          <a:off x="2636666" y="4358640"/>
          <a:ext cx="624548"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BA550E-D9E1-4134-BCF1-1CD0905AB210}" type="TxLink">
            <a:rPr lang="en-US" sz="1100" b="0" i="0" u="none" strike="noStrike">
              <a:solidFill>
                <a:srgbClr val="8D8FB5"/>
              </a:solidFill>
              <a:latin typeface="Aptos Narrow"/>
            </a:rPr>
            <a:pPr algn="ctr"/>
            <a:t>SHARE</a:t>
          </a:fld>
          <a:endParaRPr lang="ru-RU" sz="1600" b="0" i="0" u="none" strike="noStrike">
            <a:solidFill>
              <a:srgbClr val="8D8FB5"/>
            </a:solidFill>
            <a:latin typeface="Aptos Narrow"/>
          </a:endParaRPr>
        </a:p>
      </xdr:txBody>
    </xdr:sp>
    <xdr:clientData/>
  </xdr:twoCellAnchor>
  <xdr:twoCellAnchor>
    <xdr:from>
      <xdr:col>4</xdr:col>
      <xdr:colOff>134357</xdr:colOff>
      <xdr:row>22</xdr:row>
      <xdr:rowOff>129540</xdr:rowOff>
    </xdr:from>
    <xdr:to>
      <xdr:col>6</xdr:col>
      <xdr:colOff>21581</xdr:colOff>
      <xdr:row>24</xdr:row>
      <xdr:rowOff>22860</xdr:rowOff>
    </xdr:to>
    <xdr:sp macro="" textlink="Processing!K2">
      <xdr:nvSpPr>
        <xdr:cNvPr id="25" name="TextBox 24">
          <a:extLst>
            <a:ext uri="{FF2B5EF4-FFF2-40B4-BE49-F238E27FC236}">
              <a16:creationId xmlns:a16="http://schemas.microsoft.com/office/drawing/2014/main" id="{00000000-0008-0000-0100-000019000000}"/>
            </a:ext>
          </a:extLst>
        </xdr:cNvPr>
        <xdr:cNvSpPr txBox="1"/>
      </xdr:nvSpPr>
      <xdr:spPr>
        <a:xfrm>
          <a:off x="2572757" y="4152900"/>
          <a:ext cx="110642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523049E-9EC0-4016-9E7A-42CF3DCB4084}" type="TxLink">
            <a:rPr lang="en-US" sz="1800" b="0" i="0" u="none" strike="noStrike">
              <a:solidFill>
                <a:srgbClr val="161A28"/>
              </a:solidFill>
              <a:latin typeface="Mangal Pro" panose="00000500000000000000" pitchFamily="2" charset="0"/>
              <a:cs typeface="Mangal Pro" panose="00000500000000000000" pitchFamily="2" charset="0"/>
            </a:rPr>
            <a:pPr algn="ctr"/>
            <a:t>$103.7K</a:t>
          </a:fld>
          <a:endParaRPr lang="ru-RU" sz="2000">
            <a:solidFill>
              <a:srgbClr val="161A28"/>
            </a:solidFill>
            <a:latin typeface="Kermit Expanded" panose="020F0502020204030204" pitchFamily="34" charset="0"/>
            <a:cs typeface="Mangal Pro" panose="00000500000000000000" pitchFamily="2" charset="0"/>
          </a:endParaRPr>
        </a:p>
      </xdr:txBody>
    </xdr:sp>
    <xdr:clientData/>
  </xdr:twoCellAnchor>
  <xdr:twoCellAnchor>
    <xdr:from>
      <xdr:col>5</xdr:col>
      <xdr:colOff>46723</xdr:colOff>
      <xdr:row>23</xdr:row>
      <xdr:rowOff>152400</xdr:rowOff>
    </xdr:from>
    <xdr:to>
      <xdr:col>5</xdr:col>
      <xdr:colOff>562878</xdr:colOff>
      <xdr:row>25</xdr:row>
      <xdr:rowOff>45720</xdr:rowOff>
    </xdr:to>
    <xdr:sp macro="" textlink="Processing!K3">
      <xdr:nvSpPr>
        <xdr:cNvPr id="26" name="TextBox 25">
          <a:extLst>
            <a:ext uri="{FF2B5EF4-FFF2-40B4-BE49-F238E27FC236}">
              <a16:creationId xmlns:a16="http://schemas.microsoft.com/office/drawing/2014/main" id="{00000000-0008-0000-0100-00001A000000}"/>
            </a:ext>
          </a:extLst>
        </xdr:cNvPr>
        <xdr:cNvSpPr txBox="1"/>
      </xdr:nvSpPr>
      <xdr:spPr>
        <a:xfrm>
          <a:off x="3094723" y="4358640"/>
          <a:ext cx="516155"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F37DC85C-4672-44DF-AE7B-1E2AB53EA8F2}" type="TxLink">
            <a:rPr lang="en-US" sz="1400" b="0" i="0" u="none" strike="noStrike">
              <a:solidFill>
                <a:srgbClr val="8D8FB5"/>
              </a:solidFill>
              <a:latin typeface="Aptos Narrow"/>
            </a:rPr>
            <a:pPr algn="r"/>
            <a:t>33%</a:t>
          </a:fld>
          <a:endParaRPr lang="ru-RU" sz="2000" b="0" i="0" u="none" strike="noStrike">
            <a:solidFill>
              <a:srgbClr val="8D8FB5"/>
            </a:solidFill>
            <a:latin typeface="Aptos Narrow"/>
          </a:endParaRPr>
        </a:p>
      </xdr:txBody>
    </xdr:sp>
    <xdr:clientData/>
  </xdr:twoCellAnchor>
  <xdr:twoCellAnchor>
    <xdr:from>
      <xdr:col>6</xdr:col>
      <xdr:colOff>384932</xdr:colOff>
      <xdr:row>21</xdr:row>
      <xdr:rowOff>68580</xdr:rowOff>
    </xdr:from>
    <xdr:to>
      <xdr:col>8</xdr:col>
      <xdr:colOff>272156</xdr:colOff>
      <xdr:row>22</xdr:row>
      <xdr:rowOff>144780</xdr:rowOff>
    </xdr:to>
    <xdr:sp macro="" textlink="Processing!L1">
      <xdr:nvSpPr>
        <xdr:cNvPr id="27" name="TextBox 26">
          <a:extLst>
            <a:ext uri="{FF2B5EF4-FFF2-40B4-BE49-F238E27FC236}">
              <a16:creationId xmlns:a16="http://schemas.microsoft.com/office/drawing/2014/main" id="{00000000-0008-0000-0100-00001B000000}"/>
            </a:ext>
          </a:extLst>
        </xdr:cNvPr>
        <xdr:cNvSpPr txBox="1"/>
      </xdr:nvSpPr>
      <xdr:spPr>
        <a:xfrm>
          <a:off x="4042532" y="3909060"/>
          <a:ext cx="110642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4B6766E-3739-4FF1-95C5-C45B83E74974}" type="TxLink">
            <a:rPr lang="en-US" sz="1200" b="0" i="0" u="none" strike="noStrike">
              <a:solidFill>
                <a:srgbClr val="8D8FB5"/>
              </a:solidFill>
              <a:latin typeface="Mangal Pro" panose="020B0502040204020203" pitchFamily="2" charset="0"/>
              <a:ea typeface="+mn-ea"/>
              <a:cs typeface="Mangal Pro" panose="020B0502040204020203" pitchFamily="2" charset="0"/>
            </a:rPr>
            <a:pPr marL="0" indent="0" algn="ctr"/>
            <a:t>Pending</a:t>
          </a:fld>
          <a:endParaRPr lang="ru-RU" sz="1200" b="0" i="0" u="none" strike="noStrike">
            <a:solidFill>
              <a:srgbClr val="8D8FB5"/>
            </a:solidFill>
            <a:latin typeface="Mangal Pro" panose="020B0502040204020203" pitchFamily="2" charset="0"/>
            <a:ea typeface="+mn-ea"/>
            <a:cs typeface="Mangal Pro" panose="020B0502040204020203" pitchFamily="2" charset="0"/>
          </a:endParaRPr>
        </a:p>
      </xdr:txBody>
    </xdr:sp>
    <xdr:clientData/>
  </xdr:twoCellAnchor>
  <xdr:twoCellAnchor>
    <xdr:from>
      <xdr:col>8</xdr:col>
      <xdr:colOff>605028</xdr:colOff>
      <xdr:row>21</xdr:row>
      <xdr:rowOff>68580</xdr:rowOff>
    </xdr:from>
    <xdr:to>
      <xdr:col>10</xdr:col>
      <xdr:colOff>492252</xdr:colOff>
      <xdr:row>22</xdr:row>
      <xdr:rowOff>144780</xdr:rowOff>
    </xdr:to>
    <xdr:sp macro="" textlink="Processing!M1">
      <xdr:nvSpPr>
        <xdr:cNvPr id="28" name="TextBox 27">
          <a:extLst>
            <a:ext uri="{FF2B5EF4-FFF2-40B4-BE49-F238E27FC236}">
              <a16:creationId xmlns:a16="http://schemas.microsoft.com/office/drawing/2014/main" id="{00000000-0008-0000-0100-00001C000000}"/>
            </a:ext>
          </a:extLst>
        </xdr:cNvPr>
        <xdr:cNvSpPr txBox="1"/>
      </xdr:nvSpPr>
      <xdr:spPr>
        <a:xfrm>
          <a:off x="5481828" y="3909060"/>
          <a:ext cx="110642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29BA987-2711-4DA4-9895-DFEDB8D18CF7}" type="TxLink">
            <a:rPr lang="en-US" sz="1200" b="0" i="0" u="none" strike="noStrike">
              <a:solidFill>
                <a:srgbClr val="8D8FB5"/>
              </a:solidFill>
              <a:latin typeface="Mangal Pro" panose="020B0502040204020203" pitchFamily="2" charset="0"/>
              <a:ea typeface="+mn-ea"/>
              <a:cs typeface="Mangal Pro" panose="020B0502040204020203" pitchFamily="2" charset="0"/>
            </a:rPr>
            <a:pPr marL="0" indent="0" algn="ctr"/>
            <a:t>Lost</a:t>
          </a:fld>
          <a:endParaRPr lang="ru-RU" sz="1200" b="0" i="0" u="none" strike="noStrike">
            <a:solidFill>
              <a:srgbClr val="8D8FB5"/>
            </a:solidFill>
            <a:latin typeface="Mangal Pro" panose="020B0502040204020203" pitchFamily="2" charset="0"/>
            <a:ea typeface="+mn-ea"/>
            <a:cs typeface="Mangal Pro" panose="020B0502040204020203" pitchFamily="2" charset="0"/>
          </a:endParaRPr>
        </a:p>
      </xdr:txBody>
    </xdr:sp>
    <xdr:clientData/>
  </xdr:twoCellAnchor>
  <xdr:twoCellAnchor>
    <xdr:from>
      <xdr:col>6</xdr:col>
      <xdr:colOff>399288</xdr:colOff>
      <xdr:row>22</xdr:row>
      <xdr:rowOff>129540</xdr:rowOff>
    </xdr:from>
    <xdr:to>
      <xdr:col>8</xdr:col>
      <xdr:colOff>286512</xdr:colOff>
      <xdr:row>24</xdr:row>
      <xdr:rowOff>22860</xdr:rowOff>
    </xdr:to>
    <xdr:sp macro="" textlink="Processing!L2">
      <xdr:nvSpPr>
        <xdr:cNvPr id="29" name="TextBox 28">
          <a:extLst>
            <a:ext uri="{FF2B5EF4-FFF2-40B4-BE49-F238E27FC236}">
              <a16:creationId xmlns:a16="http://schemas.microsoft.com/office/drawing/2014/main" id="{00000000-0008-0000-0100-00001D000000}"/>
            </a:ext>
          </a:extLst>
        </xdr:cNvPr>
        <xdr:cNvSpPr txBox="1"/>
      </xdr:nvSpPr>
      <xdr:spPr>
        <a:xfrm>
          <a:off x="4056888" y="4152900"/>
          <a:ext cx="110642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F1CA6D1-DA82-4EC4-9F7A-3193FB4BEF1B}" type="TxLink">
            <a:rPr lang="en-US" sz="1800" b="0" i="0" u="none" strike="noStrike">
              <a:solidFill>
                <a:srgbClr val="161A28"/>
              </a:solidFill>
              <a:latin typeface="Mangal Pro" panose="00000500000000000000" pitchFamily="2" charset="0"/>
              <a:ea typeface="+mn-ea"/>
              <a:cs typeface="Mangal Pro" panose="00000500000000000000" pitchFamily="2" charset="0"/>
            </a:rPr>
            <a:pPr marL="0" indent="0" algn="ctr"/>
            <a:t>$192.0K</a:t>
          </a:fld>
          <a:endParaRPr lang="ru-RU" sz="1800" b="0" i="0" u="none" strike="noStrike">
            <a:solidFill>
              <a:srgbClr val="161A28"/>
            </a:solidFill>
            <a:latin typeface="Mangal Pro" panose="00000500000000000000" pitchFamily="2" charset="0"/>
            <a:ea typeface="+mn-ea"/>
            <a:cs typeface="Mangal Pro" panose="00000500000000000000" pitchFamily="2" charset="0"/>
          </a:endParaRPr>
        </a:p>
      </xdr:txBody>
    </xdr:sp>
    <xdr:clientData/>
  </xdr:twoCellAnchor>
  <xdr:twoCellAnchor>
    <xdr:from>
      <xdr:col>9</xdr:col>
      <xdr:colOff>3048</xdr:colOff>
      <xdr:row>22</xdr:row>
      <xdr:rowOff>129540</xdr:rowOff>
    </xdr:from>
    <xdr:to>
      <xdr:col>10</xdr:col>
      <xdr:colOff>499872</xdr:colOff>
      <xdr:row>24</xdr:row>
      <xdr:rowOff>22860</xdr:rowOff>
    </xdr:to>
    <xdr:sp macro="" textlink="Processing!M2">
      <xdr:nvSpPr>
        <xdr:cNvPr id="30" name="TextBox 29">
          <a:extLst>
            <a:ext uri="{FF2B5EF4-FFF2-40B4-BE49-F238E27FC236}">
              <a16:creationId xmlns:a16="http://schemas.microsoft.com/office/drawing/2014/main" id="{00000000-0008-0000-0100-00001E000000}"/>
            </a:ext>
          </a:extLst>
        </xdr:cNvPr>
        <xdr:cNvSpPr txBox="1"/>
      </xdr:nvSpPr>
      <xdr:spPr>
        <a:xfrm>
          <a:off x="5489448" y="4152900"/>
          <a:ext cx="110642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7A2C593-4129-42B3-81D5-6F6F4AA0ED8C}" type="TxLink">
            <a:rPr lang="en-US" sz="1800" b="0" i="0" u="none" strike="noStrike">
              <a:solidFill>
                <a:srgbClr val="161A28"/>
              </a:solidFill>
              <a:latin typeface="Mangal Pro" panose="00000500000000000000" pitchFamily="2" charset="0"/>
              <a:ea typeface="+mn-ea"/>
              <a:cs typeface="Mangal Pro" panose="00000500000000000000" pitchFamily="2" charset="0"/>
            </a:rPr>
            <a:pPr marL="0" indent="0" algn="ctr"/>
            <a:t>$19.2K</a:t>
          </a:fld>
          <a:endParaRPr lang="ru-RU" sz="1800" b="0" i="0" u="none" strike="noStrike">
            <a:solidFill>
              <a:srgbClr val="161A28"/>
            </a:solidFill>
            <a:latin typeface="Mangal Pro" panose="00000500000000000000" pitchFamily="2" charset="0"/>
            <a:ea typeface="+mn-ea"/>
            <a:cs typeface="Mangal Pro" panose="00000500000000000000" pitchFamily="2" charset="0"/>
          </a:endParaRPr>
        </a:p>
      </xdr:txBody>
    </xdr:sp>
    <xdr:clientData/>
  </xdr:twoCellAnchor>
  <xdr:twoCellAnchor>
    <xdr:from>
      <xdr:col>6</xdr:col>
      <xdr:colOff>480206</xdr:colOff>
      <xdr:row>23</xdr:row>
      <xdr:rowOff>152400</xdr:rowOff>
    </xdr:from>
    <xdr:to>
      <xdr:col>7</xdr:col>
      <xdr:colOff>495154</xdr:colOff>
      <xdr:row>25</xdr:row>
      <xdr:rowOff>45720</xdr:rowOff>
    </xdr:to>
    <xdr:sp macro="" textlink="Processing!J3">
      <xdr:nvSpPr>
        <xdr:cNvPr id="31" name="TextBox 30">
          <a:extLst>
            <a:ext uri="{FF2B5EF4-FFF2-40B4-BE49-F238E27FC236}">
              <a16:creationId xmlns:a16="http://schemas.microsoft.com/office/drawing/2014/main" id="{00000000-0008-0000-0100-00001F000000}"/>
            </a:ext>
          </a:extLst>
        </xdr:cNvPr>
        <xdr:cNvSpPr txBox="1"/>
      </xdr:nvSpPr>
      <xdr:spPr>
        <a:xfrm>
          <a:off x="4137806" y="4358640"/>
          <a:ext cx="624548"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BA550E-D9E1-4134-BCF1-1CD0905AB210}" type="TxLink">
            <a:rPr lang="en-US" sz="1100" b="0" i="0" u="none" strike="noStrike">
              <a:solidFill>
                <a:srgbClr val="8D8FB5"/>
              </a:solidFill>
              <a:latin typeface="Aptos Narrow"/>
            </a:rPr>
            <a:pPr algn="ctr"/>
            <a:t>SHARE</a:t>
          </a:fld>
          <a:endParaRPr lang="ru-RU" sz="1600" b="0" i="0" u="none" strike="noStrike">
            <a:solidFill>
              <a:srgbClr val="8D8FB5"/>
            </a:solidFill>
            <a:latin typeface="Aptos Narrow"/>
          </a:endParaRPr>
        </a:p>
      </xdr:txBody>
    </xdr:sp>
    <xdr:clientData/>
  </xdr:twoCellAnchor>
  <xdr:twoCellAnchor>
    <xdr:from>
      <xdr:col>7</xdr:col>
      <xdr:colOff>328663</xdr:colOff>
      <xdr:row>23</xdr:row>
      <xdr:rowOff>152400</xdr:rowOff>
    </xdr:from>
    <xdr:to>
      <xdr:col>8</xdr:col>
      <xdr:colOff>235218</xdr:colOff>
      <xdr:row>25</xdr:row>
      <xdr:rowOff>45720</xdr:rowOff>
    </xdr:to>
    <xdr:sp macro="" textlink="Processing!L3">
      <xdr:nvSpPr>
        <xdr:cNvPr id="32" name="TextBox 31">
          <a:extLst>
            <a:ext uri="{FF2B5EF4-FFF2-40B4-BE49-F238E27FC236}">
              <a16:creationId xmlns:a16="http://schemas.microsoft.com/office/drawing/2014/main" id="{00000000-0008-0000-0100-000020000000}"/>
            </a:ext>
          </a:extLst>
        </xdr:cNvPr>
        <xdr:cNvSpPr txBox="1"/>
      </xdr:nvSpPr>
      <xdr:spPr>
        <a:xfrm>
          <a:off x="4595863" y="4358640"/>
          <a:ext cx="516155"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CE962CD-A765-43EB-9D3E-8C35D00EAD70}" type="TxLink">
            <a:rPr lang="en-US" sz="1400" b="0" i="0" u="none" strike="noStrike">
              <a:solidFill>
                <a:srgbClr val="8D8FB5"/>
              </a:solidFill>
              <a:latin typeface="Aptos Narrow"/>
              <a:ea typeface="+mn-ea"/>
              <a:cs typeface="+mn-cs"/>
            </a:rPr>
            <a:pPr marL="0" indent="0" algn="r"/>
            <a:t>61%</a:t>
          </a:fld>
          <a:endParaRPr lang="ru-RU" sz="1400" b="0" i="0" u="none" strike="noStrike">
            <a:solidFill>
              <a:srgbClr val="8D8FB5"/>
            </a:solidFill>
            <a:latin typeface="Aptos Narrow"/>
            <a:ea typeface="+mn-ea"/>
            <a:cs typeface="+mn-cs"/>
          </a:endParaRPr>
        </a:p>
      </xdr:txBody>
    </xdr:sp>
    <xdr:clientData/>
  </xdr:twoCellAnchor>
  <xdr:twoCellAnchor>
    <xdr:from>
      <xdr:col>9</xdr:col>
      <xdr:colOff>91586</xdr:colOff>
      <xdr:row>23</xdr:row>
      <xdr:rowOff>152400</xdr:rowOff>
    </xdr:from>
    <xdr:to>
      <xdr:col>10</xdr:col>
      <xdr:colOff>106534</xdr:colOff>
      <xdr:row>25</xdr:row>
      <xdr:rowOff>45720</xdr:rowOff>
    </xdr:to>
    <xdr:sp macro="" textlink="Processing!J3">
      <xdr:nvSpPr>
        <xdr:cNvPr id="33" name="TextBox 32">
          <a:extLst>
            <a:ext uri="{FF2B5EF4-FFF2-40B4-BE49-F238E27FC236}">
              <a16:creationId xmlns:a16="http://schemas.microsoft.com/office/drawing/2014/main" id="{00000000-0008-0000-0100-000021000000}"/>
            </a:ext>
          </a:extLst>
        </xdr:cNvPr>
        <xdr:cNvSpPr txBox="1"/>
      </xdr:nvSpPr>
      <xdr:spPr>
        <a:xfrm>
          <a:off x="5577986" y="4358640"/>
          <a:ext cx="624548"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BA550E-D9E1-4134-BCF1-1CD0905AB210}" type="TxLink">
            <a:rPr lang="en-US" sz="1100" b="0" i="0" u="none" strike="noStrike">
              <a:solidFill>
                <a:srgbClr val="8D8FB5"/>
              </a:solidFill>
              <a:latin typeface="Aptos Narrow"/>
            </a:rPr>
            <a:pPr algn="ctr"/>
            <a:t>SHARE</a:t>
          </a:fld>
          <a:endParaRPr lang="ru-RU" sz="1600" b="0" i="0" u="none" strike="noStrike">
            <a:solidFill>
              <a:srgbClr val="8D8FB5"/>
            </a:solidFill>
            <a:latin typeface="Aptos Narrow"/>
          </a:endParaRPr>
        </a:p>
      </xdr:txBody>
    </xdr:sp>
    <xdr:clientData/>
  </xdr:twoCellAnchor>
  <xdr:twoCellAnchor>
    <xdr:from>
      <xdr:col>9</xdr:col>
      <xdr:colOff>549643</xdr:colOff>
      <xdr:row>23</xdr:row>
      <xdr:rowOff>152400</xdr:rowOff>
    </xdr:from>
    <xdr:to>
      <xdr:col>10</xdr:col>
      <xdr:colOff>456198</xdr:colOff>
      <xdr:row>25</xdr:row>
      <xdr:rowOff>45720</xdr:rowOff>
    </xdr:to>
    <xdr:sp macro="" textlink="Processing!M3">
      <xdr:nvSpPr>
        <xdr:cNvPr id="34" name="TextBox 33">
          <a:extLst>
            <a:ext uri="{FF2B5EF4-FFF2-40B4-BE49-F238E27FC236}">
              <a16:creationId xmlns:a16="http://schemas.microsoft.com/office/drawing/2014/main" id="{00000000-0008-0000-0100-000022000000}"/>
            </a:ext>
          </a:extLst>
        </xdr:cNvPr>
        <xdr:cNvSpPr txBox="1"/>
      </xdr:nvSpPr>
      <xdr:spPr>
        <a:xfrm>
          <a:off x="6036043" y="4358640"/>
          <a:ext cx="516155"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A145ACA2-5B5D-4A51-928D-89A8594F5D8D}" type="TxLink">
            <a:rPr lang="en-US" sz="1400" b="0" i="0" u="none" strike="noStrike">
              <a:solidFill>
                <a:srgbClr val="8D8FB5"/>
              </a:solidFill>
              <a:latin typeface="Aptos Narrow"/>
              <a:ea typeface="+mn-ea"/>
              <a:cs typeface="+mn-cs"/>
            </a:rPr>
            <a:pPr marL="0" indent="0" algn="r"/>
            <a:t>6%</a:t>
          </a:fld>
          <a:endParaRPr lang="ru-RU" sz="1400" b="0" i="0" u="none" strike="noStrike">
            <a:solidFill>
              <a:srgbClr val="8D8FB5"/>
            </a:solidFill>
            <a:latin typeface="Aptos Narrow"/>
            <a:ea typeface="+mn-ea"/>
            <a:cs typeface="+mn-cs"/>
          </a:endParaRPr>
        </a:p>
      </xdr:txBody>
    </xdr:sp>
    <xdr:clientData/>
  </xdr:twoCellAnchor>
  <xdr:twoCellAnchor>
    <xdr:from>
      <xdr:col>7</xdr:col>
      <xdr:colOff>103877</xdr:colOff>
      <xdr:row>8</xdr:row>
      <xdr:rowOff>64817</xdr:rowOff>
    </xdr:from>
    <xdr:to>
      <xdr:col>8</xdr:col>
      <xdr:colOff>403860</xdr:colOff>
      <xdr:row>9</xdr:row>
      <xdr:rowOff>141017</xdr:rowOff>
    </xdr:to>
    <xdr:sp macro="" textlink="Processing!B2">
      <xdr:nvSpPr>
        <xdr:cNvPr id="35" name="TextBox 34">
          <a:extLst>
            <a:ext uri="{FF2B5EF4-FFF2-40B4-BE49-F238E27FC236}">
              <a16:creationId xmlns:a16="http://schemas.microsoft.com/office/drawing/2014/main" id="{00000000-0008-0000-0100-000023000000}"/>
            </a:ext>
          </a:extLst>
        </xdr:cNvPr>
        <xdr:cNvSpPr txBox="1"/>
      </xdr:nvSpPr>
      <xdr:spPr>
        <a:xfrm>
          <a:off x="4371077" y="1527857"/>
          <a:ext cx="90958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802F11B-E591-46AC-94FA-BB95EAE82237}" type="TxLink">
            <a:rPr lang="en-US" sz="1800" b="0" i="0" u="none" strike="noStrike">
              <a:solidFill>
                <a:srgbClr val="161A28"/>
              </a:solidFill>
              <a:latin typeface="Mangal Pro" panose="00000500000000000000" pitchFamily="2" charset="0"/>
              <a:ea typeface="+mn-ea"/>
              <a:cs typeface="Mangal Pro" panose="00000500000000000000" pitchFamily="2" charset="0"/>
            </a:rPr>
            <a:pPr marL="0" indent="0" algn="l"/>
            <a:t>Leads</a:t>
          </a:fld>
          <a:endParaRPr lang="ru-RU" sz="1800" b="0" i="0" u="none" strike="noStrike">
            <a:solidFill>
              <a:srgbClr val="161A28"/>
            </a:solidFill>
            <a:latin typeface="Mangal Pro" panose="00000500000000000000" pitchFamily="2" charset="0"/>
            <a:ea typeface="+mn-ea"/>
            <a:cs typeface="Mangal Pro" panose="00000500000000000000" pitchFamily="2" charset="0"/>
          </a:endParaRPr>
        </a:p>
      </xdr:txBody>
    </xdr:sp>
    <xdr:clientData/>
  </xdr:twoCellAnchor>
  <xdr:twoCellAnchor>
    <xdr:from>
      <xdr:col>6</xdr:col>
      <xdr:colOff>561077</xdr:colOff>
      <xdr:row>10</xdr:row>
      <xdr:rowOff>180215</xdr:rowOff>
    </xdr:from>
    <xdr:to>
      <xdr:col>8</xdr:col>
      <xdr:colOff>448301</xdr:colOff>
      <xdr:row>12</xdr:row>
      <xdr:rowOff>73535</xdr:rowOff>
    </xdr:to>
    <xdr:sp macro="" textlink="Processing!B3">
      <xdr:nvSpPr>
        <xdr:cNvPr id="36" name="TextBox 35">
          <a:extLst>
            <a:ext uri="{FF2B5EF4-FFF2-40B4-BE49-F238E27FC236}">
              <a16:creationId xmlns:a16="http://schemas.microsoft.com/office/drawing/2014/main" id="{00000000-0008-0000-0100-000024000000}"/>
            </a:ext>
          </a:extLst>
        </xdr:cNvPr>
        <xdr:cNvSpPr txBox="1"/>
      </xdr:nvSpPr>
      <xdr:spPr>
        <a:xfrm>
          <a:off x="4218677" y="2009015"/>
          <a:ext cx="110642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12C5D4E-1B0F-44A4-82FD-51D42D552326}" type="TxLink">
            <a:rPr lang="en-US" sz="1800" b="0" i="0" u="none" strike="noStrike">
              <a:solidFill>
                <a:srgbClr val="161A28"/>
              </a:solidFill>
              <a:latin typeface="Mangal Pro" panose="00000500000000000000" pitchFamily="2" charset="0"/>
              <a:ea typeface="+mn-ea"/>
              <a:cs typeface="Mangal Pro" panose="00000500000000000000" pitchFamily="2" charset="0"/>
            </a:rPr>
            <a:pPr marL="0" indent="0" algn="l"/>
            <a:t>MQL</a:t>
          </a:fld>
          <a:endParaRPr lang="ru-RU" sz="1800" b="0" i="0" u="none" strike="noStrike">
            <a:solidFill>
              <a:srgbClr val="161A28"/>
            </a:solidFill>
            <a:latin typeface="Mangal Pro" panose="00000500000000000000" pitchFamily="2" charset="0"/>
            <a:ea typeface="+mn-ea"/>
            <a:cs typeface="Mangal Pro" panose="00000500000000000000" pitchFamily="2" charset="0"/>
          </a:endParaRPr>
        </a:p>
      </xdr:txBody>
    </xdr:sp>
    <xdr:clientData/>
  </xdr:twoCellAnchor>
  <xdr:twoCellAnchor>
    <xdr:from>
      <xdr:col>6</xdr:col>
      <xdr:colOff>416297</xdr:colOff>
      <xdr:row>13</xdr:row>
      <xdr:rowOff>112733</xdr:rowOff>
    </xdr:from>
    <xdr:to>
      <xdr:col>8</xdr:col>
      <xdr:colOff>303521</xdr:colOff>
      <xdr:row>15</xdr:row>
      <xdr:rowOff>6053</xdr:rowOff>
    </xdr:to>
    <xdr:sp macro="" textlink="Processing!B4">
      <xdr:nvSpPr>
        <xdr:cNvPr id="37" name="TextBox 36">
          <a:extLst>
            <a:ext uri="{FF2B5EF4-FFF2-40B4-BE49-F238E27FC236}">
              <a16:creationId xmlns:a16="http://schemas.microsoft.com/office/drawing/2014/main" id="{00000000-0008-0000-0100-000025000000}"/>
            </a:ext>
          </a:extLst>
        </xdr:cNvPr>
        <xdr:cNvSpPr txBox="1"/>
      </xdr:nvSpPr>
      <xdr:spPr>
        <a:xfrm>
          <a:off x="4073897" y="2490173"/>
          <a:ext cx="110642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60D7FCD-E383-4389-A643-F9C20A222512}" type="TxLink">
            <a:rPr lang="en-US" sz="1800" b="0" i="0" u="none" strike="noStrike">
              <a:solidFill>
                <a:srgbClr val="161A28"/>
              </a:solidFill>
              <a:latin typeface="Mangal Pro" panose="00000500000000000000" pitchFamily="2" charset="0"/>
              <a:ea typeface="+mn-ea"/>
              <a:cs typeface="Mangal Pro" panose="00000500000000000000" pitchFamily="2" charset="0"/>
            </a:rPr>
            <a:pPr marL="0" indent="0" algn="l"/>
            <a:t>SQL</a:t>
          </a:fld>
          <a:endParaRPr lang="ru-RU" sz="1800" b="0" i="0" u="none" strike="noStrike">
            <a:solidFill>
              <a:srgbClr val="161A28"/>
            </a:solidFill>
            <a:latin typeface="Mangal Pro" panose="00000500000000000000" pitchFamily="2" charset="0"/>
            <a:ea typeface="+mn-ea"/>
            <a:cs typeface="Mangal Pro" panose="00000500000000000000" pitchFamily="2" charset="0"/>
          </a:endParaRPr>
        </a:p>
      </xdr:txBody>
    </xdr:sp>
    <xdr:clientData/>
  </xdr:twoCellAnchor>
  <xdr:twoCellAnchor>
    <xdr:from>
      <xdr:col>6</xdr:col>
      <xdr:colOff>256277</xdr:colOff>
      <xdr:row>16</xdr:row>
      <xdr:rowOff>45720</xdr:rowOff>
    </xdr:from>
    <xdr:to>
      <xdr:col>8</xdr:col>
      <xdr:colOff>591557</xdr:colOff>
      <xdr:row>17</xdr:row>
      <xdr:rowOff>121920</xdr:rowOff>
    </xdr:to>
    <xdr:sp macro="" textlink="Processing!B5">
      <xdr:nvSpPr>
        <xdr:cNvPr id="38" name="TextBox 37">
          <a:extLst>
            <a:ext uri="{FF2B5EF4-FFF2-40B4-BE49-F238E27FC236}">
              <a16:creationId xmlns:a16="http://schemas.microsoft.com/office/drawing/2014/main" id="{00000000-0008-0000-0100-000026000000}"/>
            </a:ext>
          </a:extLst>
        </xdr:cNvPr>
        <xdr:cNvSpPr txBox="1"/>
      </xdr:nvSpPr>
      <xdr:spPr>
        <a:xfrm>
          <a:off x="3913877" y="2971800"/>
          <a:ext cx="15544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561D8EA-BDEA-4E87-B1DB-7DA720699DC7}" type="TxLink">
            <a:rPr lang="en-US" sz="1800" b="0" i="0" u="none" strike="noStrike">
              <a:solidFill>
                <a:srgbClr val="161A28"/>
              </a:solidFill>
              <a:latin typeface="Mangal Pro" panose="00000500000000000000" pitchFamily="2" charset="0"/>
              <a:ea typeface="+mn-ea"/>
              <a:cs typeface="Mangal Pro" panose="00000500000000000000" pitchFamily="2" charset="0"/>
            </a:rPr>
            <a:pPr marL="0" indent="0" algn="l"/>
            <a:t>Opportunity</a:t>
          </a:fld>
          <a:endParaRPr lang="ru-RU" sz="1800" b="0" i="0" u="none" strike="noStrike">
            <a:solidFill>
              <a:srgbClr val="161A28"/>
            </a:solidFill>
            <a:latin typeface="Mangal Pro" panose="00000500000000000000" pitchFamily="2" charset="0"/>
            <a:ea typeface="+mn-ea"/>
            <a:cs typeface="Mangal Pro" panose="00000500000000000000" pitchFamily="2" charset="0"/>
          </a:endParaRPr>
        </a:p>
      </xdr:txBody>
    </xdr:sp>
    <xdr:clientData/>
  </xdr:twoCellAnchor>
  <xdr:twoCellAnchor>
    <xdr:from>
      <xdr:col>3</xdr:col>
      <xdr:colOff>429076</xdr:colOff>
      <xdr:row>5</xdr:row>
      <xdr:rowOff>137160</xdr:rowOff>
    </xdr:from>
    <xdr:to>
      <xdr:col>6</xdr:col>
      <xdr:colOff>382183</xdr:colOff>
      <xdr:row>7</xdr:row>
      <xdr:rowOff>30480</xdr:rowOff>
    </xdr:to>
    <xdr:sp macro="" textlink="Processing!D1">
      <xdr:nvSpPr>
        <xdr:cNvPr id="39" name="TextBox 38">
          <a:extLst>
            <a:ext uri="{FF2B5EF4-FFF2-40B4-BE49-F238E27FC236}">
              <a16:creationId xmlns:a16="http://schemas.microsoft.com/office/drawing/2014/main" id="{00000000-0008-0000-0100-000027000000}"/>
            </a:ext>
          </a:extLst>
        </xdr:cNvPr>
        <xdr:cNvSpPr txBox="1"/>
      </xdr:nvSpPr>
      <xdr:spPr>
        <a:xfrm>
          <a:off x="2257876" y="1051560"/>
          <a:ext cx="1781907"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2E2AB96-DD45-43DE-8519-E801C1805D5A}" type="TxLink">
            <a:rPr lang="en-US" sz="1800" b="0" i="0" u="none" strike="noStrike">
              <a:solidFill>
                <a:srgbClr val="8D8FB5"/>
              </a:solidFill>
              <a:latin typeface="Mangal Pro" panose="00000500000000000000" pitchFamily="2" charset="0"/>
              <a:ea typeface="+mn-ea"/>
              <a:cs typeface="Mangal Pro" panose="00000500000000000000" pitchFamily="2" charset="0"/>
            </a:rPr>
            <a:pPr marL="0" indent="0" algn="ctr"/>
            <a:t>Conversion</a:t>
          </a:fld>
          <a:endParaRPr lang="ru-RU" sz="18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9</xdr:col>
      <xdr:colOff>134357</xdr:colOff>
      <xdr:row>8</xdr:row>
      <xdr:rowOff>11477</xdr:rowOff>
    </xdr:from>
    <xdr:to>
      <xdr:col>10</xdr:col>
      <xdr:colOff>434340</xdr:colOff>
      <xdr:row>9</xdr:row>
      <xdr:rowOff>87677</xdr:rowOff>
    </xdr:to>
    <xdr:sp macro="" textlink="Processing!C2">
      <xdr:nvSpPr>
        <xdr:cNvPr id="40" name="TextBox 39">
          <a:extLst>
            <a:ext uri="{FF2B5EF4-FFF2-40B4-BE49-F238E27FC236}">
              <a16:creationId xmlns:a16="http://schemas.microsoft.com/office/drawing/2014/main" id="{00000000-0008-0000-0100-000028000000}"/>
            </a:ext>
          </a:extLst>
        </xdr:cNvPr>
        <xdr:cNvSpPr txBox="1"/>
      </xdr:nvSpPr>
      <xdr:spPr>
        <a:xfrm>
          <a:off x="5620757" y="1474517"/>
          <a:ext cx="90958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3A3B563-E15F-447C-9AA1-599A9803502E}" type="TxLink">
            <a:rPr lang="en-US" sz="1400" b="0" i="0" u="none" strike="noStrike">
              <a:solidFill>
                <a:schemeClr val="bg1"/>
              </a:solidFill>
              <a:latin typeface="Mangal Pro" panose="00000500000000000000" pitchFamily="2" charset="0"/>
              <a:ea typeface="+mn-ea"/>
              <a:cs typeface="Mangal Pro" panose="00000500000000000000" pitchFamily="2" charset="0"/>
            </a:rPr>
            <a:pPr marL="0" indent="0" algn="r"/>
            <a:t>1223</a:t>
          </a:fld>
          <a:endParaRPr lang="ru-RU" sz="1400" b="0" i="0" u="none" strike="noStrike">
            <a:solidFill>
              <a:schemeClr val="bg1"/>
            </a:solidFill>
            <a:latin typeface="Mangal Pro" panose="00000500000000000000" pitchFamily="2" charset="0"/>
            <a:ea typeface="+mn-ea"/>
            <a:cs typeface="Mangal Pro" panose="00000500000000000000" pitchFamily="2" charset="0"/>
          </a:endParaRPr>
        </a:p>
      </xdr:txBody>
    </xdr:sp>
    <xdr:clientData/>
  </xdr:twoCellAnchor>
  <xdr:twoCellAnchor>
    <xdr:from>
      <xdr:col>9</xdr:col>
      <xdr:colOff>548640</xdr:colOff>
      <xdr:row>9</xdr:row>
      <xdr:rowOff>3857</xdr:rowOff>
    </xdr:from>
    <xdr:to>
      <xdr:col>10</xdr:col>
      <xdr:colOff>457200</xdr:colOff>
      <xdr:row>10</xdr:row>
      <xdr:rowOff>80057</xdr:rowOff>
    </xdr:to>
    <xdr:sp macro="" textlink="Processing!F2">
      <xdr:nvSpPr>
        <xdr:cNvPr id="41" name="TextBox 40">
          <a:extLst>
            <a:ext uri="{FF2B5EF4-FFF2-40B4-BE49-F238E27FC236}">
              <a16:creationId xmlns:a16="http://schemas.microsoft.com/office/drawing/2014/main" id="{00000000-0008-0000-0100-000029000000}"/>
            </a:ext>
          </a:extLst>
        </xdr:cNvPr>
        <xdr:cNvSpPr txBox="1"/>
      </xdr:nvSpPr>
      <xdr:spPr>
        <a:xfrm>
          <a:off x="6035040" y="1649777"/>
          <a:ext cx="5181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F9B06C4-38CA-40F3-9510-2DBE437125A9}" type="TxLink">
            <a:rPr lang="en-US" sz="1100" b="0" i="0" u="none" strike="noStrike">
              <a:solidFill>
                <a:schemeClr val="bg1"/>
              </a:solidFill>
              <a:latin typeface="Aptos Narrow"/>
              <a:ea typeface="+mn-ea"/>
              <a:cs typeface="Mangal Pro" panose="00000500000000000000" pitchFamily="2" charset="0"/>
            </a:rPr>
            <a:pPr marL="0" indent="0" algn="r"/>
            <a:t>131%</a:t>
          </a:fld>
          <a:endParaRPr lang="ru-RU" sz="1600" b="0" i="0" u="none" strike="noStrike">
            <a:solidFill>
              <a:schemeClr val="bg1"/>
            </a:solidFill>
            <a:latin typeface="Mangal Pro" panose="00000500000000000000" pitchFamily="2" charset="0"/>
            <a:ea typeface="+mn-ea"/>
            <a:cs typeface="Mangal Pro" panose="00000500000000000000" pitchFamily="2" charset="0"/>
          </a:endParaRPr>
        </a:p>
      </xdr:txBody>
    </xdr:sp>
    <xdr:clientData/>
  </xdr:twoCellAnchor>
  <xdr:twoCellAnchor>
    <xdr:from>
      <xdr:col>9</xdr:col>
      <xdr:colOff>304800</xdr:colOff>
      <xdr:row>9</xdr:row>
      <xdr:rowOff>3857</xdr:rowOff>
    </xdr:from>
    <xdr:to>
      <xdr:col>10</xdr:col>
      <xdr:colOff>99060</xdr:colOff>
      <xdr:row>10</xdr:row>
      <xdr:rowOff>80057</xdr:rowOff>
    </xdr:to>
    <xdr:sp macro="" textlink="Processing!F1">
      <xdr:nvSpPr>
        <xdr:cNvPr id="42" name="TextBox 41">
          <a:extLst>
            <a:ext uri="{FF2B5EF4-FFF2-40B4-BE49-F238E27FC236}">
              <a16:creationId xmlns:a16="http://schemas.microsoft.com/office/drawing/2014/main" id="{00000000-0008-0000-0100-00002A000000}"/>
            </a:ext>
          </a:extLst>
        </xdr:cNvPr>
        <xdr:cNvSpPr txBox="1"/>
      </xdr:nvSpPr>
      <xdr:spPr>
        <a:xfrm>
          <a:off x="5791200" y="1649777"/>
          <a:ext cx="403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CB8BDD6-7AA6-4F4F-A0A1-5418AEACEC6C}" type="TxLink">
            <a:rPr lang="en-US" sz="1000" b="0" i="0" u="none" strike="noStrike">
              <a:solidFill>
                <a:schemeClr val="bg1"/>
              </a:solidFill>
              <a:latin typeface="Aptos Narrow"/>
              <a:ea typeface="+mn-ea"/>
              <a:cs typeface="Mangal Pro" panose="00000500000000000000" pitchFamily="2" charset="0"/>
            </a:rPr>
            <a:pPr marL="0" indent="0" algn="r"/>
            <a:t>KPI</a:t>
          </a:fld>
          <a:endParaRPr lang="ru-RU" sz="1200" b="0" i="0" u="none" strike="noStrike">
            <a:solidFill>
              <a:schemeClr val="bg1"/>
            </a:solidFill>
            <a:latin typeface="Mangal Pro" panose="00000500000000000000" pitchFamily="2" charset="0"/>
            <a:ea typeface="+mn-ea"/>
            <a:cs typeface="Mangal Pro" panose="00000500000000000000" pitchFamily="2" charset="0"/>
          </a:endParaRPr>
        </a:p>
      </xdr:txBody>
    </xdr:sp>
    <xdr:clientData/>
  </xdr:twoCellAnchor>
  <xdr:twoCellAnchor>
    <xdr:from>
      <xdr:col>9</xdr:col>
      <xdr:colOff>134357</xdr:colOff>
      <xdr:row>10</xdr:row>
      <xdr:rowOff>120697</xdr:rowOff>
    </xdr:from>
    <xdr:to>
      <xdr:col>10</xdr:col>
      <xdr:colOff>434340</xdr:colOff>
      <xdr:row>12</xdr:row>
      <xdr:rowOff>14017</xdr:rowOff>
    </xdr:to>
    <xdr:sp macro="" textlink="Processing!C3">
      <xdr:nvSpPr>
        <xdr:cNvPr id="43" name="TextBox 42">
          <a:extLst>
            <a:ext uri="{FF2B5EF4-FFF2-40B4-BE49-F238E27FC236}">
              <a16:creationId xmlns:a16="http://schemas.microsoft.com/office/drawing/2014/main" id="{00000000-0008-0000-0100-00002B000000}"/>
            </a:ext>
          </a:extLst>
        </xdr:cNvPr>
        <xdr:cNvSpPr txBox="1"/>
      </xdr:nvSpPr>
      <xdr:spPr>
        <a:xfrm>
          <a:off x="5620757" y="1949497"/>
          <a:ext cx="90958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E03A200-56AD-456B-8E07-C7FE45F29CDF}" type="TxLink">
            <a:rPr lang="en-US" sz="1400" b="0" i="0" u="none" strike="noStrike">
              <a:solidFill>
                <a:schemeClr val="bg1"/>
              </a:solidFill>
              <a:latin typeface="Mangal Pro" panose="00000500000000000000" pitchFamily="2" charset="0"/>
              <a:ea typeface="+mn-ea"/>
              <a:cs typeface="Mangal Pro" panose="00000500000000000000" pitchFamily="2" charset="0"/>
            </a:rPr>
            <a:pPr marL="0" indent="0" algn="r"/>
            <a:t>642</a:t>
          </a:fld>
          <a:endParaRPr lang="ru-RU" sz="1400" b="0" i="0" u="none" strike="noStrike">
            <a:solidFill>
              <a:schemeClr val="bg1"/>
            </a:solidFill>
            <a:latin typeface="Mangal Pro" panose="00000500000000000000" pitchFamily="2" charset="0"/>
            <a:ea typeface="+mn-ea"/>
            <a:cs typeface="Mangal Pro" panose="00000500000000000000" pitchFamily="2" charset="0"/>
          </a:endParaRPr>
        </a:p>
      </xdr:txBody>
    </xdr:sp>
    <xdr:clientData/>
  </xdr:twoCellAnchor>
  <xdr:twoCellAnchor>
    <xdr:from>
      <xdr:col>9</xdr:col>
      <xdr:colOff>548640</xdr:colOff>
      <xdr:row>11</xdr:row>
      <xdr:rowOff>100377</xdr:rowOff>
    </xdr:from>
    <xdr:to>
      <xdr:col>10</xdr:col>
      <xdr:colOff>457200</xdr:colOff>
      <xdr:row>12</xdr:row>
      <xdr:rowOff>176577</xdr:rowOff>
    </xdr:to>
    <xdr:sp macro="" textlink="Processing!F3">
      <xdr:nvSpPr>
        <xdr:cNvPr id="44" name="TextBox 43">
          <a:extLst>
            <a:ext uri="{FF2B5EF4-FFF2-40B4-BE49-F238E27FC236}">
              <a16:creationId xmlns:a16="http://schemas.microsoft.com/office/drawing/2014/main" id="{00000000-0008-0000-0100-00002C000000}"/>
            </a:ext>
          </a:extLst>
        </xdr:cNvPr>
        <xdr:cNvSpPr txBox="1"/>
      </xdr:nvSpPr>
      <xdr:spPr>
        <a:xfrm>
          <a:off x="6035040" y="2112057"/>
          <a:ext cx="5181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645EE70-5B89-4EA7-9DA8-76DCC620CCFB}" type="TxLink">
            <a:rPr lang="en-US" sz="1100" b="0" i="0" u="none" strike="noStrike">
              <a:solidFill>
                <a:schemeClr val="bg1"/>
              </a:solidFill>
              <a:latin typeface="Aptos Narrow"/>
              <a:ea typeface="+mn-ea"/>
              <a:cs typeface="Mangal Pro" panose="00000500000000000000" pitchFamily="2" charset="0"/>
            </a:rPr>
            <a:pPr marL="0" indent="0" algn="r"/>
            <a:t>153%</a:t>
          </a:fld>
          <a:endParaRPr lang="ru-RU" sz="1100" b="0" i="0" u="none" strike="noStrike">
            <a:solidFill>
              <a:schemeClr val="bg1"/>
            </a:solidFill>
            <a:latin typeface="Aptos Narrow"/>
            <a:ea typeface="+mn-ea"/>
            <a:cs typeface="Mangal Pro" panose="00000500000000000000" pitchFamily="2" charset="0"/>
          </a:endParaRPr>
        </a:p>
      </xdr:txBody>
    </xdr:sp>
    <xdr:clientData/>
  </xdr:twoCellAnchor>
  <xdr:twoCellAnchor>
    <xdr:from>
      <xdr:col>9</xdr:col>
      <xdr:colOff>304800</xdr:colOff>
      <xdr:row>11</xdr:row>
      <xdr:rowOff>110537</xdr:rowOff>
    </xdr:from>
    <xdr:to>
      <xdr:col>10</xdr:col>
      <xdr:colOff>99060</xdr:colOff>
      <xdr:row>13</xdr:row>
      <xdr:rowOff>3857</xdr:rowOff>
    </xdr:to>
    <xdr:sp macro="" textlink="Processing!F1">
      <xdr:nvSpPr>
        <xdr:cNvPr id="45" name="TextBox 44">
          <a:extLst>
            <a:ext uri="{FF2B5EF4-FFF2-40B4-BE49-F238E27FC236}">
              <a16:creationId xmlns:a16="http://schemas.microsoft.com/office/drawing/2014/main" id="{00000000-0008-0000-0100-00002D000000}"/>
            </a:ext>
          </a:extLst>
        </xdr:cNvPr>
        <xdr:cNvSpPr txBox="1"/>
      </xdr:nvSpPr>
      <xdr:spPr>
        <a:xfrm>
          <a:off x="5791200" y="2122217"/>
          <a:ext cx="403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CB8BDD6-7AA6-4F4F-A0A1-5418AEACEC6C}" type="TxLink">
            <a:rPr lang="en-US" sz="1000" b="0" i="0" u="none" strike="noStrike">
              <a:solidFill>
                <a:schemeClr val="bg1"/>
              </a:solidFill>
              <a:latin typeface="Aptos Narrow"/>
              <a:ea typeface="+mn-ea"/>
              <a:cs typeface="Mangal Pro" panose="00000500000000000000" pitchFamily="2" charset="0"/>
            </a:rPr>
            <a:pPr marL="0" indent="0" algn="r"/>
            <a:t>KPI</a:t>
          </a:fld>
          <a:endParaRPr lang="ru-RU" sz="1200" b="0" i="0" u="none" strike="noStrike">
            <a:solidFill>
              <a:schemeClr val="bg1"/>
            </a:solidFill>
            <a:latin typeface="Mangal Pro" panose="00000500000000000000" pitchFamily="2" charset="0"/>
            <a:ea typeface="+mn-ea"/>
            <a:cs typeface="Mangal Pro" panose="00000500000000000000" pitchFamily="2" charset="0"/>
          </a:endParaRPr>
        </a:p>
      </xdr:txBody>
    </xdr:sp>
    <xdr:clientData/>
  </xdr:twoCellAnchor>
  <xdr:twoCellAnchor>
    <xdr:from>
      <xdr:col>9</xdr:col>
      <xdr:colOff>134357</xdr:colOff>
      <xdr:row>13</xdr:row>
      <xdr:rowOff>47037</xdr:rowOff>
    </xdr:from>
    <xdr:to>
      <xdr:col>10</xdr:col>
      <xdr:colOff>434340</xdr:colOff>
      <xdr:row>14</xdr:row>
      <xdr:rowOff>123237</xdr:rowOff>
    </xdr:to>
    <xdr:sp macro="" textlink="Processing!C4">
      <xdr:nvSpPr>
        <xdr:cNvPr id="46" name="TextBox 45">
          <a:extLst>
            <a:ext uri="{FF2B5EF4-FFF2-40B4-BE49-F238E27FC236}">
              <a16:creationId xmlns:a16="http://schemas.microsoft.com/office/drawing/2014/main" id="{00000000-0008-0000-0100-00002E000000}"/>
            </a:ext>
          </a:extLst>
        </xdr:cNvPr>
        <xdr:cNvSpPr txBox="1"/>
      </xdr:nvSpPr>
      <xdr:spPr>
        <a:xfrm>
          <a:off x="5620757" y="2424477"/>
          <a:ext cx="90958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92C149F-F8D8-4D5C-A54D-6A5C2D4CD0A3}" type="TxLink">
            <a:rPr lang="en-US" sz="1400" b="0" i="0" u="none" strike="noStrike">
              <a:solidFill>
                <a:schemeClr val="bg1"/>
              </a:solidFill>
              <a:latin typeface="Mangal Pro" panose="00000500000000000000" pitchFamily="2" charset="0"/>
              <a:ea typeface="+mn-ea"/>
              <a:cs typeface="Mangal Pro" panose="00000500000000000000" pitchFamily="2" charset="0"/>
            </a:rPr>
            <a:pPr marL="0" indent="0" algn="r"/>
            <a:t>491</a:t>
          </a:fld>
          <a:endParaRPr lang="ru-RU" sz="1400" b="0" i="0" u="none" strike="noStrike">
            <a:solidFill>
              <a:schemeClr val="bg1"/>
            </a:solidFill>
            <a:latin typeface="Mangal Pro" panose="00000500000000000000" pitchFamily="2" charset="0"/>
            <a:ea typeface="+mn-ea"/>
            <a:cs typeface="Mangal Pro" panose="00000500000000000000" pitchFamily="2" charset="0"/>
          </a:endParaRPr>
        </a:p>
      </xdr:txBody>
    </xdr:sp>
    <xdr:clientData/>
  </xdr:twoCellAnchor>
  <xdr:twoCellAnchor>
    <xdr:from>
      <xdr:col>9</xdr:col>
      <xdr:colOff>548640</xdr:colOff>
      <xdr:row>14</xdr:row>
      <xdr:rowOff>21637</xdr:rowOff>
    </xdr:from>
    <xdr:to>
      <xdr:col>10</xdr:col>
      <xdr:colOff>457200</xdr:colOff>
      <xdr:row>15</xdr:row>
      <xdr:rowOff>97837</xdr:rowOff>
    </xdr:to>
    <xdr:sp macro="" textlink="Processing!F4">
      <xdr:nvSpPr>
        <xdr:cNvPr id="47" name="TextBox 46">
          <a:extLst>
            <a:ext uri="{FF2B5EF4-FFF2-40B4-BE49-F238E27FC236}">
              <a16:creationId xmlns:a16="http://schemas.microsoft.com/office/drawing/2014/main" id="{00000000-0008-0000-0100-00002F000000}"/>
            </a:ext>
          </a:extLst>
        </xdr:cNvPr>
        <xdr:cNvSpPr txBox="1"/>
      </xdr:nvSpPr>
      <xdr:spPr>
        <a:xfrm>
          <a:off x="6035040" y="2581957"/>
          <a:ext cx="5181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6B4D7D0-5638-4246-AAAE-B50F84B9C692}" type="TxLink">
            <a:rPr lang="en-US" sz="1100" b="0" i="0" u="none" strike="noStrike">
              <a:solidFill>
                <a:schemeClr val="bg1"/>
              </a:solidFill>
              <a:latin typeface="Aptos Narrow"/>
              <a:ea typeface="+mn-ea"/>
              <a:cs typeface="Mangal Pro" panose="00000500000000000000" pitchFamily="2" charset="0"/>
            </a:rPr>
            <a:pPr marL="0" indent="0" algn="r"/>
            <a:t>62%</a:t>
          </a:fld>
          <a:endParaRPr lang="ru-RU" sz="1100" b="0" i="0" u="none" strike="noStrike">
            <a:solidFill>
              <a:schemeClr val="bg1"/>
            </a:solidFill>
            <a:latin typeface="Aptos Narrow"/>
            <a:ea typeface="+mn-ea"/>
            <a:cs typeface="Mangal Pro" panose="00000500000000000000" pitchFamily="2" charset="0"/>
          </a:endParaRPr>
        </a:p>
      </xdr:txBody>
    </xdr:sp>
    <xdr:clientData/>
  </xdr:twoCellAnchor>
  <xdr:twoCellAnchor>
    <xdr:from>
      <xdr:col>9</xdr:col>
      <xdr:colOff>304800</xdr:colOff>
      <xdr:row>14</xdr:row>
      <xdr:rowOff>34337</xdr:rowOff>
    </xdr:from>
    <xdr:to>
      <xdr:col>10</xdr:col>
      <xdr:colOff>99060</xdr:colOff>
      <xdr:row>15</xdr:row>
      <xdr:rowOff>110537</xdr:rowOff>
    </xdr:to>
    <xdr:sp macro="" textlink="Processing!F1">
      <xdr:nvSpPr>
        <xdr:cNvPr id="48" name="TextBox 47">
          <a:extLst>
            <a:ext uri="{FF2B5EF4-FFF2-40B4-BE49-F238E27FC236}">
              <a16:creationId xmlns:a16="http://schemas.microsoft.com/office/drawing/2014/main" id="{00000000-0008-0000-0100-000030000000}"/>
            </a:ext>
          </a:extLst>
        </xdr:cNvPr>
        <xdr:cNvSpPr txBox="1"/>
      </xdr:nvSpPr>
      <xdr:spPr>
        <a:xfrm>
          <a:off x="5791200" y="2594657"/>
          <a:ext cx="403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CB8BDD6-7AA6-4F4F-A0A1-5418AEACEC6C}" type="TxLink">
            <a:rPr lang="en-US" sz="1000" b="0" i="0" u="none" strike="noStrike">
              <a:solidFill>
                <a:schemeClr val="bg1"/>
              </a:solidFill>
              <a:latin typeface="Aptos Narrow"/>
              <a:ea typeface="+mn-ea"/>
              <a:cs typeface="Mangal Pro" panose="00000500000000000000" pitchFamily="2" charset="0"/>
            </a:rPr>
            <a:pPr marL="0" indent="0" algn="r"/>
            <a:t>KPI</a:t>
          </a:fld>
          <a:endParaRPr lang="ru-RU" sz="1200" b="0" i="0" u="none" strike="noStrike">
            <a:solidFill>
              <a:schemeClr val="bg1"/>
            </a:solidFill>
            <a:latin typeface="Mangal Pro" panose="00000500000000000000" pitchFamily="2" charset="0"/>
            <a:ea typeface="+mn-ea"/>
            <a:cs typeface="Mangal Pro" panose="00000500000000000000" pitchFamily="2" charset="0"/>
          </a:endParaRPr>
        </a:p>
      </xdr:txBody>
    </xdr:sp>
    <xdr:clientData/>
  </xdr:twoCellAnchor>
  <xdr:twoCellAnchor>
    <xdr:from>
      <xdr:col>9</xdr:col>
      <xdr:colOff>134357</xdr:colOff>
      <xdr:row>15</xdr:row>
      <xdr:rowOff>156257</xdr:rowOff>
    </xdr:from>
    <xdr:to>
      <xdr:col>10</xdr:col>
      <xdr:colOff>434340</xdr:colOff>
      <xdr:row>17</xdr:row>
      <xdr:rowOff>49577</xdr:rowOff>
    </xdr:to>
    <xdr:sp macro="" textlink="Processing!C5">
      <xdr:nvSpPr>
        <xdr:cNvPr id="49" name="TextBox 48">
          <a:extLst>
            <a:ext uri="{FF2B5EF4-FFF2-40B4-BE49-F238E27FC236}">
              <a16:creationId xmlns:a16="http://schemas.microsoft.com/office/drawing/2014/main" id="{00000000-0008-0000-0100-000031000000}"/>
            </a:ext>
          </a:extLst>
        </xdr:cNvPr>
        <xdr:cNvSpPr txBox="1"/>
      </xdr:nvSpPr>
      <xdr:spPr>
        <a:xfrm>
          <a:off x="5620757" y="2899457"/>
          <a:ext cx="90958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C325D51-DC50-4DB5-852B-F0F35D9E5977}" type="TxLink">
            <a:rPr lang="en-US" sz="1400" b="0" i="0" u="none" strike="noStrike">
              <a:solidFill>
                <a:schemeClr val="bg1"/>
              </a:solidFill>
              <a:latin typeface="Mangal Pro" panose="00000500000000000000" pitchFamily="2" charset="0"/>
              <a:ea typeface="+mn-ea"/>
              <a:cs typeface="Mangal Pro" panose="00000500000000000000" pitchFamily="2" charset="0"/>
            </a:rPr>
            <a:pPr marL="0" indent="0" algn="r"/>
            <a:t>229</a:t>
          </a:fld>
          <a:endParaRPr lang="ru-RU" sz="1400" b="0" i="0" u="none" strike="noStrike">
            <a:solidFill>
              <a:schemeClr val="bg1"/>
            </a:solidFill>
            <a:latin typeface="Mangal Pro" panose="00000500000000000000" pitchFamily="2" charset="0"/>
            <a:ea typeface="+mn-ea"/>
            <a:cs typeface="Mangal Pro" panose="00000500000000000000" pitchFamily="2" charset="0"/>
          </a:endParaRPr>
        </a:p>
      </xdr:txBody>
    </xdr:sp>
    <xdr:clientData/>
  </xdr:twoCellAnchor>
  <xdr:twoCellAnchor>
    <xdr:from>
      <xdr:col>9</xdr:col>
      <xdr:colOff>548640</xdr:colOff>
      <xdr:row>16</xdr:row>
      <xdr:rowOff>125777</xdr:rowOff>
    </xdr:from>
    <xdr:to>
      <xdr:col>10</xdr:col>
      <xdr:colOff>457200</xdr:colOff>
      <xdr:row>18</xdr:row>
      <xdr:rowOff>19097</xdr:rowOff>
    </xdr:to>
    <xdr:sp macro="" textlink="Processing!F5">
      <xdr:nvSpPr>
        <xdr:cNvPr id="50" name="TextBox 49">
          <a:extLst>
            <a:ext uri="{FF2B5EF4-FFF2-40B4-BE49-F238E27FC236}">
              <a16:creationId xmlns:a16="http://schemas.microsoft.com/office/drawing/2014/main" id="{00000000-0008-0000-0100-000032000000}"/>
            </a:ext>
          </a:extLst>
        </xdr:cNvPr>
        <xdr:cNvSpPr txBox="1"/>
      </xdr:nvSpPr>
      <xdr:spPr>
        <a:xfrm>
          <a:off x="6035040" y="3051857"/>
          <a:ext cx="5181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412BCB3-17F2-49AD-AF8C-A866BB4ED061}" type="TxLink">
            <a:rPr lang="en-US" sz="1100" b="0" i="0" u="none" strike="noStrike">
              <a:solidFill>
                <a:schemeClr val="bg1"/>
              </a:solidFill>
              <a:latin typeface="Aptos Narrow"/>
              <a:ea typeface="+mn-ea"/>
              <a:cs typeface="Mangal Pro" panose="00000500000000000000" pitchFamily="2" charset="0"/>
            </a:rPr>
            <a:pPr marL="0" indent="0" algn="r"/>
            <a:t>97%</a:t>
          </a:fld>
          <a:endParaRPr lang="ru-RU" sz="1100" b="0" i="0" u="none" strike="noStrike">
            <a:solidFill>
              <a:schemeClr val="bg1"/>
            </a:solidFill>
            <a:latin typeface="Aptos Narrow"/>
            <a:ea typeface="+mn-ea"/>
            <a:cs typeface="Mangal Pro" panose="00000500000000000000" pitchFamily="2" charset="0"/>
          </a:endParaRPr>
        </a:p>
      </xdr:txBody>
    </xdr:sp>
    <xdr:clientData/>
  </xdr:twoCellAnchor>
  <xdr:twoCellAnchor>
    <xdr:from>
      <xdr:col>9</xdr:col>
      <xdr:colOff>304800</xdr:colOff>
      <xdr:row>16</xdr:row>
      <xdr:rowOff>133397</xdr:rowOff>
    </xdr:from>
    <xdr:to>
      <xdr:col>10</xdr:col>
      <xdr:colOff>99060</xdr:colOff>
      <xdr:row>18</xdr:row>
      <xdr:rowOff>26717</xdr:rowOff>
    </xdr:to>
    <xdr:sp macro="" textlink="Processing!F1">
      <xdr:nvSpPr>
        <xdr:cNvPr id="51" name="TextBox 50">
          <a:extLst>
            <a:ext uri="{FF2B5EF4-FFF2-40B4-BE49-F238E27FC236}">
              <a16:creationId xmlns:a16="http://schemas.microsoft.com/office/drawing/2014/main" id="{00000000-0008-0000-0100-000033000000}"/>
            </a:ext>
          </a:extLst>
        </xdr:cNvPr>
        <xdr:cNvSpPr txBox="1"/>
      </xdr:nvSpPr>
      <xdr:spPr>
        <a:xfrm>
          <a:off x="5791200" y="3059477"/>
          <a:ext cx="403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CB8BDD6-7AA6-4F4F-A0A1-5418AEACEC6C}" type="TxLink">
            <a:rPr lang="en-US" sz="1000" b="0" i="0" u="none" strike="noStrike">
              <a:solidFill>
                <a:schemeClr val="bg1"/>
              </a:solidFill>
              <a:latin typeface="Aptos Narrow"/>
              <a:ea typeface="+mn-ea"/>
              <a:cs typeface="Mangal Pro" panose="00000500000000000000" pitchFamily="2" charset="0"/>
            </a:rPr>
            <a:pPr marL="0" indent="0" algn="r"/>
            <a:t>KPI</a:t>
          </a:fld>
          <a:endParaRPr lang="ru-RU" sz="1200" b="0" i="0" u="none" strike="noStrike">
            <a:solidFill>
              <a:schemeClr val="bg1"/>
            </a:solidFill>
            <a:latin typeface="Mangal Pro" panose="00000500000000000000" pitchFamily="2" charset="0"/>
            <a:ea typeface="+mn-ea"/>
            <a:cs typeface="Mangal Pro" panose="00000500000000000000" pitchFamily="2" charset="0"/>
          </a:endParaRPr>
        </a:p>
      </xdr:txBody>
    </xdr:sp>
    <xdr:clientData/>
  </xdr:twoCellAnchor>
  <xdr:twoCellAnchor>
    <xdr:from>
      <xdr:col>9</xdr:col>
      <xdr:colOff>167640</xdr:colOff>
      <xdr:row>8</xdr:row>
      <xdr:rowOff>34337</xdr:rowOff>
    </xdr:from>
    <xdr:to>
      <xdr:col>9</xdr:col>
      <xdr:colOff>441960</xdr:colOff>
      <xdr:row>16</xdr:row>
      <xdr:rowOff>179117</xdr:rowOff>
    </xdr:to>
    <xdr:grpSp>
      <xdr:nvGrpSpPr>
        <xdr:cNvPr id="52" name="Group 51">
          <a:extLst>
            <a:ext uri="{FF2B5EF4-FFF2-40B4-BE49-F238E27FC236}">
              <a16:creationId xmlns:a16="http://schemas.microsoft.com/office/drawing/2014/main" id="{00000000-0008-0000-0100-000034000000}"/>
            </a:ext>
          </a:extLst>
        </xdr:cNvPr>
        <xdr:cNvGrpSpPr/>
      </xdr:nvGrpSpPr>
      <xdr:grpSpPr>
        <a:xfrm>
          <a:off x="5543615" y="1584168"/>
          <a:ext cx="274320" cy="1694610"/>
          <a:chOff x="5745480" y="1497377"/>
          <a:chExt cx="274320" cy="1607820"/>
        </a:xfrm>
      </xdr:grpSpPr>
      <xdr:sp macro="" textlink="Processing!H2">
        <xdr:nvSpPr>
          <xdr:cNvPr id="53" name="TextBox 52">
            <a:extLst>
              <a:ext uri="{FF2B5EF4-FFF2-40B4-BE49-F238E27FC236}">
                <a16:creationId xmlns:a16="http://schemas.microsoft.com/office/drawing/2014/main" id="{00000000-0008-0000-0100-000035000000}"/>
              </a:ext>
            </a:extLst>
          </xdr:cNvPr>
          <xdr:cNvSpPr txBox="1"/>
        </xdr:nvSpPr>
        <xdr:spPr>
          <a:xfrm>
            <a:off x="5745480" y="1497377"/>
            <a:ext cx="274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AF71076-BE70-49C9-8102-A1C67832D54F}" type="TxLink">
              <a:rPr lang="en-US" sz="2400" b="0" i="0" u="none" strike="noStrike">
                <a:blipFill>
                  <a:blip xmlns:r="http://schemas.openxmlformats.org/officeDocument/2006/relationships" r:embed="rId2">
                    <a:extLst>
                      <a:ext uri="{96DAC541-7B7A-43D3-8B79-37D633B846F1}">
                        <asvg:svgBlip xmlns:asvg="http://schemas.microsoft.com/office/drawing/2016/SVG/main" r:embed="rId3"/>
                      </a:ext>
                    </a:extLst>
                  </a:blip>
                  <a:stretch>
                    <a:fillRect/>
                  </a:stretch>
                </a:blipFill>
                <a:latin typeface="Aptos Narrow"/>
                <a:ea typeface="+mn-ea"/>
                <a:cs typeface="Mangal Pro" panose="00000500000000000000" pitchFamily="2" charset="0"/>
              </a:rPr>
              <a:pPr marL="0" indent="0" algn="ctr"/>
              <a:t> </a:t>
            </a:fld>
            <a:endParaRPr lang="ru-RU" sz="3200" b="0" i="0" u="none" strike="noStrike">
              <a:blipFill>
                <a:blip xmlns:r="http://schemas.openxmlformats.org/officeDocument/2006/relationships" r:embed="rId2">
                  <a:extLst>
                    <a:ext uri="{96DAC541-7B7A-43D3-8B79-37D633B846F1}">
                      <asvg:svgBlip xmlns:asvg="http://schemas.microsoft.com/office/drawing/2016/SVG/main" r:embed="rId3"/>
                    </a:ext>
                  </a:extLst>
                </a:blip>
                <a:stretch>
                  <a:fillRect/>
                </a:stretch>
              </a:blipFill>
              <a:latin typeface="Mangal Pro" panose="00000500000000000000" pitchFamily="2" charset="0"/>
              <a:ea typeface="+mn-ea"/>
              <a:cs typeface="Mangal Pro" panose="00000500000000000000" pitchFamily="2" charset="0"/>
            </a:endParaRPr>
          </a:p>
        </xdr:txBody>
      </xdr:sp>
      <xdr:sp macro="" textlink="Processing!H3">
        <xdr:nvSpPr>
          <xdr:cNvPr id="54" name="TextBox 53">
            <a:extLst>
              <a:ext uri="{FF2B5EF4-FFF2-40B4-BE49-F238E27FC236}">
                <a16:creationId xmlns:a16="http://schemas.microsoft.com/office/drawing/2014/main" id="{00000000-0008-0000-0100-000036000000}"/>
              </a:ext>
            </a:extLst>
          </xdr:cNvPr>
          <xdr:cNvSpPr txBox="1"/>
        </xdr:nvSpPr>
        <xdr:spPr>
          <a:xfrm>
            <a:off x="5745480" y="1972357"/>
            <a:ext cx="274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BFECAAC-C9D3-4697-9AFA-E96435A6D23F}" type="TxLink">
              <a:rPr lang="en-US" sz="2400" b="0" i="0" u="none" strike="noStrike">
                <a:blipFill>
                  <a:blip xmlns:r="http://schemas.openxmlformats.org/officeDocument/2006/relationships" r:embed="rId2">
                    <a:extLst>
                      <a:ext uri="{96DAC541-7B7A-43D3-8B79-37D633B846F1}">
                        <asvg:svgBlip xmlns:asvg="http://schemas.microsoft.com/office/drawing/2016/SVG/main" r:embed="rId3"/>
                      </a:ext>
                    </a:extLst>
                  </a:blip>
                  <a:stretch>
                    <a:fillRect/>
                  </a:stretch>
                </a:blipFill>
                <a:latin typeface="Aptos Narrow"/>
                <a:ea typeface="+mn-ea"/>
                <a:cs typeface="Mangal Pro" panose="00000500000000000000" pitchFamily="2" charset="0"/>
              </a:rPr>
              <a:pPr marL="0" indent="0" algn="ctr"/>
              <a:t> </a:t>
            </a:fld>
            <a:endParaRPr lang="ru-RU" sz="6000" b="0" i="0" u="none" strike="noStrike">
              <a:blipFill>
                <a:blip xmlns:r="http://schemas.openxmlformats.org/officeDocument/2006/relationships" r:embed="rId2">
                  <a:extLst>
                    <a:ext uri="{96DAC541-7B7A-43D3-8B79-37D633B846F1}">
                      <asvg:svgBlip xmlns:asvg="http://schemas.microsoft.com/office/drawing/2016/SVG/main" r:embed="rId3"/>
                    </a:ext>
                  </a:extLst>
                </a:blip>
                <a:stretch>
                  <a:fillRect/>
                </a:stretch>
              </a:blipFill>
              <a:latin typeface="Mangal Pro" panose="00000500000000000000" pitchFamily="2" charset="0"/>
              <a:ea typeface="+mn-ea"/>
              <a:cs typeface="Mangal Pro" panose="00000500000000000000" pitchFamily="2" charset="0"/>
            </a:endParaRPr>
          </a:p>
        </xdr:txBody>
      </xdr:sp>
      <xdr:sp macro="" textlink="Processing!H4">
        <xdr:nvSpPr>
          <xdr:cNvPr id="55" name="TextBox 54">
            <a:extLst>
              <a:ext uri="{FF2B5EF4-FFF2-40B4-BE49-F238E27FC236}">
                <a16:creationId xmlns:a16="http://schemas.microsoft.com/office/drawing/2014/main" id="{00000000-0008-0000-0100-000037000000}"/>
              </a:ext>
            </a:extLst>
          </xdr:cNvPr>
          <xdr:cNvSpPr txBox="1"/>
        </xdr:nvSpPr>
        <xdr:spPr>
          <a:xfrm>
            <a:off x="5745480" y="2447337"/>
            <a:ext cx="274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AF364A0-BEB5-4174-99EF-7AC7A9C9E996}" type="TxLink">
              <a:rPr lang="en-US" sz="2400" b="0" i="0" u="none" strike="noStrike">
                <a:blipFill>
                  <a:blip xmlns:r="http://schemas.openxmlformats.org/officeDocument/2006/relationships" r:embed="rId2">
                    <a:extLst>
                      <a:ext uri="{96DAC541-7B7A-43D3-8B79-37D633B846F1}">
                        <asvg:svgBlip xmlns:asvg="http://schemas.microsoft.com/office/drawing/2016/SVG/main" r:embed="rId3"/>
                      </a:ext>
                    </a:extLst>
                  </a:blip>
                  <a:stretch>
                    <a:fillRect/>
                  </a:stretch>
                </a:blipFill>
                <a:latin typeface="Aptos Narrow"/>
                <a:ea typeface="+mn-ea"/>
                <a:cs typeface="Mangal Pro" panose="00000500000000000000" pitchFamily="2" charset="0"/>
              </a:rPr>
              <a:pPr marL="0" indent="0" algn="ctr"/>
              <a:t> </a:t>
            </a:fld>
            <a:endParaRPr lang="ru-RU" sz="2400" b="0" i="0" u="none" strike="noStrike">
              <a:blipFill>
                <a:blip xmlns:r="http://schemas.openxmlformats.org/officeDocument/2006/relationships" r:embed="rId2">
                  <a:extLst>
                    <a:ext uri="{96DAC541-7B7A-43D3-8B79-37D633B846F1}">
                      <asvg:svgBlip xmlns:asvg="http://schemas.microsoft.com/office/drawing/2016/SVG/main" r:embed="rId3"/>
                    </a:ext>
                  </a:extLst>
                </a:blip>
                <a:stretch>
                  <a:fillRect/>
                </a:stretch>
              </a:blipFill>
              <a:latin typeface="Mangal Pro" panose="00000500000000000000" pitchFamily="2" charset="0"/>
              <a:ea typeface="+mn-ea"/>
              <a:cs typeface="Mangal Pro" panose="00000500000000000000" pitchFamily="2" charset="0"/>
            </a:endParaRPr>
          </a:p>
        </xdr:txBody>
      </xdr:sp>
      <xdr:sp macro="" textlink="Processing!H5">
        <xdr:nvSpPr>
          <xdr:cNvPr id="56" name="TextBox 55">
            <a:extLst>
              <a:ext uri="{FF2B5EF4-FFF2-40B4-BE49-F238E27FC236}">
                <a16:creationId xmlns:a16="http://schemas.microsoft.com/office/drawing/2014/main" id="{00000000-0008-0000-0100-000038000000}"/>
              </a:ext>
            </a:extLst>
          </xdr:cNvPr>
          <xdr:cNvSpPr txBox="1"/>
        </xdr:nvSpPr>
        <xdr:spPr>
          <a:xfrm>
            <a:off x="5745480" y="2922317"/>
            <a:ext cx="274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90938B2-C0CC-454A-91FF-3BF7B7BC38F9}" type="TxLink">
              <a:rPr lang="en-US" sz="2400" b="0" i="0" u="none" strike="noStrike">
                <a:blipFill>
                  <a:blip xmlns:r="http://schemas.openxmlformats.org/officeDocument/2006/relationships" r:embed="rId2">
                    <a:extLst>
                      <a:ext uri="{96DAC541-7B7A-43D3-8B79-37D633B846F1}">
                        <asvg:svgBlip xmlns:asvg="http://schemas.microsoft.com/office/drawing/2016/SVG/main" r:embed="rId3"/>
                      </a:ext>
                    </a:extLst>
                  </a:blip>
                  <a:stretch>
                    <a:fillRect/>
                  </a:stretch>
                </a:blipFill>
                <a:latin typeface="Aptos Narrow"/>
                <a:ea typeface="+mn-ea"/>
                <a:cs typeface="Mangal Pro" panose="00000500000000000000" pitchFamily="2" charset="0"/>
              </a:rPr>
              <a:pPr marL="0" indent="0" algn="ctr"/>
              <a:t> </a:t>
            </a:fld>
            <a:endParaRPr lang="ru-RU" sz="2400" b="0" i="0" u="none" strike="noStrike">
              <a:blipFill>
                <a:blip xmlns:r="http://schemas.openxmlformats.org/officeDocument/2006/relationships" r:embed="rId2">
                  <a:extLst>
                    <a:ext uri="{96DAC541-7B7A-43D3-8B79-37D633B846F1}">
                      <asvg:svgBlip xmlns:asvg="http://schemas.microsoft.com/office/drawing/2016/SVG/main" r:embed="rId3"/>
                    </a:ext>
                  </a:extLst>
                </a:blip>
                <a:stretch>
                  <a:fillRect/>
                </a:stretch>
              </a:blipFill>
              <a:latin typeface="Mangal Pro" panose="00000500000000000000" pitchFamily="2" charset="0"/>
              <a:ea typeface="+mn-ea"/>
              <a:cs typeface="Mangal Pro" panose="00000500000000000000" pitchFamily="2" charset="0"/>
            </a:endParaRPr>
          </a:p>
        </xdr:txBody>
      </xdr:sp>
    </xdr:grpSp>
    <xdr:clientData/>
  </xdr:twoCellAnchor>
  <xdr:twoCellAnchor>
    <xdr:from>
      <xdr:col>9</xdr:col>
      <xdr:colOff>167640</xdr:colOff>
      <xdr:row>8</xdr:row>
      <xdr:rowOff>34337</xdr:rowOff>
    </xdr:from>
    <xdr:to>
      <xdr:col>9</xdr:col>
      <xdr:colOff>441960</xdr:colOff>
      <xdr:row>16</xdr:row>
      <xdr:rowOff>179117</xdr:rowOff>
    </xdr:to>
    <xdr:grpSp>
      <xdr:nvGrpSpPr>
        <xdr:cNvPr id="57" name="Group 56">
          <a:extLst>
            <a:ext uri="{FF2B5EF4-FFF2-40B4-BE49-F238E27FC236}">
              <a16:creationId xmlns:a16="http://schemas.microsoft.com/office/drawing/2014/main" id="{00000000-0008-0000-0100-000039000000}"/>
            </a:ext>
          </a:extLst>
        </xdr:cNvPr>
        <xdr:cNvGrpSpPr/>
      </xdr:nvGrpSpPr>
      <xdr:grpSpPr>
        <a:xfrm>
          <a:off x="5543615" y="1584168"/>
          <a:ext cx="274320" cy="1694610"/>
          <a:chOff x="5745480" y="1497377"/>
          <a:chExt cx="274320" cy="1607820"/>
        </a:xfrm>
      </xdr:grpSpPr>
      <xdr:sp macro="" textlink="Processing!I2">
        <xdr:nvSpPr>
          <xdr:cNvPr id="58" name="TextBox 57">
            <a:extLst>
              <a:ext uri="{FF2B5EF4-FFF2-40B4-BE49-F238E27FC236}">
                <a16:creationId xmlns:a16="http://schemas.microsoft.com/office/drawing/2014/main" id="{00000000-0008-0000-0100-00003A000000}"/>
              </a:ext>
            </a:extLst>
          </xdr:cNvPr>
          <xdr:cNvSpPr txBox="1"/>
        </xdr:nvSpPr>
        <xdr:spPr>
          <a:xfrm>
            <a:off x="5745480" y="1497377"/>
            <a:ext cx="274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93B30EE-E876-44F3-8D9D-EC860732628D}" type="TxLink">
              <a:rPr lang="en-US" sz="2400" b="0" i="0" u="none" strike="noStrike">
                <a:blipFill>
                  <a:blip xmlns:r="http://schemas.openxmlformats.org/officeDocument/2006/relationships" r:embed="rId4">
                    <a:extLst>
                      <a:ext uri="{96DAC541-7B7A-43D3-8B79-37D633B846F1}">
                        <asvg:svgBlip xmlns:asvg="http://schemas.microsoft.com/office/drawing/2016/SVG/main" r:embed="rId5"/>
                      </a:ext>
                    </a:extLst>
                  </a:blip>
                  <a:stretch>
                    <a:fillRect/>
                  </a:stretch>
                </a:blipFill>
                <a:latin typeface="Aptos Narrow"/>
                <a:ea typeface="+mn-ea"/>
                <a:cs typeface="Mangal Pro" panose="00000500000000000000" pitchFamily="2" charset="0"/>
              </a:rPr>
              <a:pPr marL="0" indent="0" algn="ctr"/>
              <a:t>■</a:t>
            </a:fld>
            <a:endParaRPr lang="ru-RU" sz="2400" b="0" i="0" u="none" strike="noStrike">
              <a:blipFill>
                <a:blip xmlns:r="http://schemas.openxmlformats.org/officeDocument/2006/relationships" r:embed="rId4">
                  <a:extLst>
                    <a:ext uri="{96DAC541-7B7A-43D3-8B79-37D633B846F1}">
                      <asvg:svgBlip xmlns:asvg="http://schemas.microsoft.com/office/drawing/2016/SVG/main" r:embed="rId5"/>
                    </a:ext>
                  </a:extLst>
                </a:blip>
                <a:stretch>
                  <a:fillRect/>
                </a:stretch>
              </a:blipFill>
              <a:latin typeface="Mangal Pro" panose="00000500000000000000" pitchFamily="2" charset="0"/>
              <a:ea typeface="+mn-ea"/>
              <a:cs typeface="Mangal Pro" panose="00000500000000000000" pitchFamily="2" charset="0"/>
            </a:endParaRPr>
          </a:p>
        </xdr:txBody>
      </xdr:sp>
      <xdr:sp macro="" textlink="Processing!I3">
        <xdr:nvSpPr>
          <xdr:cNvPr id="59" name="TextBox 58">
            <a:extLst>
              <a:ext uri="{FF2B5EF4-FFF2-40B4-BE49-F238E27FC236}">
                <a16:creationId xmlns:a16="http://schemas.microsoft.com/office/drawing/2014/main" id="{00000000-0008-0000-0100-00003B000000}"/>
              </a:ext>
            </a:extLst>
          </xdr:cNvPr>
          <xdr:cNvSpPr txBox="1"/>
        </xdr:nvSpPr>
        <xdr:spPr>
          <a:xfrm>
            <a:off x="5745480" y="1972357"/>
            <a:ext cx="274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FC0751A-736E-4AB7-ABA2-C7E1B0141AF0}" type="TxLink">
              <a:rPr lang="en-US" sz="2400" b="0" i="0" u="none" strike="noStrike">
                <a:blipFill>
                  <a:blip xmlns:r="http://schemas.openxmlformats.org/officeDocument/2006/relationships" r:embed="rId4">
                    <a:extLst>
                      <a:ext uri="{96DAC541-7B7A-43D3-8B79-37D633B846F1}">
                        <asvg:svgBlip xmlns:asvg="http://schemas.microsoft.com/office/drawing/2016/SVG/main" r:embed="rId5"/>
                      </a:ext>
                    </a:extLst>
                  </a:blip>
                  <a:stretch>
                    <a:fillRect/>
                  </a:stretch>
                </a:blipFill>
                <a:latin typeface="Aptos Narrow"/>
                <a:ea typeface="+mn-ea"/>
                <a:cs typeface="Mangal Pro" panose="00000500000000000000" pitchFamily="2" charset="0"/>
              </a:rPr>
              <a:pPr marL="0" indent="0" algn="ctr"/>
              <a:t>■</a:t>
            </a:fld>
            <a:endParaRPr lang="ru-RU" sz="2400" b="0" i="0" u="none" strike="noStrike">
              <a:blipFill>
                <a:blip xmlns:r="http://schemas.openxmlformats.org/officeDocument/2006/relationships" r:embed="rId4">
                  <a:extLst>
                    <a:ext uri="{96DAC541-7B7A-43D3-8B79-37D633B846F1}">
                      <asvg:svgBlip xmlns:asvg="http://schemas.microsoft.com/office/drawing/2016/SVG/main" r:embed="rId5"/>
                    </a:ext>
                  </a:extLst>
                </a:blip>
                <a:stretch>
                  <a:fillRect/>
                </a:stretch>
              </a:blipFill>
              <a:latin typeface="Mangal Pro" panose="00000500000000000000" pitchFamily="2" charset="0"/>
              <a:ea typeface="+mn-ea"/>
              <a:cs typeface="Mangal Pro" panose="00000500000000000000" pitchFamily="2" charset="0"/>
            </a:endParaRPr>
          </a:p>
        </xdr:txBody>
      </xdr:sp>
      <xdr:sp macro="" textlink="Processing!I4">
        <xdr:nvSpPr>
          <xdr:cNvPr id="60" name="TextBox 59">
            <a:extLst>
              <a:ext uri="{FF2B5EF4-FFF2-40B4-BE49-F238E27FC236}">
                <a16:creationId xmlns:a16="http://schemas.microsoft.com/office/drawing/2014/main" id="{00000000-0008-0000-0100-00003C000000}"/>
              </a:ext>
            </a:extLst>
          </xdr:cNvPr>
          <xdr:cNvSpPr txBox="1"/>
        </xdr:nvSpPr>
        <xdr:spPr>
          <a:xfrm>
            <a:off x="5745480" y="2447337"/>
            <a:ext cx="274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3436CB6-DAB9-45DB-AC35-964D850D7FA3}" type="TxLink">
              <a:rPr lang="en-US" sz="2400" b="0" i="0" u="none" strike="noStrike">
                <a:blipFill>
                  <a:blip xmlns:r="http://schemas.openxmlformats.org/officeDocument/2006/relationships" r:embed="rId4">
                    <a:extLst>
                      <a:ext uri="{96DAC541-7B7A-43D3-8B79-37D633B846F1}">
                        <asvg:svgBlip xmlns:asvg="http://schemas.microsoft.com/office/drawing/2016/SVG/main" r:embed="rId5"/>
                      </a:ext>
                    </a:extLst>
                  </a:blip>
                  <a:stretch>
                    <a:fillRect/>
                  </a:stretch>
                </a:blipFill>
                <a:latin typeface="Aptos Narrow"/>
                <a:ea typeface="+mn-ea"/>
                <a:cs typeface="Mangal Pro" panose="00000500000000000000" pitchFamily="2" charset="0"/>
              </a:rPr>
              <a:pPr marL="0" indent="0" algn="ctr"/>
              <a:t>■</a:t>
            </a:fld>
            <a:endParaRPr lang="ru-RU" sz="2400" b="0" i="0" u="none" strike="noStrike">
              <a:blipFill>
                <a:blip xmlns:r="http://schemas.openxmlformats.org/officeDocument/2006/relationships" r:embed="rId4">
                  <a:extLst>
                    <a:ext uri="{96DAC541-7B7A-43D3-8B79-37D633B846F1}">
                      <asvg:svgBlip xmlns:asvg="http://schemas.microsoft.com/office/drawing/2016/SVG/main" r:embed="rId5"/>
                    </a:ext>
                  </a:extLst>
                </a:blip>
                <a:stretch>
                  <a:fillRect/>
                </a:stretch>
              </a:blipFill>
              <a:latin typeface="Mangal Pro" panose="00000500000000000000" pitchFamily="2" charset="0"/>
              <a:ea typeface="+mn-ea"/>
              <a:cs typeface="Mangal Pro" panose="00000500000000000000" pitchFamily="2" charset="0"/>
            </a:endParaRPr>
          </a:p>
        </xdr:txBody>
      </xdr:sp>
      <xdr:sp macro="" textlink="Processing!I5">
        <xdr:nvSpPr>
          <xdr:cNvPr id="61" name="TextBox 60">
            <a:extLst>
              <a:ext uri="{FF2B5EF4-FFF2-40B4-BE49-F238E27FC236}">
                <a16:creationId xmlns:a16="http://schemas.microsoft.com/office/drawing/2014/main" id="{00000000-0008-0000-0100-00003D000000}"/>
              </a:ext>
            </a:extLst>
          </xdr:cNvPr>
          <xdr:cNvSpPr txBox="1"/>
        </xdr:nvSpPr>
        <xdr:spPr>
          <a:xfrm>
            <a:off x="5745480" y="2922317"/>
            <a:ext cx="274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3651A42-1B08-4950-8D31-4EE49D867F1A}" type="TxLink">
              <a:rPr lang="en-US" sz="2400" b="0" i="0" u="none" strike="noStrike">
                <a:blipFill>
                  <a:blip xmlns:r="http://schemas.openxmlformats.org/officeDocument/2006/relationships" r:embed="rId4">
                    <a:extLst>
                      <a:ext uri="{96DAC541-7B7A-43D3-8B79-37D633B846F1}">
                        <asvg:svgBlip xmlns:asvg="http://schemas.microsoft.com/office/drawing/2016/SVG/main" r:embed="rId5"/>
                      </a:ext>
                    </a:extLst>
                  </a:blip>
                  <a:stretch>
                    <a:fillRect/>
                  </a:stretch>
                </a:blipFill>
                <a:latin typeface="Aptos Narrow"/>
                <a:ea typeface="+mn-ea"/>
                <a:cs typeface="Mangal Pro" panose="00000500000000000000" pitchFamily="2" charset="0"/>
              </a:rPr>
              <a:pPr marL="0" indent="0" algn="ctr"/>
              <a:t>■</a:t>
            </a:fld>
            <a:endParaRPr lang="ru-RU" sz="2400" b="0" i="0" u="none" strike="noStrike">
              <a:blipFill>
                <a:blip xmlns:r="http://schemas.openxmlformats.org/officeDocument/2006/relationships" r:embed="rId4">
                  <a:extLst>
                    <a:ext uri="{96DAC541-7B7A-43D3-8B79-37D633B846F1}">
                      <asvg:svgBlip xmlns:asvg="http://schemas.microsoft.com/office/drawing/2016/SVG/main" r:embed="rId5"/>
                    </a:ext>
                  </a:extLst>
                </a:blip>
                <a:stretch>
                  <a:fillRect/>
                </a:stretch>
              </a:blipFill>
              <a:latin typeface="Mangal Pro" panose="00000500000000000000" pitchFamily="2" charset="0"/>
              <a:ea typeface="+mn-ea"/>
              <a:cs typeface="Mangal Pro" panose="00000500000000000000" pitchFamily="2" charset="0"/>
            </a:endParaRPr>
          </a:p>
        </xdr:txBody>
      </xdr:sp>
    </xdr:grpSp>
    <xdr:clientData/>
  </xdr:twoCellAnchor>
  <xdr:twoCellAnchor>
    <xdr:from>
      <xdr:col>4</xdr:col>
      <xdr:colOff>225796</xdr:colOff>
      <xdr:row>8</xdr:row>
      <xdr:rowOff>64817</xdr:rowOff>
    </xdr:from>
    <xdr:to>
      <xdr:col>5</xdr:col>
      <xdr:colOff>530596</xdr:colOff>
      <xdr:row>9</xdr:row>
      <xdr:rowOff>141017</xdr:rowOff>
    </xdr:to>
    <xdr:sp macro="" textlink="Processing!D2">
      <xdr:nvSpPr>
        <xdr:cNvPr id="62" name="TextBox 61">
          <a:extLst>
            <a:ext uri="{FF2B5EF4-FFF2-40B4-BE49-F238E27FC236}">
              <a16:creationId xmlns:a16="http://schemas.microsoft.com/office/drawing/2014/main" id="{00000000-0008-0000-0100-00003E000000}"/>
            </a:ext>
          </a:extLst>
        </xdr:cNvPr>
        <xdr:cNvSpPr txBox="1"/>
      </xdr:nvSpPr>
      <xdr:spPr>
        <a:xfrm>
          <a:off x="2664196" y="1527857"/>
          <a:ext cx="9144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F6C178E-7BB0-4745-ACE4-3E68963C0C35}" type="TxLink">
            <a:rPr lang="en-US"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ctr"/>
            <a:t>52%</a:t>
          </a:fld>
          <a:endParaRPr lang="ru-RU"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4</xdr:col>
      <xdr:colOff>225796</xdr:colOff>
      <xdr:row>10</xdr:row>
      <xdr:rowOff>180215</xdr:rowOff>
    </xdr:from>
    <xdr:to>
      <xdr:col>5</xdr:col>
      <xdr:colOff>530596</xdr:colOff>
      <xdr:row>12</xdr:row>
      <xdr:rowOff>73535</xdr:rowOff>
    </xdr:to>
    <xdr:sp macro="" textlink="Processing!D3">
      <xdr:nvSpPr>
        <xdr:cNvPr id="63" name="TextBox 62">
          <a:extLst>
            <a:ext uri="{FF2B5EF4-FFF2-40B4-BE49-F238E27FC236}">
              <a16:creationId xmlns:a16="http://schemas.microsoft.com/office/drawing/2014/main" id="{00000000-0008-0000-0100-00003F000000}"/>
            </a:ext>
          </a:extLst>
        </xdr:cNvPr>
        <xdr:cNvSpPr txBox="1"/>
      </xdr:nvSpPr>
      <xdr:spPr>
        <a:xfrm>
          <a:off x="2664196" y="2009015"/>
          <a:ext cx="9144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D791552-4519-4941-81C8-B635A7B3FE2F}" type="TxLink">
            <a:rPr lang="en-US"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ctr"/>
            <a:t>76%</a:t>
          </a:fld>
          <a:endParaRPr lang="ru-RU"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4</xdr:col>
      <xdr:colOff>225796</xdr:colOff>
      <xdr:row>13</xdr:row>
      <xdr:rowOff>112733</xdr:rowOff>
    </xdr:from>
    <xdr:to>
      <xdr:col>5</xdr:col>
      <xdr:colOff>530596</xdr:colOff>
      <xdr:row>15</xdr:row>
      <xdr:rowOff>6053</xdr:rowOff>
    </xdr:to>
    <xdr:sp macro="" textlink="Processing!D4">
      <xdr:nvSpPr>
        <xdr:cNvPr id="64" name="TextBox 63">
          <a:extLst>
            <a:ext uri="{FF2B5EF4-FFF2-40B4-BE49-F238E27FC236}">
              <a16:creationId xmlns:a16="http://schemas.microsoft.com/office/drawing/2014/main" id="{00000000-0008-0000-0100-000040000000}"/>
            </a:ext>
          </a:extLst>
        </xdr:cNvPr>
        <xdr:cNvSpPr txBox="1"/>
      </xdr:nvSpPr>
      <xdr:spPr>
        <a:xfrm>
          <a:off x="2664196" y="2490173"/>
          <a:ext cx="9144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674179A-6700-4792-99F9-C0737A4D838C}" type="TxLink">
            <a:rPr lang="en-US"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ctr"/>
            <a:t>47%</a:t>
          </a:fld>
          <a:endParaRPr lang="ru-RU"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4</xdr:col>
      <xdr:colOff>229606</xdr:colOff>
      <xdr:row>16</xdr:row>
      <xdr:rowOff>15240</xdr:rowOff>
    </xdr:from>
    <xdr:to>
      <xdr:col>5</xdr:col>
      <xdr:colOff>534406</xdr:colOff>
      <xdr:row>17</xdr:row>
      <xdr:rowOff>91440</xdr:rowOff>
    </xdr:to>
    <xdr:sp macro="" textlink="Processing!D5">
      <xdr:nvSpPr>
        <xdr:cNvPr id="65" name="TextBox 64">
          <a:extLst>
            <a:ext uri="{FF2B5EF4-FFF2-40B4-BE49-F238E27FC236}">
              <a16:creationId xmlns:a16="http://schemas.microsoft.com/office/drawing/2014/main" id="{00000000-0008-0000-0100-000041000000}"/>
            </a:ext>
          </a:extLst>
        </xdr:cNvPr>
        <xdr:cNvSpPr txBox="1"/>
      </xdr:nvSpPr>
      <xdr:spPr>
        <a:xfrm>
          <a:off x="2668006" y="2941320"/>
          <a:ext cx="9144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725984B-4A62-471F-B76B-DC56B3028582}" type="TxLink">
            <a:rPr lang="en-US"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ctr"/>
            <a:t>34%</a:t>
          </a:fld>
          <a:endParaRPr lang="ru-RU"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3</xdr:col>
      <xdr:colOff>495300</xdr:colOff>
      <xdr:row>14</xdr:row>
      <xdr:rowOff>137160</xdr:rowOff>
    </xdr:from>
    <xdr:to>
      <xdr:col>6</xdr:col>
      <xdr:colOff>239268</xdr:colOff>
      <xdr:row>18</xdr:row>
      <xdr:rowOff>91440</xdr:rowOff>
    </xdr:to>
    <xdr:graphicFrame macro="">
      <xdr:nvGraphicFramePr>
        <xdr:cNvPr id="66" name="Chart 65">
          <a:extLst>
            <a:ext uri="{FF2B5EF4-FFF2-40B4-BE49-F238E27FC236}">
              <a16:creationId xmlns:a16="http://schemas.microsoft.com/office/drawing/2014/main" id="{00000000-0008-0000-0100-00004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320040</xdr:colOff>
      <xdr:row>12</xdr:row>
      <xdr:rowOff>45720</xdr:rowOff>
    </xdr:from>
    <xdr:to>
      <xdr:col>6</xdr:col>
      <xdr:colOff>411480</xdr:colOff>
      <xdr:row>16</xdr:row>
      <xdr:rowOff>27432</xdr:rowOff>
    </xdr:to>
    <xdr:graphicFrame macro="">
      <xdr:nvGraphicFramePr>
        <xdr:cNvPr id="67" name="Chart 66">
          <a:extLst>
            <a:ext uri="{FF2B5EF4-FFF2-40B4-BE49-F238E27FC236}">
              <a16:creationId xmlns:a16="http://schemas.microsoft.com/office/drawing/2014/main" id="{00000000-0008-0000-0100-00004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525780</xdr:colOff>
      <xdr:row>6</xdr:row>
      <xdr:rowOff>175260</xdr:rowOff>
    </xdr:from>
    <xdr:to>
      <xdr:col>7</xdr:col>
      <xdr:colOff>220980</xdr:colOff>
      <xdr:row>10</xdr:row>
      <xdr:rowOff>175260</xdr:rowOff>
    </xdr:to>
    <xdr:graphicFrame macro="">
      <xdr:nvGraphicFramePr>
        <xdr:cNvPr id="68" name="Chart 67">
          <a:extLst>
            <a:ext uri="{FF2B5EF4-FFF2-40B4-BE49-F238E27FC236}">
              <a16:creationId xmlns:a16="http://schemas.microsoft.com/office/drawing/2014/main" id="{00000000-0008-0000-0100-00004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144780</xdr:colOff>
      <xdr:row>9</xdr:row>
      <xdr:rowOff>114300</xdr:rowOff>
    </xdr:from>
    <xdr:to>
      <xdr:col>6</xdr:col>
      <xdr:colOff>601980</xdr:colOff>
      <xdr:row>13</xdr:row>
      <xdr:rowOff>114300</xdr:rowOff>
    </xdr:to>
    <xdr:graphicFrame macro="">
      <xdr:nvGraphicFramePr>
        <xdr:cNvPr id="69" name="Chart 68">
          <a:extLst>
            <a:ext uri="{FF2B5EF4-FFF2-40B4-BE49-F238E27FC236}">
              <a16:creationId xmlns:a16="http://schemas.microsoft.com/office/drawing/2014/main" id="{00000000-0008-0000-0100-00004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548640</xdr:colOff>
      <xdr:row>7</xdr:row>
      <xdr:rowOff>15240</xdr:rowOff>
    </xdr:from>
    <xdr:to>
      <xdr:col>7</xdr:col>
      <xdr:colOff>201620</xdr:colOff>
      <xdr:row>18</xdr:row>
      <xdr:rowOff>60960</xdr:rowOff>
    </xdr:to>
    <xdr:sp macro="" textlink="">
      <xdr:nvSpPr>
        <xdr:cNvPr id="70" name="Freeform: Shape 69">
          <a:extLst>
            <a:ext uri="{FF2B5EF4-FFF2-40B4-BE49-F238E27FC236}">
              <a16:creationId xmlns:a16="http://schemas.microsoft.com/office/drawing/2014/main" id="{00000000-0008-0000-0100-000046000000}"/>
            </a:ext>
          </a:extLst>
        </xdr:cNvPr>
        <xdr:cNvSpPr/>
      </xdr:nvSpPr>
      <xdr:spPr>
        <a:xfrm flipH="1">
          <a:off x="1767840" y="1295400"/>
          <a:ext cx="2700980" cy="2057400"/>
        </a:xfrm>
        <a:custGeom>
          <a:avLst/>
          <a:gdLst>
            <a:gd name="csX0" fmla="*/ 1942189 w 2700980"/>
            <a:gd name="csY0" fmla="*/ 1549606 h 2057400"/>
            <a:gd name="csX1" fmla="*/ 1982916 w 2700980"/>
            <a:gd name="csY1" fmla="*/ 1584608 h 2057400"/>
            <a:gd name="csX2" fmla="*/ 1866711 w 2700980"/>
            <a:gd name="csY2" fmla="*/ 1907535 h 2057400"/>
            <a:gd name="csX3" fmla="*/ 1789789 w 2700980"/>
            <a:gd name="csY3" fmla="*/ 1944442 h 2057400"/>
            <a:gd name="csX4" fmla="*/ 1350490 w 2700980"/>
            <a:gd name="csY4" fmla="*/ 1944000 h 2057400"/>
            <a:gd name="csX5" fmla="*/ 911190 w 2700980"/>
            <a:gd name="csY5" fmla="*/ 1944442 h 2057400"/>
            <a:gd name="csX6" fmla="*/ 834268 w 2700980"/>
            <a:gd name="csY6" fmla="*/ 1907535 h 2057400"/>
            <a:gd name="csX7" fmla="*/ 718063 w 2700980"/>
            <a:gd name="csY7" fmla="*/ 1584608 h 2057400"/>
            <a:gd name="csX8" fmla="*/ 758790 w 2700980"/>
            <a:gd name="csY8" fmla="*/ 1549606 h 2057400"/>
            <a:gd name="csX9" fmla="*/ 1349597 w 2700980"/>
            <a:gd name="csY9" fmla="*/ 1549606 h 2057400"/>
            <a:gd name="csX10" fmla="*/ 1351382 w 2700980"/>
            <a:gd name="csY10" fmla="*/ 1549606 h 2057400"/>
            <a:gd name="csX11" fmla="*/ 2115961 w 2700980"/>
            <a:gd name="csY11" fmla="*/ 1095119 h 2057400"/>
            <a:gd name="csX12" fmla="*/ 2156688 w 2700980"/>
            <a:gd name="csY12" fmla="*/ 1131474 h 2057400"/>
            <a:gd name="csX13" fmla="*/ 2023338 w 2700980"/>
            <a:gd name="csY13" fmla="*/ 1466885 h 2057400"/>
            <a:gd name="csX14" fmla="*/ 1955941 w 2700980"/>
            <a:gd name="csY14" fmla="*/ 1503240 h 2057400"/>
            <a:gd name="csX15" fmla="*/ 1351382 w 2700980"/>
            <a:gd name="csY15" fmla="*/ 1503240 h 2057400"/>
            <a:gd name="csX16" fmla="*/ 1349598 w 2700980"/>
            <a:gd name="csY16" fmla="*/ 1503240 h 2057400"/>
            <a:gd name="csX17" fmla="*/ 745039 w 2700980"/>
            <a:gd name="csY17" fmla="*/ 1503240 h 2057400"/>
            <a:gd name="csX18" fmla="*/ 677642 w 2700980"/>
            <a:gd name="csY18" fmla="*/ 1466885 h 2057400"/>
            <a:gd name="csX19" fmla="*/ 544292 w 2700980"/>
            <a:gd name="csY19" fmla="*/ 1131474 h 2057400"/>
            <a:gd name="csX20" fmla="*/ 585019 w 2700980"/>
            <a:gd name="csY20" fmla="*/ 1095119 h 2057400"/>
            <a:gd name="csX21" fmla="*/ 1349598 w 2700980"/>
            <a:gd name="csY21" fmla="*/ 1095119 h 2057400"/>
            <a:gd name="csX22" fmla="*/ 1351382 w 2700980"/>
            <a:gd name="csY22" fmla="*/ 1095119 h 2057400"/>
            <a:gd name="csX23" fmla="*/ 2292301 w 2700980"/>
            <a:gd name="csY23" fmla="*/ 613134 h 2057400"/>
            <a:gd name="csX24" fmla="*/ 2333028 w 2700980"/>
            <a:gd name="csY24" fmla="*/ 651392 h 2057400"/>
            <a:gd name="csX25" fmla="*/ 2193963 w 2700980"/>
            <a:gd name="csY25" fmla="*/ 1004359 h 2057400"/>
            <a:gd name="csX26" fmla="*/ 2132281 w 2700980"/>
            <a:gd name="csY26" fmla="*/ 1042617 h 2057400"/>
            <a:gd name="csX27" fmla="*/ 1349598 w 2700980"/>
            <a:gd name="csY27" fmla="*/ 1042617 h 2057400"/>
            <a:gd name="csX28" fmla="*/ 566915 w 2700980"/>
            <a:gd name="csY28" fmla="*/ 1042617 h 2057400"/>
            <a:gd name="csX29" fmla="*/ 505233 w 2700980"/>
            <a:gd name="csY29" fmla="*/ 1004359 h 2057400"/>
            <a:gd name="csX30" fmla="*/ 366168 w 2700980"/>
            <a:gd name="csY30" fmla="*/ 651392 h 2057400"/>
            <a:gd name="csX31" fmla="*/ 406895 w 2700980"/>
            <a:gd name="csY31" fmla="*/ 613134 h 2057400"/>
            <a:gd name="csX32" fmla="*/ 1349598 w 2700980"/>
            <a:gd name="csY32" fmla="*/ 613134 h 2057400"/>
            <a:gd name="csX33" fmla="*/ 2483535 w 2700980"/>
            <a:gd name="csY33" fmla="*/ 112870 h 2057400"/>
            <a:gd name="csX34" fmla="*/ 2524262 w 2700980"/>
            <a:gd name="csY34" fmla="*/ 153570 h 2057400"/>
            <a:gd name="csX35" fmla="*/ 2379482 w 2700980"/>
            <a:gd name="csY35" fmla="*/ 529066 h 2057400"/>
            <a:gd name="csX36" fmla="*/ 2310180 w 2700980"/>
            <a:gd name="csY36" fmla="*/ 569765 h 2057400"/>
            <a:gd name="csX37" fmla="*/ 1351382 w 2700980"/>
            <a:gd name="csY37" fmla="*/ 569765 h 2057400"/>
            <a:gd name="csX38" fmla="*/ 1349597 w 2700980"/>
            <a:gd name="csY38" fmla="*/ 569765 h 2057400"/>
            <a:gd name="csX39" fmla="*/ 390799 w 2700980"/>
            <a:gd name="csY39" fmla="*/ 569765 h 2057400"/>
            <a:gd name="csX40" fmla="*/ 321497 w 2700980"/>
            <a:gd name="csY40" fmla="*/ 529066 h 2057400"/>
            <a:gd name="csX41" fmla="*/ 176717 w 2700980"/>
            <a:gd name="csY41" fmla="*/ 153570 h 2057400"/>
            <a:gd name="csX42" fmla="*/ 217444 w 2700980"/>
            <a:gd name="csY42" fmla="*/ 112870 h 2057400"/>
            <a:gd name="csX43" fmla="*/ 1349597 w 2700980"/>
            <a:gd name="csY43" fmla="*/ 112870 h 2057400"/>
            <a:gd name="csX44" fmla="*/ 1351382 w 2700980"/>
            <a:gd name="csY44" fmla="*/ 112870 h 2057400"/>
            <a:gd name="csX45" fmla="*/ 2700980 w 2700980"/>
            <a:gd name="csY45" fmla="*/ 0 h 2057400"/>
            <a:gd name="csX46" fmla="*/ 0 w 2700980"/>
            <a:gd name="csY46" fmla="*/ 0 h 2057400"/>
            <a:gd name="csX47" fmla="*/ 0 w 2700980"/>
            <a:gd name="csY47" fmla="*/ 2057400 h 2057400"/>
            <a:gd name="csX48" fmla="*/ 2700980 w 2700980"/>
            <a:gd name="csY48" fmla="*/ 2057400 h 2057400"/>
            <a:gd name="csX0" fmla="*/ 1942189 w 2700980"/>
            <a:gd name="csY0" fmla="*/ 1549606 h 2057400"/>
            <a:gd name="csX1" fmla="*/ 1982916 w 2700980"/>
            <a:gd name="csY1" fmla="*/ 1584608 h 2057400"/>
            <a:gd name="csX2" fmla="*/ 1866711 w 2700980"/>
            <a:gd name="csY2" fmla="*/ 1907535 h 2057400"/>
            <a:gd name="csX3" fmla="*/ 1789789 w 2700980"/>
            <a:gd name="csY3" fmla="*/ 1944442 h 2057400"/>
            <a:gd name="csX4" fmla="*/ 1350490 w 2700980"/>
            <a:gd name="csY4" fmla="*/ 1944000 h 2057400"/>
            <a:gd name="csX5" fmla="*/ 911190 w 2700980"/>
            <a:gd name="csY5" fmla="*/ 1944442 h 2057400"/>
            <a:gd name="csX6" fmla="*/ 834268 w 2700980"/>
            <a:gd name="csY6" fmla="*/ 1907535 h 2057400"/>
            <a:gd name="csX7" fmla="*/ 718063 w 2700980"/>
            <a:gd name="csY7" fmla="*/ 1584608 h 2057400"/>
            <a:gd name="csX8" fmla="*/ 758790 w 2700980"/>
            <a:gd name="csY8" fmla="*/ 1549606 h 2057400"/>
            <a:gd name="csX9" fmla="*/ 1349597 w 2700980"/>
            <a:gd name="csY9" fmla="*/ 1549606 h 2057400"/>
            <a:gd name="csX10" fmla="*/ 1351382 w 2700980"/>
            <a:gd name="csY10" fmla="*/ 1549606 h 2057400"/>
            <a:gd name="csX11" fmla="*/ 1942189 w 2700980"/>
            <a:gd name="csY11" fmla="*/ 1549606 h 2057400"/>
            <a:gd name="csX12" fmla="*/ 2115961 w 2700980"/>
            <a:gd name="csY12" fmla="*/ 1095119 h 2057400"/>
            <a:gd name="csX13" fmla="*/ 2156688 w 2700980"/>
            <a:gd name="csY13" fmla="*/ 1131474 h 2057400"/>
            <a:gd name="csX14" fmla="*/ 2023338 w 2700980"/>
            <a:gd name="csY14" fmla="*/ 1466885 h 2057400"/>
            <a:gd name="csX15" fmla="*/ 1955941 w 2700980"/>
            <a:gd name="csY15" fmla="*/ 1503240 h 2057400"/>
            <a:gd name="csX16" fmla="*/ 1351382 w 2700980"/>
            <a:gd name="csY16" fmla="*/ 1503240 h 2057400"/>
            <a:gd name="csX17" fmla="*/ 1349598 w 2700980"/>
            <a:gd name="csY17" fmla="*/ 1503240 h 2057400"/>
            <a:gd name="csX18" fmla="*/ 745039 w 2700980"/>
            <a:gd name="csY18" fmla="*/ 1503240 h 2057400"/>
            <a:gd name="csX19" fmla="*/ 677642 w 2700980"/>
            <a:gd name="csY19" fmla="*/ 1466885 h 2057400"/>
            <a:gd name="csX20" fmla="*/ 544292 w 2700980"/>
            <a:gd name="csY20" fmla="*/ 1131474 h 2057400"/>
            <a:gd name="csX21" fmla="*/ 585019 w 2700980"/>
            <a:gd name="csY21" fmla="*/ 1095119 h 2057400"/>
            <a:gd name="csX22" fmla="*/ 1349598 w 2700980"/>
            <a:gd name="csY22" fmla="*/ 1095119 h 2057400"/>
            <a:gd name="csX23" fmla="*/ 1351382 w 2700980"/>
            <a:gd name="csY23" fmla="*/ 1095119 h 2057400"/>
            <a:gd name="csX24" fmla="*/ 2115961 w 2700980"/>
            <a:gd name="csY24" fmla="*/ 1095119 h 2057400"/>
            <a:gd name="csX25" fmla="*/ 2292301 w 2700980"/>
            <a:gd name="csY25" fmla="*/ 613134 h 2057400"/>
            <a:gd name="csX26" fmla="*/ 2333028 w 2700980"/>
            <a:gd name="csY26" fmla="*/ 651392 h 2057400"/>
            <a:gd name="csX27" fmla="*/ 2193963 w 2700980"/>
            <a:gd name="csY27" fmla="*/ 1004359 h 2057400"/>
            <a:gd name="csX28" fmla="*/ 2132281 w 2700980"/>
            <a:gd name="csY28" fmla="*/ 1042617 h 2057400"/>
            <a:gd name="csX29" fmla="*/ 1349598 w 2700980"/>
            <a:gd name="csY29" fmla="*/ 1042617 h 2057400"/>
            <a:gd name="csX30" fmla="*/ 566915 w 2700980"/>
            <a:gd name="csY30" fmla="*/ 1042617 h 2057400"/>
            <a:gd name="csX31" fmla="*/ 505233 w 2700980"/>
            <a:gd name="csY31" fmla="*/ 1004359 h 2057400"/>
            <a:gd name="csX32" fmla="*/ 366168 w 2700980"/>
            <a:gd name="csY32" fmla="*/ 651392 h 2057400"/>
            <a:gd name="csX33" fmla="*/ 406895 w 2700980"/>
            <a:gd name="csY33" fmla="*/ 613134 h 2057400"/>
            <a:gd name="csX34" fmla="*/ 1349598 w 2700980"/>
            <a:gd name="csY34" fmla="*/ 613134 h 2057400"/>
            <a:gd name="csX35" fmla="*/ 2292301 w 2700980"/>
            <a:gd name="csY35" fmla="*/ 613134 h 2057400"/>
            <a:gd name="csX36" fmla="*/ 2483535 w 2700980"/>
            <a:gd name="csY36" fmla="*/ 112870 h 2057400"/>
            <a:gd name="csX37" fmla="*/ 2524262 w 2700980"/>
            <a:gd name="csY37" fmla="*/ 153570 h 2057400"/>
            <a:gd name="csX38" fmla="*/ 2379482 w 2700980"/>
            <a:gd name="csY38" fmla="*/ 529066 h 2057400"/>
            <a:gd name="csX39" fmla="*/ 2310180 w 2700980"/>
            <a:gd name="csY39" fmla="*/ 569765 h 2057400"/>
            <a:gd name="csX40" fmla="*/ 1351382 w 2700980"/>
            <a:gd name="csY40" fmla="*/ 569765 h 2057400"/>
            <a:gd name="csX41" fmla="*/ 1349597 w 2700980"/>
            <a:gd name="csY41" fmla="*/ 569765 h 2057400"/>
            <a:gd name="csX42" fmla="*/ 390799 w 2700980"/>
            <a:gd name="csY42" fmla="*/ 569765 h 2057400"/>
            <a:gd name="csX43" fmla="*/ 321497 w 2700980"/>
            <a:gd name="csY43" fmla="*/ 529066 h 2057400"/>
            <a:gd name="csX44" fmla="*/ 176717 w 2700980"/>
            <a:gd name="csY44" fmla="*/ 153570 h 2057400"/>
            <a:gd name="csX45" fmla="*/ 217444 w 2700980"/>
            <a:gd name="csY45" fmla="*/ 112870 h 2057400"/>
            <a:gd name="csX46" fmla="*/ 1349597 w 2700980"/>
            <a:gd name="csY46" fmla="*/ 112870 h 2057400"/>
            <a:gd name="csX47" fmla="*/ 1351382 w 2700980"/>
            <a:gd name="csY47" fmla="*/ 112870 h 2057400"/>
            <a:gd name="csX48" fmla="*/ 2483535 w 2700980"/>
            <a:gd name="csY48" fmla="*/ 112870 h 2057400"/>
            <a:gd name="csX49" fmla="*/ 2700980 w 2700980"/>
            <a:gd name="csY49" fmla="*/ 0 h 2057400"/>
            <a:gd name="csX50" fmla="*/ 0 w 2700980"/>
            <a:gd name="csY50" fmla="*/ 0 h 2057400"/>
            <a:gd name="csX51" fmla="*/ 701040 w 2700980"/>
            <a:gd name="csY51" fmla="*/ 2057400 h 2057400"/>
            <a:gd name="csX52" fmla="*/ 2700980 w 2700980"/>
            <a:gd name="csY52" fmla="*/ 2057400 h 2057400"/>
            <a:gd name="csX53" fmla="*/ 2700980 w 2700980"/>
            <a:gd name="csY53" fmla="*/ 0 h 20574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Lst>
          <a:rect l="l" t="t" r="r" b="b"/>
          <a:pathLst>
            <a:path w="2700980" h="2057400">
              <a:moveTo>
                <a:pt x="1942189" y="1549606"/>
              </a:moveTo>
              <a:cubicBezTo>
                <a:pt x="1964682" y="1549606"/>
                <a:pt x="1982916" y="1565277"/>
                <a:pt x="1982916" y="1584608"/>
              </a:cubicBezTo>
              <a:lnTo>
                <a:pt x="1866711" y="1907535"/>
              </a:lnTo>
              <a:cubicBezTo>
                <a:pt x="1845756" y="1948150"/>
                <a:pt x="1812282" y="1944442"/>
                <a:pt x="1789789" y="1944442"/>
              </a:cubicBezTo>
              <a:lnTo>
                <a:pt x="1350490" y="1944000"/>
              </a:lnTo>
              <a:lnTo>
                <a:pt x="911190" y="1944442"/>
              </a:lnTo>
              <a:cubicBezTo>
                <a:pt x="888697" y="1944442"/>
                <a:pt x="855223" y="1948150"/>
                <a:pt x="834268" y="1907535"/>
              </a:cubicBezTo>
              <a:lnTo>
                <a:pt x="718063" y="1584608"/>
              </a:lnTo>
              <a:cubicBezTo>
                <a:pt x="718063" y="1565277"/>
                <a:pt x="736297" y="1549606"/>
                <a:pt x="758790" y="1549606"/>
              </a:cubicBezTo>
              <a:lnTo>
                <a:pt x="1349597" y="1549606"/>
              </a:lnTo>
              <a:lnTo>
                <a:pt x="1351382" y="1549606"/>
              </a:lnTo>
              <a:lnTo>
                <a:pt x="1942189" y="1549606"/>
              </a:lnTo>
              <a:close/>
              <a:moveTo>
                <a:pt x="2115961" y="1095119"/>
              </a:moveTo>
              <a:cubicBezTo>
                <a:pt x="2138454" y="1095119"/>
                <a:pt x="2156688" y="1111396"/>
                <a:pt x="2156688" y="1131474"/>
              </a:cubicBezTo>
              <a:lnTo>
                <a:pt x="2023338" y="1466885"/>
              </a:lnTo>
              <a:cubicBezTo>
                <a:pt x="2002383" y="1509070"/>
                <a:pt x="1978434" y="1503240"/>
                <a:pt x="1955941" y="1503240"/>
              </a:cubicBezTo>
              <a:lnTo>
                <a:pt x="1351382" y="1503240"/>
              </a:lnTo>
              <a:lnTo>
                <a:pt x="1349598" y="1503240"/>
              </a:lnTo>
              <a:lnTo>
                <a:pt x="745039" y="1503240"/>
              </a:lnTo>
              <a:cubicBezTo>
                <a:pt x="722546" y="1503240"/>
                <a:pt x="698597" y="1509070"/>
                <a:pt x="677642" y="1466885"/>
              </a:cubicBezTo>
              <a:lnTo>
                <a:pt x="544292" y="1131474"/>
              </a:lnTo>
              <a:cubicBezTo>
                <a:pt x="544292" y="1111396"/>
                <a:pt x="562526" y="1095119"/>
                <a:pt x="585019" y="1095119"/>
              </a:cubicBezTo>
              <a:lnTo>
                <a:pt x="1349598" y="1095119"/>
              </a:lnTo>
              <a:lnTo>
                <a:pt x="1351382" y="1095119"/>
              </a:lnTo>
              <a:lnTo>
                <a:pt x="2115961" y="1095119"/>
              </a:lnTo>
              <a:close/>
              <a:moveTo>
                <a:pt x="2292301" y="613134"/>
              </a:moveTo>
              <a:cubicBezTo>
                <a:pt x="2314794" y="613134"/>
                <a:pt x="2333028" y="630263"/>
                <a:pt x="2333028" y="651392"/>
              </a:cubicBezTo>
              <a:lnTo>
                <a:pt x="2193963" y="1004359"/>
              </a:lnTo>
              <a:cubicBezTo>
                <a:pt x="2173008" y="1048752"/>
                <a:pt x="2154774" y="1042617"/>
                <a:pt x="2132281" y="1042617"/>
              </a:cubicBezTo>
              <a:lnTo>
                <a:pt x="1349598" y="1042617"/>
              </a:lnTo>
              <a:lnTo>
                <a:pt x="566915" y="1042617"/>
              </a:lnTo>
              <a:cubicBezTo>
                <a:pt x="544422" y="1042617"/>
                <a:pt x="526188" y="1048752"/>
                <a:pt x="505233" y="1004359"/>
              </a:cubicBezTo>
              <a:lnTo>
                <a:pt x="366168" y="651392"/>
              </a:lnTo>
              <a:cubicBezTo>
                <a:pt x="366168" y="630263"/>
                <a:pt x="384402" y="613134"/>
                <a:pt x="406895" y="613134"/>
              </a:cubicBezTo>
              <a:lnTo>
                <a:pt x="1349598" y="613134"/>
              </a:lnTo>
              <a:lnTo>
                <a:pt x="2292301" y="613134"/>
              </a:lnTo>
              <a:close/>
              <a:moveTo>
                <a:pt x="2483535" y="112870"/>
              </a:moveTo>
              <a:cubicBezTo>
                <a:pt x="2506028" y="112870"/>
                <a:pt x="2524262" y="131092"/>
                <a:pt x="2524262" y="153570"/>
              </a:cubicBezTo>
              <a:lnTo>
                <a:pt x="2379482" y="529066"/>
              </a:lnTo>
              <a:cubicBezTo>
                <a:pt x="2358527" y="576292"/>
                <a:pt x="2332673" y="569765"/>
                <a:pt x="2310180" y="569765"/>
              </a:cubicBezTo>
              <a:lnTo>
                <a:pt x="1351382" y="569765"/>
              </a:lnTo>
              <a:lnTo>
                <a:pt x="1349597" y="569765"/>
              </a:lnTo>
              <a:lnTo>
                <a:pt x="390799" y="569765"/>
              </a:lnTo>
              <a:cubicBezTo>
                <a:pt x="368306" y="569765"/>
                <a:pt x="342452" y="576292"/>
                <a:pt x="321497" y="529066"/>
              </a:cubicBezTo>
              <a:lnTo>
                <a:pt x="176717" y="153570"/>
              </a:lnTo>
              <a:cubicBezTo>
                <a:pt x="176717" y="131092"/>
                <a:pt x="194951" y="112870"/>
                <a:pt x="217444" y="112870"/>
              </a:cubicBezTo>
              <a:lnTo>
                <a:pt x="1349597" y="112870"/>
              </a:lnTo>
              <a:lnTo>
                <a:pt x="1351382" y="112870"/>
              </a:lnTo>
              <a:lnTo>
                <a:pt x="2483535" y="112870"/>
              </a:lnTo>
              <a:close/>
              <a:moveTo>
                <a:pt x="2700980" y="0"/>
              </a:moveTo>
              <a:lnTo>
                <a:pt x="0" y="0"/>
              </a:lnTo>
              <a:lnTo>
                <a:pt x="701040" y="2057400"/>
              </a:lnTo>
              <a:lnTo>
                <a:pt x="2700980" y="2057400"/>
              </a:lnTo>
              <a:lnTo>
                <a:pt x="2700980" y="0"/>
              </a:lnTo>
              <a:close/>
            </a:path>
          </a:pathLst>
        </a:custGeom>
        <a:solidFill>
          <a:srgbClr val="F7F6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199413</xdr:colOff>
      <xdr:row>17</xdr:row>
      <xdr:rowOff>175259</xdr:rowOff>
    </xdr:from>
    <xdr:to>
      <xdr:col>5</xdr:col>
      <xdr:colOff>566126</xdr:colOff>
      <xdr:row>20</xdr:row>
      <xdr:rowOff>38099</xdr:rowOff>
    </xdr:to>
    <xdr:sp macro="" textlink="">
      <xdr:nvSpPr>
        <xdr:cNvPr id="71" name="Rectangle 21">
          <a:extLst>
            <a:ext uri="{FF2B5EF4-FFF2-40B4-BE49-F238E27FC236}">
              <a16:creationId xmlns:a16="http://schemas.microsoft.com/office/drawing/2014/main" id="{00000000-0008-0000-0100-000047000000}"/>
            </a:ext>
          </a:extLst>
        </xdr:cNvPr>
        <xdr:cNvSpPr/>
      </xdr:nvSpPr>
      <xdr:spPr>
        <a:xfrm rot="10800000">
          <a:off x="2637813" y="3284219"/>
          <a:ext cx="976313" cy="411480"/>
        </a:xfrm>
        <a:custGeom>
          <a:avLst/>
          <a:gdLst>
            <a:gd name="csX0" fmla="*/ 0 w 996316"/>
            <a:gd name="csY0" fmla="*/ 0 h 393193"/>
            <a:gd name="csX1" fmla="*/ 996316 w 996316"/>
            <a:gd name="csY1" fmla="*/ 0 h 393193"/>
            <a:gd name="csX2" fmla="*/ 996316 w 996316"/>
            <a:gd name="csY2" fmla="*/ 393193 h 393193"/>
            <a:gd name="csX3" fmla="*/ 0 w 996316"/>
            <a:gd name="csY3" fmla="*/ 393193 h 393193"/>
            <a:gd name="csX4" fmla="*/ 0 w 996316"/>
            <a:gd name="csY4" fmla="*/ 0 h 393193"/>
            <a:gd name="csX0" fmla="*/ 0 w 996316"/>
            <a:gd name="csY0" fmla="*/ 49149 h 442342"/>
            <a:gd name="csX1" fmla="*/ 996316 w 996316"/>
            <a:gd name="csY1" fmla="*/ 49149 h 442342"/>
            <a:gd name="csX2" fmla="*/ 996316 w 996316"/>
            <a:gd name="csY2" fmla="*/ 442342 h 442342"/>
            <a:gd name="csX3" fmla="*/ 0 w 996316"/>
            <a:gd name="csY3" fmla="*/ 442342 h 442342"/>
            <a:gd name="csX4" fmla="*/ 0 w 996316"/>
            <a:gd name="csY4" fmla="*/ 49149 h 442342"/>
          </a:gdLst>
          <a:ahLst/>
          <a:cxnLst>
            <a:cxn ang="0">
              <a:pos x="csX0" y="csY0"/>
            </a:cxn>
            <a:cxn ang="0">
              <a:pos x="csX1" y="csY1"/>
            </a:cxn>
            <a:cxn ang="0">
              <a:pos x="csX2" y="csY2"/>
            </a:cxn>
            <a:cxn ang="0">
              <a:pos x="csX3" y="csY3"/>
            </a:cxn>
            <a:cxn ang="0">
              <a:pos x="csX4" y="csY4"/>
            </a:cxn>
          </a:cxnLst>
          <a:rect l="l" t="t" r="r" b="b"/>
          <a:pathLst>
            <a:path w="996316" h="442342">
              <a:moveTo>
                <a:pt x="0" y="49149"/>
              </a:moveTo>
              <a:cubicBezTo>
                <a:pt x="166053" y="-16383"/>
                <a:pt x="830263" y="-16383"/>
                <a:pt x="996316" y="49149"/>
              </a:cubicBezTo>
              <a:lnTo>
                <a:pt x="996316" y="442342"/>
              </a:lnTo>
              <a:lnTo>
                <a:pt x="0" y="442342"/>
              </a:lnTo>
              <a:lnTo>
                <a:pt x="0" y="49149"/>
              </a:lnTo>
              <a:close/>
            </a:path>
          </a:pathLst>
        </a:custGeom>
        <a:gradFill>
          <a:gsLst>
            <a:gs pos="2000">
              <a:srgbClr val="BF5DF7"/>
            </a:gs>
            <a:gs pos="80000">
              <a:srgbClr val="0D95D9"/>
            </a:gs>
            <a:gs pos="39000">
              <a:srgbClr val="362DA6"/>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229606</xdr:colOff>
      <xdr:row>18</xdr:row>
      <xdr:rowOff>91440</xdr:rowOff>
    </xdr:from>
    <xdr:to>
      <xdr:col>5</xdr:col>
      <xdr:colOff>534406</xdr:colOff>
      <xdr:row>19</xdr:row>
      <xdr:rowOff>167640</xdr:rowOff>
    </xdr:to>
    <xdr:sp macro="" textlink="Processing!$C$6">
      <xdr:nvSpPr>
        <xdr:cNvPr id="72" name="TextBox 71">
          <a:extLst>
            <a:ext uri="{FF2B5EF4-FFF2-40B4-BE49-F238E27FC236}">
              <a16:creationId xmlns:a16="http://schemas.microsoft.com/office/drawing/2014/main" id="{00000000-0008-0000-0100-000048000000}"/>
            </a:ext>
          </a:extLst>
        </xdr:cNvPr>
        <xdr:cNvSpPr txBox="1"/>
      </xdr:nvSpPr>
      <xdr:spPr>
        <a:xfrm>
          <a:off x="2668006" y="3383280"/>
          <a:ext cx="9144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9741834-BB44-4B56-8733-CBA548C89418}" type="TxLink">
            <a:rPr lang="en-US"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ctr"/>
            <a:t>78</a:t>
          </a:fld>
          <a:endParaRPr lang="ru-RU"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6</xdr:col>
      <xdr:colOff>39106</xdr:colOff>
      <xdr:row>18</xdr:row>
      <xdr:rowOff>60960</xdr:rowOff>
    </xdr:from>
    <xdr:to>
      <xdr:col>7</xdr:col>
      <xdr:colOff>343906</xdr:colOff>
      <xdr:row>19</xdr:row>
      <xdr:rowOff>137160</xdr:rowOff>
    </xdr:to>
    <xdr:sp macro="" textlink="Processing!$B$6">
      <xdr:nvSpPr>
        <xdr:cNvPr id="73" name="TextBox 72">
          <a:extLst>
            <a:ext uri="{FF2B5EF4-FFF2-40B4-BE49-F238E27FC236}">
              <a16:creationId xmlns:a16="http://schemas.microsoft.com/office/drawing/2014/main" id="{00000000-0008-0000-0100-000049000000}"/>
            </a:ext>
          </a:extLst>
        </xdr:cNvPr>
        <xdr:cNvSpPr txBox="1"/>
      </xdr:nvSpPr>
      <xdr:spPr>
        <a:xfrm>
          <a:off x="3696706" y="3352800"/>
          <a:ext cx="9144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D2BEC87-7D60-44FF-A01C-2B435148D06C}"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l"/>
            <a:t>Deals</a:t>
          </a:fld>
          <a:endParaRPr lang="ru-RU"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7</xdr:col>
      <xdr:colOff>60960</xdr:colOff>
      <xdr:row>18</xdr:row>
      <xdr:rowOff>99060</xdr:rowOff>
    </xdr:from>
    <xdr:to>
      <xdr:col>7</xdr:col>
      <xdr:colOff>335280</xdr:colOff>
      <xdr:row>19</xdr:row>
      <xdr:rowOff>99060</xdr:rowOff>
    </xdr:to>
    <xdr:sp macro="" textlink="Processing!$I$6">
      <xdr:nvSpPr>
        <xdr:cNvPr id="74" name="TextBox 73">
          <a:extLst>
            <a:ext uri="{FF2B5EF4-FFF2-40B4-BE49-F238E27FC236}">
              <a16:creationId xmlns:a16="http://schemas.microsoft.com/office/drawing/2014/main" id="{00000000-0008-0000-0100-00004A000000}"/>
            </a:ext>
          </a:extLst>
        </xdr:cNvPr>
        <xdr:cNvSpPr txBox="1"/>
      </xdr:nvSpPr>
      <xdr:spPr>
        <a:xfrm>
          <a:off x="4328160" y="3390900"/>
          <a:ext cx="274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3768468-B3DA-4B58-8DA5-095CA57FBE2D}" type="TxLink">
            <a:rPr lang="en-US" sz="2400" b="0" i="0" u="none" strike="noStrike">
              <a:blipFill>
                <a:blip xmlns:r="http://schemas.openxmlformats.org/officeDocument/2006/relationships" r:embed="rId4">
                  <a:extLst>
                    <a:ext uri="{96DAC541-7B7A-43D3-8B79-37D633B846F1}">
                      <asvg:svgBlip xmlns:asvg="http://schemas.microsoft.com/office/drawing/2016/SVG/main" r:embed="rId5"/>
                    </a:ext>
                  </a:extLst>
                </a:blip>
                <a:stretch>
                  <a:fillRect/>
                </a:stretch>
              </a:blipFill>
              <a:latin typeface="Aptos Narrow"/>
              <a:ea typeface="+mn-ea"/>
              <a:cs typeface="Mangal Pro" panose="00000500000000000000" pitchFamily="2" charset="0"/>
            </a:rPr>
            <a:pPr marL="0" indent="0" algn="ctr"/>
            <a:t>■</a:t>
          </a:fld>
          <a:endParaRPr lang="ru-RU" sz="2400" b="0" i="0" u="none" strike="noStrike">
            <a:blipFill>
              <a:blip xmlns:r="http://schemas.openxmlformats.org/officeDocument/2006/relationships" r:embed="rId4">
                <a:extLst>
                  <a:ext uri="{96DAC541-7B7A-43D3-8B79-37D633B846F1}">
                    <asvg:svgBlip xmlns:asvg="http://schemas.microsoft.com/office/drawing/2016/SVG/main" r:embed="rId5"/>
                  </a:ext>
                </a:extLst>
              </a:blip>
              <a:stretch>
                <a:fillRect/>
              </a:stretch>
            </a:blipFill>
            <a:latin typeface="Mangal Pro" panose="00000500000000000000" pitchFamily="2" charset="0"/>
            <a:ea typeface="+mn-ea"/>
            <a:cs typeface="Mangal Pro" panose="00000500000000000000" pitchFamily="2" charset="0"/>
          </a:endParaRPr>
        </a:p>
      </xdr:txBody>
    </xdr:sp>
    <xdr:clientData/>
  </xdr:twoCellAnchor>
  <xdr:twoCellAnchor>
    <xdr:from>
      <xdr:col>7</xdr:col>
      <xdr:colOff>60960</xdr:colOff>
      <xdr:row>18</xdr:row>
      <xdr:rowOff>99060</xdr:rowOff>
    </xdr:from>
    <xdr:to>
      <xdr:col>7</xdr:col>
      <xdr:colOff>335280</xdr:colOff>
      <xdr:row>19</xdr:row>
      <xdr:rowOff>99060</xdr:rowOff>
    </xdr:to>
    <xdr:sp macro="" textlink="Processing!$H$6">
      <xdr:nvSpPr>
        <xdr:cNvPr id="75" name="TextBox 74">
          <a:extLst>
            <a:ext uri="{FF2B5EF4-FFF2-40B4-BE49-F238E27FC236}">
              <a16:creationId xmlns:a16="http://schemas.microsoft.com/office/drawing/2014/main" id="{00000000-0008-0000-0100-00004B000000}"/>
            </a:ext>
          </a:extLst>
        </xdr:cNvPr>
        <xdr:cNvSpPr txBox="1"/>
      </xdr:nvSpPr>
      <xdr:spPr>
        <a:xfrm>
          <a:off x="4328160" y="3390900"/>
          <a:ext cx="274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70F531-D3B8-4598-B20C-F68338C71C7E}" type="TxLink">
            <a:rPr lang="en-US" sz="2400" b="0" i="0" u="none" strike="noStrike">
              <a:blipFill>
                <a:blip xmlns:r="http://schemas.openxmlformats.org/officeDocument/2006/relationships" r:embed="rId2">
                  <a:extLst>
                    <a:ext uri="{96DAC541-7B7A-43D3-8B79-37D633B846F1}">
                      <asvg:svgBlip xmlns:asvg="http://schemas.microsoft.com/office/drawing/2016/SVG/main" r:embed="rId3"/>
                    </a:ext>
                  </a:extLst>
                </a:blip>
                <a:stretch>
                  <a:fillRect/>
                </a:stretch>
              </a:blipFill>
              <a:latin typeface="Aptos Narrow"/>
              <a:ea typeface="+mn-ea"/>
              <a:cs typeface="Mangal Pro" panose="00000500000000000000" pitchFamily="2" charset="0"/>
            </a:rPr>
            <a:pPr marL="0" indent="0" algn="ctr"/>
            <a:t> </a:t>
          </a:fld>
          <a:endParaRPr lang="ru-RU" sz="2400" b="0" i="0" u="none" strike="noStrike">
            <a:blipFill>
              <a:blip xmlns:r="http://schemas.openxmlformats.org/officeDocument/2006/relationships" r:embed="rId2">
                <a:extLst>
                  <a:ext uri="{96DAC541-7B7A-43D3-8B79-37D633B846F1}">
                    <asvg:svgBlip xmlns:asvg="http://schemas.microsoft.com/office/drawing/2016/SVG/main" r:embed="rId3"/>
                  </a:ext>
                </a:extLst>
              </a:blip>
              <a:stretch>
                <a:fillRect/>
              </a:stretch>
            </a:blipFill>
            <a:latin typeface="Mangal Pro" panose="00000500000000000000" pitchFamily="2" charset="0"/>
            <a:ea typeface="+mn-ea"/>
            <a:cs typeface="Mangal Pro" panose="00000500000000000000" pitchFamily="2" charset="0"/>
          </a:endParaRPr>
        </a:p>
      </xdr:txBody>
    </xdr:sp>
    <xdr:clientData/>
  </xdr:twoCellAnchor>
  <xdr:twoCellAnchor>
    <xdr:from>
      <xdr:col>8</xdr:col>
      <xdr:colOff>78556</xdr:colOff>
      <xdr:row>5</xdr:row>
      <xdr:rowOff>15240</xdr:rowOff>
    </xdr:from>
    <xdr:to>
      <xdr:col>11</xdr:col>
      <xdr:colOff>31663</xdr:colOff>
      <xdr:row>6</xdr:row>
      <xdr:rowOff>91440</xdr:rowOff>
    </xdr:to>
    <xdr:sp macro="" textlink="Processing!C1">
      <xdr:nvSpPr>
        <xdr:cNvPr id="76" name="TextBox 75">
          <a:extLst>
            <a:ext uri="{FF2B5EF4-FFF2-40B4-BE49-F238E27FC236}">
              <a16:creationId xmlns:a16="http://schemas.microsoft.com/office/drawing/2014/main" id="{00000000-0008-0000-0100-00004C000000}"/>
            </a:ext>
          </a:extLst>
        </xdr:cNvPr>
        <xdr:cNvSpPr txBox="1"/>
      </xdr:nvSpPr>
      <xdr:spPr>
        <a:xfrm>
          <a:off x="4955356" y="929640"/>
          <a:ext cx="1781907"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B3EAA44-E87B-4E4F-A172-42300EB82582}"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r"/>
            <a:t>Sales Funnel</a:t>
          </a:fld>
          <a:endParaRPr lang="ru-RU"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11</xdr:col>
      <xdr:colOff>563880</xdr:colOff>
      <xdr:row>7</xdr:row>
      <xdr:rowOff>68580</xdr:rowOff>
    </xdr:from>
    <xdr:to>
      <xdr:col>21</xdr:col>
      <xdr:colOff>109728</xdr:colOff>
      <xdr:row>17</xdr:row>
      <xdr:rowOff>68580</xdr:rowOff>
    </xdr:to>
    <xdr:graphicFrame macro="">
      <xdr:nvGraphicFramePr>
        <xdr:cNvPr id="77" name="Chart 76">
          <a:extLst>
            <a:ext uri="{FF2B5EF4-FFF2-40B4-BE49-F238E27FC236}">
              <a16:creationId xmlns:a16="http://schemas.microsoft.com/office/drawing/2014/main" id="{00000000-0008-0000-0100-00004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17595</xdr:colOff>
      <xdr:row>5</xdr:row>
      <xdr:rowOff>15240</xdr:rowOff>
    </xdr:from>
    <xdr:to>
      <xdr:col>15</xdr:col>
      <xdr:colOff>109035</xdr:colOff>
      <xdr:row>6</xdr:row>
      <xdr:rowOff>91440</xdr:rowOff>
    </xdr:to>
    <xdr:sp macro="" textlink="Processing!A7">
      <xdr:nvSpPr>
        <xdr:cNvPr id="78" name="TextBox 77">
          <a:extLst>
            <a:ext uri="{FF2B5EF4-FFF2-40B4-BE49-F238E27FC236}">
              <a16:creationId xmlns:a16="http://schemas.microsoft.com/office/drawing/2014/main" id="{00000000-0008-0000-0100-00004E000000}"/>
            </a:ext>
          </a:extLst>
        </xdr:cNvPr>
        <xdr:cNvSpPr txBox="1"/>
      </xdr:nvSpPr>
      <xdr:spPr>
        <a:xfrm>
          <a:off x="7332795" y="929640"/>
          <a:ext cx="19202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17A36E4-B3A6-431A-BC55-5C24A74D39CF}"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l"/>
            <a:t>Revenue / Forecast</a:t>
          </a:fld>
          <a:endParaRPr lang="ru-RU"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15</xdr:col>
      <xdr:colOff>297179</xdr:colOff>
      <xdr:row>6</xdr:row>
      <xdr:rowOff>7620</xdr:rowOff>
    </xdr:from>
    <xdr:to>
      <xdr:col>17</xdr:col>
      <xdr:colOff>337634</xdr:colOff>
      <xdr:row>7</xdr:row>
      <xdr:rowOff>175260</xdr:rowOff>
    </xdr:to>
    <xdr:sp macro="" textlink="Processing!D22">
      <xdr:nvSpPr>
        <xdr:cNvPr id="79" name="TextBox 78">
          <a:extLst>
            <a:ext uri="{FF2B5EF4-FFF2-40B4-BE49-F238E27FC236}">
              <a16:creationId xmlns:a16="http://schemas.microsoft.com/office/drawing/2014/main" id="{00000000-0008-0000-0100-00004F000000}"/>
            </a:ext>
          </a:extLst>
        </xdr:cNvPr>
        <xdr:cNvSpPr txBox="1"/>
      </xdr:nvSpPr>
      <xdr:spPr>
        <a:xfrm>
          <a:off x="9441179" y="1104900"/>
          <a:ext cx="1259655"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66DD175-5F02-4BDE-9DA6-C8A4FFD3CC5B}" type="TxLink">
            <a:rPr lang="en-US" sz="1400" b="0" i="0" u="none" strike="noStrike">
              <a:solidFill>
                <a:srgbClr val="009EE1"/>
              </a:solidFill>
              <a:latin typeface="Aptos Narrow"/>
              <a:ea typeface="+mn-ea"/>
              <a:cs typeface="Mangal Pro" panose="00000500000000000000" pitchFamily="2" charset="0"/>
            </a:rPr>
            <a:pPr marL="0" indent="0" algn="r"/>
            <a:t> $850,387 </a:t>
          </a:fld>
          <a:endParaRPr lang="ru-RU" sz="1400" b="0" i="0" u="none" strike="noStrike">
            <a:solidFill>
              <a:srgbClr val="009EE1"/>
            </a:solidFill>
            <a:latin typeface="Aptos Narrow"/>
            <a:ea typeface="+mn-ea"/>
            <a:cs typeface="Mangal Pro" panose="00000500000000000000" pitchFamily="2" charset="0"/>
          </a:endParaRPr>
        </a:p>
      </xdr:txBody>
    </xdr:sp>
    <xdr:clientData/>
  </xdr:twoCellAnchor>
  <xdr:twoCellAnchor>
    <xdr:from>
      <xdr:col>18</xdr:col>
      <xdr:colOff>147135</xdr:colOff>
      <xdr:row>5</xdr:row>
      <xdr:rowOff>15240</xdr:rowOff>
    </xdr:from>
    <xdr:to>
      <xdr:col>19</xdr:col>
      <xdr:colOff>365760</xdr:colOff>
      <xdr:row>6</xdr:row>
      <xdr:rowOff>91440</xdr:rowOff>
    </xdr:to>
    <xdr:sp macro="" textlink="Processing!C21">
      <xdr:nvSpPr>
        <xdr:cNvPr id="80" name="TextBox 79">
          <a:extLst>
            <a:ext uri="{FF2B5EF4-FFF2-40B4-BE49-F238E27FC236}">
              <a16:creationId xmlns:a16="http://schemas.microsoft.com/office/drawing/2014/main" id="{00000000-0008-0000-0100-000050000000}"/>
            </a:ext>
          </a:extLst>
        </xdr:cNvPr>
        <xdr:cNvSpPr txBox="1"/>
      </xdr:nvSpPr>
      <xdr:spPr>
        <a:xfrm>
          <a:off x="11119935" y="929640"/>
          <a:ext cx="828225"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63A442F-8B2E-4527-9F1A-3C9DEA7DB458}"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l"/>
            <a:t>Actual</a:t>
          </a:fld>
          <a:endParaRPr lang="ru-RU"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16</xdr:col>
      <xdr:colOff>177615</xdr:colOff>
      <xdr:row>5</xdr:row>
      <xdr:rowOff>15240</xdr:rowOff>
    </xdr:from>
    <xdr:to>
      <xdr:col>17</xdr:col>
      <xdr:colOff>396240</xdr:colOff>
      <xdr:row>6</xdr:row>
      <xdr:rowOff>91440</xdr:rowOff>
    </xdr:to>
    <xdr:sp macro="" textlink="Processing!D21">
      <xdr:nvSpPr>
        <xdr:cNvPr id="81" name="TextBox 80">
          <a:extLst>
            <a:ext uri="{FF2B5EF4-FFF2-40B4-BE49-F238E27FC236}">
              <a16:creationId xmlns:a16="http://schemas.microsoft.com/office/drawing/2014/main" id="{00000000-0008-0000-0100-000051000000}"/>
            </a:ext>
          </a:extLst>
        </xdr:cNvPr>
        <xdr:cNvSpPr txBox="1"/>
      </xdr:nvSpPr>
      <xdr:spPr>
        <a:xfrm>
          <a:off x="9931215" y="929640"/>
          <a:ext cx="828225"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AF62DD6-C97D-400D-885D-938C29E1580C}"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l"/>
            <a:t>Target</a:t>
          </a:fld>
          <a:endParaRPr lang="ru-RU"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17</xdr:col>
      <xdr:colOff>236219</xdr:colOff>
      <xdr:row>6</xdr:row>
      <xdr:rowOff>7620</xdr:rowOff>
    </xdr:from>
    <xdr:to>
      <xdr:col>19</xdr:col>
      <xdr:colOff>276674</xdr:colOff>
      <xdr:row>7</xdr:row>
      <xdr:rowOff>175260</xdr:rowOff>
    </xdr:to>
    <xdr:sp macro="" textlink="Processing!C22">
      <xdr:nvSpPr>
        <xdr:cNvPr id="82" name="TextBox 81">
          <a:extLst>
            <a:ext uri="{FF2B5EF4-FFF2-40B4-BE49-F238E27FC236}">
              <a16:creationId xmlns:a16="http://schemas.microsoft.com/office/drawing/2014/main" id="{00000000-0008-0000-0100-000052000000}"/>
            </a:ext>
          </a:extLst>
        </xdr:cNvPr>
        <xdr:cNvSpPr txBox="1"/>
      </xdr:nvSpPr>
      <xdr:spPr>
        <a:xfrm>
          <a:off x="10599419" y="1104900"/>
          <a:ext cx="1259655"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C631F4E-8E54-4745-AC62-7EB02761F96B}" type="TxLink">
            <a:rPr lang="en-US" sz="1400" b="0" i="0" u="none" strike="noStrike">
              <a:solidFill>
                <a:srgbClr val="161A28"/>
              </a:solidFill>
              <a:latin typeface="Aptos Narrow"/>
              <a:ea typeface="+mn-ea"/>
              <a:cs typeface="Mangal Pro" panose="00000500000000000000" pitchFamily="2" charset="0"/>
            </a:rPr>
            <a:pPr marL="0" indent="0" algn="r"/>
            <a:t> $650,203 </a:t>
          </a:fld>
          <a:endParaRPr lang="ru-RU" sz="1400" b="0" i="0" u="none" strike="noStrike">
            <a:solidFill>
              <a:srgbClr val="161A28"/>
            </a:solidFill>
            <a:latin typeface="Aptos Narrow"/>
            <a:ea typeface="+mn-ea"/>
            <a:cs typeface="Mangal Pro" panose="00000500000000000000" pitchFamily="2" charset="0"/>
          </a:endParaRPr>
        </a:p>
      </xdr:txBody>
    </xdr:sp>
    <xdr:clientData/>
  </xdr:twoCellAnchor>
  <xdr:twoCellAnchor>
    <xdr:from>
      <xdr:col>19</xdr:col>
      <xdr:colOff>586740</xdr:colOff>
      <xdr:row>5</xdr:row>
      <xdr:rowOff>15240</xdr:rowOff>
    </xdr:from>
    <xdr:to>
      <xdr:col>20</xdr:col>
      <xdr:colOff>601980</xdr:colOff>
      <xdr:row>6</xdr:row>
      <xdr:rowOff>91440</xdr:rowOff>
    </xdr:to>
    <xdr:sp macro="" textlink="Processing!B21">
      <xdr:nvSpPr>
        <xdr:cNvPr id="83" name="TextBox 82">
          <a:extLst>
            <a:ext uri="{FF2B5EF4-FFF2-40B4-BE49-F238E27FC236}">
              <a16:creationId xmlns:a16="http://schemas.microsoft.com/office/drawing/2014/main" id="{00000000-0008-0000-0100-000053000000}"/>
            </a:ext>
          </a:extLst>
        </xdr:cNvPr>
        <xdr:cNvSpPr txBox="1"/>
      </xdr:nvSpPr>
      <xdr:spPr>
        <a:xfrm>
          <a:off x="12169140" y="929640"/>
          <a:ext cx="6248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221E4E5-5E11-4225-8E79-27E157D38BE9}"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r"/>
            <a:t>KPI</a:t>
          </a:fld>
          <a:endParaRPr lang="ru-RU"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19</xdr:col>
      <xdr:colOff>472440</xdr:colOff>
      <xdr:row>6</xdr:row>
      <xdr:rowOff>7620</xdr:rowOff>
    </xdr:from>
    <xdr:to>
      <xdr:col>21</xdr:col>
      <xdr:colOff>40454</xdr:colOff>
      <xdr:row>7</xdr:row>
      <xdr:rowOff>175260</xdr:rowOff>
    </xdr:to>
    <xdr:sp macro="" textlink="Processing!B22">
      <xdr:nvSpPr>
        <xdr:cNvPr id="84" name="TextBox 83">
          <a:extLst>
            <a:ext uri="{FF2B5EF4-FFF2-40B4-BE49-F238E27FC236}">
              <a16:creationId xmlns:a16="http://schemas.microsoft.com/office/drawing/2014/main" id="{00000000-0008-0000-0100-000054000000}"/>
            </a:ext>
          </a:extLst>
        </xdr:cNvPr>
        <xdr:cNvSpPr txBox="1"/>
      </xdr:nvSpPr>
      <xdr:spPr>
        <a:xfrm>
          <a:off x="12054840" y="1104900"/>
          <a:ext cx="787214"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C2A36B6-1CFF-424C-82CF-E70FE37E817E}" type="TxLink">
            <a:rPr lang="en-US" sz="1400" b="0" i="0" u="none" strike="noStrike">
              <a:solidFill>
                <a:srgbClr val="58D3F3"/>
              </a:solidFill>
              <a:latin typeface="Aptos Narrow"/>
              <a:ea typeface="+mn-ea"/>
              <a:cs typeface="Mangal Pro" panose="00000500000000000000" pitchFamily="2" charset="0"/>
            </a:rPr>
            <a:pPr marL="0" indent="0" algn="r"/>
            <a:t>76%</a:t>
          </a:fld>
          <a:endParaRPr lang="ru-RU" sz="1400" b="0" i="0" u="none" strike="noStrike">
            <a:solidFill>
              <a:srgbClr val="58D3F3"/>
            </a:solidFill>
            <a:latin typeface="Aptos Narrow"/>
            <a:ea typeface="+mn-ea"/>
            <a:cs typeface="Mangal Pro" panose="00000500000000000000" pitchFamily="2" charset="0"/>
          </a:endParaRPr>
        </a:p>
      </xdr:txBody>
    </xdr:sp>
    <xdr:clientData/>
  </xdr:twoCellAnchor>
  <xdr:twoCellAnchor>
    <xdr:from>
      <xdr:col>2</xdr:col>
      <xdr:colOff>497655</xdr:colOff>
      <xdr:row>28</xdr:row>
      <xdr:rowOff>160020</xdr:rowOff>
    </xdr:from>
    <xdr:to>
      <xdr:col>6</xdr:col>
      <xdr:colOff>162375</xdr:colOff>
      <xdr:row>30</xdr:row>
      <xdr:rowOff>53340</xdr:rowOff>
    </xdr:to>
    <xdr:sp macro="" textlink="Processing!F16">
      <xdr:nvSpPr>
        <xdr:cNvPr id="85" name="TextBox 84">
          <a:extLst>
            <a:ext uri="{FF2B5EF4-FFF2-40B4-BE49-F238E27FC236}">
              <a16:creationId xmlns:a16="http://schemas.microsoft.com/office/drawing/2014/main" id="{00000000-0008-0000-0100-000055000000}"/>
            </a:ext>
          </a:extLst>
        </xdr:cNvPr>
        <xdr:cNvSpPr txBox="1"/>
      </xdr:nvSpPr>
      <xdr:spPr>
        <a:xfrm>
          <a:off x="1716855" y="5280660"/>
          <a:ext cx="21031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B625923-D897-425D-95BE-25436899CDCE}"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l"/>
            <a:t>Opportunity Pipeline</a:t>
          </a:fld>
          <a:endParaRPr lang="ru-RU"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2</xdr:col>
      <xdr:colOff>327660</xdr:colOff>
      <xdr:row>30</xdr:row>
      <xdr:rowOff>45720</xdr:rowOff>
    </xdr:from>
    <xdr:to>
      <xdr:col>9</xdr:col>
      <xdr:colOff>358140</xdr:colOff>
      <xdr:row>37</xdr:row>
      <xdr:rowOff>137160</xdr:rowOff>
    </xdr:to>
    <xdr:graphicFrame macro="">
      <xdr:nvGraphicFramePr>
        <xdr:cNvPr id="86" name="Chart 85">
          <a:extLst>
            <a:ext uri="{FF2B5EF4-FFF2-40B4-BE49-F238E27FC236}">
              <a16:creationId xmlns:a16="http://schemas.microsoft.com/office/drawing/2014/main" id="{00000000-0008-0000-0100-00005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472440</xdr:colOff>
      <xdr:row>30</xdr:row>
      <xdr:rowOff>15240</xdr:rowOff>
    </xdr:from>
    <xdr:to>
      <xdr:col>11</xdr:col>
      <xdr:colOff>127000</xdr:colOff>
      <xdr:row>36</xdr:row>
      <xdr:rowOff>129540</xdr:rowOff>
    </xdr:to>
    <xdr:graphicFrame macro="">
      <xdr:nvGraphicFramePr>
        <xdr:cNvPr id="87" name="Chart 86">
          <a:extLst>
            <a:ext uri="{FF2B5EF4-FFF2-40B4-BE49-F238E27FC236}">
              <a16:creationId xmlns:a16="http://schemas.microsoft.com/office/drawing/2014/main" id="{00000000-0008-0000-0100-00005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334356</xdr:colOff>
      <xdr:row>28</xdr:row>
      <xdr:rowOff>160020</xdr:rowOff>
    </xdr:from>
    <xdr:to>
      <xdr:col>10</xdr:col>
      <xdr:colOff>417484</xdr:colOff>
      <xdr:row>30</xdr:row>
      <xdr:rowOff>53340</xdr:rowOff>
    </xdr:to>
    <xdr:sp macro="" textlink="Processing!I7">
      <xdr:nvSpPr>
        <xdr:cNvPr id="88" name="TextBox 87">
          <a:extLst>
            <a:ext uri="{FF2B5EF4-FFF2-40B4-BE49-F238E27FC236}">
              <a16:creationId xmlns:a16="http://schemas.microsoft.com/office/drawing/2014/main" id="{00000000-0008-0000-0100-000058000000}"/>
            </a:ext>
          </a:extLst>
        </xdr:cNvPr>
        <xdr:cNvSpPr txBox="1"/>
      </xdr:nvSpPr>
      <xdr:spPr>
        <a:xfrm>
          <a:off x="4601556" y="5280660"/>
          <a:ext cx="1911928"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6529A66-1DB0-446D-B3DD-93AD648E54A8}"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ctr"/>
            <a:t>Weekly Activity</a:t>
          </a:fld>
          <a:endParaRPr lang="ru-RU"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12</xdr:col>
      <xdr:colOff>474868</xdr:colOff>
      <xdr:row>19</xdr:row>
      <xdr:rowOff>160020</xdr:rowOff>
    </xdr:from>
    <xdr:to>
      <xdr:col>15</xdr:col>
      <xdr:colOff>226173</xdr:colOff>
      <xdr:row>21</xdr:row>
      <xdr:rowOff>53340</xdr:rowOff>
    </xdr:to>
    <xdr:sp macro="" textlink="Processing!L16">
      <xdr:nvSpPr>
        <xdr:cNvPr id="89" name="TextBox 88">
          <a:extLst>
            <a:ext uri="{FF2B5EF4-FFF2-40B4-BE49-F238E27FC236}">
              <a16:creationId xmlns:a16="http://schemas.microsoft.com/office/drawing/2014/main" id="{00000000-0008-0000-0100-000059000000}"/>
            </a:ext>
          </a:extLst>
        </xdr:cNvPr>
        <xdr:cNvSpPr txBox="1"/>
      </xdr:nvSpPr>
      <xdr:spPr>
        <a:xfrm>
          <a:off x="7790068" y="3634740"/>
          <a:ext cx="1580105"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0700AEA-7CFF-488E-9C83-46F368FD8074}"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ctr"/>
            <a:t>Retention Rate</a:t>
          </a:fld>
          <a:endParaRPr lang="ru-RU"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13</xdr:col>
      <xdr:colOff>286755</xdr:colOff>
      <xdr:row>24</xdr:row>
      <xdr:rowOff>168536</xdr:rowOff>
    </xdr:from>
    <xdr:to>
      <xdr:col>14</xdr:col>
      <xdr:colOff>414286</xdr:colOff>
      <xdr:row>27</xdr:row>
      <xdr:rowOff>78873</xdr:rowOff>
    </xdr:to>
    <xdr:sp macro="" textlink="Processing!L17">
      <xdr:nvSpPr>
        <xdr:cNvPr id="90" name="TextBox 89">
          <a:extLst>
            <a:ext uri="{FF2B5EF4-FFF2-40B4-BE49-F238E27FC236}">
              <a16:creationId xmlns:a16="http://schemas.microsoft.com/office/drawing/2014/main" id="{00000000-0008-0000-0100-00005A000000}"/>
            </a:ext>
          </a:extLst>
        </xdr:cNvPr>
        <xdr:cNvSpPr txBox="1"/>
      </xdr:nvSpPr>
      <xdr:spPr>
        <a:xfrm>
          <a:off x="8211555" y="4557656"/>
          <a:ext cx="737131" cy="458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7970F5D-314D-4D22-816B-90EB9F2EDDEA}" type="TxLink">
            <a:rPr lang="en-US" sz="2400" b="0" i="0" u="none" strike="noStrike">
              <a:solidFill>
                <a:srgbClr val="161A28"/>
              </a:solidFill>
              <a:latin typeface="Aptos Narrow"/>
              <a:ea typeface="+mn-ea"/>
              <a:cs typeface="Mangal Pro" panose="00000500000000000000" pitchFamily="2" charset="0"/>
            </a:rPr>
            <a:pPr marL="0" indent="0" algn="ctr"/>
            <a:t>61%</a:t>
          </a:fld>
          <a:endParaRPr lang="ru-RU" sz="3200" b="0" i="0" u="none" strike="noStrike">
            <a:solidFill>
              <a:srgbClr val="161A28"/>
            </a:solidFill>
            <a:latin typeface="Mangal Pro" panose="00000500000000000000" pitchFamily="2" charset="0"/>
            <a:ea typeface="+mn-ea"/>
            <a:cs typeface="Mangal Pro" panose="00000500000000000000" pitchFamily="2" charset="0"/>
          </a:endParaRPr>
        </a:p>
      </xdr:txBody>
    </xdr:sp>
    <xdr:clientData/>
  </xdr:twoCellAnchor>
  <xdr:twoCellAnchor>
    <xdr:from>
      <xdr:col>12</xdr:col>
      <xdr:colOff>396240</xdr:colOff>
      <xdr:row>21</xdr:row>
      <xdr:rowOff>32264</xdr:rowOff>
    </xdr:from>
    <xdr:to>
      <xdr:col>15</xdr:col>
      <xdr:colOff>304800</xdr:colOff>
      <xdr:row>30</xdr:row>
      <xdr:rowOff>123704</xdr:rowOff>
    </xdr:to>
    <xdr:grpSp>
      <xdr:nvGrpSpPr>
        <xdr:cNvPr id="91" name="Group 90">
          <a:extLst>
            <a:ext uri="{FF2B5EF4-FFF2-40B4-BE49-F238E27FC236}">
              <a16:creationId xmlns:a16="http://schemas.microsoft.com/office/drawing/2014/main" id="{00000000-0008-0000-0100-00005B000000}"/>
            </a:ext>
          </a:extLst>
        </xdr:cNvPr>
        <xdr:cNvGrpSpPr/>
      </xdr:nvGrpSpPr>
      <xdr:grpSpPr>
        <a:xfrm>
          <a:off x="7564206" y="4100569"/>
          <a:ext cx="1700552" cy="1834999"/>
          <a:chOff x="7753350" y="3872744"/>
          <a:chExt cx="1828800" cy="1828800"/>
        </a:xfrm>
      </xdr:grpSpPr>
      <xdr:graphicFrame macro="">
        <xdr:nvGraphicFramePr>
          <xdr:cNvPr id="92" name="Chart 91">
            <a:extLst>
              <a:ext uri="{FF2B5EF4-FFF2-40B4-BE49-F238E27FC236}">
                <a16:creationId xmlns:a16="http://schemas.microsoft.com/office/drawing/2014/main" id="{00000000-0008-0000-0100-00005C000000}"/>
              </a:ext>
            </a:extLst>
          </xdr:cNvPr>
          <xdr:cNvGraphicFramePr>
            <a:graphicFrameLocks/>
          </xdr:cNvGraphicFramePr>
        </xdr:nvGraphicFramePr>
        <xdr:xfrm>
          <a:off x="7753350" y="3872744"/>
          <a:ext cx="1828800" cy="1828800"/>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93" name="Oval 92">
            <a:extLst>
              <a:ext uri="{FF2B5EF4-FFF2-40B4-BE49-F238E27FC236}">
                <a16:creationId xmlns:a16="http://schemas.microsoft.com/office/drawing/2014/main" id="{00000000-0008-0000-0100-00005D000000}"/>
              </a:ext>
            </a:extLst>
          </xdr:cNvPr>
          <xdr:cNvSpPr/>
        </xdr:nvSpPr>
        <xdr:spPr>
          <a:xfrm>
            <a:off x="7932420" y="4053840"/>
            <a:ext cx="1481328" cy="1481328"/>
          </a:xfrm>
          <a:prstGeom prst="ellipse">
            <a:avLst/>
          </a:prstGeom>
          <a:noFill/>
          <a:ln w="12700">
            <a:gradFill>
              <a:gsLst>
                <a:gs pos="56600">
                  <a:schemeClr val="bg1">
                    <a:alpha val="0"/>
                  </a:schemeClr>
                </a:gs>
                <a:gs pos="100000">
                  <a:schemeClr val="bg1"/>
                </a:gs>
                <a:gs pos="0">
                  <a:schemeClr val="accent1">
                    <a:lumMod val="5000"/>
                    <a:lumOff val="95000"/>
                  </a:schemeClr>
                </a:gs>
              </a:gsLst>
              <a:lin ang="0" scaled="0"/>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11</xdr:col>
      <xdr:colOff>520505</xdr:colOff>
      <xdr:row>29</xdr:row>
      <xdr:rowOff>91193</xdr:rowOff>
    </xdr:from>
    <xdr:to>
      <xdr:col>16</xdr:col>
      <xdr:colOff>180535</xdr:colOff>
      <xdr:row>36</xdr:row>
      <xdr:rowOff>182633</xdr:rowOff>
    </xdr:to>
    <xdr:graphicFrame macro="">
      <xdr:nvGraphicFramePr>
        <xdr:cNvPr id="94" name="Chart 93">
          <a:extLst>
            <a:ext uri="{FF2B5EF4-FFF2-40B4-BE49-F238E27FC236}">
              <a16:creationId xmlns:a16="http://schemas.microsoft.com/office/drawing/2014/main" id="{00000000-0008-0000-0100-00005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225949</xdr:colOff>
      <xdr:row>30</xdr:row>
      <xdr:rowOff>91440</xdr:rowOff>
    </xdr:from>
    <xdr:to>
      <xdr:col>13</xdr:col>
      <xdr:colOff>533401</xdr:colOff>
      <xdr:row>31</xdr:row>
      <xdr:rowOff>167640</xdr:rowOff>
    </xdr:to>
    <xdr:sp macro="" textlink="Processing!L7">
      <xdr:nvSpPr>
        <xdr:cNvPr id="95" name="TextBox 94">
          <a:extLst>
            <a:ext uri="{FF2B5EF4-FFF2-40B4-BE49-F238E27FC236}">
              <a16:creationId xmlns:a16="http://schemas.microsoft.com/office/drawing/2014/main" id="{00000000-0008-0000-0100-00005F000000}"/>
            </a:ext>
          </a:extLst>
        </xdr:cNvPr>
        <xdr:cNvSpPr txBox="1"/>
      </xdr:nvSpPr>
      <xdr:spPr>
        <a:xfrm>
          <a:off x="7541149" y="5577840"/>
          <a:ext cx="917052"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BEF88C-0541-46BE-84DB-934EF209CF88}" type="TxLink">
            <a:rPr lang="en-US" sz="1050" b="0" i="0" u="none" strike="noStrike">
              <a:solidFill>
                <a:srgbClr val="8D8FB5"/>
              </a:solidFill>
              <a:latin typeface="Mangal Pro" panose="00000500000000000000" pitchFamily="2" charset="0"/>
              <a:ea typeface="+mn-ea"/>
              <a:cs typeface="Mangal Pro" panose="00000500000000000000" pitchFamily="2" charset="0"/>
            </a:rPr>
            <a:pPr marL="0" indent="0" algn="ctr"/>
            <a:t>Returning</a:t>
          </a:fld>
          <a:endParaRPr lang="ru-RU" sz="105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13</xdr:col>
      <xdr:colOff>599197</xdr:colOff>
      <xdr:row>30</xdr:row>
      <xdr:rowOff>91440</xdr:rowOff>
    </xdr:from>
    <xdr:to>
      <xdr:col>15</xdr:col>
      <xdr:colOff>388754</xdr:colOff>
      <xdr:row>31</xdr:row>
      <xdr:rowOff>167640</xdr:rowOff>
    </xdr:to>
    <xdr:sp macro="" textlink="Processing!M7">
      <xdr:nvSpPr>
        <xdr:cNvPr id="96" name="TextBox 95">
          <a:extLst>
            <a:ext uri="{FF2B5EF4-FFF2-40B4-BE49-F238E27FC236}">
              <a16:creationId xmlns:a16="http://schemas.microsoft.com/office/drawing/2014/main" id="{00000000-0008-0000-0100-000060000000}"/>
            </a:ext>
          </a:extLst>
        </xdr:cNvPr>
        <xdr:cNvSpPr txBox="1"/>
      </xdr:nvSpPr>
      <xdr:spPr>
        <a:xfrm>
          <a:off x="8523997" y="5577840"/>
          <a:ext cx="1008757"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CAC0C8C-6EDB-4AF8-A5FC-A9DFDF7C27A6}" type="TxLink">
            <a:rPr lang="en-US" sz="1050" b="0" i="0" u="none" strike="noStrike">
              <a:solidFill>
                <a:srgbClr val="8D8FB5"/>
              </a:solidFill>
              <a:latin typeface="Mangal Pro" panose="00000500000000000000" pitchFamily="2" charset="0"/>
              <a:ea typeface="+mn-ea"/>
              <a:cs typeface="Mangal Pro" panose="00000500000000000000" pitchFamily="2" charset="0"/>
            </a:rPr>
            <a:pPr marL="0" indent="0" algn="r"/>
            <a:t>New Clients</a:t>
          </a:fld>
          <a:endParaRPr lang="ru-RU" sz="105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12</xdr:col>
      <xdr:colOff>236220</xdr:colOff>
      <xdr:row>30</xdr:row>
      <xdr:rowOff>144780</xdr:rowOff>
    </xdr:from>
    <xdr:to>
      <xdr:col>12</xdr:col>
      <xdr:colOff>327660</xdr:colOff>
      <xdr:row>31</xdr:row>
      <xdr:rowOff>53340</xdr:rowOff>
    </xdr:to>
    <xdr:sp macro="" textlink="">
      <xdr:nvSpPr>
        <xdr:cNvPr id="97" name="Oval 96">
          <a:extLst>
            <a:ext uri="{FF2B5EF4-FFF2-40B4-BE49-F238E27FC236}">
              <a16:creationId xmlns:a16="http://schemas.microsoft.com/office/drawing/2014/main" id="{00000000-0008-0000-0100-000061000000}"/>
            </a:ext>
          </a:extLst>
        </xdr:cNvPr>
        <xdr:cNvSpPr/>
      </xdr:nvSpPr>
      <xdr:spPr>
        <a:xfrm>
          <a:off x="7551420" y="5631180"/>
          <a:ext cx="91440" cy="91440"/>
        </a:xfrm>
        <a:prstGeom prst="ellipse">
          <a:avLst/>
        </a:prstGeom>
        <a:solidFill>
          <a:srgbClr val="E053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373380</xdr:colOff>
      <xdr:row>30</xdr:row>
      <xdr:rowOff>144780</xdr:rowOff>
    </xdr:from>
    <xdr:to>
      <xdr:col>15</xdr:col>
      <xdr:colOff>464820</xdr:colOff>
      <xdr:row>31</xdr:row>
      <xdr:rowOff>53340</xdr:rowOff>
    </xdr:to>
    <xdr:sp macro="" textlink="">
      <xdr:nvSpPr>
        <xdr:cNvPr id="98" name="Oval 97">
          <a:extLst>
            <a:ext uri="{FF2B5EF4-FFF2-40B4-BE49-F238E27FC236}">
              <a16:creationId xmlns:a16="http://schemas.microsoft.com/office/drawing/2014/main" id="{00000000-0008-0000-0100-000062000000}"/>
            </a:ext>
          </a:extLst>
        </xdr:cNvPr>
        <xdr:cNvSpPr/>
      </xdr:nvSpPr>
      <xdr:spPr>
        <a:xfrm>
          <a:off x="9517380" y="5631180"/>
          <a:ext cx="91440" cy="91440"/>
        </a:xfrm>
        <a:prstGeom prst="ellipse">
          <a:avLst/>
        </a:prstGeom>
        <a:solidFill>
          <a:srgbClr val="51F8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368188</xdr:colOff>
      <xdr:row>19</xdr:row>
      <xdr:rowOff>160020</xdr:rowOff>
    </xdr:from>
    <xdr:to>
      <xdr:col>21</xdr:col>
      <xdr:colOff>119493</xdr:colOff>
      <xdr:row>21</xdr:row>
      <xdr:rowOff>53340</xdr:rowOff>
    </xdr:to>
    <xdr:sp macro="" textlink="Processing!O1">
      <xdr:nvSpPr>
        <xdr:cNvPr id="99" name="TextBox 98">
          <a:extLst>
            <a:ext uri="{FF2B5EF4-FFF2-40B4-BE49-F238E27FC236}">
              <a16:creationId xmlns:a16="http://schemas.microsoft.com/office/drawing/2014/main" id="{00000000-0008-0000-0100-000063000000}"/>
            </a:ext>
          </a:extLst>
        </xdr:cNvPr>
        <xdr:cNvSpPr txBox="1"/>
      </xdr:nvSpPr>
      <xdr:spPr>
        <a:xfrm>
          <a:off x="11340988" y="3634740"/>
          <a:ext cx="1580105"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7E5C6D6-58FC-4477-9B61-29FFAC0733C8}"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r"/>
            <a:t>Sales Cycle</a:t>
          </a:fld>
          <a:endParaRPr lang="ru-RU"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19</xdr:col>
      <xdr:colOff>92332</xdr:colOff>
      <xdr:row>21</xdr:row>
      <xdr:rowOff>138684</xdr:rowOff>
    </xdr:from>
    <xdr:to>
      <xdr:col>20</xdr:col>
      <xdr:colOff>397132</xdr:colOff>
      <xdr:row>26</xdr:row>
      <xdr:rowOff>138684</xdr:rowOff>
    </xdr:to>
    <xdr:graphicFrame macro="">
      <xdr:nvGraphicFramePr>
        <xdr:cNvPr id="100" name="Chart 99">
          <a:extLst>
            <a:ext uri="{FF2B5EF4-FFF2-40B4-BE49-F238E27FC236}">
              <a16:creationId xmlns:a16="http://schemas.microsoft.com/office/drawing/2014/main" id="{00000000-0008-0000-0100-00006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20</xdr:col>
      <xdr:colOff>167640</xdr:colOff>
      <xdr:row>23</xdr:row>
      <xdr:rowOff>111480</xdr:rowOff>
    </xdr:from>
    <xdr:to>
      <xdr:col>21</xdr:col>
      <xdr:colOff>127113</xdr:colOff>
      <xdr:row>26</xdr:row>
      <xdr:rowOff>152400</xdr:rowOff>
    </xdr:to>
    <xdr:sp macro="" textlink="Processing!O5">
      <xdr:nvSpPr>
        <xdr:cNvPr id="101" name="TextBox 100">
          <a:extLst>
            <a:ext uri="{FF2B5EF4-FFF2-40B4-BE49-F238E27FC236}">
              <a16:creationId xmlns:a16="http://schemas.microsoft.com/office/drawing/2014/main" id="{00000000-0008-0000-0100-000065000000}"/>
            </a:ext>
          </a:extLst>
        </xdr:cNvPr>
        <xdr:cNvSpPr txBox="1"/>
      </xdr:nvSpPr>
      <xdr:spPr>
        <a:xfrm>
          <a:off x="12359640" y="4317720"/>
          <a:ext cx="569073" cy="5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C76FBD9-8897-4D85-B591-DDFF04AAAA6A}" type="TxLink">
            <a:rPr lang="en-US" sz="1000" b="0" i="0" u="none" strike="noStrike">
              <a:solidFill>
                <a:srgbClr val="8D8FB5"/>
              </a:solidFill>
              <a:latin typeface="Mangal Pro" panose="00000500000000000000" pitchFamily="2" charset="0"/>
              <a:ea typeface="+mn-ea"/>
              <a:cs typeface="Mangal Pro" panose="00000500000000000000" pitchFamily="2" charset="0"/>
            </a:rPr>
            <a:pPr marL="0" indent="0" algn="r"/>
            <a:t>Risk Aging</a:t>
          </a:fld>
          <a:endParaRPr lang="ru-RU" sz="10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19</xdr:col>
      <xdr:colOff>221271</xdr:colOff>
      <xdr:row>23</xdr:row>
      <xdr:rowOff>108204</xdr:rowOff>
    </xdr:from>
    <xdr:to>
      <xdr:col>20</xdr:col>
      <xdr:colOff>298674</xdr:colOff>
      <xdr:row>25</xdr:row>
      <xdr:rowOff>16764</xdr:rowOff>
    </xdr:to>
    <xdr:sp macro="" textlink="Processing!O6">
      <xdr:nvSpPr>
        <xdr:cNvPr id="102" name="TextBox 101">
          <a:extLst>
            <a:ext uri="{FF2B5EF4-FFF2-40B4-BE49-F238E27FC236}">
              <a16:creationId xmlns:a16="http://schemas.microsoft.com/office/drawing/2014/main" id="{00000000-0008-0000-0100-000066000000}"/>
            </a:ext>
          </a:extLst>
        </xdr:cNvPr>
        <xdr:cNvSpPr txBox="1"/>
      </xdr:nvSpPr>
      <xdr:spPr>
        <a:xfrm>
          <a:off x="11803671" y="4314444"/>
          <a:ext cx="687003"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19AE8EC-1307-43DF-91DD-994FBEEF19EF}" type="TxLink">
            <a:rPr lang="en-US" sz="1600" b="0" i="0" u="none" strike="noStrike">
              <a:solidFill>
                <a:srgbClr val="161A28"/>
              </a:solidFill>
              <a:latin typeface="Aptos Narrow"/>
              <a:ea typeface="+mn-ea"/>
              <a:cs typeface="Mangal Pro" panose="00000500000000000000" pitchFamily="2" charset="0"/>
            </a:rPr>
            <a:pPr marL="0" indent="0" algn="ctr"/>
            <a:t>14%</a:t>
          </a:fld>
          <a:endParaRPr lang="ru-RU" sz="4400" b="0" i="0" u="none" strike="noStrike">
            <a:solidFill>
              <a:srgbClr val="161A28"/>
            </a:solidFill>
            <a:latin typeface="Mangal Pro" panose="00000500000000000000" pitchFamily="2" charset="0"/>
            <a:ea typeface="+mn-ea"/>
            <a:cs typeface="Mangal Pro" panose="00000500000000000000" pitchFamily="2" charset="0"/>
          </a:endParaRPr>
        </a:p>
      </xdr:txBody>
    </xdr:sp>
    <xdr:clientData/>
  </xdr:twoCellAnchor>
  <xdr:twoCellAnchor>
    <xdr:from>
      <xdr:col>17</xdr:col>
      <xdr:colOff>48234</xdr:colOff>
      <xdr:row>19</xdr:row>
      <xdr:rowOff>91440</xdr:rowOff>
    </xdr:from>
    <xdr:to>
      <xdr:col>19</xdr:col>
      <xdr:colOff>109194</xdr:colOff>
      <xdr:row>26</xdr:row>
      <xdr:rowOff>91440</xdr:rowOff>
    </xdr:to>
    <xdr:grpSp>
      <xdr:nvGrpSpPr>
        <xdr:cNvPr id="103" name="Group 102">
          <a:extLst>
            <a:ext uri="{FF2B5EF4-FFF2-40B4-BE49-F238E27FC236}">
              <a16:creationId xmlns:a16="http://schemas.microsoft.com/office/drawing/2014/main" id="{00000000-0008-0000-0100-000067000000}"/>
            </a:ext>
          </a:extLst>
        </xdr:cNvPr>
        <xdr:cNvGrpSpPr/>
      </xdr:nvGrpSpPr>
      <xdr:grpSpPr>
        <a:xfrm>
          <a:off x="10202853" y="3772287"/>
          <a:ext cx="1255621" cy="1356102"/>
          <a:chOff x="10289514" y="3634740"/>
          <a:chExt cx="1280160" cy="1280160"/>
        </a:xfrm>
      </xdr:grpSpPr>
      <xdr:graphicFrame macro="">
        <xdr:nvGraphicFramePr>
          <xdr:cNvPr id="104" name="Chart 103">
            <a:extLst>
              <a:ext uri="{FF2B5EF4-FFF2-40B4-BE49-F238E27FC236}">
                <a16:creationId xmlns:a16="http://schemas.microsoft.com/office/drawing/2014/main" id="{00000000-0008-0000-0100-000068000000}"/>
              </a:ext>
            </a:extLst>
          </xdr:cNvPr>
          <xdr:cNvGraphicFramePr>
            <a:graphicFrameLocks/>
          </xdr:cNvGraphicFramePr>
        </xdr:nvGraphicFramePr>
        <xdr:xfrm>
          <a:off x="10289514" y="3634740"/>
          <a:ext cx="1280160" cy="1280160"/>
        </xdr:xfrm>
        <a:graphic>
          <a:graphicData uri="http://schemas.openxmlformats.org/drawingml/2006/chart">
            <c:chart xmlns:c="http://schemas.openxmlformats.org/drawingml/2006/chart" xmlns:r="http://schemas.openxmlformats.org/officeDocument/2006/relationships" r:id="rId16"/>
          </a:graphicData>
        </a:graphic>
      </xdr:graphicFrame>
      <xdr:sp macro="" textlink="Processing!O3">
        <xdr:nvSpPr>
          <xdr:cNvPr id="105" name="TextBox 104">
            <a:extLst>
              <a:ext uri="{FF2B5EF4-FFF2-40B4-BE49-F238E27FC236}">
                <a16:creationId xmlns:a16="http://schemas.microsoft.com/office/drawing/2014/main" id="{00000000-0008-0000-0100-000069000000}"/>
              </a:ext>
            </a:extLst>
          </xdr:cNvPr>
          <xdr:cNvSpPr txBox="1"/>
        </xdr:nvSpPr>
        <xdr:spPr>
          <a:xfrm>
            <a:off x="10580070" y="4087597"/>
            <a:ext cx="687003" cy="313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5D962AA-4911-4621-B011-315BF8165D87}" type="TxLink">
              <a:rPr lang="en-US" sz="1800" b="0" i="0" u="none" strike="noStrike">
                <a:solidFill>
                  <a:srgbClr val="161A28"/>
                </a:solidFill>
                <a:latin typeface="Aptos Narrow"/>
                <a:ea typeface="+mn-ea"/>
                <a:cs typeface="Mangal Pro" panose="00000500000000000000" pitchFamily="2" charset="0"/>
              </a:rPr>
              <a:pPr marL="0" indent="0" algn="ctr"/>
              <a:t>77%</a:t>
            </a:fld>
            <a:endParaRPr lang="ru-RU" sz="3200" b="0" i="0" u="none" strike="noStrike">
              <a:solidFill>
                <a:srgbClr val="161A28"/>
              </a:solidFill>
              <a:latin typeface="Mangal Pro" panose="00000500000000000000" pitchFamily="2" charset="0"/>
              <a:ea typeface="+mn-ea"/>
              <a:cs typeface="Mangal Pro" panose="00000500000000000000" pitchFamily="2" charset="0"/>
            </a:endParaRPr>
          </a:p>
        </xdr:txBody>
      </xdr:sp>
      <xdr:sp macro="" textlink="Processing!Q3">
        <xdr:nvSpPr>
          <xdr:cNvPr id="106" name="TextBox 105">
            <a:extLst>
              <a:ext uri="{FF2B5EF4-FFF2-40B4-BE49-F238E27FC236}">
                <a16:creationId xmlns:a16="http://schemas.microsoft.com/office/drawing/2014/main" id="{00000000-0008-0000-0100-00006A000000}"/>
              </a:ext>
            </a:extLst>
          </xdr:cNvPr>
          <xdr:cNvSpPr txBox="1"/>
        </xdr:nvSpPr>
        <xdr:spPr>
          <a:xfrm>
            <a:off x="10578075" y="4312920"/>
            <a:ext cx="67575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AFE8CA4-D2D1-4D30-91CA-FD850E0A053B}" type="TxLink">
              <a:rPr lang="en-US" sz="1000" b="0" i="0" u="none" strike="noStrike">
                <a:solidFill>
                  <a:srgbClr val="161A28"/>
                </a:solidFill>
                <a:latin typeface="Aptos Narrow"/>
                <a:ea typeface="+mn-ea"/>
                <a:cs typeface="Mangal Pro" panose="00000500000000000000" pitchFamily="2" charset="0"/>
              </a:rPr>
              <a:pPr marL="0" indent="0" algn="r"/>
              <a:t>5.4 Days</a:t>
            </a:fld>
            <a:endParaRPr lang="ru-RU" sz="1000" b="0" i="0" u="none" strike="noStrike">
              <a:solidFill>
                <a:srgbClr val="161A28"/>
              </a:solidFill>
              <a:latin typeface="Mangal Pro" panose="00000500000000000000" pitchFamily="2" charset="0"/>
              <a:ea typeface="+mn-ea"/>
              <a:cs typeface="Mangal Pro" panose="00000500000000000000" pitchFamily="2" charset="0"/>
            </a:endParaRPr>
          </a:p>
        </xdr:txBody>
      </xdr:sp>
      <xdr:cxnSp macro="">
        <xdr:nvCxnSpPr>
          <xdr:cNvPr id="107" name="Straight Connector 106">
            <a:extLst>
              <a:ext uri="{FF2B5EF4-FFF2-40B4-BE49-F238E27FC236}">
                <a16:creationId xmlns:a16="http://schemas.microsoft.com/office/drawing/2014/main" id="{00000000-0008-0000-0100-00006B000000}"/>
              </a:ext>
            </a:extLst>
          </xdr:cNvPr>
          <xdr:cNvCxnSpPr/>
        </xdr:nvCxnSpPr>
        <xdr:spPr>
          <a:xfrm>
            <a:off x="10641631" y="4328160"/>
            <a:ext cx="548640" cy="7620"/>
          </a:xfrm>
          <a:prstGeom prst="line">
            <a:avLst/>
          </a:prstGeom>
          <a:ln w="9525">
            <a:solidFill>
              <a:srgbClr val="8D8FB5"/>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20</xdr:col>
      <xdr:colOff>45720</xdr:colOff>
      <xdr:row>21</xdr:row>
      <xdr:rowOff>7620</xdr:rowOff>
    </xdr:from>
    <xdr:to>
      <xdr:col>21</xdr:col>
      <xdr:colOff>111873</xdr:colOff>
      <xdr:row>22</xdr:row>
      <xdr:rowOff>83820</xdr:rowOff>
    </xdr:to>
    <xdr:sp macro="" textlink="Processing!Q2">
      <xdr:nvSpPr>
        <xdr:cNvPr id="108" name="TextBox 107">
          <a:extLst>
            <a:ext uri="{FF2B5EF4-FFF2-40B4-BE49-F238E27FC236}">
              <a16:creationId xmlns:a16="http://schemas.microsoft.com/office/drawing/2014/main" id="{00000000-0008-0000-0100-00006C000000}"/>
            </a:ext>
          </a:extLst>
        </xdr:cNvPr>
        <xdr:cNvSpPr txBox="1"/>
      </xdr:nvSpPr>
      <xdr:spPr>
        <a:xfrm>
          <a:off x="12237720" y="3848100"/>
          <a:ext cx="67575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EB7FE23-BADE-4FCB-8526-3F4FCB032D23}" type="TxLink">
            <a:rPr lang="en-US" sz="1100" b="0" i="0" u="none" strike="noStrike">
              <a:solidFill>
                <a:srgbClr val="161A28"/>
              </a:solidFill>
              <a:latin typeface="Aptos Narrow"/>
              <a:ea typeface="+mn-ea"/>
              <a:cs typeface="Mangal Pro" panose="00000500000000000000" pitchFamily="2" charset="0"/>
            </a:rPr>
            <a:pPr marL="0" indent="0" algn="r"/>
            <a:t>7 Days</a:t>
          </a:fld>
          <a:endParaRPr lang="ru-RU" sz="1000" b="0" i="0" u="none" strike="noStrike">
            <a:solidFill>
              <a:srgbClr val="161A28"/>
            </a:solidFill>
            <a:latin typeface="Mangal Pro" panose="00000500000000000000" pitchFamily="2" charset="0"/>
            <a:ea typeface="+mn-ea"/>
            <a:cs typeface="Mangal Pro" panose="00000500000000000000" pitchFamily="2" charset="0"/>
          </a:endParaRPr>
        </a:p>
      </xdr:txBody>
    </xdr:sp>
    <xdr:clientData/>
  </xdr:twoCellAnchor>
  <xdr:twoCellAnchor>
    <xdr:from>
      <xdr:col>16</xdr:col>
      <xdr:colOff>574716</xdr:colOff>
      <xdr:row>28</xdr:row>
      <xdr:rowOff>106680</xdr:rowOff>
    </xdr:from>
    <xdr:to>
      <xdr:col>18</xdr:col>
      <xdr:colOff>224196</xdr:colOff>
      <xdr:row>38</xdr:row>
      <xdr:rowOff>15240</xdr:rowOff>
    </xdr:to>
    <xdr:graphicFrame macro="">
      <xdr:nvGraphicFramePr>
        <xdr:cNvPr id="109" name="Chart 108">
          <a:extLst>
            <a:ext uri="{FF2B5EF4-FFF2-40B4-BE49-F238E27FC236}">
              <a16:creationId xmlns:a16="http://schemas.microsoft.com/office/drawing/2014/main" id="{00000000-0008-0000-0100-00006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368188</xdr:colOff>
      <xdr:row>28</xdr:row>
      <xdr:rowOff>114300</xdr:rowOff>
    </xdr:from>
    <xdr:to>
      <xdr:col>21</xdr:col>
      <xdr:colOff>119493</xdr:colOff>
      <xdr:row>30</xdr:row>
      <xdr:rowOff>7620</xdr:rowOff>
    </xdr:to>
    <xdr:sp macro="" textlink="Processing!A31">
      <xdr:nvSpPr>
        <xdr:cNvPr id="110" name="TextBox 109">
          <a:extLst>
            <a:ext uri="{FF2B5EF4-FFF2-40B4-BE49-F238E27FC236}">
              <a16:creationId xmlns:a16="http://schemas.microsoft.com/office/drawing/2014/main" id="{00000000-0008-0000-0100-00006E000000}"/>
            </a:ext>
          </a:extLst>
        </xdr:cNvPr>
        <xdr:cNvSpPr txBox="1"/>
      </xdr:nvSpPr>
      <xdr:spPr>
        <a:xfrm>
          <a:off x="11340988" y="5234940"/>
          <a:ext cx="1580105"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9D50661-E956-4A5B-B984-1DDE1142AFEA}"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r"/>
            <a:t>Leaderboard</a:t>
          </a:fld>
          <a:endParaRPr lang="ru-RU"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18</xdr:col>
      <xdr:colOff>86248</xdr:colOff>
      <xdr:row>29</xdr:row>
      <xdr:rowOff>79809</xdr:rowOff>
    </xdr:from>
    <xdr:to>
      <xdr:col>19</xdr:col>
      <xdr:colOff>327659</xdr:colOff>
      <xdr:row>30</xdr:row>
      <xdr:rowOff>156009</xdr:rowOff>
    </xdr:to>
    <xdr:sp macro="" textlink="Processing!M26">
      <xdr:nvSpPr>
        <xdr:cNvPr id="111" name="TextBox 110">
          <a:extLst>
            <a:ext uri="{FF2B5EF4-FFF2-40B4-BE49-F238E27FC236}">
              <a16:creationId xmlns:a16="http://schemas.microsoft.com/office/drawing/2014/main" id="{00000000-0008-0000-0100-00006F000000}"/>
            </a:ext>
          </a:extLst>
        </xdr:cNvPr>
        <xdr:cNvSpPr txBox="1"/>
      </xdr:nvSpPr>
      <xdr:spPr>
        <a:xfrm>
          <a:off x="11059048" y="5383329"/>
          <a:ext cx="851011"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996767FA-6044-4C70-9DFF-BEEFDC041764}" type="TxLink">
            <a:rPr lang="en-US" sz="1000" b="0" i="0" u="none" strike="noStrike">
              <a:solidFill>
                <a:srgbClr val="8D8FB5"/>
              </a:solidFill>
              <a:latin typeface="Aptos Narrow"/>
              <a:ea typeface="+mn-ea"/>
              <a:cs typeface="Mangal Pro" panose="00000500000000000000" pitchFamily="2" charset="0"/>
            </a:rPr>
            <a:pPr marL="0" indent="0" algn="l"/>
            <a:t>Ethan</a:t>
          </a:fld>
          <a:endParaRPr lang="ru-RU" sz="11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18</xdr:col>
      <xdr:colOff>86248</xdr:colOff>
      <xdr:row>30</xdr:row>
      <xdr:rowOff>182478</xdr:rowOff>
    </xdr:from>
    <xdr:to>
      <xdr:col>19</xdr:col>
      <xdr:colOff>327659</xdr:colOff>
      <xdr:row>32</xdr:row>
      <xdr:rowOff>75798</xdr:rowOff>
    </xdr:to>
    <xdr:sp macro="" textlink="Processing!M27">
      <xdr:nvSpPr>
        <xdr:cNvPr id="112" name="TextBox 111">
          <a:extLst>
            <a:ext uri="{FF2B5EF4-FFF2-40B4-BE49-F238E27FC236}">
              <a16:creationId xmlns:a16="http://schemas.microsoft.com/office/drawing/2014/main" id="{00000000-0008-0000-0100-000070000000}"/>
            </a:ext>
          </a:extLst>
        </xdr:cNvPr>
        <xdr:cNvSpPr txBox="1"/>
      </xdr:nvSpPr>
      <xdr:spPr>
        <a:xfrm>
          <a:off x="11059048" y="5668878"/>
          <a:ext cx="851011"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6570064A-D387-4F26-8ECB-661C64F24746}" type="TxLink">
            <a:rPr lang="en-US" sz="1000" b="0" i="0" u="none" strike="noStrike">
              <a:solidFill>
                <a:srgbClr val="8D8FB5"/>
              </a:solidFill>
              <a:latin typeface="Aptos Narrow"/>
              <a:ea typeface="+mn-ea"/>
              <a:cs typeface="Mangal Pro" panose="00000500000000000000" pitchFamily="2" charset="0"/>
            </a:rPr>
            <a:pPr marL="0" indent="0" algn="l"/>
            <a:t>James</a:t>
          </a:fld>
          <a:endParaRPr lang="ru-RU" sz="1000" b="0" i="0" u="none" strike="noStrike">
            <a:solidFill>
              <a:srgbClr val="8D8FB5"/>
            </a:solidFill>
            <a:latin typeface="Aptos Narrow"/>
            <a:ea typeface="+mn-ea"/>
            <a:cs typeface="Mangal Pro" panose="00000500000000000000" pitchFamily="2" charset="0"/>
          </a:endParaRPr>
        </a:p>
      </xdr:txBody>
    </xdr:sp>
    <xdr:clientData/>
  </xdr:twoCellAnchor>
  <xdr:twoCellAnchor>
    <xdr:from>
      <xdr:col>18</xdr:col>
      <xdr:colOff>86248</xdr:colOff>
      <xdr:row>32</xdr:row>
      <xdr:rowOff>103872</xdr:rowOff>
    </xdr:from>
    <xdr:to>
      <xdr:col>19</xdr:col>
      <xdr:colOff>327659</xdr:colOff>
      <xdr:row>33</xdr:row>
      <xdr:rowOff>178468</xdr:rowOff>
    </xdr:to>
    <xdr:sp macro="" textlink="Processing!M28">
      <xdr:nvSpPr>
        <xdr:cNvPr id="113" name="TextBox 112">
          <a:extLst>
            <a:ext uri="{FF2B5EF4-FFF2-40B4-BE49-F238E27FC236}">
              <a16:creationId xmlns:a16="http://schemas.microsoft.com/office/drawing/2014/main" id="{00000000-0008-0000-0100-000071000000}"/>
            </a:ext>
          </a:extLst>
        </xdr:cNvPr>
        <xdr:cNvSpPr txBox="1"/>
      </xdr:nvSpPr>
      <xdr:spPr>
        <a:xfrm>
          <a:off x="11059048" y="5956032"/>
          <a:ext cx="851011" cy="257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3D16A720-9EEA-4A71-BC45-35029BC5A3D1}" type="TxLink">
            <a:rPr lang="en-US" sz="1000" b="0" i="0" u="none" strike="noStrike">
              <a:solidFill>
                <a:srgbClr val="8D8FB5"/>
              </a:solidFill>
              <a:latin typeface="Aptos Narrow"/>
              <a:ea typeface="+mn-ea"/>
              <a:cs typeface="Mangal Pro" panose="00000500000000000000" pitchFamily="2" charset="0"/>
            </a:rPr>
            <a:pPr marL="0" indent="0" algn="l"/>
            <a:t>Emma</a:t>
          </a:fld>
          <a:endParaRPr lang="ru-RU" sz="1000" b="0" i="0" u="none" strike="noStrike">
            <a:solidFill>
              <a:srgbClr val="8D8FB5"/>
            </a:solidFill>
            <a:latin typeface="Aptos Narrow"/>
            <a:ea typeface="+mn-ea"/>
            <a:cs typeface="Mangal Pro" panose="00000500000000000000" pitchFamily="2" charset="0"/>
          </a:endParaRPr>
        </a:p>
      </xdr:txBody>
    </xdr:sp>
    <xdr:clientData/>
  </xdr:twoCellAnchor>
  <xdr:twoCellAnchor>
    <xdr:from>
      <xdr:col>18</xdr:col>
      <xdr:colOff>86248</xdr:colOff>
      <xdr:row>34</xdr:row>
      <xdr:rowOff>23662</xdr:rowOff>
    </xdr:from>
    <xdr:to>
      <xdr:col>19</xdr:col>
      <xdr:colOff>327659</xdr:colOff>
      <xdr:row>35</xdr:row>
      <xdr:rowOff>99862</xdr:rowOff>
    </xdr:to>
    <xdr:sp macro="" textlink="Processing!M29">
      <xdr:nvSpPr>
        <xdr:cNvPr id="114" name="TextBox 113">
          <a:extLst>
            <a:ext uri="{FF2B5EF4-FFF2-40B4-BE49-F238E27FC236}">
              <a16:creationId xmlns:a16="http://schemas.microsoft.com/office/drawing/2014/main" id="{00000000-0008-0000-0100-000072000000}"/>
            </a:ext>
          </a:extLst>
        </xdr:cNvPr>
        <xdr:cNvSpPr txBox="1"/>
      </xdr:nvSpPr>
      <xdr:spPr>
        <a:xfrm>
          <a:off x="11059048" y="6241582"/>
          <a:ext cx="851011"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6CDB0B2B-5D76-4D3C-A669-30A928CE9158}" type="TxLink">
            <a:rPr lang="en-US" sz="1000" b="0" i="0" u="none" strike="noStrike">
              <a:solidFill>
                <a:srgbClr val="8D8FB5"/>
              </a:solidFill>
              <a:latin typeface="Aptos Narrow"/>
              <a:ea typeface="+mn-ea"/>
              <a:cs typeface="Mangal Pro" panose="00000500000000000000" pitchFamily="2" charset="0"/>
            </a:rPr>
            <a:pPr marL="0" indent="0" algn="l"/>
            <a:t>Olivia</a:t>
          </a:fld>
          <a:endParaRPr lang="ru-RU" sz="1000" b="0" i="0" u="none" strike="noStrike">
            <a:solidFill>
              <a:srgbClr val="8D8FB5"/>
            </a:solidFill>
            <a:latin typeface="Aptos Narrow"/>
            <a:ea typeface="+mn-ea"/>
            <a:cs typeface="Mangal Pro" panose="00000500000000000000" pitchFamily="2" charset="0"/>
          </a:endParaRPr>
        </a:p>
      </xdr:txBody>
    </xdr:sp>
    <xdr:clientData/>
  </xdr:twoCellAnchor>
  <xdr:twoCellAnchor>
    <xdr:from>
      <xdr:col>18</xdr:col>
      <xdr:colOff>86248</xdr:colOff>
      <xdr:row>35</xdr:row>
      <xdr:rowOff>127935</xdr:rowOff>
    </xdr:from>
    <xdr:to>
      <xdr:col>19</xdr:col>
      <xdr:colOff>327659</xdr:colOff>
      <xdr:row>37</xdr:row>
      <xdr:rowOff>19650</xdr:rowOff>
    </xdr:to>
    <xdr:sp macro="" textlink="Processing!M30">
      <xdr:nvSpPr>
        <xdr:cNvPr id="115" name="TextBox 114">
          <a:extLst>
            <a:ext uri="{FF2B5EF4-FFF2-40B4-BE49-F238E27FC236}">
              <a16:creationId xmlns:a16="http://schemas.microsoft.com/office/drawing/2014/main" id="{00000000-0008-0000-0100-000073000000}"/>
            </a:ext>
          </a:extLst>
        </xdr:cNvPr>
        <xdr:cNvSpPr txBox="1"/>
      </xdr:nvSpPr>
      <xdr:spPr>
        <a:xfrm>
          <a:off x="11059048" y="6528735"/>
          <a:ext cx="851011" cy="257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35F4B15-965B-4A73-9C83-174AE82701A8}" type="TxLink">
            <a:rPr lang="en-US" sz="1000" b="0" i="0" u="none" strike="noStrike">
              <a:solidFill>
                <a:srgbClr val="8D8FB5"/>
              </a:solidFill>
              <a:latin typeface="Aptos Narrow"/>
              <a:ea typeface="+mn-ea"/>
              <a:cs typeface="Mangal Pro" panose="00000500000000000000" pitchFamily="2" charset="0"/>
            </a:rPr>
            <a:pPr marL="0" indent="0" algn="l"/>
            <a:t>Michael</a:t>
          </a:fld>
          <a:endParaRPr lang="ru-RU" sz="1000" b="0" i="0" u="none" strike="noStrike">
            <a:solidFill>
              <a:srgbClr val="8D8FB5"/>
            </a:solidFill>
            <a:latin typeface="Aptos Narrow"/>
            <a:ea typeface="+mn-ea"/>
            <a:cs typeface="Mangal Pro" panose="00000500000000000000" pitchFamily="2" charset="0"/>
          </a:endParaRPr>
        </a:p>
      </xdr:txBody>
    </xdr:sp>
    <xdr:clientData/>
  </xdr:twoCellAnchor>
  <xdr:twoCellAnchor>
    <xdr:from>
      <xdr:col>19</xdr:col>
      <xdr:colOff>467251</xdr:colOff>
      <xdr:row>29</xdr:row>
      <xdr:rowOff>99060</xdr:rowOff>
    </xdr:from>
    <xdr:to>
      <xdr:col>21</xdr:col>
      <xdr:colOff>99062</xdr:colOff>
      <xdr:row>30</xdr:row>
      <xdr:rowOff>175260</xdr:rowOff>
    </xdr:to>
    <xdr:sp macro="" textlink="Processing!N26">
      <xdr:nvSpPr>
        <xdr:cNvPr id="116" name="TextBox 115">
          <a:extLst>
            <a:ext uri="{FF2B5EF4-FFF2-40B4-BE49-F238E27FC236}">
              <a16:creationId xmlns:a16="http://schemas.microsoft.com/office/drawing/2014/main" id="{00000000-0008-0000-0100-000074000000}"/>
            </a:ext>
          </a:extLst>
        </xdr:cNvPr>
        <xdr:cNvSpPr txBox="1"/>
      </xdr:nvSpPr>
      <xdr:spPr>
        <a:xfrm>
          <a:off x="12049651" y="5402580"/>
          <a:ext cx="851011"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AB4A978D-54D2-4A1D-AF1E-12655B91C8CC}" type="TxLink">
            <a:rPr lang="en-US" sz="1200" b="0" i="0" u="none" strike="noStrike">
              <a:solidFill>
                <a:srgbClr val="8D8FB5"/>
              </a:solidFill>
              <a:latin typeface="Aptos Narrow"/>
              <a:ea typeface="+mn-ea"/>
              <a:cs typeface="Mangal Pro" panose="00000500000000000000" pitchFamily="2" charset="0"/>
            </a:rPr>
            <a:pPr marL="0" indent="0" algn="r"/>
            <a:t> $23,076 </a:t>
          </a:fld>
          <a:endParaRPr lang="ru-RU" sz="16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19</xdr:col>
      <xdr:colOff>467251</xdr:colOff>
      <xdr:row>31</xdr:row>
      <xdr:rowOff>18849</xdr:rowOff>
    </xdr:from>
    <xdr:to>
      <xdr:col>21</xdr:col>
      <xdr:colOff>99062</xdr:colOff>
      <xdr:row>32</xdr:row>
      <xdr:rowOff>95049</xdr:rowOff>
    </xdr:to>
    <xdr:sp macro="" textlink="Processing!N27">
      <xdr:nvSpPr>
        <xdr:cNvPr id="117" name="TextBox 116">
          <a:extLst>
            <a:ext uri="{FF2B5EF4-FFF2-40B4-BE49-F238E27FC236}">
              <a16:creationId xmlns:a16="http://schemas.microsoft.com/office/drawing/2014/main" id="{00000000-0008-0000-0100-000075000000}"/>
            </a:ext>
          </a:extLst>
        </xdr:cNvPr>
        <xdr:cNvSpPr txBox="1"/>
      </xdr:nvSpPr>
      <xdr:spPr>
        <a:xfrm>
          <a:off x="12049651" y="5688129"/>
          <a:ext cx="851011"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2DED3939-09BD-41E0-8895-9DDFC75D7DBA}" type="TxLink">
            <a:rPr lang="en-US" sz="1200" b="0" i="0" u="none" strike="noStrike">
              <a:solidFill>
                <a:srgbClr val="8D8FB5"/>
              </a:solidFill>
              <a:latin typeface="Aptos Narrow"/>
              <a:ea typeface="+mn-ea"/>
              <a:cs typeface="Mangal Pro" panose="00000500000000000000" pitchFamily="2" charset="0"/>
            </a:rPr>
            <a:pPr marL="0" indent="0" algn="r"/>
            <a:t> $22,452 </a:t>
          </a:fld>
          <a:endParaRPr lang="ru-RU" sz="1200" b="0" i="0" u="none" strike="noStrike">
            <a:solidFill>
              <a:srgbClr val="8D8FB5"/>
            </a:solidFill>
            <a:latin typeface="Aptos Narrow"/>
            <a:ea typeface="+mn-ea"/>
            <a:cs typeface="Mangal Pro" panose="00000500000000000000" pitchFamily="2" charset="0"/>
          </a:endParaRPr>
        </a:p>
      </xdr:txBody>
    </xdr:sp>
    <xdr:clientData/>
  </xdr:twoCellAnchor>
  <xdr:twoCellAnchor>
    <xdr:from>
      <xdr:col>19</xdr:col>
      <xdr:colOff>467251</xdr:colOff>
      <xdr:row>32</xdr:row>
      <xdr:rowOff>123123</xdr:rowOff>
    </xdr:from>
    <xdr:to>
      <xdr:col>21</xdr:col>
      <xdr:colOff>99062</xdr:colOff>
      <xdr:row>34</xdr:row>
      <xdr:rowOff>14839</xdr:rowOff>
    </xdr:to>
    <xdr:sp macro="" textlink="Processing!N28">
      <xdr:nvSpPr>
        <xdr:cNvPr id="118" name="TextBox 117">
          <a:extLst>
            <a:ext uri="{FF2B5EF4-FFF2-40B4-BE49-F238E27FC236}">
              <a16:creationId xmlns:a16="http://schemas.microsoft.com/office/drawing/2014/main" id="{00000000-0008-0000-0100-000076000000}"/>
            </a:ext>
          </a:extLst>
        </xdr:cNvPr>
        <xdr:cNvSpPr txBox="1"/>
      </xdr:nvSpPr>
      <xdr:spPr>
        <a:xfrm>
          <a:off x="12049651" y="5975283"/>
          <a:ext cx="851011" cy="257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57E5FCBD-FC76-46DD-BBEA-88240E96EB7C}" type="TxLink">
            <a:rPr lang="en-US" sz="1200" b="0" i="0" u="none" strike="noStrike">
              <a:solidFill>
                <a:srgbClr val="8D8FB5"/>
              </a:solidFill>
              <a:latin typeface="Aptos Narrow"/>
              <a:ea typeface="+mn-ea"/>
              <a:cs typeface="Mangal Pro" panose="00000500000000000000" pitchFamily="2" charset="0"/>
            </a:rPr>
            <a:pPr marL="0" indent="0" algn="r"/>
            <a:t> $20,737 </a:t>
          </a:fld>
          <a:endParaRPr lang="ru-RU" sz="1200" b="0" i="0" u="none" strike="noStrike">
            <a:solidFill>
              <a:srgbClr val="8D8FB5"/>
            </a:solidFill>
            <a:latin typeface="Aptos Narrow"/>
            <a:ea typeface="+mn-ea"/>
            <a:cs typeface="Mangal Pro" panose="00000500000000000000" pitchFamily="2" charset="0"/>
          </a:endParaRPr>
        </a:p>
      </xdr:txBody>
    </xdr:sp>
    <xdr:clientData/>
  </xdr:twoCellAnchor>
  <xdr:twoCellAnchor>
    <xdr:from>
      <xdr:col>19</xdr:col>
      <xdr:colOff>467251</xdr:colOff>
      <xdr:row>34</xdr:row>
      <xdr:rowOff>42913</xdr:rowOff>
    </xdr:from>
    <xdr:to>
      <xdr:col>21</xdr:col>
      <xdr:colOff>99062</xdr:colOff>
      <xdr:row>35</xdr:row>
      <xdr:rowOff>119113</xdr:rowOff>
    </xdr:to>
    <xdr:sp macro="" textlink="Processing!N29">
      <xdr:nvSpPr>
        <xdr:cNvPr id="119" name="TextBox 118">
          <a:extLst>
            <a:ext uri="{FF2B5EF4-FFF2-40B4-BE49-F238E27FC236}">
              <a16:creationId xmlns:a16="http://schemas.microsoft.com/office/drawing/2014/main" id="{00000000-0008-0000-0100-000077000000}"/>
            </a:ext>
          </a:extLst>
        </xdr:cNvPr>
        <xdr:cNvSpPr txBox="1"/>
      </xdr:nvSpPr>
      <xdr:spPr>
        <a:xfrm>
          <a:off x="12049651" y="6260833"/>
          <a:ext cx="851011"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471B5BEC-D684-4F3C-B864-2F331961913D}" type="TxLink">
            <a:rPr lang="en-US" sz="1200" b="0" i="0" u="none" strike="noStrike">
              <a:solidFill>
                <a:srgbClr val="8D8FB5"/>
              </a:solidFill>
              <a:latin typeface="Aptos Narrow"/>
              <a:ea typeface="+mn-ea"/>
              <a:cs typeface="Mangal Pro" panose="00000500000000000000" pitchFamily="2" charset="0"/>
            </a:rPr>
            <a:pPr marL="0" indent="0" algn="r"/>
            <a:t> $19,334 </a:t>
          </a:fld>
          <a:endParaRPr lang="ru-RU" sz="1200" b="0" i="0" u="none" strike="noStrike">
            <a:solidFill>
              <a:srgbClr val="8D8FB5"/>
            </a:solidFill>
            <a:latin typeface="Aptos Narrow"/>
            <a:ea typeface="+mn-ea"/>
            <a:cs typeface="Mangal Pro" panose="00000500000000000000" pitchFamily="2" charset="0"/>
          </a:endParaRPr>
        </a:p>
      </xdr:txBody>
    </xdr:sp>
    <xdr:clientData/>
  </xdr:twoCellAnchor>
  <xdr:twoCellAnchor>
    <xdr:from>
      <xdr:col>19</xdr:col>
      <xdr:colOff>467251</xdr:colOff>
      <xdr:row>35</xdr:row>
      <xdr:rowOff>147186</xdr:rowOff>
    </xdr:from>
    <xdr:to>
      <xdr:col>21</xdr:col>
      <xdr:colOff>99062</xdr:colOff>
      <xdr:row>37</xdr:row>
      <xdr:rowOff>38901</xdr:rowOff>
    </xdr:to>
    <xdr:sp macro="" textlink="Processing!N30">
      <xdr:nvSpPr>
        <xdr:cNvPr id="120" name="TextBox 119">
          <a:extLst>
            <a:ext uri="{FF2B5EF4-FFF2-40B4-BE49-F238E27FC236}">
              <a16:creationId xmlns:a16="http://schemas.microsoft.com/office/drawing/2014/main" id="{00000000-0008-0000-0100-000078000000}"/>
            </a:ext>
          </a:extLst>
        </xdr:cNvPr>
        <xdr:cNvSpPr txBox="1"/>
      </xdr:nvSpPr>
      <xdr:spPr>
        <a:xfrm>
          <a:off x="12049651" y="6547986"/>
          <a:ext cx="851011" cy="257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38BF2EAA-CFB1-4932-A78F-AA1A5BA5364F}" type="TxLink">
            <a:rPr lang="en-US" sz="1200" b="0" i="0" u="none" strike="noStrike">
              <a:solidFill>
                <a:srgbClr val="8D8FB5"/>
              </a:solidFill>
              <a:latin typeface="Aptos Narrow"/>
              <a:ea typeface="+mn-ea"/>
              <a:cs typeface="Mangal Pro" panose="00000500000000000000" pitchFamily="2" charset="0"/>
            </a:rPr>
            <a:pPr marL="0" indent="0" algn="r"/>
            <a:t> $18,087 </a:t>
          </a:fld>
          <a:endParaRPr lang="ru-RU" sz="1200" b="0" i="0" u="none" strike="noStrike">
            <a:solidFill>
              <a:srgbClr val="8D8FB5"/>
            </a:solidFill>
            <a:latin typeface="Aptos Narrow"/>
            <a:ea typeface="+mn-ea"/>
            <a:cs typeface="Mangal Pro" panose="00000500000000000000" pitchFamily="2" charset="0"/>
          </a:endParaRPr>
        </a:p>
      </xdr:txBody>
    </xdr:sp>
    <xdr:clientData/>
  </xdr:twoCellAnchor>
  <xdr:twoCellAnchor editAs="oneCell">
    <xdr:from>
      <xdr:col>13</xdr:col>
      <xdr:colOff>68580</xdr:colOff>
      <xdr:row>6</xdr:row>
      <xdr:rowOff>38100</xdr:rowOff>
    </xdr:from>
    <xdr:to>
      <xdr:col>15</xdr:col>
      <xdr:colOff>586740</xdr:colOff>
      <xdr:row>8</xdr:row>
      <xdr:rowOff>19812</xdr:rowOff>
    </xdr:to>
    <mc:AlternateContent xmlns:mc="http://schemas.openxmlformats.org/markup-compatibility/2006" xmlns:a14="http://schemas.microsoft.com/office/drawing/2010/main">
      <mc:Choice Requires="a14">
        <xdr:graphicFrame macro="">
          <xdr:nvGraphicFramePr>
            <xdr:cNvPr id="121" name="Year 1">
              <a:extLst>
                <a:ext uri="{FF2B5EF4-FFF2-40B4-BE49-F238E27FC236}">
                  <a16:creationId xmlns:a16="http://schemas.microsoft.com/office/drawing/2014/main" id="{00000000-0008-0000-0100-000079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993380" y="1135380"/>
              <a:ext cx="1737360" cy="347472"/>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12</xdr:col>
      <xdr:colOff>472440</xdr:colOff>
      <xdr:row>15</xdr:row>
      <xdr:rowOff>144781</xdr:rowOff>
    </xdr:from>
    <xdr:to>
      <xdr:col>21</xdr:col>
      <xdr:colOff>60960</xdr:colOff>
      <xdr:row>17</xdr:row>
      <xdr:rowOff>126493</xdr:rowOff>
    </xdr:to>
    <mc:AlternateContent xmlns:mc="http://schemas.openxmlformats.org/markup-compatibility/2006" xmlns:a14="http://schemas.microsoft.com/office/drawing/2010/main">
      <mc:Choice Requires="a14">
        <xdr:graphicFrame macro="">
          <xdr:nvGraphicFramePr>
            <xdr:cNvPr id="122" name="Month 1">
              <a:extLst>
                <a:ext uri="{FF2B5EF4-FFF2-40B4-BE49-F238E27FC236}">
                  <a16:creationId xmlns:a16="http://schemas.microsoft.com/office/drawing/2014/main" id="{00000000-0008-0000-0100-00007A00000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787640" y="2887981"/>
              <a:ext cx="5074920" cy="347472"/>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3</xdr:col>
      <xdr:colOff>251460</xdr:colOff>
      <xdr:row>36</xdr:row>
      <xdr:rowOff>30480</xdr:rowOff>
    </xdr:from>
    <xdr:to>
      <xdr:col>8</xdr:col>
      <xdr:colOff>38100</xdr:colOff>
      <xdr:row>37</xdr:row>
      <xdr:rowOff>167640</xdr:rowOff>
    </xdr:to>
    <mc:AlternateContent xmlns:mc="http://schemas.openxmlformats.org/markup-compatibility/2006" xmlns:a14="http://schemas.microsoft.com/office/drawing/2010/main">
      <mc:Choice Requires="a14">
        <xdr:graphicFrame macro="">
          <xdr:nvGraphicFramePr>
            <xdr:cNvPr id="123" name="Opportunity Pipeline 1">
              <a:extLst>
                <a:ext uri="{FF2B5EF4-FFF2-40B4-BE49-F238E27FC236}">
                  <a16:creationId xmlns:a16="http://schemas.microsoft.com/office/drawing/2014/main" id="{00000000-0008-0000-0100-00007B000000}"/>
                </a:ext>
              </a:extLst>
            </xdr:cNvPr>
            <xdr:cNvGraphicFramePr/>
          </xdr:nvGraphicFramePr>
          <xdr:xfrm>
            <a:off x="0" y="0"/>
            <a:ext cx="0" cy="0"/>
          </xdr:xfrm>
          <a:graphic>
            <a:graphicData uri="http://schemas.microsoft.com/office/drawing/2010/slicer">
              <sle:slicer xmlns:sle="http://schemas.microsoft.com/office/drawing/2010/slicer" name="Opportunity Pipeline 1"/>
            </a:graphicData>
          </a:graphic>
        </xdr:graphicFrame>
      </mc:Choice>
      <mc:Fallback xmlns="">
        <xdr:sp macro="" textlink="">
          <xdr:nvSpPr>
            <xdr:cNvPr id="0" name=""/>
            <xdr:cNvSpPr>
              <a:spLocks noTextEdit="1"/>
            </xdr:cNvSpPr>
          </xdr:nvSpPr>
          <xdr:spPr>
            <a:xfrm>
              <a:off x="2080260" y="6614160"/>
              <a:ext cx="2834640" cy="3200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6</xdr:col>
      <xdr:colOff>3048</xdr:colOff>
      <xdr:row>28</xdr:row>
      <xdr:rowOff>160020</xdr:rowOff>
    </xdr:from>
    <xdr:to>
      <xdr:col>7</xdr:col>
      <xdr:colOff>499872</xdr:colOff>
      <xdr:row>30</xdr:row>
      <xdr:rowOff>53340</xdr:rowOff>
    </xdr:to>
    <xdr:sp macro="" textlink="Processing!I21">
      <xdr:nvSpPr>
        <xdr:cNvPr id="124" name="TextBox 123">
          <a:extLst>
            <a:ext uri="{FF2B5EF4-FFF2-40B4-BE49-F238E27FC236}">
              <a16:creationId xmlns:a16="http://schemas.microsoft.com/office/drawing/2014/main" id="{00000000-0008-0000-0100-00007C000000}"/>
            </a:ext>
          </a:extLst>
        </xdr:cNvPr>
        <xdr:cNvSpPr txBox="1"/>
      </xdr:nvSpPr>
      <xdr:spPr>
        <a:xfrm>
          <a:off x="3660648" y="5280660"/>
          <a:ext cx="110642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2407BEC-E720-4FDA-B712-ED08880EDC0A}" type="TxLink">
            <a:rPr lang="en-US" sz="1200" b="0" i="0" u="none" strike="noStrike">
              <a:solidFill>
                <a:srgbClr val="161A28"/>
              </a:solidFill>
              <a:latin typeface="Aptos Narrow"/>
              <a:ea typeface="+mn-ea"/>
              <a:cs typeface="Mangal Pro" panose="00000500000000000000" pitchFamily="2" charset="0"/>
            </a:rPr>
            <a:pPr marL="0" indent="0" algn="ctr"/>
            <a:t> $588,164 </a:t>
          </a:fld>
          <a:endParaRPr lang="ru-RU" sz="2000" b="0" i="0" u="none" strike="noStrike">
            <a:solidFill>
              <a:srgbClr val="161A28"/>
            </a:solidFill>
            <a:latin typeface="Mangal Pro" panose="00000500000000000000" pitchFamily="2" charset="0"/>
            <a:ea typeface="+mn-ea"/>
            <a:cs typeface="Mangal Pro" panose="00000500000000000000" pitchFamily="2" charset="0"/>
          </a:endParaRPr>
        </a:p>
      </xdr:txBody>
    </xdr:sp>
    <xdr:clientData/>
  </xdr:twoCellAnchor>
  <xdr:twoCellAnchor editAs="oneCell">
    <xdr:from>
      <xdr:col>7</xdr:col>
      <xdr:colOff>541020</xdr:colOff>
      <xdr:row>36</xdr:row>
      <xdr:rowOff>22860</xdr:rowOff>
    </xdr:from>
    <xdr:to>
      <xdr:col>11</xdr:col>
      <xdr:colOff>68580</xdr:colOff>
      <xdr:row>37</xdr:row>
      <xdr:rowOff>160020</xdr:rowOff>
    </xdr:to>
    <mc:AlternateContent xmlns:mc="http://schemas.openxmlformats.org/markup-compatibility/2006" xmlns:a14="http://schemas.microsoft.com/office/drawing/2010/main">
      <mc:Choice Requires="a14">
        <xdr:graphicFrame macro="">
          <xdr:nvGraphicFramePr>
            <xdr:cNvPr id="125" name="Days 1">
              <a:extLst>
                <a:ext uri="{FF2B5EF4-FFF2-40B4-BE49-F238E27FC236}">
                  <a16:creationId xmlns:a16="http://schemas.microsoft.com/office/drawing/2014/main" id="{00000000-0008-0000-0100-00007D000000}"/>
                </a:ext>
              </a:extLst>
            </xdr:cNvPr>
            <xdr:cNvGraphicFramePr/>
          </xdr:nvGraphicFramePr>
          <xdr:xfrm>
            <a:off x="0" y="0"/>
            <a:ext cx="0" cy="0"/>
          </xdr:xfrm>
          <a:graphic>
            <a:graphicData uri="http://schemas.microsoft.com/office/drawing/2010/slicer">
              <sle:slicer xmlns:sle="http://schemas.microsoft.com/office/drawing/2010/slicer" name="Days 1"/>
            </a:graphicData>
          </a:graphic>
        </xdr:graphicFrame>
      </mc:Choice>
      <mc:Fallback xmlns="">
        <xdr:sp macro="" textlink="">
          <xdr:nvSpPr>
            <xdr:cNvPr id="0" name=""/>
            <xdr:cNvSpPr>
              <a:spLocks noTextEdit="1"/>
            </xdr:cNvSpPr>
          </xdr:nvSpPr>
          <xdr:spPr>
            <a:xfrm>
              <a:off x="4808220" y="6606540"/>
              <a:ext cx="1965960" cy="3200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10</xdr:col>
      <xdr:colOff>182880</xdr:colOff>
      <xdr:row>28</xdr:row>
      <xdr:rowOff>137160</xdr:rowOff>
    </xdr:from>
    <xdr:to>
      <xdr:col>11</xdr:col>
      <xdr:colOff>50292</xdr:colOff>
      <xdr:row>30</xdr:row>
      <xdr:rowOff>30480</xdr:rowOff>
    </xdr:to>
    <xdr:sp macro="" textlink="Processing!J15">
      <xdr:nvSpPr>
        <xdr:cNvPr id="126" name="TextBox 125">
          <a:extLst>
            <a:ext uri="{FF2B5EF4-FFF2-40B4-BE49-F238E27FC236}">
              <a16:creationId xmlns:a16="http://schemas.microsoft.com/office/drawing/2014/main" id="{00000000-0008-0000-0100-00007E000000}"/>
            </a:ext>
          </a:extLst>
        </xdr:cNvPr>
        <xdr:cNvSpPr txBox="1"/>
      </xdr:nvSpPr>
      <xdr:spPr>
        <a:xfrm>
          <a:off x="6278880" y="5257800"/>
          <a:ext cx="477012"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F7AA8FC-2C50-4221-B416-6715FEC7F0BD}" type="TxLink">
            <a:rPr lang="en-US" sz="1200" b="0" i="0" u="none" strike="noStrike">
              <a:solidFill>
                <a:srgbClr val="161A28"/>
              </a:solidFill>
              <a:latin typeface="Aptos Narrow"/>
              <a:ea typeface="+mn-ea"/>
              <a:cs typeface="Mangal Pro" panose="00000500000000000000" pitchFamily="2" charset="0"/>
            </a:rPr>
            <a:pPr marL="0" indent="0" algn="r"/>
            <a:t>20%</a:t>
          </a:fld>
          <a:endParaRPr lang="ru-RU" sz="1200" b="0" i="0" u="none" strike="noStrike">
            <a:solidFill>
              <a:srgbClr val="161A28"/>
            </a:solidFill>
            <a:latin typeface="Aptos Narrow"/>
            <a:ea typeface="+mn-ea"/>
            <a:cs typeface="Mangal Pro" panose="00000500000000000000" pitchFamily="2" charset="0"/>
          </a:endParaRPr>
        </a:p>
      </xdr:txBody>
    </xdr:sp>
    <xdr:clientData/>
  </xdr:twoCellAnchor>
  <xdr:twoCellAnchor>
    <xdr:from>
      <xdr:col>17</xdr:col>
      <xdr:colOff>220980</xdr:colOff>
      <xdr:row>37</xdr:row>
      <xdr:rowOff>144780</xdr:rowOff>
    </xdr:from>
    <xdr:to>
      <xdr:col>19</xdr:col>
      <xdr:colOff>271893</xdr:colOff>
      <xdr:row>40</xdr:row>
      <xdr:rowOff>7620</xdr:rowOff>
    </xdr:to>
    <xdr:sp macro="" textlink="Processing!B24">
      <xdr:nvSpPr>
        <xdr:cNvPr id="127" name="TextBox 126">
          <a:extLst>
            <a:ext uri="{FF2B5EF4-FFF2-40B4-BE49-F238E27FC236}">
              <a16:creationId xmlns:a16="http://schemas.microsoft.com/office/drawing/2014/main" id="{00000000-0008-0000-0100-00007F000000}"/>
            </a:ext>
          </a:extLst>
        </xdr:cNvPr>
        <xdr:cNvSpPr txBox="1"/>
      </xdr:nvSpPr>
      <xdr:spPr>
        <a:xfrm>
          <a:off x="10584180" y="6911340"/>
          <a:ext cx="1270113"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DB0F802-D62B-4C01-9C7D-4010BACA3CB9}" type="TxLink">
            <a:rPr lang="en-US" sz="1100" b="0" i="0" u="none" strike="noStrike">
              <a:solidFill>
                <a:srgbClr val="8D8FB5"/>
              </a:solidFill>
              <a:latin typeface="Aptos Narrow"/>
              <a:ea typeface="+mn-ea"/>
              <a:cs typeface="Mangal Pro" panose="00000500000000000000" pitchFamily="2" charset="0"/>
            </a:rPr>
            <a:pPr marL="0" indent="0" algn="ctr"/>
            <a:t>Sales Team</a:t>
          </a:fld>
          <a:endParaRPr lang="ru-RU"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19</xdr:col>
      <xdr:colOff>53340</xdr:colOff>
      <xdr:row>37</xdr:row>
      <xdr:rowOff>129540</xdr:rowOff>
    </xdr:from>
    <xdr:to>
      <xdr:col>21</xdr:col>
      <xdr:colOff>281940</xdr:colOff>
      <xdr:row>39</xdr:row>
      <xdr:rowOff>175260</xdr:rowOff>
    </xdr:to>
    <xdr:sp macro="" textlink="Processing!G24">
      <xdr:nvSpPr>
        <xdr:cNvPr id="128" name="TextBox 127">
          <a:extLst>
            <a:ext uri="{FF2B5EF4-FFF2-40B4-BE49-F238E27FC236}">
              <a16:creationId xmlns:a16="http://schemas.microsoft.com/office/drawing/2014/main" id="{00000000-0008-0000-0100-000080000000}"/>
            </a:ext>
          </a:extLst>
        </xdr:cNvPr>
        <xdr:cNvSpPr txBox="1"/>
      </xdr:nvSpPr>
      <xdr:spPr>
        <a:xfrm>
          <a:off x="11635740" y="6896100"/>
          <a:ext cx="144780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978AA10-C6CA-4F02-8B15-3BADBA762531}" type="TxLink">
            <a:rPr lang="en-US" sz="1100" b="0" i="0" u="none" strike="noStrike">
              <a:solidFill>
                <a:srgbClr val="8D8FB5"/>
              </a:solidFill>
              <a:latin typeface="Aptos Narrow"/>
              <a:ea typeface="+mn-ea"/>
              <a:cs typeface="Mangal Pro" panose="00000500000000000000" pitchFamily="2" charset="0"/>
            </a:rPr>
            <a:pPr marL="0" indent="0" algn="ctr"/>
            <a:t>Marketing Team</a:t>
          </a:fld>
          <a:endParaRPr lang="ru-RU" sz="1100" b="0" i="0" u="none" strike="noStrike">
            <a:solidFill>
              <a:srgbClr val="8D8FB5"/>
            </a:solidFill>
            <a:latin typeface="Aptos Narrow"/>
            <a:ea typeface="+mn-ea"/>
            <a:cs typeface="Mangal Pro" panose="00000500000000000000" pitchFamily="2" charset="0"/>
          </a:endParaRPr>
        </a:p>
      </xdr:txBody>
    </xdr:sp>
    <xdr:clientData/>
  </xdr:twoCellAnchor>
  <mc:AlternateContent xmlns:mc="http://schemas.openxmlformats.org/markup-compatibility/2006">
    <mc:Choice xmlns:a14="http://schemas.microsoft.com/office/drawing/2010/main" Requires="a14">
      <xdr:twoCellAnchor editAs="oneCell">
        <xdr:from>
          <xdr:col>17</xdr:col>
          <xdr:colOff>285750</xdr:colOff>
          <xdr:row>38</xdr:row>
          <xdr:rowOff>28575</xdr:rowOff>
        </xdr:from>
        <xdr:to>
          <xdr:col>19</xdr:col>
          <xdr:colOff>95250</xdr:colOff>
          <xdr:row>39</xdr:row>
          <xdr:rowOff>85725</xdr:rowOff>
        </xdr:to>
        <xdr:sp macro="" textlink="">
          <xdr:nvSpPr>
            <xdr:cNvPr id="6145" name="Option Button 1" hidden="1">
              <a:extLst>
                <a:ext uri="{63B3BB69-23CF-44E3-9099-C40C66FF867C}">
                  <a14:compatExt spid="_x0000_s6145"/>
                </a:ext>
                <a:ext uri="{FF2B5EF4-FFF2-40B4-BE49-F238E27FC236}">
                  <a16:creationId xmlns:a16="http://schemas.microsoft.com/office/drawing/2014/main" id="{00000000-0008-0000-0200-00000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19</xdr:col>
          <xdr:colOff>114300</xdr:colOff>
          <xdr:row>38</xdr:row>
          <xdr:rowOff>19050</xdr:rowOff>
        </xdr:from>
        <xdr:to>
          <xdr:col>21</xdr:col>
          <xdr:colOff>95250</xdr:colOff>
          <xdr:row>39</xdr:row>
          <xdr:rowOff>104775</xdr:rowOff>
        </xdr:to>
        <xdr:sp macro="" textlink="">
          <xdr:nvSpPr>
            <xdr:cNvPr id="6146" name="Option Button 2" hidden="1">
              <a:extLst>
                <a:ext uri="{63B3BB69-23CF-44E3-9099-C40C66FF867C}">
                  <a14:compatExt spid="_x0000_s6146"/>
                </a:ext>
                <a:ext uri="{FF2B5EF4-FFF2-40B4-BE49-F238E27FC236}">
                  <a16:creationId xmlns:a16="http://schemas.microsoft.com/office/drawing/2014/main" id="{00000000-0008-0000-0200-00000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twoCellAnchor editAs="oneCell">
    <xdr:from>
      <xdr:col>0</xdr:col>
      <xdr:colOff>76200</xdr:colOff>
      <xdr:row>1</xdr:row>
      <xdr:rowOff>0</xdr:rowOff>
    </xdr:from>
    <xdr:to>
      <xdr:col>0</xdr:col>
      <xdr:colOff>441960</xdr:colOff>
      <xdr:row>3</xdr:row>
      <xdr:rowOff>0</xdr:rowOff>
    </xdr:to>
    <xdr:pic>
      <xdr:nvPicPr>
        <xdr:cNvPr id="135" name="Graphic 134" descr="Moon with solid fill">
          <a:hlinkClick xmlns:r="http://schemas.openxmlformats.org/officeDocument/2006/relationships" r:id="rId18"/>
          <a:extLst>
            <a:ext uri="{FF2B5EF4-FFF2-40B4-BE49-F238E27FC236}">
              <a16:creationId xmlns:a16="http://schemas.microsoft.com/office/drawing/2014/main" id="{00000000-0008-0000-0100-000087000000}"/>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76200" y="182880"/>
          <a:ext cx="365760" cy="3657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45</xdr:row>
      <xdr:rowOff>0</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0" y="0"/>
          <a:ext cx="14630400" cy="8229600"/>
        </a:xfrm>
        <a:prstGeom prst="rect">
          <a:avLst/>
        </a:prstGeom>
        <a:gradFill>
          <a:gsLst>
            <a:gs pos="0">
              <a:srgbClr val="0D0C15"/>
            </a:gs>
            <a:gs pos="100000">
              <a:srgbClr val="12111E"/>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fLocksWithSheet="0"/>
  </xdr:twoCellAnchor>
  <xdr:twoCellAnchor>
    <xdr:from>
      <xdr:col>1</xdr:col>
      <xdr:colOff>480626</xdr:colOff>
      <xdr:row>2</xdr:row>
      <xdr:rowOff>30480</xdr:rowOff>
    </xdr:from>
    <xdr:to>
      <xdr:col>22</xdr:col>
      <xdr:colOff>45719</xdr:colOff>
      <xdr:row>39</xdr:row>
      <xdr:rowOff>167640</xdr:rowOff>
    </xdr:to>
    <xdr:sp macro="" textlink="">
      <xdr:nvSpPr>
        <xdr:cNvPr id="4" name="Rectangle: Rounded Corners 3">
          <a:extLst>
            <a:ext uri="{FF2B5EF4-FFF2-40B4-BE49-F238E27FC236}">
              <a16:creationId xmlns:a16="http://schemas.microsoft.com/office/drawing/2014/main" id="{00000000-0008-0000-0000-000004000000}"/>
            </a:ext>
          </a:extLst>
        </xdr:cNvPr>
        <xdr:cNvSpPr/>
      </xdr:nvSpPr>
      <xdr:spPr>
        <a:xfrm>
          <a:off x="1090226" y="396240"/>
          <a:ext cx="12366693" cy="6903720"/>
        </a:xfrm>
        <a:prstGeom prst="roundRect">
          <a:avLst>
            <a:gd name="adj" fmla="val 3889"/>
          </a:avLst>
        </a:prstGeom>
        <a:gradFill>
          <a:gsLst>
            <a:gs pos="0">
              <a:srgbClr val="0F0F1B"/>
            </a:gs>
            <a:gs pos="58000">
              <a:srgbClr val="282A3E"/>
            </a:gs>
            <a:gs pos="100000">
              <a:srgbClr val="111320"/>
            </a:gs>
          </a:gsLst>
          <a:lin ang="0" scaled="0"/>
        </a:gradFill>
        <a:ln w="9525">
          <a:gradFill flip="none" rotWithShape="1">
            <a:gsLst>
              <a:gs pos="12000">
                <a:srgbClr val="3E4060"/>
              </a:gs>
              <a:gs pos="34000">
                <a:srgbClr val="2C2E44"/>
              </a:gs>
              <a:gs pos="64000">
                <a:srgbClr val="FFE1FF"/>
              </a:gs>
              <a:gs pos="23000">
                <a:srgbClr val="3399FF"/>
              </a:gs>
              <a:gs pos="93000">
                <a:srgbClr val="3E4060"/>
              </a:gs>
              <a:gs pos="75000">
                <a:srgbClr val="C05BE9"/>
              </a:gs>
            </a:gsLst>
            <a:path path="circle">
              <a:fillToRect t="100000" r="100000"/>
            </a:path>
            <a:tileRect l="-100000" b="-100000"/>
          </a:gradFill>
        </a:ln>
        <a:effectLst>
          <a:outerShdw blurRad="190500" dist="254000" dir="8100000" algn="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312420</xdr:colOff>
      <xdr:row>4</xdr:row>
      <xdr:rowOff>53340</xdr:rowOff>
    </xdr:from>
    <xdr:to>
      <xdr:col>11</xdr:col>
      <xdr:colOff>220980</xdr:colOff>
      <xdr:row>26</xdr:row>
      <xdr:rowOff>144780</xdr:rowOff>
    </xdr:to>
    <xdr:sp macro="" textlink="">
      <xdr:nvSpPr>
        <xdr:cNvPr id="6" name="Rectangle: Rounded Corners 5">
          <a:extLst>
            <a:ext uri="{FF2B5EF4-FFF2-40B4-BE49-F238E27FC236}">
              <a16:creationId xmlns:a16="http://schemas.microsoft.com/office/drawing/2014/main" id="{00000000-0008-0000-0000-000006000000}"/>
            </a:ext>
          </a:extLst>
        </xdr:cNvPr>
        <xdr:cNvSpPr/>
      </xdr:nvSpPr>
      <xdr:spPr>
        <a:xfrm>
          <a:off x="1531620" y="784860"/>
          <a:ext cx="5394960" cy="4114800"/>
        </a:xfrm>
        <a:prstGeom prst="roundRect">
          <a:avLst>
            <a:gd name="adj" fmla="val 4216"/>
          </a:avLst>
        </a:prstGeom>
        <a:gradFill>
          <a:gsLst>
            <a:gs pos="44000">
              <a:srgbClr val="161A28"/>
            </a:gs>
            <a:gs pos="100000">
              <a:srgbClr val="1E2133"/>
            </a:gs>
          </a:gsLst>
          <a:lin ang="0" scaled="0"/>
        </a:gradFill>
        <a:ln w="9525">
          <a:gradFill flip="none" rotWithShape="1">
            <a:gsLst>
              <a:gs pos="0">
                <a:srgbClr val="5F6193"/>
              </a:gs>
              <a:gs pos="100000">
                <a:srgbClr val="3E4060"/>
              </a:gs>
            </a:gsLst>
            <a:lin ang="8100000" scaled="1"/>
            <a:tileRect/>
          </a:gradFill>
        </a:ln>
        <a:effectLst>
          <a:outerShdw blurRad="127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439919</xdr:colOff>
      <xdr:row>19</xdr:row>
      <xdr:rowOff>107979</xdr:rowOff>
    </xdr:from>
    <xdr:to>
      <xdr:col>6</xdr:col>
      <xdr:colOff>325619</xdr:colOff>
      <xdr:row>20</xdr:row>
      <xdr:rowOff>139100</xdr:rowOff>
    </xdr:to>
    <xdr:sp macro="" textlink="">
      <xdr:nvSpPr>
        <xdr:cNvPr id="11" name="Oval 10">
          <a:extLst>
            <a:ext uri="{FF2B5EF4-FFF2-40B4-BE49-F238E27FC236}">
              <a16:creationId xmlns:a16="http://schemas.microsoft.com/office/drawing/2014/main" id="{00000000-0008-0000-0000-00000B000000}"/>
            </a:ext>
          </a:extLst>
        </xdr:cNvPr>
        <xdr:cNvSpPr/>
      </xdr:nvSpPr>
      <xdr:spPr>
        <a:xfrm>
          <a:off x="2268719" y="3582699"/>
          <a:ext cx="1714500" cy="214001"/>
        </a:xfrm>
        <a:prstGeom prst="ellipse">
          <a:avLst/>
        </a:prstGeom>
        <a:gradFill flip="none" rotWithShape="1">
          <a:gsLst>
            <a:gs pos="0">
              <a:srgbClr val="382935"/>
            </a:gs>
            <a:gs pos="100000">
              <a:srgbClr val="5A3D41">
                <a:alpha val="2000"/>
              </a:srgbClr>
            </a:gs>
          </a:gsLst>
          <a:path path="shape">
            <a:fillToRect l="50000" t="50000" r="50000" b="50000"/>
          </a:path>
          <a:tileRect/>
        </a:gradFill>
        <a:ln w="9525">
          <a:gradFill>
            <a:gsLst>
              <a:gs pos="56000">
                <a:srgbClr val="191C2C"/>
              </a:gs>
              <a:gs pos="100000">
                <a:srgbClr val="FFF9EC"/>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69526</xdr:colOff>
      <xdr:row>7</xdr:row>
      <xdr:rowOff>153346</xdr:rowOff>
    </xdr:from>
    <xdr:to>
      <xdr:col>7</xdr:col>
      <xdr:colOff>69526</xdr:colOff>
      <xdr:row>20</xdr:row>
      <xdr:rowOff>60259</xdr:rowOff>
    </xdr:to>
    <xdr:grpSp>
      <xdr:nvGrpSpPr>
        <xdr:cNvPr id="12" name="Group 11">
          <a:extLst>
            <a:ext uri="{FF2B5EF4-FFF2-40B4-BE49-F238E27FC236}">
              <a16:creationId xmlns:a16="http://schemas.microsoft.com/office/drawing/2014/main" id="{00000000-0008-0000-0000-00000C000000}"/>
            </a:ext>
          </a:extLst>
        </xdr:cNvPr>
        <xdr:cNvGrpSpPr/>
      </xdr:nvGrpSpPr>
      <xdr:grpSpPr>
        <a:xfrm>
          <a:off x="4165276" y="1486846"/>
          <a:ext cx="0" cy="2383413"/>
          <a:chOff x="4370695" y="1758528"/>
          <a:chExt cx="2377440" cy="2284353"/>
        </a:xfrm>
      </xdr:grpSpPr>
      <xdr:sp macro="" textlink="">
        <xdr:nvSpPr>
          <xdr:cNvPr id="13" name="Trapezoid 12">
            <a:extLst>
              <a:ext uri="{FF2B5EF4-FFF2-40B4-BE49-F238E27FC236}">
                <a16:creationId xmlns:a16="http://schemas.microsoft.com/office/drawing/2014/main" id="{00000000-0008-0000-0000-00000D000000}"/>
              </a:ext>
            </a:extLst>
          </xdr:cNvPr>
          <xdr:cNvSpPr/>
        </xdr:nvSpPr>
        <xdr:spPr>
          <a:xfrm rot="10800000">
            <a:off x="4370695" y="1758528"/>
            <a:ext cx="2377440" cy="457200"/>
          </a:xfrm>
          <a:prstGeom prst="trapezoid">
            <a:avLst>
              <a:gd name="adj" fmla="val 38333"/>
            </a:avLst>
          </a:prstGeom>
          <a:gradFill>
            <a:gsLst>
              <a:gs pos="100000">
                <a:srgbClr val="34DEE9"/>
              </a:gs>
              <a:gs pos="0">
                <a:srgbClr val="BF5DF7"/>
              </a:gs>
              <a:gs pos="80000">
                <a:srgbClr val="0D95D9"/>
              </a:gs>
              <a:gs pos="32000">
                <a:srgbClr val="362DA6"/>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4" name="Trapezoid 13">
            <a:extLst>
              <a:ext uri="{FF2B5EF4-FFF2-40B4-BE49-F238E27FC236}">
                <a16:creationId xmlns:a16="http://schemas.microsoft.com/office/drawing/2014/main" id="{00000000-0008-0000-0000-00000E000000}"/>
              </a:ext>
            </a:extLst>
          </xdr:cNvPr>
          <xdr:cNvSpPr/>
        </xdr:nvSpPr>
        <xdr:spPr>
          <a:xfrm rot="10800000">
            <a:off x="4560759" y="2258792"/>
            <a:ext cx="1993392" cy="429768"/>
          </a:xfrm>
          <a:prstGeom prst="trapezoid">
            <a:avLst>
              <a:gd name="adj" fmla="val 38333"/>
            </a:avLst>
          </a:prstGeom>
          <a:gradFill>
            <a:gsLst>
              <a:gs pos="100000">
                <a:srgbClr val="34DEE9"/>
              </a:gs>
              <a:gs pos="11000">
                <a:srgbClr val="BF5DF7"/>
              </a:gs>
              <a:gs pos="80000">
                <a:srgbClr val="0D95D9"/>
              </a:gs>
              <a:gs pos="32000">
                <a:srgbClr val="362DA6"/>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 name="Trapezoid 14">
            <a:extLst>
              <a:ext uri="{FF2B5EF4-FFF2-40B4-BE49-F238E27FC236}">
                <a16:creationId xmlns:a16="http://schemas.microsoft.com/office/drawing/2014/main" id="{00000000-0008-0000-0000-00000F000000}"/>
              </a:ext>
            </a:extLst>
          </xdr:cNvPr>
          <xdr:cNvSpPr/>
        </xdr:nvSpPr>
        <xdr:spPr>
          <a:xfrm rot="10800000">
            <a:off x="4737734" y="2737688"/>
            <a:ext cx="1645931" cy="411480"/>
          </a:xfrm>
          <a:prstGeom prst="trapezoid">
            <a:avLst>
              <a:gd name="adj" fmla="val 38333"/>
            </a:avLst>
          </a:prstGeom>
          <a:gradFill>
            <a:gsLst>
              <a:gs pos="14000">
                <a:srgbClr val="BF5DF7"/>
              </a:gs>
              <a:gs pos="80000">
                <a:srgbClr val="0D95D9"/>
              </a:gs>
              <a:gs pos="35000">
                <a:srgbClr val="362DA6"/>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 name="Trapezoid 15">
            <a:extLst>
              <a:ext uri="{FF2B5EF4-FFF2-40B4-BE49-F238E27FC236}">
                <a16:creationId xmlns:a16="http://schemas.microsoft.com/office/drawing/2014/main" id="{00000000-0008-0000-0000-000010000000}"/>
              </a:ext>
            </a:extLst>
          </xdr:cNvPr>
          <xdr:cNvSpPr/>
        </xdr:nvSpPr>
        <xdr:spPr>
          <a:xfrm rot="10800000">
            <a:off x="4909183" y="3195264"/>
            <a:ext cx="1299211" cy="393192"/>
          </a:xfrm>
          <a:prstGeom prst="trapezoid">
            <a:avLst>
              <a:gd name="adj" fmla="val 38333"/>
            </a:avLst>
          </a:prstGeom>
          <a:gradFill>
            <a:gsLst>
              <a:gs pos="14000">
                <a:srgbClr val="BF5DF7"/>
              </a:gs>
              <a:gs pos="80000">
                <a:srgbClr val="0D95D9"/>
              </a:gs>
              <a:gs pos="38000">
                <a:srgbClr val="362DA6"/>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 name="Rectangle 21">
            <a:extLst>
              <a:ext uri="{FF2B5EF4-FFF2-40B4-BE49-F238E27FC236}">
                <a16:creationId xmlns:a16="http://schemas.microsoft.com/office/drawing/2014/main" id="{00000000-0008-0000-0000-000011000000}"/>
              </a:ext>
            </a:extLst>
          </xdr:cNvPr>
          <xdr:cNvSpPr/>
        </xdr:nvSpPr>
        <xdr:spPr>
          <a:xfrm rot="10800000">
            <a:off x="5057774" y="3631401"/>
            <a:ext cx="996316" cy="411480"/>
          </a:xfrm>
          <a:custGeom>
            <a:avLst/>
            <a:gdLst>
              <a:gd name="csX0" fmla="*/ 0 w 996316"/>
              <a:gd name="csY0" fmla="*/ 0 h 393193"/>
              <a:gd name="csX1" fmla="*/ 996316 w 996316"/>
              <a:gd name="csY1" fmla="*/ 0 h 393193"/>
              <a:gd name="csX2" fmla="*/ 996316 w 996316"/>
              <a:gd name="csY2" fmla="*/ 393193 h 393193"/>
              <a:gd name="csX3" fmla="*/ 0 w 996316"/>
              <a:gd name="csY3" fmla="*/ 393193 h 393193"/>
              <a:gd name="csX4" fmla="*/ 0 w 996316"/>
              <a:gd name="csY4" fmla="*/ 0 h 393193"/>
              <a:gd name="csX0" fmla="*/ 0 w 996316"/>
              <a:gd name="csY0" fmla="*/ 49149 h 442342"/>
              <a:gd name="csX1" fmla="*/ 996316 w 996316"/>
              <a:gd name="csY1" fmla="*/ 49149 h 442342"/>
              <a:gd name="csX2" fmla="*/ 996316 w 996316"/>
              <a:gd name="csY2" fmla="*/ 442342 h 442342"/>
              <a:gd name="csX3" fmla="*/ 0 w 996316"/>
              <a:gd name="csY3" fmla="*/ 442342 h 442342"/>
              <a:gd name="csX4" fmla="*/ 0 w 996316"/>
              <a:gd name="csY4" fmla="*/ 49149 h 442342"/>
            </a:gdLst>
            <a:ahLst/>
            <a:cxnLst>
              <a:cxn ang="0">
                <a:pos x="csX0" y="csY0"/>
              </a:cxn>
              <a:cxn ang="0">
                <a:pos x="csX1" y="csY1"/>
              </a:cxn>
              <a:cxn ang="0">
                <a:pos x="csX2" y="csY2"/>
              </a:cxn>
              <a:cxn ang="0">
                <a:pos x="csX3" y="csY3"/>
              </a:cxn>
              <a:cxn ang="0">
                <a:pos x="csX4" y="csY4"/>
              </a:cxn>
            </a:cxnLst>
            <a:rect l="l" t="t" r="r" b="b"/>
            <a:pathLst>
              <a:path w="996316" h="442342">
                <a:moveTo>
                  <a:pt x="0" y="49149"/>
                </a:moveTo>
                <a:cubicBezTo>
                  <a:pt x="166053" y="-16383"/>
                  <a:pt x="830263" y="-16383"/>
                  <a:pt x="996316" y="49149"/>
                </a:cubicBezTo>
                <a:lnTo>
                  <a:pt x="996316" y="442342"/>
                </a:lnTo>
                <a:lnTo>
                  <a:pt x="0" y="442342"/>
                </a:lnTo>
                <a:lnTo>
                  <a:pt x="0" y="49149"/>
                </a:lnTo>
                <a:close/>
              </a:path>
            </a:pathLst>
          </a:custGeom>
          <a:gradFill>
            <a:gsLst>
              <a:gs pos="14000">
                <a:srgbClr val="BF5DF7"/>
              </a:gs>
              <a:gs pos="80000">
                <a:srgbClr val="0D95D9"/>
              </a:gs>
              <a:gs pos="39000">
                <a:srgbClr val="362DA6"/>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5</xdr:col>
      <xdr:colOff>381001</xdr:colOff>
      <xdr:row>7</xdr:row>
      <xdr:rowOff>167640</xdr:rowOff>
    </xdr:from>
    <xdr:to>
      <xdr:col>10</xdr:col>
      <xdr:colOff>478457</xdr:colOff>
      <xdr:row>10</xdr:row>
      <xdr:rowOff>38195</xdr:rowOff>
    </xdr:to>
    <xdr:sp macro="" textlink="">
      <xdr:nvSpPr>
        <xdr:cNvPr id="7" name="Rectangle: Rounded Corners 6">
          <a:extLst>
            <a:ext uri="{FF2B5EF4-FFF2-40B4-BE49-F238E27FC236}">
              <a16:creationId xmlns:a16="http://schemas.microsoft.com/office/drawing/2014/main" id="{00000000-0008-0000-0000-000007000000}"/>
            </a:ext>
          </a:extLst>
        </xdr:cNvPr>
        <xdr:cNvSpPr/>
      </xdr:nvSpPr>
      <xdr:spPr>
        <a:xfrm>
          <a:off x="3429001" y="1447800"/>
          <a:ext cx="3145456" cy="419195"/>
        </a:xfrm>
        <a:prstGeom prst="roundRect">
          <a:avLst>
            <a:gd name="adj" fmla="val 21213"/>
          </a:avLst>
        </a:prstGeom>
        <a:gradFill flip="none" rotWithShape="1">
          <a:gsLst>
            <a:gs pos="84000">
              <a:srgbClr val="944247"/>
            </a:gs>
            <a:gs pos="35000">
              <a:srgbClr val="161A28"/>
            </a:gs>
            <a:gs pos="54000">
              <a:srgbClr val="232539"/>
            </a:gs>
            <a:gs pos="100000">
              <a:srgbClr val="E14856"/>
            </a:gs>
          </a:gsLst>
          <a:lin ang="2700000" scaled="0"/>
          <a:tileRect/>
        </a:gradFill>
        <a:ln w="12700">
          <a:gradFill flip="none" rotWithShape="1">
            <a:gsLst>
              <a:gs pos="0">
                <a:schemeClr val="bg1"/>
              </a:gs>
              <a:gs pos="13000">
                <a:srgbClr val="F9B7B1"/>
              </a:gs>
              <a:gs pos="48000">
                <a:srgbClr val="1C1F31"/>
              </a:gs>
            </a:gsLst>
            <a:lin ang="15000000" scaled="0"/>
            <a:tileRect/>
          </a:gra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5</xdr:col>
      <xdr:colOff>381001</xdr:colOff>
      <xdr:row>10</xdr:row>
      <xdr:rowOff>100158</xdr:rowOff>
    </xdr:from>
    <xdr:to>
      <xdr:col>10</xdr:col>
      <xdr:colOff>478457</xdr:colOff>
      <xdr:row>12</xdr:row>
      <xdr:rowOff>153593</xdr:rowOff>
    </xdr:to>
    <xdr:sp macro="" textlink="">
      <xdr:nvSpPr>
        <xdr:cNvPr id="8" name="Rectangle: Rounded Corners 7">
          <a:extLst>
            <a:ext uri="{FF2B5EF4-FFF2-40B4-BE49-F238E27FC236}">
              <a16:creationId xmlns:a16="http://schemas.microsoft.com/office/drawing/2014/main" id="{00000000-0008-0000-0000-000008000000}"/>
            </a:ext>
          </a:extLst>
        </xdr:cNvPr>
        <xdr:cNvSpPr/>
      </xdr:nvSpPr>
      <xdr:spPr>
        <a:xfrm>
          <a:off x="3429001" y="1928958"/>
          <a:ext cx="3145456" cy="419195"/>
        </a:xfrm>
        <a:prstGeom prst="roundRect">
          <a:avLst>
            <a:gd name="adj" fmla="val 21213"/>
          </a:avLst>
        </a:prstGeom>
        <a:gradFill flip="none" rotWithShape="1">
          <a:gsLst>
            <a:gs pos="84000">
              <a:srgbClr val="B335B9"/>
            </a:gs>
            <a:gs pos="35000">
              <a:srgbClr val="161A28"/>
            </a:gs>
            <a:gs pos="54000">
              <a:srgbClr val="232539"/>
            </a:gs>
            <a:gs pos="100000">
              <a:srgbClr val="FE02CE"/>
            </a:gs>
          </a:gsLst>
          <a:lin ang="2700000" scaled="0"/>
          <a:tileRect/>
        </a:gradFill>
        <a:ln w="12700">
          <a:gradFill flip="none" rotWithShape="1">
            <a:gsLst>
              <a:gs pos="12576">
                <a:srgbClr val="FDC6F4"/>
              </a:gs>
              <a:gs pos="0">
                <a:schemeClr val="bg1"/>
              </a:gs>
              <a:gs pos="48000">
                <a:srgbClr val="1C1F31"/>
              </a:gs>
            </a:gsLst>
            <a:lin ang="15000000" scaled="0"/>
            <a:tileRect/>
          </a:gra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5</xdr:col>
      <xdr:colOff>381001</xdr:colOff>
      <xdr:row>13</xdr:row>
      <xdr:rowOff>32676</xdr:rowOff>
    </xdr:from>
    <xdr:to>
      <xdr:col>10</xdr:col>
      <xdr:colOff>478457</xdr:colOff>
      <xdr:row>15</xdr:row>
      <xdr:rowOff>86111</xdr:rowOff>
    </xdr:to>
    <xdr:sp macro="" textlink="">
      <xdr:nvSpPr>
        <xdr:cNvPr id="9" name="Rectangle: Rounded Corners 8">
          <a:extLst>
            <a:ext uri="{FF2B5EF4-FFF2-40B4-BE49-F238E27FC236}">
              <a16:creationId xmlns:a16="http://schemas.microsoft.com/office/drawing/2014/main" id="{00000000-0008-0000-0000-000009000000}"/>
            </a:ext>
          </a:extLst>
        </xdr:cNvPr>
        <xdr:cNvSpPr/>
      </xdr:nvSpPr>
      <xdr:spPr>
        <a:xfrm>
          <a:off x="3429001" y="2410116"/>
          <a:ext cx="3145456" cy="419195"/>
        </a:xfrm>
        <a:prstGeom prst="roundRect">
          <a:avLst>
            <a:gd name="adj" fmla="val 21213"/>
          </a:avLst>
        </a:prstGeom>
        <a:gradFill flip="none" rotWithShape="1">
          <a:gsLst>
            <a:gs pos="84000">
              <a:srgbClr val="6A26A8"/>
            </a:gs>
            <a:gs pos="35000">
              <a:srgbClr val="161A28"/>
            </a:gs>
            <a:gs pos="54000">
              <a:srgbClr val="232539"/>
            </a:gs>
            <a:gs pos="100000">
              <a:srgbClr val="CE56F9"/>
            </a:gs>
          </a:gsLst>
          <a:lin ang="2700000" scaled="0"/>
          <a:tileRect/>
        </a:gradFill>
        <a:ln w="12700">
          <a:gradFill flip="none" rotWithShape="1">
            <a:gsLst>
              <a:gs pos="0">
                <a:schemeClr val="bg1"/>
              </a:gs>
              <a:gs pos="11000">
                <a:srgbClr val="F8CEFD"/>
              </a:gs>
              <a:gs pos="48000">
                <a:srgbClr val="1C1F31"/>
              </a:gs>
            </a:gsLst>
            <a:lin ang="15000000" scaled="0"/>
            <a:tileRect/>
          </a:gra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5</xdr:col>
      <xdr:colOff>381001</xdr:colOff>
      <xdr:row>15</xdr:row>
      <xdr:rowOff>148075</xdr:rowOff>
    </xdr:from>
    <xdr:to>
      <xdr:col>10</xdr:col>
      <xdr:colOff>478457</xdr:colOff>
      <xdr:row>17</xdr:row>
      <xdr:rowOff>175507</xdr:rowOff>
    </xdr:to>
    <xdr:sp macro="" textlink="">
      <xdr:nvSpPr>
        <xdr:cNvPr id="10" name="Rectangle: Rounded Corners 9">
          <a:extLst>
            <a:ext uri="{FF2B5EF4-FFF2-40B4-BE49-F238E27FC236}">
              <a16:creationId xmlns:a16="http://schemas.microsoft.com/office/drawing/2014/main" id="{00000000-0008-0000-0000-00000A000000}"/>
            </a:ext>
          </a:extLst>
        </xdr:cNvPr>
        <xdr:cNvSpPr/>
      </xdr:nvSpPr>
      <xdr:spPr>
        <a:xfrm>
          <a:off x="3429001" y="2891275"/>
          <a:ext cx="3145456" cy="393192"/>
        </a:xfrm>
        <a:prstGeom prst="roundRect">
          <a:avLst>
            <a:gd name="adj" fmla="val 21213"/>
          </a:avLst>
        </a:prstGeom>
        <a:gradFill flip="none" rotWithShape="1">
          <a:gsLst>
            <a:gs pos="73000">
              <a:srgbClr val="20437E"/>
            </a:gs>
            <a:gs pos="35000">
              <a:srgbClr val="161A28"/>
            </a:gs>
            <a:gs pos="54000">
              <a:srgbClr val="232539"/>
            </a:gs>
            <a:gs pos="100000">
              <a:srgbClr val="288AB6"/>
            </a:gs>
          </a:gsLst>
          <a:lin ang="2700000" scaled="0"/>
          <a:tileRect/>
        </a:gradFill>
        <a:ln w="12700">
          <a:gradFill flip="none" rotWithShape="1">
            <a:gsLst>
              <a:gs pos="0">
                <a:schemeClr val="bg1"/>
              </a:gs>
              <a:gs pos="6000">
                <a:srgbClr val="D5F7FF"/>
              </a:gs>
              <a:gs pos="48000">
                <a:srgbClr val="1C1F31"/>
              </a:gs>
            </a:gsLst>
            <a:lin ang="15000000" scaled="0"/>
            <a:tileRect/>
          </a:gra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312421</xdr:colOff>
      <xdr:row>28</xdr:row>
      <xdr:rowOff>7621</xdr:rowOff>
    </xdr:from>
    <xdr:to>
      <xdr:col>11</xdr:col>
      <xdr:colOff>220981</xdr:colOff>
      <xdr:row>38</xdr:row>
      <xdr:rowOff>7621</xdr:rowOff>
    </xdr:to>
    <xdr:sp macro="" textlink="">
      <xdr:nvSpPr>
        <xdr:cNvPr id="22" name="Rectangle: Rounded Corners 21">
          <a:extLst>
            <a:ext uri="{FF2B5EF4-FFF2-40B4-BE49-F238E27FC236}">
              <a16:creationId xmlns:a16="http://schemas.microsoft.com/office/drawing/2014/main" id="{00000000-0008-0000-0000-000016000000}"/>
            </a:ext>
          </a:extLst>
        </xdr:cNvPr>
        <xdr:cNvSpPr/>
      </xdr:nvSpPr>
      <xdr:spPr>
        <a:xfrm>
          <a:off x="1531621" y="5128261"/>
          <a:ext cx="5394960" cy="1828800"/>
        </a:xfrm>
        <a:prstGeom prst="roundRect">
          <a:avLst>
            <a:gd name="adj" fmla="val 8910"/>
          </a:avLst>
        </a:prstGeom>
        <a:gradFill>
          <a:gsLst>
            <a:gs pos="96000">
              <a:srgbClr val="161A28"/>
            </a:gs>
            <a:gs pos="0">
              <a:srgbClr val="1E2133"/>
            </a:gs>
          </a:gsLst>
          <a:lin ang="6600000" scaled="0"/>
        </a:gradFill>
        <a:ln w="9525">
          <a:gradFill flip="none" rotWithShape="1">
            <a:gsLst>
              <a:gs pos="0">
                <a:srgbClr val="5F6193"/>
              </a:gs>
              <a:gs pos="100000">
                <a:srgbClr val="3E4060"/>
              </a:gs>
            </a:gsLst>
            <a:lin ang="8100000" scaled="1"/>
            <a:tileRect/>
          </a:gradFill>
        </a:ln>
        <a:effectLst>
          <a:outerShdw blurRad="127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50982</xdr:colOff>
      <xdr:row>7</xdr:row>
      <xdr:rowOff>38301</xdr:rowOff>
    </xdr:from>
    <xdr:to>
      <xdr:col>7</xdr:col>
      <xdr:colOff>189527</xdr:colOff>
      <xdr:row>17</xdr:row>
      <xdr:rowOff>127269</xdr:rowOff>
    </xdr:to>
    <xdr:sp macro="" textlink="">
      <xdr:nvSpPr>
        <xdr:cNvPr id="23" name="Rectangle 22">
          <a:extLst>
            <a:ext uri="{FF2B5EF4-FFF2-40B4-BE49-F238E27FC236}">
              <a16:creationId xmlns:a16="http://schemas.microsoft.com/office/drawing/2014/main" id="{00000000-0008-0000-0000-000017000000}"/>
            </a:ext>
          </a:extLst>
        </xdr:cNvPr>
        <xdr:cNvSpPr/>
      </xdr:nvSpPr>
      <xdr:spPr>
        <a:xfrm>
          <a:off x="1879782" y="1318461"/>
          <a:ext cx="2576945" cy="1917768"/>
        </a:xfrm>
        <a:custGeom>
          <a:avLst/>
          <a:gdLst>
            <a:gd name="csX0" fmla="*/ 0 w 2576945"/>
            <a:gd name="csY0" fmla="*/ 0 h 1917768"/>
            <a:gd name="csX1" fmla="*/ 2576945 w 2576945"/>
            <a:gd name="csY1" fmla="*/ 0 h 1917768"/>
            <a:gd name="csX2" fmla="*/ 2576945 w 2576945"/>
            <a:gd name="csY2" fmla="*/ 1917768 h 1917768"/>
            <a:gd name="csX3" fmla="*/ 0 w 2576945"/>
            <a:gd name="csY3" fmla="*/ 1917768 h 1917768"/>
            <a:gd name="csX4" fmla="*/ 0 w 2576945"/>
            <a:gd name="csY4" fmla="*/ 0 h 1917768"/>
            <a:gd name="csX0" fmla="*/ 0 w 2576945"/>
            <a:gd name="csY0" fmla="*/ 0 h 1917768"/>
            <a:gd name="csX1" fmla="*/ 2576945 w 2576945"/>
            <a:gd name="csY1" fmla="*/ 0 h 1917768"/>
            <a:gd name="csX2" fmla="*/ 1906385 w 2576945"/>
            <a:gd name="csY2" fmla="*/ 1917768 h 1917768"/>
            <a:gd name="csX3" fmla="*/ 0 w 2576945"/>
            <a:gd name="csY3" fmla="*/ 1917768 h 1917768"/>
            <a:gd name="csX4" fmla="*/ 0 w 2576945"/>
            <a:gd name="csY4" fmla="*/ 0 h 1917768"/>
          </a:gdLst>
          <a:ahLst/>
          <a:cxnLst>
            <a:cxn ang="0">
              <a:pos x="csX0" y="csY0"/>
            </a:cxn>
            <a:cxn ang="0">
              <a:pos x="csX1" y="csY1"/>
            </a:cxn>
            <a:cxn ang="0">
              <a:pos x="csX2" y="csY2"/>
            </a:cxn>
            <a:cxn ang="0">
              <a:pos x="csX3" y="csY3"/>
            </a:cxn>
            <a:cxn ang="0">
              <a:pos x="csX4" y="csY4"/>
            </a:cxn>
          </a:cxnLst>
          <a:rect l="l" t="t" r="r" b="b"/>
          <a:pathLst>
            <a:path w="2576945" h="1917768">
              <a:moveTo>
                <a:pt x="0" y="0"/>
              </a:moveTo>
              <a:lnTo>
                <a:pt x="2576945" y="0"/>
              </a:lnTo>
              <a:lnTo>
                <a:pt x="1906385" y="1917768"/>
              </a:lnTo>
              <a:lnTo>
                <a:pt x="0" y="1917768"/>
              </a:lnTo>
              <a:lnTo>
                <a:pt x="0" y="0"/>
              </a:lnTo>
              <a:close/>
            </a:path>
          </a:pathLst>
        </a:custGeom>
        <a:gradFill>
          <a:gsLst>
            <a:gs pos="0">
              <a:srgbClr val="34DEE9"/>
            </a:gs>
            <a:gs pos="77000">
              <a:srgbClr val="BF5DF7"/>
            </a:gs>
            <a:gs pos="23000">
              <a:srgbClr val="0D95D9"/>
            </a:gs>
            <a:gs pos="58000">
              <a:srgbClr val="362DA6"/>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11</xdr:col>
      <xdr:colOff>457200</xdr:colOff>
      <xdr:row>4</xdr:row>
      <xdr:rowOff>53340</xdr:rowOff>
    </xdr:from>
    <xdr:to>
      <xdr:col>21</xdr:col>
      <xdr:colOff>213360</xdr:colOff>
      <xdr:row>17</xdr:row>
      <xdr:rowOff>144780</xdr:rowOff>
    </xdr:to>
    <xdr:sp macro="" textlink="">
      <xdr:nvSpPr>
        <xdr:cNvPr id="28" name="Rectangle: Rounded Corners 27">
          <a:extLst>
            <a:ext uri="{FF2B5EF4-FFF2-40B4-BE49-F238E27FC236}">
              <a16:creationId xmlns:a16="http://schemas.microsoft.com/office/drawing/2014/main" id="{00000000-0008-0000-0000-00001C000000}"/>
            </a:ext>
          </a:extLst>
        </xdr:cNvPr>
        <xdr:cNvSpPr/>
      </xdr:nvSpPr>
      <xdr:spPr>
        <a:xfrm>
          <a:off x="7162800" y="784860"/>
          <a:ext cx="5852160" cy="2468880"/>
        </a:xfrm>
        <a:prstGeom prst="roundRect">
          <a:avLst>
            <a:gd name="adj" fmla="val 6376"/>
          </a:avLst>
        </a:prstGeom>
        <a:gradFill>
          <a:gsLst>
            <a:gs pos="44000">
              <a:srgbClr val="161A28"/>
            </a:gs>
            <a:gs pos="100000">
              <a:srgbClr val="1E2133"/>
            </a:gs>
          </a:gsLst>
          <a:lin ang="0" scaled="0"/>
        </a:gradFill>
        <a:ln w="9525">
          <a:gradFill flip="none" rotWithShape="1">
            <a:gsLst>
              <a:gs pos="0">
                <a:srgbClr val="5F6193"/>
              </a:gs>
              <a:gs pos="100000">
                <a:srgbClr val="3E4060"/>
              </a:gs>
            </a:gsLst>
            <a:lin ang="8100000" scaled="1"/>
            <a:tileRect/>
          </a:gradFill>
        </a:ln>
        <a:effectLst>
          <a:outerShdw blurRad="127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16</xdr:col>
      <xdr:colOff>472440</xdr:colOff>
      <xdr:row>28</xdr:row>
      <xdr:rowOff>7621</xdr:rowOff>
    </xdr:from>
    <xdr:to>
      <xdr:col>21</xdr:col>
      <xdr:colOff>213360</xdr:colOff>
      <xdr:row>38</xdr:row>
      <xdr:rowOff>7621</xdr:rowOff>
    </xdr:to>
    <xdr:sp macro="" textlink="">
      <xdr:nvSpPr>
        <xdr:cNvPr id="29" name="Rectangle: Rounded Corners 28">
          <a:extLst>
            <a:ext uri="{FF2B5EF4-FFF2-40B4-BE49-F238E27FC236}">
              <a16:creationId xmlns:a16="http://schemas.microsoft.com/office/drawing/2014/main" id="{00000000-0008-0000-0000-00001D000000}"/>
            </a:ext>
          </a:extLst>
        </xdr:cNvPr>
        <xdr:cNvSpPr/>
      </xdr:nvSpPr>
      <xdr:spPr>
        <a:xfrm>
          <a:off x="10226040" y="5128261"/>
          <a:ext cx="2788920" cy="1828800"/>
        </a:xfrm>
        <a:prstGeom prst="roundRect">
          <a:avLst>
            <a:gd name="adj" fmla="val 8910"/>
          </a:avLst>
        </a:prstGeom>
        <a:gradFill>
          <a:gsLst>
            <a:gs pos="44000">
              <a:srgbClr val="161A28"/>
            </a:gs>
            <a:gs pos="100000">
              <a:srgbClr val="1E2133"/>
            </a:gs>
          </a:gsLst>
          <a:lin ang="0" scaled="0"/>
        </a:gradFill>
        <a:ln w="9525">
          <a:gradFill flip="none" rotWithShape="1">
            <a:gsLst>
              <a:gs pos="0">
                <a:srgbClr val="5F6193"/>
              </a:gs>
              <a:gs pos="100000">
                <a:srgbClr val="3E4060"/>
              </a:gs>
            </a:gsLst>
            <a:lin ang="8100000" scaled="1"/>
            <a:tileRect/>
          </a:gradFill>
        </a:ln>
        <a:effectLst>
          <a:outerShdw blurRad="127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11</xdr:col>
      <xdr:colOff>457200</xdr:colOff>
      <xdr:row>19</xdr:row>
      <xdr:rowOff>7621</xdr:rowOff>
    </xdr:from>
    <xdr:to>
      <xdr:col>16</xdr:col>
      <xdr:colOff>243840</xdr:colOff>
      <xdr:row>38</xdr:row>
      <xdr:rowOff>7621</xdr:rowOff>
    </xdr:to>
    <xdr:sp macro="" textlink="">
      <xdr:nvSpPr>
        <xdr:cNvPr id="30" name="Rectangle: Rounded Corners 29">
          <a:extLst>
            <a:ext uri="{FF2B5EF4-FFF2-40B4-BE49-F238E27FC236}">
              <a16:creationId xmlns:a16="http://schemas.microsoft.com/office/drawing/2014/main" id="{00000000-0008-0000-0000-00001E000000}"/>
            </a:ext>
          </a:extLst>
        </xdr:cNvPr>
        <xdr:cNvSpPr/>
      </xdr:nvSpPr>
      <xdr:spPr>
        <a:xfrm>
          <a:off x="7162800" y="3482341"/>
          <a:ext cx="2834640" cy="3474720"/>
        </a:xfrm>
        <a:prstGeom prst="roundRect">
          <a:avLst>
            <a:gd name="adj" fmla="val 5175"/>
          </a:avLst>
        </a:prstGeom>
        <a:gradFill>
          <a:gsLst>
            <a:gs pos="44000">
              <a:srgbClr val="161A28"/>
            </a:gs>
            <a:gs pos="100000">
              <a:srgbClr val="1E2133"/>
            </a:gs>
          </a:gsLst>
          <a:lin ang="0" scaled="0"/>
        </a:gradFill>
        <a:ln w="9525">
          <a:gradFill flip="none" rotWithShape="1">
            <a:gsLst>
              <a:gs pos="0">
                <a:srgbClr val="5F6193"/>
              </a:gs>
              <a:gs pos="100000">
                <a:srgbClr val="3E4060"/>
              </a:gs>
            </a:gsLst>
            <a:lin ang="8100000" scaled="1"/>
            <a:tileRect/>
          </a:gradFill>
        </a:ln>
        <a:effectLst>
          <a:outerShdw blurRad="127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16</xdr:col>
      <xdr:colOff>472440</xdr:colOff>
      <xdr:row>19</xdr:row>
      <xdr:rowOff>7620</xdr:rowOff>
    </xdr:from>
    <xdr:to>
      <xdr:col>21</xdr:col>
      <xdr:colOff>213360</xdr:colOff>
      <xdr:row>26</xdr:row>
      <xdr:rowOff>144780</xdr:rowOff>
    </xdr:to>
    <xdr:sp macro="" textlink="">
      <xdr:nvSpPr>
        <xdr:cNvPr id="31" name="Rectangle: Rounded Corners 30">
          <a:extLst>
            <a:ext uri="{FF2B5EF4-FFF2-40B4-BE49-F238E27FC236}">
              <a16:creationId xmlns:a16="http://schemas.microsoft.com/office/drawing/2014/main" id="{00000000-0008-0000-0000-00001F000000}"/>
            </a:ext>
          </a:extLst>
        </xdr:cNvPr>
        <xdr:cNvSpPr/>
      </xdr:nvSpPr>
      <xdr:spPr>
        <a:xfrm>
          <a:off x="10226040" y="3482340"/>
          <a:ext cx="2788920" cy="1417320"/>
        </a:xfrm>
        <a:prstGeom prst="roundRect">
          <a:avLst>
            <a:gd name="adj" fmla="val 9985"/>
          </a:avLst>
        </a:prstGeom>
        <a:gradFill>
          <a:gsLst>
            <a:gs pos="44000">
              <a:srgbClr val="161A28"/>
            </a:gs>
            <a:gs pos="100000">
              <a:srgbClr val="1E2133"/>
            </a:gs>
          </a:gsLst>
          <a:lin ang="0" scaled="0"/>
        </a:gradFill>
        <a:ln w="9525">
          <a:gradFill flip="none" rotWithShape="1">
            <a:gsLst>
              <a:gs pos="0">
                <a:srgbClr val="5F6193"/>
              </a:gs>
              <a:gs pos="100000">
                <a:srgbClr val="3E4060"/>
              </a:gs>
            </a:gsLst>
            <a:lin ang="8100000" scaled="1"/>
            <a:tileRect/>
          </a:gradFill>
        </a:ln>
        <a:effectLst>
          <a:outerShdw blurRad="127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17</xdr:col>
      <xdr:colOff>585539</xdr:colOff>
      <xdr:row>29</xdr:row>
      <xdr:rowOff>60159</xdr:rowOff>
    </xdr:from>
    <xdr:to>
      <xdr:col>21</xdr:col>
      <xdr:colOff>426720</xdr:colOff>
      <xdr:row>38</xdr:row>
      <xdr:rowOff>104274</xdr:rowOff>
    </xdr:to>
    <xdr:graphicFrame macro="">
      <xdr:nvGraphicFramePr>
        <xdr:cNvPr id="123" name="Chart 122">
          <a:extLst>
            <a:ext uri="{FF2B5EF4-FFF2-40B4-BE49-F238E27FC236}">
              <a16:creationId xmlns:a16="http://schemas.microsoft.com/office/drawing/2014/main" id="{00000000-0008-0000-0000-00007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134357</xdr:colOff>
      <xdr:row>21</xdr:row>
      <xdr:rowOff>68580</xdr:rowOff>
    </xdr:from>
    <xdr:to>
      <xdr:col>6</xdr:col>
      <xdr:colOff>21581</xdr:colOff>
      <xdr:row>22</xdr:row>
      <xdr:rowOff>144780</xdr:rowOff>
    </xdr:to>
    <xdr:sp macro="" textlink="Processing!K1">
      <xdr:nvSpPr>
        <xdr:cNvPr id="32" name="TextBox 31">
          <a:extLst>
            <a:ext uri="{FF2B5EF4-FFF2-40B4-BE49-F238E27FC236}">
              <a16:creationId xmlns:a16="http://schemas.microsoft.com/office/drawing/2014/main" id="{00000000-0008-0000-0000-000020000000}"/>
            </a:ext>
          </a:extLst>
        </xdr:cNvPr>
        <xdr:cNvSpPr txBox="1"/>
      </xdr:nvSpPr>
      <xdr:spPr>
        <a:xfrm>
          <a:off x="2572757" y="3909060"/>
          <a:ext cx="110642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D0CF8E-51EC-46CB-BF35-7AC6C92EB238}" type="TxLink">
            <a:rPr lang="en-US" sz="1200" b="0" i="0" u="none" strike="noStrike">
              <a:solidFill>
                <a:srgbClr val="8D8FB5"/>
              </a:solidFill>
              <a:latin typeface="Mangal Pro" panose="020B0502040204020203" pitchFamily="2" charset="0"/>
              <a:cs typeface="Mangal Pro" panose="020B0502040204020203" pitchFamily="2" charset="0"/>
            </a:rPr>
            <a:pPr algn="ctr"/>
            <a:t>Won Deals</a:t>
          </a:fld>
          <a:endParaRPr lang="ru-RU" sz="1200">
            <a:solidFill>
              <a:srgbClr val="8D8FB5"/>
            </a:solidFill>
            <a:latin typeface="Kermit Expanded" panose="020F0502020204030204" pitchFamily="34" charset="0"/>
            <a:cs typeface="Mangal Pro" panose="020B0502040204020203" pitchFamily="2" charset="0"/>
          </a:endParaRPr>
        </a:p>
      </xdr:txBody>
    </xdr:sp>
    <xdr:clientData/>
  </xdr:twoCellAnchor>
  <xdr:twoCellAnchor>
    <xdr:from>
      <xdr:col>4</xdr:col>
      <xdr:colOff>198266</xdr:colOff>
      <xdr:row>23</xdr:row>
      <xdr:rowOff>152400</xdr:rowOff>
    </xdr:from>
    <xdr:to>
      <xdr:col>5</xdr:col>
      <xdr:colOff>213214</xdr:colOff>
      <xdr:row>25</xdr:row>
      <xdr:rowOff>45720</xdr:rowOff>
    </xdr:to>
    <xdr:sp macro="" textlink="Processing!J3">
      <xdr:nvSpPr>
        <xdr:cNvPr id="33" name="TextBox 32">
          <a:extLst>
            <a:ext uri="{FF2B5EF4-FFF2-40B4-BE49-F238E27FC236}">
              <a16:creationId xmlns:a16="http://schemas.microsoft.com/office/drawing/2014/main" id="{00000000-0008-0000-0000-000021000000}"/>
            </a:ext>
          </a:extLst>
        </xdr:cNvPr>
        <xdr:cNvSpPr txBox="1"/>
      </xdr:nvSpPr>
      <xdr:spPr>
        <a:xfrm>
          <a:off x="2636666" y="4358640"/>
          <a:ext cx="624548"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BA550E-D9E1-4134-BCF1-1CD0905AB210}" type="TxLink">
            <a:rPr lang="en-US" sz="1100" b="0" i="0" u="none" strike="noStrike">
              <a:solidFill>
                <a:srgbClr val="8D8FB5"/>
              </a:solidFill>
              <a:latin typeface="Aptos Narrow"/>
            </a:rPr>
            <a:pPr algn="ctr"/>
            <a:t>SHARE</a:t>
          </a:fld>
          <a:endParaRPr lang="ru-RU" sz="1600" b="0" i="0" u="none" strike="noStrike">
            <a:solidFill>
              <a:srgbClr val="8D8FB5"/>
            </a:solidFill>
            <a:latin typeface="Aptos Narrow"/>
          </a:endParaRPr>
        </a:p>
      </xdr:txBody>
    </xdr:sp>
    <xdr:clientData/>
  </xdr:twoCellAnchor>
  <xdr:twoCellAnchor>
    <xdr:from>
      <xdr:col>4</xdr:col>
      <xdr:colOff>134357</xdr:colOff>
      <xdr:row>22</xdr:row>
      <xdr:rowOff>129540</xdr:rowOff>
    </xdr:from>
    <xdr:to>
      <xdr:col>6</xdr:col>
      <xdr:colOff>21581</xdr:colOff>
      <xdr:row>24</xdr:row>
      <xdr:rowOff>22860</xdr:rowOff>
    </xdr:to>
    <xdr:sp macro="" textlink="Processing!K2">
      <xdr:nvSpPr>
        <xdr:cNvPr id="34" name="TextBox 33">
          <a:extLst>
            <a:ext uri="{FF2B5EF4-FFF2-40B4-BE49-F238E27FC236}">
              <a16:creationId xmlns:a16="http://schemas.microsoft.com/office/drawing/2014/main" id="{00000000-0008-0000-0000-000022000000}"/>
            </a:ext>
          </a:extLst>
        </xdr:cNvPr>
        <xdr:cNvSpPr txBox="1"/>
      </xdr:nvSpPr>
      <xdr:spPr>
        <a:xfrm>
          <a:off x="2572757" y="4152900"/>
          <a:ext cx="110642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523049E-9EC0-4016-9E7A-42CF3DCB4084}" type="TxLink">
            <a:rPr lang="en-US" sz="1800" b="0" i="0" u="none" strike="noStrike">
              <a:solidFill>
                <a:schemeClr val="bg1"/>
              </a:solidFill>
              <a:latin typeface="Mangal Pro" panose="00000500000000000000" pitchFamily="2" charset="0"/>
              <a:cs typeface="Mangal Pro" panose="00000500000000000000" pitchFamily="2" charset="0"/>
            </a:rPr>
            <a:pPr algn="ctr"/>
            <a:t>$103.7K</a:t>
          </a:fld>
          <a:endParaRPr lang="ru-RU" sz="2000">
            <a:solidFill>
              <a:schemeClr val="bg1"/>
            </a:solidFill>
            <a:latin typeface="Kermit Expanded" panose="020F0502020204030204" pitchFamily="34" charset="0"/>
            <a:cs typeface="Mangal Pro" panose="00000500000000000000" pitchFamily="2" charset="0"/>
          </a:endParaRPr>
        </a:p>
      </xdr:txBody>
    </xdr:sp>
    <xdr:clientData/>
  </xdr:twoCellAnchor>
  <xdr:twoCellAnchor>
    <xdr:from>
      <xdr:col>5</xdr:col>
      <xdr:colOff>46723</xdr:colOff>
      <xdr:row>23</xdr:row>
      <xdr:rowOff>152400</xdr:rowOff>
    </xdr:from>
    <xdr:to>
      <xdr:col>5</xdr:col>
      <xdr:colOff>562878</xdr:colOff>
      <xdr:row>25</xdr:row>
      <xdr:rowOff>45720</xdr:rowOff>
    </xdr:to>
    <xdr:sp macro="" textlink="Processing!K3">
      <xdr:nvSpPr>
        <xdr:cNvPr id="35" name="TextBox 34">
          <a:extLst>
            <a:ext uri="{FF2B5EF4-FFF2-40B4-BE49-F238E27FC236}">
              <a16:creationId xmlns:a16="http://schemas.microsoft.com/office/drawing/2014/main" id="{00000000-0008-0000-0000-000023000000}"/>
            </a:ext>
          </a:extLst>
        </xdr:cNvPr>
        <xdr:cNvSpPr txBox="1"/>
      </xdr:nvSpPr>
      <xdr:spPr>
        <a:xfrm>
          <a:off x="3094723" y="4358640"/>
          <a:ext cx="516155"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F37DC85C-4672-44DF-AE7B-1E2AB53EA8F2}" type="TxLink">
            <a:rPr lang="en-US" sz="1400" b="0" i="0" u="none" strike="noStrike">
              <a:solidFill>
                <a:srgbClr val="8D8FB5"/>
              </a:solidFill>
              <a:latin typeface="Aptos Narrow"/>
            </a:rPr>
            <a:pPr algn="r"/>
            <a:t>33%</a:t>
          </a:fld>
          <a:endParaRPr lang="ru-RU" sz="2000" b="0" i="0" u="none" strike="noStrike">
            <a:solidFill>
              <a:srgbClr val="8D8FB5"/>
            </a:solidFill>
            <a:latin typeface="Aptos Narrow"/>
          </a:endParaRPr>
        </a:p>
      </xdr:txBody>
    </xdr:sp>
    <xdr:clientData/>
  </xdr:twoCellAnchor>
  <xdr:twoCellAnchor>
    <xdr:from>
      <xdr:col>6</xdr:col>
      <xdr:colOff>384932</xdr:colOff>
      <xdr:row>21</xdr:row>
      <xdr:rowOff>68580</xdr:rowOff>
    </xdr:from>
    <xdr:to>
      <xdr:col>8</xdr:col>
      <xdr:colOff>272156</xdr:colOff>
      <xdr:row>22</xdr:row>
      <xdr:rowOff>144780</xdr:rowOff>
    </xdr:to>
    <xdr:sp macro="" textlink="Processing!L1">
      <xdr:nvSpPr>
        <xdr:cNvPr id="36" name="TextBox 35">
          <a:extLst>
            <a:ext uri="{FF2B5EF4-FFF2-40B4-BE49-F238E27FC236}">
              <a16:creationId xmlns:a16="http://schemas.microsoft.com/office/drawing/2014/main" id="{00000000-0008-0000-0000-000024000000}"/>
            </a:ext>
          </a:extLst>
        </xdr:cNvPr>
        <xdr:cNvSpPr txBox="1"/>
      </xdr:nvSpPr>
      <xdr:spPr>
        <a:xfrm>
          <a:off x="4042532" y="3909060"/>
          <a:ext cx="110642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4B6766E-3739-4FF1-95C5-C45B83E74974}" type="TxLink">
            <a:rPr lang="en-US" sz="1200" b="0" i="0" u="none" strike="noStrike">
              <a:solidFill>
                <a:srgbClr val="8D8FB5"/>
              </a:solidFill>
              <a:latin typeface="Mangal Pro" panose="020B0502040204020203" pitchFamily="2" charset="0"/>
              <a:ea typeface="+mn-ea"/>
              <a:cs typeface="Mangal Pro" panose="020B0502040204020203" pitchFamily="2" charset="0"/>
            </a:rPr>
            <a:pPr marL="0" indent="0" algn="ctr"/>
            <a:t>Pending</a:t>
          </a:fld>
          <a:endParaRPr lang="ru-RU" sz="1200" b="0" i="0" u="none" strike="noStrike">
            <a:solidFill>
              <a:srgbClr val="8D8FB5"/>
            </a:solidFill>
            <a:latin typeface="Mangal Pro" panose="020B0502040204020203" pitchFamily="2" charset="0"/>
            <a:ea typeface="+mn-ea"/>
            <a:cs typeface="Mangal Pro" panose="020B0502040204020203" pitchFamily="2" charset="0"/>
          </a:endParaRPr>
        </a:p>
      </xdr:txBody>
    </xdr:sp>
    <xdr:clientData/>
  </xdr:twoCellAnchor>
  <xdr:twoCellAnchor>
    <xdr:from>
      <xdr:col>8</xdr:col>
      <xdr:colOff>605028</xdr:colOff>
      <xdr:row>21</xdr:row>
      <xdr:rowOff>68580</xdr:rowOff>
    </xdr:from>
    <xdr:to>
      <xdr:col>10</xdr:col>
      <xdr:colOff>492252</xdr:colOff>
      <xdr:row>22</xdr:row>
      <xdr:rowOff>144780</xdr:rowOff>
    </xdr:to>
    <xdr:sp macro="" textlink="Processing!M1">
      <xdr:nvSpPr>
        <xdr:cNvPr id="37" name="TextBox 36">
          <a:extLst>
            <a:ext uri="{FF2B5EF4-FFF2-40B4-BE49-F238E27FC236}">
              <a16:creationId xmlns:a16="http://schemas.microsoft.com/office/drawing/2014/main" id="{00000000-0008-0000-0000-000025000000}"/>
            </a:ext>
          </a:extLst>
        </xdr:cNvPr>
        <xdr:cNvSpPr txBox="1"/>
      </xdr:nvSpPr>
      <xdr:spPr>
        <a:xfrm>
          <a:off x="5481828" y="3909060"/>
          <a:ext cx="110642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29BA987-2711-4DA4-9895-DFEDB8D18CF7}" type="TxLink">
            <a:rPr lang="en-US" sz="1200" b="0" i="0" u="none" strike="noStrike">
              <a:solidFill>
                <a:srgbClr val="8D8FB5"/>
              </a:solidFill>
              <a:latin typeface="Mangal Pro" panose="020B0502040204020203" pitchFamily="2" charset="0"/>
              <a:ea typeface="+mn-ea"/>
              <a:cs typeface="Mangal Pro" panose="020B0502040204020203" pitchFamily="2" charset="0"/>
            </a:rPr>
            <a:pPr marL="0" indent="0" algn="ctr"/>
            <a:t>Lost</a:t>
          </a:fld>
          <a:endParaRPr lang="ru-RU" sz="1200" b="0" i="0" u="none" strike="noStrike">
            <a:solidFill>
              <a:srgbClr val="8D8FB5"/>
            </a:solidFill>
            <a:latin typeface="Mangal Pro" panose="020B0502040204020203" pitchFamily="2" charset="0"/>
            <a:ea typeface="+mn-ea"/>
            <a:cs typeface="Mangal Pro" panose="020B0502040204020203" pitchFamily="2" charset="0"/>
          </a:endParaRPr>
        </a:p>
      </xdr:txBody>
    </xdr:sp>
    <xdr:clientData/>
  </xdr:twoCellAnchor>
  <xdr:twoCellAnchor>
    <xdr:from>
      <xdr:col>6</xdr:col>
      <xdr:colOff>399288</xdr:colOff>
      <xdr:row>22</xdr:row>
      <xdr:rowOff>129540</xdr:rowOff>
    </xdr:from>
    <xdr:to>
      <xdr:col>8</xdr:col>
      <xdr:colOff>286512</xdr:colOff>
      <xdr:row>24</xdr:row>
      <xdr:rowOff>22860</xdr:rowOff>
    </xdr:to>
    <xdr:sp macro="" textlink="Processing!L2">
      <xdr:nvSpPr>
        <xdr:cNvPr id="38" name="TextBox 37">
          <a:extLst>
            <a:ext uri="{FF2B5EF4-FFF2-40B4-BE49-F238E27FC236}">
              <a16:creationId xmlns:a16="http://schemas.microsoft.com/office/drawing/2014/main" id="{00000000-0008-0000-0000-000026000000}"/>
            </a:ext>
          </a:extLst>
        </xdr:cNvPr>
        <xdr:cNvSpPr txBox="1"/>
      </xdr:nvSpPr>
      <xdr:spPr>
        <a:xfrm>
          <a:off x="4056888" y="4152900"/>
          <a:ext cx="110642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F1CA6D1-DA82-4EC4-9F7A-3193FB4BEF1B}" type="TxLink">
            <a:rPr lang="en-US" sz="1800" b="0" i="0" u="none" strike="noStrike">
              <a:solidFill>
                <a:schemeClr val="bg1"/>
              </a:solidFill>
              <a:latin typeface="Mangal Pro" panose="00000500000000000000" pitchFamily="2" charset="0"/>
              <a:ea typeface="+mn-ea"/>
              <a:cs typeface="Mangal Pro" panose="00000500000000000000" pitchFamily="2" charset="0"/>
            </a:rPr>
            <a:pPr marL="0" indent="0" algn="ctr"/>
            <a:t>$192.0K</a:t>
          </a:fld>
          <a:endParaRPr lang="ru-RU" sz="1800" b="0" i="0" u="none" strike="noStrike">
            <a:solidFill>
              <a:schemeClr val="bg1"/>
            </a:solidFill>
            <a:latin typeface="Mangal Pro" panose="00000500000000000000" pitchFamily="2" charset="0"/>
            <a:ea typeface="+mn-ea"/>
            <a:cs typeface="Mangal Pro" panose="00000500000000000000" pitchFamily="2" charset="0"/>
          </a:endParaRPr>
        </a:p>
      </xdr:txBody>
    </xdr:sp>
    <xdr:clientData/>
  </xdr:twoCellAnchor>
  <xdr:twoCellAnchor>
    <xdr:from>
      <xdr:col>9</xdr:col>
      <xdr:colOff>3048</xdr:colOff>
      <xdr:row>22</xdr:row>
      <xdr:rowOff>129540</xdr:rowOff>
    </xdr:from>
    <xdr:to>
      <xdr:col>10</xdr:col>
      <xdr:colOff>499872</xdr:colOff>
      <xdr:row>24</xdr:row>
      <xdr:rowOff>22860</xdr:rowOff>
    </xdr:to>
    <xdr:sp macro="" textlink="Processing!M2">
      <xdr:nvSpPr>
        <xdr:cNvPr id="41" name="TextBox 40">
          <a:extLst>
            <a:ext uri="{FF2B5EF4-FFF2-40B4-BE49-F238E27FC236}">
              <a16:creationId xmlns:a16="http://schemas.microsoft.com/office/drawing/2014/main" id="{00000000-0008-0000-0000-000029000000}"/>
            </a:ext>
          </a:extLst>
        </xdr:cNvPr>
        <xdr:cNvSpPr txBox="1"/>
      </xdr:nvSpPr>
      <xdr:spPr>
        <a:xfrm>
          <a:off x="5489448" y="4152900"/>
          <a:ext cx="110642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7A2C593-4129-42B3-81D5-6F6F4AA0ED8C}" type="TxLink">
            <a:rPr lang="en-US" sz="1800" b="0" i="0" u="none" strike="noStrike">
              <a:solidFill>
                <a:schemeClr val="bg1"/>
              </a:solidFill>
              <a:latin typeface="Mangal Pro" panose="00000500000000000000" pitchFamily="2" charset="0"/>
              <a:ea typeface="+mn-ea"/>
              <a:cs typeface="Mangal Pro" panose="00000500000000000000" pitchFamily="2" charset="0"/>
            </a:rPr>
            <a:pPr marL="0" indent="0" algn="ctr"/>
            <a:t>$19.2K</a:t>
          </a:fld>
          <a:endParaRPr lang="ru-RU" sz="1800" b="0" i="0" u="none" strike="noStrike">
            <a:solidFill>
              <a:schemeClr val="bg1"/>
            </a:solidFill>
            <a:latin typeface="Mangal Pro" panose="00000500000000000000" pitchFamily="2" charset="0"/>
            <a:ea typeface="+mn-ea"/>
            <a:cs typeface="Mangal Pro" panose="00000500000000000000" pitchFamily="2" charset="0"/>
          </a:endParaRPr>
        </a:p>
      </xdr:txBody>
    </xdr:sp>
    <xdr:clientData/>
  </xdr:twoCellAnchor>
  <xdr:twoCellAnchor>
    <xdr:from>
      <xdr:col>6</xdr:col>
      <xdr:colOff>480206</xdr:colOff>
      <xdr:row>23</xdr:row>
      <xdr:rowOff>152400</xdr:rowOff>
    </xdr:from>
    <xdr:to>
      <xdr:col>7</xdr:col>
      <xdr:colOff>495154</xdr:colOff>
      <xdr:row>25</xdr:row>
      <xdr:rowOff>45720</xdr:rowOff>
    </xdr:to>
    <xdr:sp macro="" textlink="Processing!J3">
      <xdr:nvSpPr>
        <xdr:cNvPr id="44" name="TextBox 43">
          <a:extLst>
            <a:ext uri="{FF2B5EF4-FFF2-40B4-BE49-F238E27FC236}">
              <a16:creationId xmlns:a16="http://schemas.microsoft.com/office/drawing/2014/main" id="{00000000-0008-0000-0000-00002C000000}"/>
            </a:ext>
          </a:extLst>
        </xdr:cNvPr>
        <xdr:cNvSpPr txBox="1"/>
      </xdr:nvSpPr>
      <xdr:spPr>
        <a:xfrm>
          <a:off x="4137806" y="4358640"/>
          <a:ext cx="624548"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BA550E-D9E1-4134-BCF1-1CD0905AB210}" type="TxLink">
            <a:rPr lang="en-US" sz="1100" b="0" i="0" u="none" strike="noStrike">
              <a:solidFill>
                <a:srgbClr val="8D8FB5"/>
              </a:solidFill>
              <a:latin typeface="Aptos Narrow"/>
            </a:rPr>
            <a:pPr algn="ctr"/>
            <a:t>SHARE</a:t>
          </a:fld>
          <a:endParaRPr lang="ru-RU" sz="1600" b="0" i="0" u="none" strike="noStrike">
            <a:solidFill>
              <a:srgbClr val="8D8FB5"/>
            </a:solidFill>
            <a:latin typeface="Aptos Narrow"/>
          </a:endParaRPr>
        </a:p>
      </xdr:txBody>
    </xdr:sp>
    <xdr:clientData/>
  </xdr:twoCellAnchor>
  <xdr:twoCellAnchor>
    <xdr:from>
      <xdr:col>7</xdr:col>
      <xdr:colOff>328663</xdr:colOff>
      <xdr:row>23</xdr:row>
      <xdr:rowOff>152400</xdr:rowOff>
    </xdr:from>
    <xdr:to>
      <xdr:col>8</xdr:col>
      <xdr:colOff>235218</xdr:colOff>
      <xdr:row>25</xdr:row>
      <xdr:rowOff>45720</xdr:rowOff>
    </xdr:to>
    <xdr:sp macro="" textlink="Processing!L3">
      <xdr:nvSpPr>
        <xdr:cNvPr id="45" name="TextBox 44">
          <a:extLst>
            <a:ext uri="{FF2B5EF4-FFF2-40B4-BE49-F238E27FC236}">
              <a16:creationId xmlns:a16="http://schemas.microsoft.com/office/drawing/2014/main" id="{00000000-0008-0000-0000-00002D000000}"/>
            </a:ext>
          </a:extLst>
        </xdr:cNvPr>
        <xdr:cNvSpPr txBox="1"/>
      </xdr:nvSpPr>
      <xdr:spPr>
        <a:xfrm>
          <a:off x="4595863" y="4358640"/>
          <a:ext cx="516155"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CE962CD-A765-43EB-9D3E-8C35D00EAD70}" type="TxLink">
            <a:rPr lang="en-US" sz="1400" b="0" i="0" u="none" strike="noStrike">
              <a:solidFill>
                <a:srgbClr val="8D8FB5"/>
              </a:solidFill>
              <a:latin typeface="Aptos Narrow"/>
              <a:ea typeface="+mn-ea"/>
              <a:cs typeface="+mn-cs"/>
            </a:rPr>
            <a:pPr marL="0" indent="0" algn="r"/>
            <a:t>61%</a:t>
          </a:fld>
          <a:endParaRPr lang="ru-RU" sz="1400" b="0" i="0" u="none" strike="noStrike">
            <a:solidFill>
              <a:srgbClr val="8D8FB5"/>
            </a:solidFill>
            <a:latin typeface="Aptos Narrow"/>
            <a:ea typeface="+mn-ea"/>
            <a:cs typeface="+mn-cs"/>
          </a:endParaRPr>
        </a:p>
      </xdr:txBody>
    </xdr:sp>
    <xdr:clientData/>
  </xdr:twoCellAnchor>
  <xdr:twoCellAnchor>
    <xdr:from>
      <xdr:col>9</xdr:col>
      <xdr:colOff>91586</xdr:colOff>
      <xdr:row>23</xdr:row>
      <xdr:rowOff>152400</xdr:rowOff>
    </xdr:from>
    <xdr:to>
      <xdr:col>10</xdr:col>
      <xdr:colOff>106534</xdr:colOff>
      <xdr:row>25</xdr:row>
      <xdr:rowOff>45720</xdr:rowOff>
    </xdr:to>
    <xdr:sp macro="" textlink="Processing!J3">
      <xdr:nvSpPr>
        <xdr:cNvPr id="46" name="TextBox 45">
          <a:extLst>
            <a:ext uri="{FF2B5EF4-FFF2-40B4-BE49-F238E27FC236}">
              <a16:creationId xmlns:a16="http://schemas.microsoft.com/office/drawing/2014/main" id="{00000000-0008-0000-0000-00002E000000}"/>
            </a:ext>
          </a:extLst>
        </xdr:cNvPr>
        <xdr:cNvSpPr txBox="1"/>
      </xdr:nvSpPr>
      <xdr:spPr>
        <a:xfrm>
          <a:off x="5577986" y="4358640"/>
          <a:ext cx="624548"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BA550E-D9E1-4134-BCF1-1CD0905AB210}" type="TxLink">
            <a:rPr lang="en-US" sz="1100" b="0" i="0" u="none" strike="noStrike">
              <a:solidFill>
                <a:srgbClr val="8D8FB5"/>
              </a:solidFill>
              <a:latin typeface="Aptos Narrow"/>
            </a:rPr>
            <a:pPr algn="ctr"/>
            <a:t>SHARE</a:t>
          </a:fld>
          <a:endParaRPr lang="ru-RU" sz="1600" b="0" i="0" u="none" strike="noStrike">
            <a:solidFill>
              <a:srgbClr val="8D8FB5"/>
            </a:solidFill>
            <a:latin typeface="Aptos Narrow"/>
          </a:endParaRPr>
        </a:p>
      </xdr:txBody>
    </xdr:sp>
    <xdr:clientData/>
  </xdr:twoCellAnchor>
  <xdr:twoCellAnchor>
    <xdr:from>
      <xdr:col>9</xdr:col>
      <xdr:colOff>549643</xdr:colOff>
      <xdr:row>23</xdr:row>
      <xdr:rowOff>152400</xdr:rowOff>
    </xdr:from>
    <xdr:to>
      <xdr:col>10</xdr:col>
      <xdr:colOff>456198</xdr:colOff>
      <xdr:row>25</xdr:row>
      <xdr:rowOff>45720</xdr:rowOff>
    </xdr:to>
    <xdr:sp macro="" textlink="Processing!M3">
      <xdr:nvSpPr>
        <xdr:cNvPr id="47" name="TextBox 46">
          <a:extLst>
            <a:ext uri="{FF2B5EF4-FFF2-40B4-BE49-F238E27FC236}">
              <a16:creationId xmlns:a16="http://schemas.microsoft.com/office/drawing/2014/main" id="{00000000-0008-0000-0000-00002F000000}"/>
            </a:ext>
          </a:extLst>
        </xdr:cNvPr>
        <xdr:cNvSpPr txBox="1"/>
      </xdr:nvSpPr>
      <xdr:spPr>
        <a:xfrm>
          <a:off x="6036043" y="4358640"/>
          <a:ext cx="516155"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A145ACA2-5B5D-4A51-928D-89A8594F5D8D}" type="TxLink">
            <a:rPr lang="en-US" sz="1400" b="0" i="0" u="none" strike="noStrike">
              <a:solidFill>
                <a:srgbClr val="8D8FB5"/>
              </a:solidFill>
              <a:latin typeface="Aptos Narrow"/>
              <a:ea typeface="+mn-ea"/>
              <a:cs typeface="+mn-cs"/>
            </a:rPr>
            <a:pPr marL="0" indent="0" algn="r"/>
            <a:t>6%</a:t>
          </a:fld>
          <a:endParaRPr lang="ru-RU" sz="1400" b="0" i="0" u="none" strike="noStrike">
            <a:solidFill>
              <a:srgbClr val="8D8FB5"/>
            </a:solidFill>
            <a:latin typeface="Aptos Narrow"/>
            <a:ea typeface="+mn-ea"/>
            <a:cs typeface="+mn-cs"/>
          </a:endParaRPr>
        </a:p>
      </xdr:txBody>
    </xdr:sp>
    <xdr:clientData/>
  </xdr:twoCellAnchor>
  <xdr:twoCellAnchor>
    <xdr:from>
      <xdr:col>7</xdr:col>
      <xdr:colOff>103877</xdr:colOff>
      <xdr:row>8</xdr:row>
      <xdr:rowOff>64817</xdr:rowOff>
    </xdr:from>
    <xdr:to>
      <xdr:col>8</xdr:col>
      <xdr:colOff>403860</xdr:colOff>
      <xdr:row>9</xdr:row>
      <xdr:rowOff>141017</xdr:rowOff>
    </xdr:to>
    <xdr:sp macro="" textlink="Processing!B2">
      <xdr:nvSpPr>
        <xdr:cNvPr id="3" name="TextBox 2">
          <a:extLst>
            <a:ext uri="{FF2B5EF4-FFF2-40B4-BE49-F238E27FC236}">
              <a16:creationId xmlns:a16="http://schemas.microsoft.com/office/drawing/2014/main" id="{00000000-0008-0000-0000-000003000000}"/>
            </a:ext>
          </a:extLst>
        </xdr:cNvPr>
        <xdr:cNvSpPr txBox="1"/>
      </xdr:nvSpPr>
      <xdr:spPr>
        <a:xfrm>
          <a:off x="4371077" y="1527857"/>
          <a:ext cx="90958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802F11B-E591-46AC-94FA-BB95EAE82237}" type="TxLink">
            <a:rPr lang="en-US"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l"/>
            <a:t>Leads</a:t>
          </a:fld>
          <a:endParaRPr lang="ru-RU"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6</xdr:col>
      <xdr:colOff>561077</xdr:colOff>
      <xdr:row>10</xdr:row>
      <xdr:rowOff>180215</xdr:rowOff>
    </xdr:from>
    <xdr:to>
      <xdr:col>8</xdr:col>
      <xdr:colOff>448301</xdr:colOff>
      <xdr:row>12</xdr:row>
      <xdr:rowOff>73535</xdr:rowOff>
    </xdr:to>
    <xdr:sp macro="" textlink="Processing!B3">
      <xdr:nvSpPr>
        <xdr:cNvPr id="5" name="TextBox 4">
          <a:extLst>
            <a:ext uri="{FF2B5EF4-FFF2-40B4-BE49-F238E27FC236}">
              <a16:creationId xmlns:a16="http://schemas.microsoft.com/office/drawing/2014/main" id="{00000000-0008-0000-0000-000005000000}"/>
            </a:ext>
          </a:extLst>
        </xdr:cNvPr>
        <xdr:cNvSpPr txBox="1"/>
      </xdr:nvSpPr>
      <xdr:spPr>
        <a:xfrm>
          <a:off x="4218677" y="2009015"/>
          <a:ext cx="110642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12C5D4E-1B0F-44A4-82FD-51D42D552326}" type="TxLink">
            <a:rPr lang="en-US"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l"/>
            <a:t>MQL</a:t>
          </a:fld>
          <a:endParaRPr lang="ru-RU"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6</xdr:col>
      <xdr:colOff>416297</xdr:colOff>
      <xdr:row>13</xdr:row>
      <xdr:rowOff>112733</xdr:rowOff>
    </xdr:from>
    <xdr:to>
      <xdr:col>8</xdr:col>
      <xdr:colOff>303521</xdr:colOff>
      <xdr:row>15</xdr:row>
      <xdr:rowOff>6053</xdr:rowOff>
    </xdr:to>
    <xdr:sp macro="" textlink="Processing!B4">
      <xdr:nvSpPr>
        <xdr:cNvPr id="19" name="TextBox 18">
          <a:extLst>
            <a:ext uri="{FF2B5EF4-FFF2-40B4-BE49-F238E27FC236}">
              <a16:creationId xmlns:a16="http://schemas.microsoft.com/office/drawing/2014/main" id="{00000000-0008-0000-0000-000013000000}"/>
            </a:ext>
          </a:extLst>
        </xdr:cNvPr>
        <xdr:cNvSpPr txBox="1"/>
      </xdr:nvSpPr>
      <xdr:spPr>
        <a:xfrm>
          <a:off x="4073897" y="2490173"/>
          <a:ext cx="110642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60D7FCD-E383-4389-A643-F9C20A222512}" type="TxLink">
            <a:rPr lang="en-US"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l"/>
            <a:t>SQL</a:t>
          </a:fld>
          <a:endParaRPr lang="ru-RU"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6</xdr:col>
      <xdr:colOff>256277</xdr:colOff>
      <xdr:row>16</xdr:row>
      <xdr:rowOff>45720</xdr:rowOff>
    </xdr:from>
    <xdr:to>
      <xdr:col>8</xdr:col>
      <xdr:colOff>591557</xdr:colOff>
      <xdr:row>17</xdr:row>
      <xdr:rowOff>121920</xdr:rowOff>
    </xdr:to>
    <xdr:sp macro="" textlink="Processing!B5">
      <xdr:nvSpPr>
        <xdr:cNvPr id="20" name="TextBox 19">
          <a:extLst>
            <a:ext uri="{FF2B5EF4-FFF2-40B4-BE49-F238E27FC236}">
              <a16:creationId xmlns:a16="http://schemas.microsoft.com/office/drawing/2014/main" id="{00000000-0008-0000-0000-000014000000}"/>
            </a:ext>
          </a:extLst>
        </xdr:cNvPr>
        <xdr:cNvSpPr txBox="1"/>
      </xdr:nvSpPr>
      <xdr:spPr>
        <a:xfrm>
          <a:off x="3913877" y="2971800"/>
          <a:ext cx="15544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561D8EA-BDEA-4E87-B1DB-7DA720699DC7}" type="TxLink">
            <a:rPr lang="en-US"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l"/>
            <a:t>Opportunity</a:t>
          </a:fld>
          <a:endParaRPr lang="ru-RU"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3</xdr:col>
      <xdr:colOff>429076</xdr:colOff>
      <xdr:row>5</xdr:row>
      <xdr:rowOff>137160</xdr:rowOff>
    </xdr:from>
    <xdr:to>
      <xdr:col>6</xdr:col>
      <xdr:colOff>382183</xdr:colOff>
      <xdr:row>7</xdr:row>
      <xdr:rowOff>30480</xdr:rowOff>
    </xdr:to>
    <xdr:sp macro="" textlink="Processing!D1">
      <xdr:nvSpPr>
        <xdr:cNvPr id="21" name="TextBox 20">
          <a:extLst>
            <a:ext uri="{FF2B5EF4-FFF2-40B4-BE49-F238E27FC236}">
              <a16:creationId xmlns:a16="http://schemas.microsoft.com/office/drawing/2014/main" id="{00000000-0008-0000-0000-000015000000}"/>
            </a:ext>
          </a:extLst>
        </xdr:cNvPr>
        <xdr:cNvSpPr txBox="1"/>
      </xdr:nvSpPr>
      <xdr:spPr>
        <a:xfrm>
          <a:off x="2257876" y="1051560"/>
          <a:ext cx="1781907"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2E2AB96-DD45-43DE-8519-E801C1805D5A}" type="TxLink">
            <a:rPr lang="en-US" sz="1800" b="0" i="0" u="none" strike="noStrike">
              <a:solidFill>
                <a:schemeClr val="bg1"/>
              </a:solidFill>
              <a:latin typeface="Mangal Pro" panose="00000500000000000000" pitchFamily="2" charset="0"/>
              <a:ea typeface="+mn-ea"/>
              <a:cs typeface="Mangal Pro" panose="00000500000000000000" pitchFamily="2" charset="0"/>
            </a:rPr>
            <a:pPr marL="0" indent="0" algn="ctr"/>
            <a:t>Conversion</a:t>
          </a:fld>
          <a:endParaRPr lang="ru-RU" sz="1800" b="0" i="0" u="none" strike="noStrike">
            <a:solidFill>
              <a:schemeClr val="bg1"/>
            </a:solidFill>
            <a:latin typeface="Mangal Pro" panose="00000500000000000000" pitchFamily="2" charset="0"/>
            <a:ea typeface="+mn-ea"/>
            <a:cs typeface="Mangal Pro" panose="00000500000000000000" pitchFamily="2" charset="0"/>
          </a:endParaRPr>
        </a:p>
      </xdr:txBody>
    </xdr:sp>
    <xdr:clientData/>
  </xdr:twoCellAnchor>
  <xdr:twoCellAnchor>
    <xdr:from>
      <xdr:col>9</xdr:col>
      <xdr:colOff>134357</xdr:colOff>
      <xdr:row>8</xdr:row>
      <xdr:rowOff>11477</xdr:rowOff>
    </xdr:from>
    <xdr:to>
      <xdr:col>10</xdr:col>
      <xdr:colOff>434340</xdr:colOff>
      <xdr:row>9</xdr:row>
      <xdr:rowOff>87677</xdr:rowOff>
    </xdr:to>
    <xdr:sp macro="" textlink="Processing!C2">
      <xdr:nvSpPr>
        <xdr:cNvPr id="26" name="TextBox 25">
          <a:extLst>
            <a:ext uri="{FF2B5EF4-FFF2-40B4-BE49-F238E27FC236}">
              <a16:creationId xmlns:a16="http://schemas.microsoft.com/office/drawing/2014/main" id="{00000000-0008-0000-0000-00001A000000}"/>
            </a:ext>
          </a:extLst>
        </xdr:cNvPr>
        <xdr:cNvSpPr txBox="1"/>
      </xdr:nvSpPr>
      <xdr:spPr>
        <a:xfrm>
          <a:off x="5620757" y="1474517"/>
          <a:ext cx="90958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3A3B563-E15F-447C-9AA1-599A9803502E}" type="TxLink">
            <a:rPr lang="en-US" sz="1400" b="0" i="0" u="none" strike="noStrike">
              <a:solidFill>
                <a:schemeClr val="bg1"/>
              </a:solidFill>
              <a:latin typeface="Mangal Pro" panose="00000500000000000000" pitchFamily="2" charset="0"/>
              <a:ea typeface="+mn-ea"/>
              <a:cs typeface="Mangal Pro" panose="00000500000000000000" pitchFamily="2" charset="0"/>
            </a:rPr>
            <a:pPr marL="0" indent="0" algn="r"/>
            <a:t>1223</a:t>
          </a:fld>
          <a:endParaRPr lang="ru-RU" sz="1400" b="0" i="0" u="none" strike="noStrike">
            <a:solidFill>
              <a:schemeClr val="bg1"/>
            </a:solidFill>
            <a:latin typeface="Mangal Pro" panose="00000500000000000000" pitchFamily="2" charset="0"/>
            <a:ea typeface="+mn-ea"/>
            <a:cs typeface="Mangal Pro" panose="00000500000000000000" pitchFamily="2" charset="0"/>
          </a:endParaRPr>
        </a:p>
      </xdr:txBody>
    </xdr:sp>
    <xdr:clientData/>
  </xdr:twoCellAnchor>
  <xdr:twoCellAnchor>
    <xdr:from>
      <xdr:col>9</xdr:col>
      <xdr:colOff>548640</xdr:colOff>
      <xdr:row>9</xdr:row>
      <xdr:rowOff>3857</xdr:rowOff>
    </xdr:from>
    <xdr:to>
      <xdr:col>10</xdr:col>
      <xdr:colOff>457200</xdr:colOff>
      <xdr:row>10</xdr:row>
      <xdr:rowOff>80057</xdr:rowOff>
    </xdr:to>
    <xdr:sp macro="" textlink="Processing!F2">
      <xdr:nvSpPr>
        <xdr:cNvPr id="39" name="TextBox 38">
          <a:extLst>
            <a:ext uri="{FF2B5EF4-FFF2-40B4-BE49-F238E27FC236}">
              <a16:creationId xmlns:a16="http://schemas.microsoft.com/office/drawing/2014/main" id="{00000000-0008-0000-0000-000027000000}"/>
            </a:ext>
          </a:extLst>
        </xdr:cNvPr>
        <xdr:cNvSpPr txBox="1"/>
      </xdr:nvSpPr>
      <xdr:spPr>
        <a:xfrm>
          <a:off x="6035040" y="1649777"/>
          <a:ext cx="5181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F9B06C4-38CA-40F3-9510-2DBE437125A9}" type="TxLink">
            <a:rPr lang="en-US" sz="1100" b="0" i="0" u="none" strike="noStrike">
              <a:solidFill>
                <a:schemeClr val="accent2">
                  <a:lumMod val="60000"/>
                  <a:lumOff val="40000"/>
                </a:schemeClr>
              </a:solidFill>
              <a:latin typeface="Aptos Narrow"/>
              <a:ea typeface="+mn-ea"/>
              <a:cs typeface="Mangal Pro" panose="00000500000000000000" pitchFamily="2" charset="0"/>
            </a:rPr>
            <a:pPr marL="0" indent="0" algn="r"/>
            <a:t>131%</a:t>
          </a:fld>
          <a:endParaRPr lang="ru-RU" sz="1600" b="0" i="0" u="none" strike="noStrike">
            <a:solidFill>
              <a:schemeClr val="accent2">
                <a:lumMod val="60000"/>
                <a:lumOff val="4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9</xdr:col>
      <xdr:colOff>304800</xdr:colOff>
      <xdr:row>9</xdr:row>
      <xdr:rowOff>3857</xdr:rowOff>
    </xdr:from>
    <xdr:to>
      <xdr:col>10</xdr:col>
      <xdr:colOff>99060</xdr:colOff>
      <xdr:row>10</xdr:row>
      <xdr:rowOff>80057</xdr:rowOff>
    </xdr:to>
    <xdr:sp macro="" textlink="Processing!F1">
      <xdr:nvSpPr>
        <xdr:cNvPr id="40" name="TextBox 39">
          <a:extLst>
            <a:ext uri="{FF2B5EF4-FFF2-40B4-BE49-F238E27FC236}">
              <a16:creationId xmlns:a16="http://schemas.microsoft.com/office/drawing/2014/main" id="{00000000-0008-0000-0000-000028000000}"/>
            </a:ext>
          </a:extLst>
        </xdr:cNvPr>
        <xdr:cNvSpPr txBox="1"/>
      </xdr:nvSpPr>
      <xdr:spPr>
        <a:xfrm>
          <a:off x="5791200" y="1649777"/>
          <a:ext cx="403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CB8BDD6-7AA6-4F4F-A0A1-5418AEACEC6C}" type="TxLink">
            <a:rPr lang="en-US" sz="1000" b="0" i="0" u="none" strike="noStrike">
              <a:solidFill>
                <a:schemeClr val="accent2">
                  <a:lumMod val="60000"/>
                  <a:lumOff val="40000"/>
                </a:schemeClr>
              </a:solidFill>
              <a:latin typeface="Aptos Narrow"/>
              <a:ea typeface="+mn-ea"/>
              <a:cs typeface="Mangal Pro" panose="00000500000000000000" pitchFamily="2" charset="0"/>
            </a:rPr>
            <a:pPr marL="0" indent="0" algn="r"/>
            <a:t>KPI</a:t>
          </a:fld>
          <a:endParaRPr lang="ru-RU" sz="1200" b="0" i="0" u="none" strike="noStrike">
            <a:solidFill>
              <a:schemeClr val="accent2">
                <a:lumMod val="60000"/>
                <a:lumOff val="4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9</xdr:col>
      <xdr:colOff>134357</xdr:colOff>
      <xdr:row>10</xdr:row>
      <xdr:rowOff>120697</xdr:rowOff>
    </xdr:from>
    <xdr:to>
      <xdr:col>10</xdr:col>
      <xdr:colOff>434340</xdr:colOff>
      <xdr:row>12</xdr:row>
      <xdr:rowOff>14017</xdr:rowOff>
    </xdr:to>
    <xdr:sp macro="" textlink="Processing!C3">
      <xdr:nvSpPr>
        <xdr:cNvPr id="42" name="TextBox 41">
          <a:extLst>
            <a:ext uri="{FF2B5EF4-FFF2-40B4-BE49-F238E27FC236}">
              <a16:creationId xmlns:a16="http://schemas.microsoft.com/office/drawing/2014/main" id="{00000000-0008-0000-0000-00002A000000}"/>
            </a:ext>
          </a:extLst>
        </xdr:cNvPr>
        <xdr:cNvSpPr txBox="1"/>
      </xdr:nvSpPr>
      <xdr:spPr>
        <a:xfrm>
          <a:off x="5620757" y="1949497"/>
          <a:ext cx="90958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E03A200-56AD-456B-8E07-C7FE45F29CDF}" type="TxLink">
            <a:rPr lang="en-US" sz="1400" b="0" i="0" u="none" strike="noStrike">
              <a:solidFill>
                <a:schemeClr val="bg1"/>
              </a:solidFill>
              <a:latin typeface="Mangal Pro" panose="00000500000000000000" pitchFamily="2" charset="0"/>
              <a:ea typeface="+mn-ea"/>
              <a:cs typeface="Mangal Pro" panose="00000500000000000000" pitchFamily="2" charset="0"/>
            </a:rPr>
            <a:pPr marL="0" indent="0" algn="r"/>
            <a:t>642</a:t>
          </a:fld>
          <a:endParaRPr lang="ru-RU" sz="1400" b="0" i="0" u="none" strike="noStrike">
            <a:solidFill>
              <a:schemeClr val="bg1"/>
            </a:solidFill>
            <a:latin typeface="Mangal Pro" panose="00000500000000000000" pitchFamily="2" charset="0"/>
            <a:ea typeface="+mn-ea"/>
            <a:cs typeface="Mangal Pro" panose="00000500000000000000" pitchFamily="2" charset="0"/>
          </a:endParaRPr>
        </a:p>
      </xdr:txBody>
    </xdr:sp>
    <xdr:clientData/>
  </xdr:twoCellAnchor>
  <xdr:twoCellAnchor>
    <xdr:from>
      <xdr:col>9</xdr:col>
      <xdr:colOff>548640</xdr:colOff>
      <xdr:row>11</xdr:row>
      <xdr:rowOff>100377</xdr:rowOff>
    </xdr:from>
    <xdr:to>
      <xdr:col>10</xdr:col>
      <xdr:colOff>457200</xdr:colOff>
      <xdr:row>12</xdr:row>
      <xdr:rowOff>176577</xdr:rowOff>
    </xdr:to>
    <xdr:sp macro="" textlink="Processing!F3">
      <xdr:nvSpPr>
        <xdr:cNvPr id="43" name="TextBox 42">
          <a:extLst>
            <a:ext uri="{FF2B5EF4-FFF2-40B4-BE49-F238E27FC236}">
              <a16:creationId xmlns:a16="http://schemas.microsoft.com/office/drawing/2014/main" id="{00000000-0008-0000-0000-00002B000000}"/>
            </a:ext>
          </a:extLst>
        </xdr:cNvPr>
        <xdr:cNvSpPr txBox="1"/>
      </xdr:nvSpPr>
      <xdr:spPr>
        <a:xfrm>
          <a:off x="6035040" y="2112057"/>
          <a:ext cx="5181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645EE70-5B89-4EA7-9DA8-76DCC620CCFB}" type="TxLink">
            <a:rPr lang="en-US" sz="1100" b="0" i="0" u="none" strike="noStrike">
              <a:solidFill>
                <a:schemeClr val="accent5">
                  <a:lumMod val="20000"/>
                  <a:lumOff val="80000"/>
                </a:schemeClr>
              </a:solidFill>
              <a:latin typeface="Aptos Narrow"/>
              <a:ea typeface="+mn-ea"/>
              <a:cs typeface="Mangal Pro" panose="00000500000000000000" pitchFamily="2" charset="0"/>
            </a:rPr>
            <a:pPr marL="0" indent="0" algn="r"/>
            <a:t>153%</a:t>
          </a:fld>
          <a:endParaRPr lang="ru-RU" sz="1100" b="0" i="0" u="none" strike="noStrike">
            <a:solidFill>
              <a:schemeClr val="accent5">
                <a:lumMod val="20000"/>
                <a:lumOff val="80000"/>
              </a:schemeClr>
            </a:solidFill>
            <a:latin typeface="Aptos Narrow"/>
            <a:ea typeface="+mn-ea"/>
            <a:cs typeface="Mangal Pro" panose="00000500000000000000" pitchFamily="2" charset="0"/>
          </a:endParaRPr>
        </a:p>
      </xdr:txBody>
    </xdr:sp>
    <xdr:clientData/>
  </xdr:twoCellAnchor>
  <xdr:twoCellAnchor>
    <xdr:from>
      <xdr:col>9</xdr:col>
      <xdr:colOff>304800</xdr:colOff>
      <xdr:row>11</xdr:row>
      <xdr:rowOff>110537</xdr:rowOff>
    </xdr:from>
    <xdr:to>
      <xdr:col>10</xdr:col>
      <xdr:colOff>99060</xdr:colOff>
      <xdr:row>13</xdr:row>
      <xdr:rowOff>3857</xdr:rowOff>
    </xdr:to>
    <xdr:sp macro="" textlink="Processing!F1">
      <xdr:nvSpPr>
        <xdr:cNvPr id="48" name="TextBox 47">
          <a:extLst>
            <a:ext uri="{FF2B5EF4-FFF2-40B4-BE49-F238E27FC236}">
              <a16:creationId xmlns:a16="http://schemas.microsoft.com/office/drawing/2014/main" id="{00000000-0008-0000-0000-000030000000}"/>
            </a:ext>
          </a:extLst>
        </xdr:cNvPr>
        <xdr:cNvSpPr txBox="1"/>
      </xdr:nvSpPr>
      <xdr:spPr>
        <a:xfrm>
          <a:off x="5791200" y="2122217"/>
          <a:ext cx="403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CB8BDD6-7AA6-4F4F-A0A1-5418AEACEC6C}" type="TxLink">
            <a:rPr lang="en-US" sz="1000" b="0" i="0" u="none" strike="noStrike">
              <a:solidFill>
                <a:schemeClr val="accent5">
                  <a:lumMod val="20000"/>
                  <a:lumOff val="80000"/>
                </a:schemeClr>
              </a:solidFill>
              <a:latin typeface="Aptos Narrow"/>
              <a:ea typeface="+mn-ea"/>
              <a:cs typeface="Mangal Pro" panose="00000500000000000000" pitchFamily="2" charset="0"/>
            </a:rPr>
            <a:pPr marL="0" indent="0" algn="r"/>
            <a:t>KPI</a:t>
          </a:fld>
          <a:endParaRPr lang="ru-RU" sz="1200" b="0" i="0" u="none" strike="noStrike">
            <a:solidFill>
              <a:schemeClr val="accent5">
                <a:lumMod val="20000"/>
                <a:lumOff val="8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9</xdr:col>
      <xdr:colOff>134357</xdr:colOff>
      <xdr:row>13</xdr:row>
      <xdr:rowOff>47037</xdr:rowOff>
    </xdr:from>
    <xdr:to>
      <xdr:col>10</xdr:col>
      <xdr:colOff>434340</xdr:colOff>
      <xdr:row>14</xdr:row>
      <xdr:rowOff>123237</xdr:rowOff>
    </xdr:to>
    <xdr:sp macro="" textlink="Processing!C4">
      <xdr:nvSpPr>
        <xdr:cNvPr id="49" name="TextBox 48">
          <a:extLst>
            <a:ext uri="{FF2B5EF4-FFF2-40B4-BE49-F238E27FC236}">
              <a16:creationId xmlns:a16="http://schemas.microsoft.com/office/drawing/2014/main" id="{00000000-0008-0000-0000-000031000000}"/>
            </a:ext>
          </a:extLst>
        </xdr:cNvPr>
        <xdr:cNvSpPr txBox="1"/>
      </xdr:nvSpPr>
      <xdr:spPr>
        <a:xfrm>
          <a:off x="5620757" y="2424477"/>
          <a:ext cx="90958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92C149F-F8D8-4D5C-A54D-6A5C2D4CD0A3}" type="TxLink">
            <a:rPr lang="en-US" sz="1400" b="0" i="0" u="none" strike="noStrike">
              <a:solidFill>
                <a:schemeClr val="bg1"/>
              </a:solidFill>
              <a:latin typeface="Mangal Pro" panose="00000500000000000000" pitchFamily="2" charset="0"/>
              <a:ea typeface="+mn-ea"/>
              <a:cs typeface="Mangal Pro" panose="00000500000000000000" pitchFamily="2" charset="0"/>
            </a:rPr>
            <a:pPr marL="0" indent="0" algn="r"/>
            <a:t>491</a:t>
          </a:fld>
          <a:endParaRPr lang="ru-RU" sz="1400" b="0" i="0" u="none" strike="noStrike">
            <a:solidFill>
              <a:schemeClr val="bg1"/>
            </a:solidFill>
            <a:latin typeface="Mangal Pro" panose="00000500000000000000" pitchFamily="2" charset="0"/>
            <a:ea typeface="+mn-ea"/>
            <a:cs typeface="Mangal Pro" panose="00000500000000000000" pitchFamily="2" charset="0"/>
          </a:endParaRPr>
        </a:p>
      </xdr:txBody>
    </xdr:sp>
    <xdr:clientData/>
  </xdr:twoCellAnchor>
  <xdr:twoCellAnchor>
    <xdr:from>
      <xdr:col>9</xdr:col>
      <xdr:colOff>548640</xdr:colOff>
      <xdr:row>14</xdr:row>
      <xdr:rowOff>21637</xdr:rowOff>
    </xdr:from>
    <xdr:to>
      <xdr:col>10</xdr:col>
      <xdr:colOff>457200</xdr:colOff>
      <xdr:row>15</xdr:row>
      <xdr:rowOff>97837</xdr:rowOff>
    </xdr:to>
    <xdr:sp macro="" textlink="Processing!F4">
      <xdr:nvSpPr>
        <xdr:cNvPr id="50" name="TextBox 49">
          <a:extLst>
            <a:ext uri="{FF2B5EF4-FFF2-40B4-BE49-F238E27FC236}">
              <a16:creationId xmlns:a16="http://schemas.microsoft.com/office/drawing/2014/main" id="{00000000-0008-0000-0000-000032000000}"/>
            </a:ext>
          </a:extLst>
        </xdr:cNvPr>
        <xdr:cNvSpPr txBox="1"/>
      </xdr:nvSpPr>
      <xdr:spPr>
        <a:xfrm>
          <a:off x="6035040" y="2581957"/>
          <a:ext cx="5181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6B4D7D0-5638-4246-AAAE-B50F84B9C692}" type="TxLink">
            <a:rPr lang="en-US" sz="1100" b="0" i="0" u="none" strike="noStrike">
              <a:solidFill>
                <a:srgbClr val="D1B2E8"/>
              </a:solidFill>
              <a:latin typeface="Aptos Narrow"/>
              <a:ea typeface="+mn-ea"/>
              <a:cs typeface="Mangal Pro" panose="00000500000000000000" pitchFamily="2" charset="0"/>
            </a:rPr>
            <a:pPr marL="0" indent="0" algn="r"/>
            <a:t>62%</a:t>
          </a:fld>
          <a:endParaRPr lang="ru-RU" sz="1100" b="0" i="0" u="none" strike="noStrike">
            <a:solidFill>
              <a:srgbClr val="D1B2E8"/>
            </a:solidFill>
            <a:latin typeface="Aptos Narrow"/>
            <a:ea typeface="+mn-ea"/>
            <a:cs typeface="Mangal Pro" panose="00000500000000000000" pitchFamily="2" charset="0"/>
          </a:endParaRPr>
        </a:p>
      </xdr:txBody>
    </xdr:sp>
    <xdr:clientData/>
  </xdr:twoCellAnchor>
  <xdr:twoCellAnchor>
    <xdr:from>
      <xdr:col>9</xdr:col>
      <xdr:colOff>304800</xdr:colOff>
      <xdr:row>14</xdr:row>
      <xdr:rowOff>34337</xdr:rowOff>
    </xdr:from>
    <xdr:to>
      <xdr:col>10</xdr:col>
      <xdr:colOff>99060</xdr:colOff>
      <xdr:row>15</xdr:row>
      <xdr:rowOff>110537</xdr:rowOff>
    </xdr:to>
    <xdr:sp macro="" textlink="Processing!F1">
      <xdr:nvSpPr>
        <xdr:cNvPr id="51" name="TextBox 50">
          <a:extLst>
            <a:ext uri="{FF2B5EF4-FFF2-40B4-BE49-F238E27FC236}">
              <a16:creationId xmlns:a16="http://schemas.microsoft.com/office/drawing/2014/main" id="{00000000-0008-0000-0000-000033000000}"/>
            </a:ext>
          </a:extLst>
        </xdr:cNvPr>
        <xdr:cNvSpPr txBox="1"/>
      </xdr:nvSpPr>
      <xdr:spPr>
        <a:xfrm>
          <a:off x="5791200" y="2594657"/>
          <a:ext cx="403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CB8BDD6-7AA6-4F4F-A0A1-5418AEACEC6C}" type="TxLink">
            <a:rPr lang="en-US" sz="1000" b="0" i="0" u="none" strike="noStrike">
              <a:solidFill>
                <a:srgbClr val="D1B2E8"/>
              </a:solidFill>
              <a:latin typeface="Aptos Narrow"/>
              <a:ea typeface="+mn-ea"/>
              <a:cs typeface="Mangal Pro" panose="00000500000000000000" pitchFamily="2" charset="0"/>
            </a:rPr>
            <a:pPr marL="0" indent="0" algn="r"/>
            <a:t>KPI</a:t>
          </a:fld>
          <a:endParaRPr lang="ru-RU" sz="1200" b="0" i="0" u="none" strike="noStrike">
            <a:solidFill>
              <a:srgbClr val="D1B2E8"/>
            </a:solidFill>
            <a:latin typeface="Mangal Pro" panose="00000500000000000000" pitchFamily="2" charset="0"/>
            <a:ea typeface="+mn-ea"/>
            <a:cs typeface="Mangal Pro" panose="00000500000000000000" pitchFamily="2" charset="0"/>
          </a:endParaRPr>
        </a:p>
      </xdr:txBody>
    </xdr:sp>
    <xdr:clientData/>
  </xdr:twoCellAnchor>
  <xdr:twoCellAnchor>
    <xdr:from>
      <xdr:col>9</xdr:col>
      <xdr:colOff>134357</xdr:colOff>
      <xdr:row>15</xdr:row>
      <xdr:rowOff>156257</xdr:rowOff>
    </xdr:from>
    <xdr:to>
      <xdr:col>10</xdr:col>
      <xdr:colOff>434340</xdr:colOff>
      <xdr:row>17</xdr:row>
      <xdr:rowOff>49577</xdr:rowOff>
    </xdr:to>
    <xdr:sp macro="" textlink="Processing!C5">
      <xdr:nvSpPr>
        <xdr:cNvPr id="52" name="TextBox 51">
          <a:extLst>
            <a:ext uri="{FF2B5EF4-FFF2-40B4-BE49-F238E27FC236}">
              <a16:creationId xmlns:a16="http://schemas.microsoft.com/office/drawing/2014/main" id="{00000000-0008-0000-0000-000034000000}"/>
            </a:ext>
          </a:extLst>
        </xdr:cNvPr>
        <xdr:cNvSpPr txBox="1"/>
      </xdr:nvSpPr>
      <xdr:spPr>
        <a:xfrm>
          <a:off x="5620757" y="2899457"/>
          <a:ext cx="90958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C325D51-DC50-4DB5-852B-F0F35D9E5977}" type="TxLink">
            <a:rPr lang="en-US" sz="1400" b="0" i="0" u="none" strike="noStrike">
              <a:solidFill>
                <a:schemeClr val="bg1"/>
              </a:solidFill>
              <a:latin typeface="Mangal Pro" panose="00000500000000000000" pitchFamily="2" charset="0"/>
              <a:ea typeface="+mn-ea"/>
              <a:cs typeface="Mangal Pro" panose="00000500000000000000" pitchFamily="2" charset="0"/>
            </a:rPr>
            <a:pPr marL="0" indent="0" algn="r"/>
            <a:t>229</a:t>
          </a:fld>
          <a:endParaRPr lang="ru-RU" sz="1400" b="0" i="0" u="none" strike="noStrike">
            <a:solidFill>
              <a:schemeClr val="bg1"/>
            </a:solidFill>
            <a:latin typeface="Mangal Pro" panose="00000500000000000000" pitchFamily="2" charset="0"/>
            <a:ea typeface="+mn-ea"/>
            <a:cs typeface="Mangal Pro" panose="00000500000000000000" pitchFamily="2" charset="0"/>
          </a:endParaRPr>
        </a:p>
      </xdr:txBody>
    </xdr:sp>
    <xdr:clientData/>
  </xdr:twoCellAnchor>
  <xdr:twoCellAnchor>
    <xdr:from>
      <xdr:col>9</xdr:col>
      <xdr:colOff>548640</xdr:colOff>
      <xdr:row>16</xdr:row>
      <xdr:rowOff>125777</xdr:rowOff>
    </xdr:from>
    <xdr:to>
      <xdr:col>10</xdr:col>
      <xdr:colOff>457200</xdr:colOff>
      <xdr:row>18</xdr:row>
      <xdr:rowOff>19097</xdr:rowOff>
    </xdr:to>
    <xdr:sp macro="" textlink="Processing!F5">
      <xdr:nvSpPr>
        <xdr:cNvPr id="53" name="TextBox 52">
          <a:extLst>
            <a:ext uri="{FF2B5EF4-FFF2-40B4-BE49-F238E27FC236}">
              <a16:creationId xmlns:a16="http://schemas.microsoft.com/office/drawing/2014/main" id="{00000000-0008-0000-0000-000035000000}"/>
            </a:ext>
          </a:extLst>
        </xdr:cNvPr>
        <xdr:cNvSpPr txBox="1"/>
      </xdr:nvSpPr>
      <xdr:spPr>
        <a:xfrm>
          <a:off x="6035040" y="3051857"/>
          <a:ext cx="5181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412BCB3-17F2-49AD-AF8C-A866BB4ED061}" type="TxLink">
            <a:rPr lang="en-US" sz="1100" b="0" i="0" u="none" strike="noStrike">
              <a:solidFill>
                <a:schemeClr val="tx2">
                  <a:lumMod val="25000"/>
                  <a:lumOff val="75000"/>
                </a:schemeClr>
              </a:solidFill>
              <a:latin typeface="Aptos Narrow"/>
              <a:ea typeface="+mn-ea"/>
              <a:cs typeface="Mangal Pro" panose="00000500000000000000" pitchFamily="2" charset="0"/>
            </a:rPr>
            <a:pPr marL="0" indent="0" algn="r"/>
            <a:t>97%</a:t>
          </a:fld>
          <a:endParaRPr lang="ru-RU" sz="1100" b="0" i="0" u="none" strike="noStrike">
            <a:solidFill>
              <a:schemeClr val="tx2">
                <a:lumMod val="25000"/>
                <a:lumOff val="75000"/>
              </a:schemeClr>
            </a:solidFill>
            <a:latin typeface="Aptos Narrow"/>
            <a:ea typeface="+mn-ea"/>
            <a:cs typeface="Mangal Pro" panose="00000500000000000000" pitchFamily="2" charset="0"/>
          </a:endParaRPr>
        </a:p>
      </xdr:txBody>
    </xdr:sp>
    <xdr:clientData/>
  </xdr:twoCellAnchor>
  <xdr:twoCellAnchor>
    <xdr:from>
      <xdr:col>9</xdr:col>
      <xdr:colOff>304800</xdr:colOff>
      <xdr:row>16</xdr:row>
      <xdr:rowOff>133397</xdr:rowOff>
    </xdr:from>
    <xdr:to>
      <xdr:col>10</xdr:col>
      <xdr:colOff>99060</xdr:colOff>
      <xdr:row>18</xdr:row>
      <xdr:rowOff>26717</xdr:rowOff>
    </xdr:to>
    <xdr:sp macro="" textlink="Processing!F1">
      <xdr:nvSpPr>
        <xdr:cNvPr id="54" name="TextBox 53">
          <a:extLst>
            <a:ext uri="{FF2B5EF4-FFF2-40B4-BE49-F238E27FC236}">
              <a16:creationId xmlns:a16="http://schemas.microsoft.com/office/drawing/2014/main" id="{00000000-0008-0000-0000-000036000000}"/>
            </a:ext>
          </a:extLst>
        </xdr:cNvPr>
        <xdr:cNvSpPr txBox="1"/>
      </xdr:nvSpPr>
      <xdr:spPr>
        <a:xfrm>
          <a:off x="5791200" y="3059477"/>
          <a:ext cx="403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CB8BDD6-7AA6-4F4F-A0A1-5418AEACEC6C}" type="TxLink">
            <a:rPr lang="en-US" sz="1000" b="0" i="0" u="none" strike="noStrike">
              <a:solidFill>
                <a:schemeClr val="tx2">
                  <a:lumMod val="25000"/>
                  <a:lumOff val="75000"/>
                </a:schemeClr>
              </a:solidFill>
              <a:latin typeface="Aptos Narrow"/>
              <a:ea typeface="+mn-ea"/>
              <a:cs typeface="Mangal Pro" panose="00000500000000000000" pitchFamily="2" charset="0"/>
            </a:rPr>
            <a:pPr marL="0" indent="0" algn="r"/>
            <a:t>KPI</a:t>
          </a:fld>
          <a:endParaRPr lang="ru-RU" sz="1200" b="0" i="0" u="none" strike="noStrike">
            <a:solidFill>
              <a:schemeClr val="tx2">
                <a:lumMod val="25000"/>
                <a:lumOff val="75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9</xdr:col>
      <xdr:colOff>167640</xdr:colOff>
      <xdr:row>8</xdr:row>
      <xdr:rowOff>34337</xdr:rowOff>
    </xdr:from>
    <xdr:to>
      <xdr:col>9</xdr:col>
      <xdr:colOff>441960</xdr:colOff>
      <xdr:row>16</xdr:row>
      <xdr:rowOff>179117</xdr:rowOff>
    </xdr:to>
    <xdr:grpSp>
      <xdr:nvGrpSpPr>
        <xdr:cNvPr id="60" name="Group 59">
          <a:extLst>
            <a:ext uri="{FF2B5EF4-FFF2-40B4-BE49-F238E27FC236}">
              <a16:creationId xmlns:a16="http://schemas.microsoft.com/office/drawing/2014/main" id="{00000000-0008-0000-0000-00003C000000}"/>
            </a:ext>
          </a:extLst>
        </xdr:cNvPr>
        <xdr:cNvGrpSpPr/>
      </xdr:nvGrpSpPr>
      <xdr:grpSpPr>
        <a:xfrm>
          <a:off x="5433604" y="1558337"/>
          <a:ext cx="274320" cy="1668780"/>
          <a:chOff x="5745480" y="1497377"/>
          <a:chExt cx="274320" cy="1607820"/>
        </a:xfrm>
      </xdr:grpSpPr>
      <xdr:sp macro="" textlink="Processing!H2">
        <xdr:nvSpPr>
          <xdr:cNvPr id="56" name="TextBox 55">
            <a:extLst>
              <a:ext uri="{FF2B5EF4-FFF2-40B4-BE49-F238E27FC236}">
                <a16:creationId xmlns:a16="http://schemas.microsoft.com/office/drawing/2014/main" id="{00000000-0008-0000-0000-000038000000}"/>
              </a:ext>
            </a:extLst>
          </xdr:cNvPr>
          <xdr:cNvSpPr txBox="1"/>
        </xdr:nvSpPr>
        <xdr:spPr>
          <a:xfrm>
            <a:off x="5745480" y="1497377"/>
            <a:ext cx="274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AF71076-BE70-49C9-8102-A1C67832D54F}" type="TxLink">
              <a:rPr lang="en-US" sz="2400" b="0" i="0" u="none" strike="noStrike">
                <a:blipFill>
                  <a:blip xmlns:r="http://schemas.openxmlformats.org/officeDocument/2006/relationships" r:embed="rId2">
                    <a:extLst>
                      <a:ext uri="{96DAC541-7B7A-43D3-8B79-37D633B846F1}">
                        <asvg:svgBlip xmlns:asvg="http://schemas.microsoft.com/office/drawing/2016/SVG/main" r:embed="rId3"/>
                      </a:ext>
                    </a:extLst>
                  </a:blip>
                  <a:stretch>
                    <a:fillRect/>
                  </a:stretch>
                </a:blipFill>
                <a:latin typeface="Aptos Narrow"/>
                <a:ea typeface="+mn-ea"/>
                <a:cs typeface="Mangal Pro" panose="00000500000000000000" pitchFamily="2" charset="0"/>
              </a:rPr>
              <a:pPr marL="0" indent="0" algn="ctr"/>
              <a:t> </a:t>
            </a:fld>
            <a:endParaRPr lang="ru-RU" sz="3200" b="0" i="0" u="none" strike="noStrike">
              <a:blipFill>
                <a:blip xmlns:r="http://schemas.openxmlformats.org/officeDocument/2006/relationships" r:embed="rId2">
                  <a:extLst>
                    <a:ext uri="{96DAC541-7B7A-43D3-8B79-37D633B846F1}">
                      <asvg:svgBlip xmlns:asvg="http://schemas.microsoft.com/office/drawing/2016/SVG/main" r:embed="rId3"/>
                    </a:ext>
                  </a:extLst>
                </a:blip>
                <a:stretch>
                  <a:fillRect/>
                </a:stretch>
              </a:blipFill>
              <a:latin typeface="Mangal Pro" panose="00000500000000000000" pitchFamily="2" charset="0"/>
              <a:ea typeface="+mn-ea"/>
              <a:cs typeface="Mangal Pro" panose="00000500000000000000" pitchFamily="2" charset="0"/>
            </a:endParaRPr>
          </a:p>
        </xdr:txBody>
      </xdr:sp>
      <xdr:sp macro="" textlink="Processing!H3">
        <xdr:nvSpPr>
          <xdr:cNvPr id="57" name="TextBox 56">
            <a:extLst>
              <a:ext uri="{FF2B5EF4-FFF2-40B4-BE49-F238E27FC236}">
                <a16:creationId xmlns:a16="http://schemas.microsoft.com/office/drawing/2014/main" id="{00000000-0008-0000-0000-000039000000}"/>
              </a:ext>
            </a:extLst>
          </xdr:cNvPr>
          <xdr:cNvSpPr txBox="1"/>
        </xdr:nvSpPr>
        <xdr:spPr>
          <a:xfrm>
            <a:off x="5745480" y="1972357"/>
            <a:ext cx="274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BFECAAC-C9D3-4697-9AFA-E96435A6D23F}" type="TxLink">
              <a:rPr lang="en-US" sz="2400" b="0" i="0" u="none" strike="noStrike">
                <a:blipFill>
                  <a:blip xmlns:r="http://schemas.openxmlformats.org/officeDocument/2006/relationships" r:embed="rId2">
                    <a:extLst>
                      <a:ext uri="{96DAC541-7B7A-43D3-8B79-37D633B846F1}">
                        <asvg:svgBlip xmlns:asvg="http://schemas.microsoft.com/office/drawing/2016/SVG/main" r:embed="rId3"/>
                      </a:ext>
                    </a:extLst>
                  </a:blip>
                  <a:stretch>
                    <a:fillRect/>
                  </a:stretch>
                </a:blipFill>
                <a:latin typeface="Aptos Narrow"/>
                <a:ea typeface="+mn-ea"/>
                <a:cs typeface="Mangal Pro" panose="00000500000000000000" pitchFamily="2" charset="0"/>
              </a:rPr>
              <a:pPr marL="0" indent="0" algn="ctr"/>
              <a:t> </a:t>
            </a:fld>
            <a:endParaRPr lang="ru-RU" sz="6000" b="0" i="0" u="none" strike="noStrike">
              <a:blipFill>
                <a:blip xmlns:r="http://schemas.openxmlformats.org/officeDocument/2006/relationships" r:embed="rId2">
                  <a:extLst>
                    <a:ext uri="{96DAC541-7B7A-43D3-8B79-37D633B846F1}">
                      <asvg:svgBlip xmlns:asvg="http://schemas.microsoft.com/office/drawing/2016/SVG/main" r:embed="rId3"/>
                    </a:ext>
                  </a:extLst>
                </a:blip>
                <a:stretch>
                  <a:fillRect/>
                </a:stretch>
              </a:blipFill>
              <a:latin typeface="Mangal Pro" panose="00000500000000000000" pitchFamily="2" charset="0"/>
              <a:ea typeface="+mn-ea"/>
              <a:cs typeface="Mangal Pro" panose="00000500000000000000" pitchFamily="2" charset="0"/>
            </a:endParaRPr>
          </a:p>
        </xdr:txBody>
      </xdr:sp>
      <xdr:sp macro="" textlink="Processing!H4">
        <xdr:nvSpPr>
          <xdr:cNvPr id="58" name="TextBox 57">
            <a:extLst>
              <a:ext uri="{FF2B5EF4-FFF2-40B4-BE49-F238E27FC236}">
                <a16:creationId xmlns:a16="http://schemas.microsoft.com/office/drawing/2014/main" id="{00000000-0008-0000-0000-00003A000000}"/>
              </a:ext>
            </a:extLst>
          </xdr:cNvPr>
          <xdr:cNvSpPr txBox="1"/>
        </xdr:nvSpPr>
        <xdr:spPr>
          <a:xfrm>
            <a:off x="5745480" y="2447337"/>
            <a:ext cx="274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AF364A0-BEB5-4174-99EF-7AC7A9C9E996}" type="TxLink">
              <a:rPr lang="en-US" sz="2400" b="0" i="0" u="none" strike="noStrike">
                <a:blipFill>
                  <a:blip xmlns:r="http://schemas.openxmlformats.org/officeDocument/2006/relationships" r:embed="rId2">
                    <a:extLst>
                      <a:ext uri="{96DAC541-7B7A-43D3-8B79-37D633B846F1}">
                        <asvg:svgBlip xmlns:asvg="http://schemas.microsoft.com/office/drawing/2016/SVG/main" r:embed="rId3"/>
                      </a:ext>
                    </a:extLst>
                  </a:blip>
                  <a:stretch>
                    <a:fillRect/>
                  </a:stretch>
                </a:blipFill>
                <a:latin typeface="Aptos Narrow"/>
                <a:ea typeface="+mn-ea"/>
                <a:cs typeface="Mangal Pro" panose="00000500000000000000" pitchFamily="2" charset="0"/>
              </a:rPr>
              <a:pPr marL="0" indent="0" algn="ctr"/>
              <a:t> </a:t>
            </a:fld>
            <a:endParaRPr lang="ru-RU" sz="2400" b="0" i="0" u="none" strike="noStrike">
              <a:blipFill>
                <a:blip xmlns:r="http://schemas.openxmlformats.org/officeDocument/2006/relationships" r:embed="rId2">
                  <a:extLst>
                    <a:ext uri="{96DAC541-7B7A-43D3-8B79-37D633B846F1}">
                      <asvg:svgBlip xmlns:asvg="http://schemas.microsoft.com/office/drawing/2016/SVG/main" r:embed="rId3"/>
                    </a:ext>
                  </a:extLst>
                </a:blip>
                <a:stretch>
                  <a:fillRect/>
                </a:stretch>
              </a:blipFill>
              <a:latin typeface="Mangal Pro" panose="00000500000000000000" pitchFamily="2" charset="0"/>
              <a:ea typeface="+mn-ea"/>
              <a:cs typeface="Mangal Pro" panose="00000500000000000000" pitchFamily="2" charset="0"/>
            </a:endParaRPr>
          </a:p>
        </xdr:txBody>
      </xdr:sp>
      <xdr:sp macro="" textlink="Processing!H5">
        <xdr:nvSpPr>
          <xdr:cNvPr id="59" name="TextBox 58">
            <a:extLst>
              <a:ext uri="{FF2B5EF4-FFF2-40B4-BE49-F238E27FC236}">
                <a16:creationId xmlns:a16="http://schemas.microsoft.com/office/drawing/2014/main" id="{00000000-0008-0000-0000-00003B000000}"/>
              </a:ext>
            </a:extLst>
          </xdr:cNvPr>
          <xdr:cNvSpPr txBox="1"/>
        </xdr:nvSpPr>
        <xdr:spPr>
          <a:xfrm>
            <a:off x="5745480" y="2922317"/>
            <a:ext cx="274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90938B2-C0CC-454A-91FF-3BF7B7BC38F9}" type="TxLink">
              <a:rPr lang="en-US" sz="2400" b="0" i="0" u="none" strike="noStrike">
                <a:blipFill>
                  <a:blip xmlns:r="http://schemas.openxmlformats.org/officeDocument/2006/relationships" r:embed="rId2">
                    <a:extLst>
                      <a:ext uri="{96DAC541-7B7A-43D3-8B79-37D633B846F1}">
                        <asvg:svgBlip xmlns:asvg="http://schemas.microsoft.com/office/drawing/2016/SVG/main" r:embed="rId3"/>
                      </a:ext>
                    </a:extLst>
                  </a:blip>
                  <a:stretch>
                    <a:fillRect/>
                  </a:stretch>
                </a:blipFill>
                <a:latin typeface="Aptos Narrow"/>
                <a:ea typeface="+mn-ea"/>
                <a:cs typeface="Mangal Pro" panose="00000500000000000000" pitchFamily="2" charset="0"/>
              </a:rPr>
              <a:pPr marL="0" indent="0" algn="ctr"/>
              <a:t> </a:t>
            </a:fld>
            <a:endParaRPr lang="ru-RU" sz="2400" b="0" i="0" u="none" strike="noStrike">
              <a:blipFill>
                <a:blip xmlns:r="http://schemas.openxmlformats.org/officeDocument/2006/relationships" r:embed="rId2">
                  <a:extLst>
                    <a:ext uri="{96DAC541-7B7A-43D3-8B79-37D633B846F1}">
                      <asvg:svgBlip xmlns:asvg="http://schemas.microsoft.com/office/drawing/2016/SVG/main" r:embed="rId3"/>
                    </a:ext>
                  </a:extLst>
                </a:blip>
                <a:stretch>
                  <a:fillRect/>
                </a:stretch>
              </a:blipFill>
              <a:latin typeface="Mangal Pro" panose="00000500000000000000" pitchFamily="2" charset="0"/>
              <a:ea typeface="+mn-ea"/>
              <a:cs typeface="Mangal Pro" panose="00000500000000000000" pitchFamily="2" charset="0"/>
            </a:endParaRPr>
          </a:p>
        </xdr:txBody>
      </xdr:sp>
    </xdr:grpSp>
    <xdr:clientData/>
  </xdr:twoCellAnchor>
  <xdr:twoCellAnchor>
    <xdr:from>
      <xdr:col>9</xdr:col>
      <xdr:colOff>167640</xdr:colOff>
      <xdr:row>8</xdr:row>
      <xdr:rowOff>34337</xdr:rowOff>
    </xdr:from>
    <xdr:to>
      <xdr:col>9</xdr:col>
      <xdr:colOff>441960</xdr:colOff>
      <xdr:row>16</xdr:row>
      <xdr:rowOff>179117</xdr:rowOff>
    </xdr:to>
    <xdr:grpSp>
      <xdr:nvGrpSpPr>
        <xdr:cNvPr id="61" name="Group 60">
          <a:extLst>
            <a:ext uri="{FF2B5EF4-FFF2-40B4-BE49-F238E27FC236}">
              <a16:creationId xmlns:a16="http://schemas.microsoft.com/office/drawing/2014/main" id="{00000000-0008-0000-0000-00003D000000}"/>
            </a:ext>
          </a:extLst>
        </xdr:cNvPr>
        <xdr:cNvGrpSpPr/>
      </xdr:nvGrpSpPr>
      <xdr:grpSpPr>
        <a:xfrm>
          <a:off x="5433604" y="1558337"/>
          <a:ext cx="274320" cy="1668780"/>
          <a:chOff x="5745480" y="1497377"/>
          <a:chExt cx="274320" cy="1607820"/>
        </a:xfrm>
      </xdr:grpSpPr>
      <xdr:sp macro="" textlink="Processing!I2">
        <xdr:nvSpPr>
          <xdr:cNvPr id="62" name="TextBox 61">
            <a:extLst>
              <a:ext uri="{FF2B5EF4-FFF2-40B4-BE49-F238E27FC236}">
                <a16:creationId xmlns:a16="http://schemas.microsoft.com/office/drawing/2014/main" id="{00000000-0008-0000-0000-00003E000000}"/>
              </a:ext>
            </a:extLst>
          </xdr:cNvPr>
          <xdr:cNvSpPr txBox="1"/>
        </xdr:nvSpPr>
        <xdr:spPr>
          <a:xfrm>
            <a:off x="5745480" y="1497377"/>
            <a:ext cx="274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93B30EE-E876-44F3-8D9D-EC860732628D}" type="TxLink">
              <a:rPr lang="en-US" sz="2400" b="0" i="0" u="none" strike="noStrike">
                <a:blipFill>
                  <a:blip xmlns:r="http://schemas.openxmlformats.org/officeDocument/2006/relationships" r:embed="rId4">
                    <a:extLst>
                      <a:ext uri="{96DAC541-7B7A-43D3-8B79-37D633B846F1}">
                        <asvg:svgBlip xmlns:asvg="http://schemas.microsoft.com/office/drawing/2016/SVG/main" r:embed="rId5"/>
                      </a:ext>
                    </a:extLst>
                  </a:blip>
                  <a:stretch>
                    <a:fillRect/>
                  </a:stretch>
                </a:blipFill>
                <a:latin typeface="Aptos Narrow"/>
                <a:ea typeface="+mn-ea"/>
                <a:cs typeface="Mangal Pro" panose="00000500000000000000" pitchFamily="2" charset="0"/>
              </a:rPr>
              <a:pPr marL="0" indent="0" algn="ctr"/>
              <a:t>■</a:t>
            </a:fld>
            <a:endParaRPr lang="ru-RU" sz="2400" b="0" i="0" u="none" strike="noStrike">
              <a:blipFill>
                <a:blip xmlns:r="http://schemas.openxmlformats.org/officeDocument/2006/relationships" r:embed="rId4">
                  <a:extLst>
                    <a:ext uri="{96DAC541-7B7A-43D3-8B79-37D633B846F1}">
                      <asvg:svgBlip xmlns:asvg="http://schemas.microsoft.com/office/drawing/2016/SVG/main" r:embed="rId5"/>
                    </a:ext>
                  </a:extLst>
                </a:blip>
                <a:stretch>
                  <a:fillRect/>
                </a:stretch>
              </a:blipFill>
              <a:latin typeface="Mangal Pro" panose="00000500000000000000" pitchFamily="2" charset="0"/>
              <a:ea typeface="+mn-ea"/>
              <a:cs typeface="Mangal Pro" panose="00000500000000000000" pitchFamily="2" charset="0"/>
            </a:endParaRPr>
          </a:p>
        </xdr:txBody>
      </xdr:sp>
      <xdr:sp macro="" textlink="Processing!I3">
        <xdr:nvSpPr>
          <xdr:cNvPr id="63" name="TextBox 62">
            <a:extLst>
              <a:ext uri="{FF2B5EF4-FFF2-40B4-BE49-F238E27FC236}">
                <a16:creationId xmlns:a16="http://schemas.microsoft.com/office/drawing/2014/main" id="{00000000-0008-0000-0000-00003F000000}"/>
              </a:ext>
            </a:extLst>
          </xdr:cNvPr>
          <xdr:cNvSpPr txBox="1"/>
        </xdr:nvSpPr>
        <xdr:spPr>
          <a:xfrm>
            <a:off x="5745480" y="1972357"/>
            <a:ext cx="274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FC0751A-736E-4AB7-ABA2-C7E1B0141AF0}" type="TxLink">
              <a:rPr lang="en-US" sz="2400" b="0" i="0" u="none" strike="noStrike">
                <a:blipFill>
                  <a:blip xmlns:r="http://schemas.openxmlformats.org/officeDocument/2006/relationships" r:embed="rId4">
                    <a:extLst>
                      <a:ext uri="{96DAC541-7B7A-43D3-8B79-37D633B846F1}">
                        <asvg:svgBlip xmlns:asvg="http://schemas.microsoft.com/office/drawing/2016/SVG/main" r:embed="rId5"/>
                      </a:ext>
                    </a:extLst>
                  </a:blip>
                  <a:stretch>
                    <a:fillRect/>
                  </a:stretch>
                </a:blipFill>
                <a:latin typeface="Aptos Narrow"/>
                <a:ea typeface="+mn-ea"/>
                <a:cs typeface="Mangal Pro" panose="00000500000000000000" pitchFamily="2" charset="0"/>
              </a:rPr>
              <a:pPr marL="0" indent="0" algn="ctr"/>
              <a:t>■</a:t>
            </a:fld>
            <a:endParaRPr lang="ru-RU" sz="2400" b="0" i="0" u="none" strike="noStrike">
              <a:blipFill>
                <a:blip xmlns:r="http://schemas.openxmlformats.org/officeDocument/2006/relationships" r:embed="rId4">
                  <a:extLst>
                    <a:ext uri="{96DAC541-7B7A-43D3-8B79-37D633B846F1}">
                      <asvg:svgBlip xmlns:asvg="http://schemas.microsoft.com/office/drawing/2016/SVG/main" r:embed="rId5"/>
                    </a:ext>
                  </a:extLst>
                </a:blip>
                <a:stretch>
                  <a:fillRect/>
                </a:stretch>
              </a:blipFill>
              <a:latin typeface="Mangal Pro" panose="00000500000000000000" pitchFamily="2" charset="0"/>
              <a:ea typeface="+mn-ea"/>
              <a:cs typeface="Mangal Pro" panose="00000500000000000000" pitchFamily="2" charset="0"/>
            </a:endParaRPr>
          </a:p>
        </xdr:txBody>
      </xdr:sp>
      <xdr:sp macro="" textlink="Processing!I4">
        <xdr:nvSpPr>
          <xdr:cNvPr id="64" name="TextBox 63">
            <a:extLst>
              <a:ext uri="{FF2B5EF4-FFF2-40B4-BE49-F238E27FC236}">
                <a16:creationId xmlns:a16="http://schemas.microsoft.com/office/drawing/2014/main" id="{00000000-0008-0000-0000-000040000000}"/>
              </a:ext>
            </a:extLst>
          </xdr:cNvPr>
          <xdr:cNvSpPr txBox="1"/>
        </xdr:nvSpPr>
        <xdr:spPr>
          <a:xfrm>
            <a:off x="5745480" y="2447337"/>
            <a:ext cx="274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3436CB6-DAB9-45DB-AC35-964D850D7FA3}" type="TxLink">
              <a:rPr lang="en-US" sz="2400" b="0" i="0" u="none" strike="noStrike">
                <a:blipFill>
                  <a:blip xmlns:r="http://schemas.openxmlformats.org/officeDocument/2006/relationships" r:embed="rId4">
                    <a:extLst>
                      <a:ext uri="{96DAC541-7B7A-43D3-8B79-37D633B846F1}">
                        <asvg:svgBlip xmlns:asvg="http://schemas.microsoft.com/office/drawing/2016/SVG/main" r:embed="rId5"/>
                      </a:ext>
                    </a:extLst>
                  </a:blip>
                  <a:stretch>
                    <a:fillRect/>
                  </a:stretch>
                </a:blipFill>
                <a:latin typeface="Aptos Narrow"/>
                <a:ea typeface="+mn-ea"/>
                <a:cs typeface="Mangal Pro" panose="00000500000000000000" pitchFamily="2" charset="0"/>
              </a:rPr>
              <a:pPr marL="0" indent="0" algn="ctr"/>
              <a:t>■</a:t>
            </a:fld>
            <a:endParaRPr lang="ru-RU" sz="2400" b="0" i="0" u="none" strike="noStrike">
              <a:blipFill>
                <a:blip xmlns:r="http://schemas.openxmlformats.org/officeDocument/2006/relationships" r:embed="rId4">
                  <a:extLst>
                    <a:ext uri="{96DAC541-7B7A-43D3-8B79-37D633B846F1}">
                      <asvg:svgBlip xmlns:asvg="http://schemas.microsoft.com/office/drawing/2016/SVG/main" r:embed="rId5"/>
                    </a:ext>
                  </a:extLst>
                </a:blip>
                <a:stretch>
                  <a:fillRect/>
                </a:stretch>
              </a:blipFill>
              <a:latin typeface="Mangal Pro" panose="00000500000000000000" pitchFamily="2" charset="0"/>
              <a:ea typeface="+mn-ea"/>
              <a:cs typeface="Mangal Pro" panose="00000500000000000000" pitchFamily="2" charset="0"/>
            </a:endParaRPr>
          </a:p>
        </xdr:txBody>
      </xdr:sp>
      <xdr:sp macro="" textlink="Processing!I5">
        <xdr:nvSpPr>
          <xdr:cNvPr id="65" name="TextBox 64">
            <a:extLst>
              <a:ext uri="{FF2B5EF4-FFF2-40B4-BE49-F238E27FC236}">
                <a16:creationId xmlns:a16="http://schemas.microsoft.com/office/drawing/2014/main" id="{00000000-0008-0000-0000-000041000000}"/>
              </a:ext>
            </a:extLst>
          </xdr:cNvPr>
          <xdr:cNvSpPr txBox="1"/>
        </xdr:nvSpPr>
        <xdr:spPr>
          <a:xfrm>
            <a:off x="5745480" y="2922317"/>
            <a:ext cx="274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3651A42-1B08-4950-8D31-4EE49D867F1A}" type="TxLink">
              <a:rPr lang="en-US" sz="2400" b="0" i="0" u="none" strike="noStrike">
                <a:blipFill>
                  <a:blip xmlns:r="http://schemas.openxmlformats.org/officeDocument/2006/relationships" r:embed="rId4">
                    <a:extLst>
                      <a:ext uri="{96DAC541-7B7A-43D3-8B79-37D633B846F1}">
                        <asvg:svgBlip xmlns:asvg="http://schemas.microsoft.com/office/drawing/2016/SVG/main" r:embed="rId5"/>
                      </a:ext>
                    </a:extLst>
                  </a:blip>
                  <a:stretch>
                    <a:fillRect/>
                  </a:stretch>
                </a:blipFill>
                <a:latin typeface="Aptos Narrow"/>
                <a:ea typeface="+mn-ea"/>
                <a:cs typeface="Mangal Pro" panose="00000500000000000000" pitchFamily="2" charset="0"/>
              </a:rPr>
              <a:pPr marL="0" indent="0" algn="ctr"/>
              <a:t>■</a:t>
            </a:fld>
            <a:endParaRPr lang="ru-RU" sz="2400" b="0" i="0" u="none" strike="noStrike">
              <a:blipFill>
                <a:blip xmlns:r="http://schemas.openxmlformats.org/officeDocument/2006/relationships" r:embed="rId4">
                  <a:extLst>
                    <a:ext uri="{96DAC541-7B7A-43D3-8B79-37D633B846F1}">
                      <asvg:svgBlip xmlns:asvg="http://schemas.microsoft.com/office/drawing/2016/SVG/main" r:embed="rId5"/>
                    </a:ext>
                  </a:extLst>
                </a:blip>
                <a:stretch>
                  <a:fillRect/>
                </a:stretch>
              </a:blipFill>
              <a:latin typeface="Mangal Pro" panose="00000500000000000000" pitchFamily="2" charset="0"/>
              <a:ea typeface="+mn-ea"/>
              <a:cs typeface="Mangal Pro" panose="00000500000000000000" pitchFamily="2" charset="0"/>
            </a:endParaRPr>
          </a:p>
        </xdr:txBody>
      </xdr:sp>
    </xdr:grpSp>
    <xdr:clientData/>
  </xdr:twoCellAnchor>
  <xdr:twoCellAnchor>
    <xdr:from>
      <xdr:col>4</xdr:col>
      <xdr:colOff>225796</xdr:colOff>
      <xdr:row>8</xdr:row>
      <xdr:rowOff>64817</xdr:rowOff>
    </xdr:from>
    <xdr:to>
      <xdr:col>5</xdr:col>
      <xdr:colOff>530596</xdr:colOff>
      <xdr:row>9</xdr:row>
      <xdr:rowOff>141017</xdr:rowOff>
    </xdr:to>
    <xdr:sp macro="" textlink="Processing!D2">
      <xdr:nvSpPr>
        <xdr:cNvPr id="68" name="TextBox 67">
          <a:extLst>
            <a:ext uri="{FF2B5EF4-FFF2-40B4-BE49-F238E27FC236}">
              <a16:creationId xmlns:a16="http://schemas.microsoft.com/office/drawing/2014/main" id="{00000000-0008-0000-0000-000044000000}"/>
            </a:ext>
          </a:extLst>
        </xdr:cNvPr>
        <xdr:cNvSpPr txBox="1"/>
      </xdr:nvSpPr>
      <xdr:spPr>
        <a:xfrm>
          <a:off x="2664196" y="1527857"/>
          <a:ext cx="9144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F6C178E-7BB0-4745-ACE4-3E68963C0C35}" type="TxLink">
            <a:rPr lang="en-US"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ctr"/>
            <a:t>52%</a:t>
          </a:fld>
          <a:endParaRPr lang="ru-RU"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4</xdr:col>
      <xdr:colOff>225796</xdr:colOff>
      <xdr:row>10</xdr:row>
      <xdr:rowOff>180215</xdr:rowOff>
    </xdr:from>
    <xdr:to>
      <xdr:col>5</xdr:col>
      <xdr:colOff>530596</xdr:colOff>
      <xdr:row>12</xdr:row>
      <xdr:rowOff>73535</xdr:rowOff>
    </xdr:to>
    <xdr:sp macro="" textlink="Processing!D3">
      <xdr:nvSpPr>
        <xdr:cNvPr id="69" name="TextBox 68">
          <a:extLst>
            <a:ext uri="{FF2B5EF4-FFF2-40B4-BE49-F238E27FC236}">
              <a16:creationId xmlns:a16="http://schemas.microsoft.com/office/drawing/2014/main" id="{00000000-0008-0000-0000-000045000000}"/>
            </a:ext>
          </a:extLst>
        </xdr:cNvPr>
        <xdr:cNvSpPr txBox="1"/>
      </xdr:nvSpPr>
      <xdr:spPr>
        <a:xfrm>
          <a:off x="2664196" y="2009015"/>
          <a:ext cx="9144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D791552-4519-4941-81C8-B635A7B3FE2F}" type="TxLink">
            <a:rPr lang="en-US"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ctr"/>
            <a:t>76%</a:t>
          </a:fld>
          <a:endParaRPr lang="ru-RU"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4</xdr:col>
      <xdr:colOff>225796</xdr:colOff>
      <xdr:row>13</xdr:row>
      <xdr:rowOff>112733</xdr:rowOff>
    </xdr:from>
    <xdr:to>
      <xdr:col>5</xdr:col>
      <xdr:colOff>530596</xdr:colOff>
      <xdr:row>15</xdr:row>
      <xdr:rowOff>6053</xdr:rowOff>
    </xdr:to>
    <xdr:sp macro="" textlink="Processing!D4">
      <xdr:nvSpPr>
        <xdr:cNvPr id="70" name="TextBox 69">
          <a:extLst>
            <a:ext uri="{FF2B5EF4-FFF2-40B4-BE49-F238E27FC236}">
              <a16:creationId xmlns:a16="http://schemas.microsoft.com/office/drawing/2014/main" id="{00000000-0008-0000-0000-000046000000}"/>
            </a:ext>
          </a:extLst>
        </xdr:cNvPr>
        <xdr:cNvSpPr txBox="1"/>
      </xdr:nvSpPr>
      <xdr:spPr>
        <a:xfrm>
          <a:off x="2664196" y="2490173"/>
          <a:ext cx="9144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674179A-6700-4792-99F9-C0737A4D838C}" type="TxLink">
            <a:rPr lang="en-US"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ctr"/>
            <a:t>47%</a:t>
          </a:fld>
          <a:endParaRPr lang="ru-RU"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4</xdr:col>
      <xdr:colOff>229606</xdr:colOff>
      <xdr:row>16</xdr:row>
      <xdr:rowOff>15240</xdr:rowOff>
    </xdr:from>
    <xdr:to>
      <xdr:col>5</xdr:col>
      <xdr:colOff>534406</xdr:colOff>
      <xdr:row>17</xdr:row>
      <xdr:rowOff>91440</xdr:rowOff>
    </xdr:to>
    <xdr:sp macro="" textlink="Processing!D5">
      <xdr:nvSpPr>
        <xdr:cNvPr id="71" name="TextBox 70">
          <a:extLst>
            <a:ext uri="{FF2B5EF4-FFF2-40B4-BE49-F238E27FC236}">
              <a16:creationId xmlns:a16="http://schemas.microsoft.com/office/drawing/2014/main" id="{00000000-0008-0000-0000-000047000000}"/>
            </a:ext>
          </a:extLst>
        </xdr:cNvPr>
        <xdr:cNvSpPr txBox="1"/>
      </xdr:nvSpPr>
      <xdr:spPr>
        <a:xfrm>
          <a:off x="2668006" y="2941320"/>
          <a:ext cx="9144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725984B-4A62-471F-B76B-DC56B3028582}" type="TxLink">
            <a:rPr lang="en-US"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ctr"/>
            <a:t>34%</a:t>
          </a:fld>
          <a:endParaRPr lang="ru-RU"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3</xdr:col>
      <xdr:colOff>495300</xdr:colOff>
      <xdr:row>14</xdr:row>
      <xdr:rowOff>137160</xdr:rowOff>
    </xdr:from>
    <xdr:to>
      <xdr:col>6</xdr:col>
      <xdr:colOff>239268</xdr:colOff>
      <xdr:row>18</xdr:row>
      <xdr:rowOff>91440</xdr:rowOff>
    </xdr:to>
    <xdr:graphicFrame macro="">
      <xdr:nvGraphicFramePr>
        <xdr:cNvPr id="76" name="Chart 75">
          <a:extLst>
            <a:ext uri="{FF2B5EF4-FFF2-40B4-BE49-F238E27FC236}">
              <a16:creationId xmlns:a16="http://schemas.microsoft.com/office/drawing/2014/main" id="{00000000-0008-0000-0000-00004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320040</xdr:colOff>
      <xdr:row>12</xdr:row>
      <xdr:rowOff>45720</xdr:rowOff>
    </xdr:from>
    <xdr:to>
      <xdr:col>6</xdr:col>
      <xdr:colOff>411480</xdr:colOff>
      <xdr:row>16</xdr:row>
      <xdr:rowOff>27432</xdr:rowOff>
    </xdr:to>
    <xdr:graphicFrame macro="">
      <xdr:nvGraphicFramePr>
        <xdr:cNvPr id="75" name="Chart 74">
          <a:extLst>
            <a:ext uri="{FF2B5EF4-FFF2-40B4-BE49-F238E27FC236}">
              <a16:creationId xmlns:a16="http://schemas.microsoft.com/office/drawing/2014/main" id="{00000000-0008-0000-0000-00004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525780</xdr:colOff>
      <xdr:row>6</xdr:row>
      <xdr:rowOff>175260</xdr:rowOff>
    </xdr:from>
    <xdr:to>
      <xdr:col>7</xdr:col>
      <xdr:colOff>220980</xdr:colOff>
      <xdr:row>10</xdr:row>
      <xdr:rowOff>175260</xdr:rowOff>
    </xdr:to>
    <xdr:graphicFrame macro="">
      <xdr:nvGraphicFramePr>
        <xdr:cNvPr id="73" name="Chart 72">
          <a:extLst>
            <a:ext uri="{FF2B5EF4-FFF2-40B4-BE49-F238E27FC236}">
              <a16:creationId xmlns:a16="http://schemas.microsoft.com/office/drawing/2014/main" id="{00000000-0008-0000-0000-00004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144780</xdr:colOff>
      <xdr:row>9</xdr:row>
      <xdr:rowOff>114300</xdr:rowOff>
    </xdr:from>
    <xdr:to>
      <xdr:col>6</xdr:col>
      <xdr:colOff>601980</xdr:colOff>
      <xdr:row>13</xdr:row>
      <xdr:rowOff>114300</xdr:rowOff>
    </xdr:to>
    <xdr:graphicFrame macro="">
      <xdr:nvGraphicFramePr>
        <xdr:cNvPr id="74" name="Chart 73">
          <a:extLst>
            <a:ext uri="{FF2B5EF4-FFF2-40B4-BE49-F238E27FC236}">
              <a16:creationId xmlns:a16="http://schemas.microsoft.com/office/drawing/2014/main" id="{00000000-0008-0000-0000-00004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548640</xdr:colOff>
      <xdr:row>7</xdr:row>
      <xdr:rowOff>15240</xdr:rowOff>
    </xdr:from>
    <xdr:to>
      <xdr:col>7</xdr:col>
      <xdr:colOff>201620</xdr:colOff>
      <xdr:row>18</xdr:row>
      <xdr:rowOff>60960</xdr:rowOff>
    </xdr:to>
    <xdr:sp macro="" textlink="">
      <xdr:nvSpPr>
        <xdr:cNvPr id="24" name="Freeform: Shape 23">
          <a:extLst>
            <a:ext uri="{FF2B5EF4-FFF2-40B4-BE49-F238E27FC236}">
              <a16:creationId xmlns:a16="http://schemas.microsoft.com/office/drawing/2014/main" id="{00000000-0008-0000-0000-000018000000}"/>
            </a:ext>
          </a:extLst>
        </xdr:cNvPr>
        <xdr:cNvSpPr/>
      </xdr:nvSpPr>
      <xdr:spPr>
        <a:xfrm flipH="1">
          <a:off x="1767840" y="1295400"/>
          <a:ext cx="2700980" cy="2057400"/>
        </a:xfrm>
        <a:custGeom>
          <a:avLst/>
          <a:gdLst>
            <a:gd name="csX0" fmla="*/ 1942189 w 2700980"/>
            <a:gd name="csY0" fmla="*/ 1549606 h 2057400"/>
            <a:gd name="csX1" fmla="*/ 1982916 w 2700980"/>
            <a:gd name="csY1" fmla="*/ 1584608 h 2057400"/>
            <a:gd name="csX2" fmla="*/ 1866711 w 2700980"/>
            <a:gd name="csY2" fmla="*/ 1907535 h 2057400"/>
            <a:gd name="csX3" fmla="*/ 1789789 w 2700980"/>
            <a:gd name="csY3" fmla="*/ 1944442 h 2057400"/>
            <a:gd name="csX4" fmla="*/ 1350490 w 2700980"/>
            <a:gd name="csY4" fmla="*/ 1944000 h 2057400"/>
            <a:gd name="csX5" fmla="*/ 911190 w 2700980"/>
            <a:gd name="csY5" fmla="*/ 1944442 h 2057400"/>
            <a:gd name="csX6" fmla="*/ 834268 w 2700980"/>
            <a:gd name="csY6" fmla="*/ 1907535 h 2057400"/>
            <a:gd name="csX7" fmla="*/ 718063 w 2700980"/>
            <a:gd name="csY7" fmla="*/ 1584608 h 2057400"/>
            <a:gd name="csX8" fmla="*/ 758790 w 2700980"/>
            <a:gd name="csY8" fmla="*/ 1549606 h 2057400"/>
            <a:gd name="csX9" fmla="*/ 1349597 w 2700980"/>
            <a:gd name="csY9" fmla="*/ 1549606 h 2057400"/>
            <a:gd name="csX10" fmla="*/ 1351382 w 2700980"/>
            <a:gd name="csY10" fmla="*/ 1549606 h 2057400"/>
            <a:gd name="csX11" fmla="*/ 2115961 w 2700980"/>
            <a:gd name="csY11" fmla="*/ 1095119 h 2057400"/>
            <a:gd name="csX12" fmla="*/ 2156688 w 2700980"/>
            <a:gd name="csY12" fmla="*/ 1131474 h 2057400"/>
            <a:gd name="csX13" fmla="*/ 2023338 w 2700980"/>
            <a:gd name="csY13" fmla="*/ 1466885 h 2057400"/>
            <a:gd name="csX14" fmla="*/ 1955941 w 2700980"/>
            <a:gd name="csY14" fmla="*/ 1503240 h 2057400"/>
            <a:gd name="csX15" fmla="*/ 1351382 w 2700980"/>
            <a:gd name="csY15" fmla="*/ 1503240 h 2057400"/>
            <a:gd name="csX16" fmla="*/ 1349598 w 2700980"/>
            <a:gd name="csY16" fmla="*/ 1503240 h 2057400"/>
            <a:gd name="csX17" fmla="*/ 745039 w 2700980"/>
            <a:gd name="csY17" fmla="*/ 1503240 h 2057400"/>
            <a:gd name="csX18" fmla="*/ 677642 w 2700980"/>
            <a:gd name="csY18" fmla="*/ 1466885 h 2057400"/>
            <a:gd name="csX19" fmla="*/ 544292 w 2700980"/>
            <a:gd name="csY19" fmla="*/ 1131474 h 2057400"/>
            <a:gd name="csX20" fmla="*/ 585019 w 2700980"/>
            <a:gd name="csY20" fmla="*/ 1095119 h 2057400"/>
            <a:gd name="csX21" fmla="*/ 1349598 w 2700980"/>
            <a:gd name="csY21" fmla="*/ 1095119 h 2057400"/>
            <a:gd name="csX22" fmla="*/ 1351382 w 2700980"/>
            <a:gd name="csY22" fmla="*/ 1095119 h 2057400"/>
            <a:gd name="csX23" fmla="*/ 2292301 w 2700980"/>
            <a:gd name="csY23" fmla="*/ 613134 h 2057400"/>
            <a:gd name="csX24" fmla="*/ 2333028 w 2700980"/>
            <a:gd name="csY24" fmla="*/ 651392 h 2057400"/>
            <a:gd name="csX25" fmla="*/ 2193963 w 2700980"/>
            <a:gd name="csY25" fmla="*/ 1004359 h 2057400"/>
            <a:gd name="csX26" fmla="*/ 2132281 w 2700980"/>
            <a:gd name="csY26" fmla="*/ 1042617 h 2057400"/>
            <a:gd name="csX27" fmla="*/ 1349598 w 2700980"/>
            <a:gd name="csY27" fmla="*/ 1042617 h 2057400"/>
            <a:gd name="csX28" fmla="*/ 566915 w 2700980"/>
            <a:gd name="csY28" fmla="*/ 1042617 h 2057400"/>
            <a:gd name="csX29" fmla="*/ 505233 w 2700980"/>
            <a:gd name="csY29" fmla="*/ 1004359 h 2057400"/>
            <a:gd name="csX30" fmla="*/ 366168 w 2700980"/>
            <a:gd name="csY30" fmla="*/ 651392 h 2057400"/>
            <a:gd name="csX31" fmla="*/ 406895 w 2700980"/>
            <a:gd name="csY31" fmla="*/ 613134 h 2057400"/>
            <a:gd name="csX32" fmla="*/ 1349598 w 2700980"/>
            <a:gd name="csY32" fmla="*/ 613134 h 2057400"/>
            <a:gd name="csX33" fmla="*/ 2483535 w 2700980"/>
            <a:gd name="csY33" fmla="*/ 112870 h 2057400"/>
            <a:gd name="csX34" fmla="*/ 2524262 w 2700980"/>
            <a:gd name="csY34" fmla="*/ 153570 h 2057400"/>
            <a:gd name="csX35" fmla="*/ 2379482 w 2700980"/>
            <a:gd name="csY35" fmla="*/ 529066 h 2057400"/>
            <a:gd name="csX36" fmla="*/ 2310180 w 2700980"/>
            <a:gd name="csY36" fmla="*/ 569765 h 2057400"/>
            <a:gd name="csX37" fmla="*/ 1351382 w 2700980"/>
            <a:gd name="csY37" fmla="*/ 569765 h 2057400"/>
            <a:gd name="csX38" fmla="*/ 1349597 w 2700980"/>
            <a:gd name="csY38" fmla="*/ 569765 h 2057400"/>
            <a:gd name="csX39" fmla="*/ 390799 w 2700980"/>
            <a:gd name="csY39" fmla="*/ 569765 h 2057400"/>
            <a:gd name="csX40" fmla="*/ 321497 w 2700980"/>
            <a:gd name="csY40" fmla="*/ 529066 h 2057400"/>
            <a:gd name="csX41" fmla="*/ 176717 w 2700980"/>
            <a:gd name="csY41" fmla="*/ 153570 h 2057400"/>
            <a:gd name="csX42" fmla="*/ 217444 w 2700980"/>
            <a:gd name="csY42" fmla="*/ 112870 h 2057400"/>
            <a:gd name="csX43" fmla="*/ 1349597 w 2700980"/>
            <a:gd name="csY43" fmla="*/ 112870 h 2057400"/>
            <a:gd name="csX44" fmla="*/ 1351382 w 2700980"/>
            <a:gd name="csY44" fmla="*/ 112870 h 2057400"/>
            <a:gd name="csX45" fmla="*/ 2700980 w 2700980"/>
            <a:gd name="csY45" fmla="*/ 0 h 2057400"/>
            <a:gd name="csX46" fmla="*/ 0 w 2700980"/>
            <a:gd name="csY46" fmla="*/ 0 h 2057400"/>
            <a:gd name="csX47" fmla="*/ 0 w 2700980"/>
            <a:gd name="csY47" fmla="*/ 2057400 h 2057400"/>
            <a:gd name="csX48" fmla="*/ 2700980 w 2700980"/>
            <a:gd name="csY48" fmla="*/ 2057400 h 2057400"/>
            <a:gd name="csX0" fmla="*/ 1942189 w 2700980"/>
            <a:gd name="csY0" fmla="*/ 1549606 h 2057400"/>
            <a:gd name="csX1" fmla="*/ 1982916 w 2700980"/>
            <a:gd name="csY1" fmla="*/ 1584608 h 2057400"/>
            <a:gd name="csX2" fmla="*/ 1866711 w 2700980"/>
            <a:gd name="csY2" fmla="*/ 1907535 h 2057400"/>
            <a:gd name="csX3" fmla="*/ 1789789 w 2700980"/>
            <a:gd name="csY3" fmla="*/ 1944442 h 2057400"/>
            <a:gd name="csX4" fmla="*/ 1350490 w 2700980"/>
            <a:gd name="csY4" fmla="*/ 1944000 h 2057400"/>
            <a:gd name="csX5" fmla="*/ 911190 w 2700980"/>
            <a:gd name="csY5" fmla="*/ 1944442 h 2057400"/>
            <a:gd name="csX6" fmla="*/ 834268 w 2700980"/>
            <a:gd name="csY6" fmla="*/ 1907535 h 2057400"/>
            <a:gd name="csX7" fmla="*/ 718063 w 2700980"/>
            <a:gd name="csY7" fmla="*/ 1584608 h 2057400"/>
            <a:gd name="csX8" fmla="*/ 758790 w 2700980"/>
            <a:gd name="csY8" fmla="*/ 1549606 h 2057400"/>
            <a:gd name="csX9" fmla="*/ 1349597 w 2700980"/>
            <a:gd name="csY9" fmla="*/ 1549606 h 2057400"/>
            <a:gd name="csX10" fmla="*/ 1351382 w 2700980"/>
            <a:gd name="csY10" fmla="*/ 1549606 h 2057400"/>
            <a:gd name="csX11" fmla="*/ 1942189 w 2700980"/>
            <a:gd name="csY11" fmla="*/ 1549606 h 2057400"/>
            <a:gd name="csX12" fmla="*/ 2115961 w 2700980"/>
            <a:gd name="csY12" fmla="*/ 1095119 h 2057400"/>
            <a:gd name="csX13" fmla="*/ 2156688 w 2700980"/>
            <a:gd name="csY13" fmla="*/ 1131474 h 2057400"/>
            <a:gd name="csX14" fmla="*/ 2023338 w 2700980"/>
            <a:gd name="csY14" fmla="*/ 1466885 h 2057400"/>
            <a:gd name="csX15" fmla="*/ 1955941 w 2700980"/>
            <a:gd name="csY15" fmla="*/ 1503240 h 2057400"/>
            <a:gd name="csX16" fmla="*/ 1351382 w 2700980"/>
            <a:gd name="csY16" fmla="*/ 1503240 h 2057400"/>
            <a:gd name="csX17" fmla="*/ 1349598 w 2700980"/>
            <a:gd name="csY17" fmla="*/ 1503240 h 2057400"/>
            <a:gd name="csX18" fmla="*/ 745039 w 2700980"/>
            <a:gd name="csY18" fmla="*/ 1503240 h 2057400"/>
            <a:gd name="csX19" fmla="*/ 677642 w 2700980"/>
            <a:gd name="csY19" fmla="*/ 1466885 h 2057400"/>
            <a:gd name="csX20" fmla="*/ 544292 w 2700980"/>
            <a:gd name="csY20" fmla="*/ 1131474 h 2057400"/>
            <a:gd name="csX21" fmla="*/ 585019 w 2700980"/>
            <a:gd name="csY21" fmla="*/ 1095119 h 2057400"/>
            <a:gd name="csX22" fmla="*/ 1349598 w 2700980"/>
            <a:gd name="csY22" fmla="*/ 1095119 h 2057400"/>
            <a:gd name="csX23" fmla="*/ 1351382 w 2700980"/>
            <a:gd name="csY23" fmla="*/ 1095119 h 2057400"/>
            <a:gd name="csX24" fmla="*/ 2115961 w 2700980"/>
            <a:gd name="csY24" fmla="*/ 1095119 h 2057400"/>
            <a:gd name="csX25" fmla="*/ 2292301 w 2700980"/>
            <a:gd name="csY25" fmla="*/ 613134 h 2057400"/>
            <a:gd name="csX26" fmla="*/ 2333028 w 2700980"/>
            <a:gd name="csY26" fmla="*/ 651392 h 2057400"/>
            <a:gd name="csX27" fmla="*/ 2193963 w 2700980"/>
            <a:gd name="csY27" fmla="*/ 1004359 h 2057400"/>
            <a:gd name="csX28" fmla="*/ 2132281 w 2700980"/>
            <a:gd name="csY28" fmla="*/ 1042617 h 2057400"/>
            <a:gd name="csX29" fmla="*/ 1349598 w 2700980"/>
            <a:gd name="csY29" fmla="*/ 1042617 h 2057400"/>
            <a:gd name="csX30" fmla="*/ 566915 w 2700980"/>
            <a:gd name="csY30" fmla="*/ 1042617 h 2057400"/>
            <a:gd name="csX31" fmla="*/ 505233 w 2700980"/>
            <a:gd name="csY31" fmla="*/ 1004359 h 2057400"/>
            <a:gd name="csX32" fmla="*/ 366168 w 2700980"/>
            <a:gd name="csY32" fmla="*/ 651392 h 2057400"/>
            <a:gd name="csX33" fmla="*/ 406895 w 2700980"/>
            <a:gd name="csY33" fmla="*/ 613134 h 2057400"/>
            <a:gd name="csX34" fmla="*/ 1349598 w 2700980"/>
            <a:gd name="csY34" fmla="*/ 613134 h 2057400"/>
            <a:gd name="csX35" fmla="*/ 2292301 w 2700980"/>
            <a:gd name="csY35" fmla="*/ 613134 h 2057400"/>
            <a:gd name="csX36" fmla="*/ 2483535 w 2700980"/>
            <a:gd name="csY36" fmla="*/ 112870 h 2057400"/>
            <a:gd name="csX37" fmla="*/ 2524262 w 2700980"/>
            <a:gd name="csY37" fmla="*/ 153570 h 2057400"/>
            <a:gd name="csX38" fmla="*/ 2379482 w 2700980"/>
            <a:gd name="csY38" fmla="*/ 529066 h 2057400"/>
            <a:gd name="csX39" fmla="*/ 2310180 w 2700980"/>
            <a:gd name="csY39" fmla="*/ 569765 h 2057400"/>
            <a:gd name="csX40" fmla="*/ 1351382 w 2700980"/>
            <a:gd name="csY40" fmla="*/ 569765 h 2057400"/>
            <a:gd name="csX41" fmla="*/ 1349597 w 2700980"/>
            <a:gd name="csY41" fmla="*/ 569765 h 2057400"/>
            <a:gd name="csX42" fmla="*/ 390799 w 2700980"/>
            <a:gd name="csY42" fmla="*/ 569765 h 2057400"/>
            <a:gd name="csX43" fmla="*/ 321497 w 2700980"/>
            <a:gd name="csY43" fmla="*/ 529066 h 2057400"/>
            <a:gd name="csX44" fmla="*/ 176717 w 2700980"/>
            <a:gd name="csY44" fmla="*/ 153570 h 2057400"/>
            <a:gd name="csX45" fmla="*/ 217444 w 2700980"/>
            <a:gd name="csY45" fmla="*/ 112870 h 2057400"/>
            <a:gd name="csX46" fmla="*/ 1349597 w 2700980"/>
            <a:gd name="csY46" fmla="*/ 112870 h 2057400"/>
            <a:gd name="csX47" fmla="*/ 1351382 w 2700980"/>
            <a:gd name="csY47" fmla="*/ 112870 h 2057400"/>
            <a:gd name="csX48" fmla="*/ 2483535 w 2700980"/>
            <a:gd name="csY48" fmla="*/ 112870 h 2057400"/>
            <a:gd name="csX49" fmla="*/ 2700980 w 2700980"/>
            <a:gd name="csY49" fmla="*/ 0 h 2057400"/>
            <a:gd name="csX50" fmla="*/ 0 w 2700980"/>
            <a:gd name="csY50" fmla="*/ 0 h 2057400"/>
            <a:gd name="csX51" fmla="*/ 701040 w 2700980"/>
            <a:gd name="csY51" fmla="*/ 2057400 h 2057400"/>
            <a:gd name="csX52" fmla="*/ 2700980 w 2700980"/>
            <a:gd name="csY52" fmla="*/ 2057400 h 2057400"/>
            <a:gd name="csX53" fmla="*/ 2700980 w 2700980"/>
            <a:gd name="csY53" fmla="*/ 0 h 20574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Lst>
          <a:rect l="l" t="t" r="r" b="b"/>
          <a:pathLst>
            <a:path w="2700980" h="2057400">
              <a:moveTo>
                <a:pt x="1942189" y="1549606"/>
              </a:moveTo>
              <a:cubicBezTo>
                <a:pt x="1964682" y="1549606"/>
                <a:pt x="1982916" y="1565277"/>
                <a:pt x="1982916" y="1584608"/>
              </a:cubicBezTo>
              <a:lnTo>
                <a:pt x="1866711" y="1907535"/>
              </a:lnTo>
              <a:cubicBezTo>
                <a:pt x="1845756" y="1948150"/>
                <a:pt x="1812282" y="1944442"/>
                <a:pt x="1789789" y="1944442"/>
              </a:cubicBezTo>
              <a:lnTo>
                <a:pt x="1350490" y="1944000"/>
              </a:lnTo>
              <a:lnTo>
                <a:pt x="911190" y="1944442"/>
              </a:lnTo>
              <a:cubicBezTo>
                <a:pt x="888697" y="1944442"/>
                <a:pt x="855223" y="1948150"/>
                <a:pt x="834268" y="1907535"/>
              </a:cubicBezTo>
              <a:lnTo>
                <a:pt x="718063" y="1584608"/>
              </a:lnTo>
              <a:cubicBezTo>
                <a:pt x="718063" y="1565277"/>
                <a:pt x="736297" y="1549606"/>
                <a:pt x="758790" y="1549606"/>
              </a:cubicBezTo>
              <a:lnTo>
                <a:pt x="1349597" y="1549606"/>
              </a:lnTo>
              <a:lnTo>
                <a:pt x="1351382" y="1549606"/>
              </a:lnTo>
              <a:lnTo>
                <a:pt x="1942189" y="1549606"/>
              </a:lnTo>
              <a:close/>
              <a:moveTo>
                <a:pt x="2115961" y="1095119"/>
              </a:moveTo>
              <a:cubicBezTo>
                <a:pt x="2138454" y="1095119"/>
                <a:pt x="2156688" y="1111396"/>
                <a:pt x="2156688" y="1131474"/>
              </a:cubicBezTo>
              <a:lnTo>
                <a:pt x="2023338" y="1466885"/>
              </a:lnTo>
              <a:cubicBezTo>
                <a:pt x="2002383" y="1509070"/>
                <a:pt x="1978434" y="1503240"/>
                <a:pt x="1955941" y="1503240"/>
              </a:cubicBezTo>
              <a:lnTo>
                <a:pt x="1351382" y="1503240"/>
              </a:lnTo>
              <a:lnTo>
                <a:pt x="1349598" y="1503240"/>
              </a:lnTo>
              <a:lnTo>
                <a:pt x="745039" y="1503240"/>
              </a:lnTo>
              <a:cubicBezTo>
                <a:pt x="722546" y="1503240"/>
                <a:pt x="698597" y="1509070"/>
                <a:pt x="677642" y="1466885"/>
              </a:cubicBezTo>
              <a:lnTo>
                <a:pt x="544292" y="1131474"/>
              </a:lnTo>
              <a:cubicBezTo>
                <a:pt x="544292" y="1111396"/>
                <a:pt x="562526" y="1095119"/>
                <a:pt x="585019" y="1095119"/>
              </a:cubicBezTo>
              <a:lnTo>
                <a:pt x="1349598" y="1095119"/>
              </a:lnTo>
              <a:lnTo>
                <a:pt x="1351382" y="1095119"/>
              </a:lnTo>
              <a:lnTo>
                <a:pt x="2115961" y="1095119"/>
              </a:lnTo>
              <a:close/>
              <a:moveTo>
                <a:pt x="2292301" y="613134"/>
              </a:moveTo>
              <a:cubicBezTo>
                <a:pt x="2314794" y="613134"/>
                <a:pt x="2333028" y="630263"/>
                <a:pt x="2333028" y="651392"/>
              </a:cubicBezTo>
              <a:lnTo>
                <a:pt x="2193963" y="1004359"/>
              </a:lnTo>
              <a:cubicBezTo>
                <a:pt x="2173008" y="1048752"/>
                <a:pt x="2154774" y="1042617"/>
                <a:pt x="2132281" y="1042617"/>
              </a:cubicBezTo>
              <a:lnTo>
                <a:pt x="1349598" y="1042617"/>
              </a:lnTo>
              <a:lnTo>
                <a:pt x="566915" y="1042617"/>
              </a:lnTo>
              <a:cubicBezTo>
                <a:pt x="544422" y="1042617"/>
                <a:pt x="526188" y="1048752"/>
                <a:pt x="505233" y="1004359"/>
              </a:cubicBezTo>
              <a:lnTo>
                <a:pt x="366168" y="651392"/>
              </a:lnTo>
              <a:cubicBezTo>
                <a:pt x="366168" y="630263"/>
                <a:pt x="384402" y="613134"/>
                <a:pt x="406895" y="613134"/>
              </a:cubicBezTo>
              <a:lnTo>
                <a:pt x="1349598" y="613134"/>
              </a:lnTo>
              <a:lnTo>
                <a:pt x="2292301" y="613134"/>
              </a:lnTo>
              <a:close/>
              <a:moveTo>
                <a:pt x="2483535" y="112870"/>
              </a:moveTo>
              <a:cubicBezTo>
                <a:pt x="2506028" y="112870"/>
                <a:pt x="2524262" y="131092"/>
                <a:pt x="2524262" y="153570"/>
              </a:cubicBezTo>
              <a:lnTo>
                <a:pt x="2379482" y="529066"/>
              </a:lnTo>
              <a:cubicBezTo>
                <a:pt x="2358527" y="576292"/>
                <a:pt x="2332673" y="569765"/>
                <a:pt x="2310180" y="569765"/>
              </a:cubicBezTo>
              <a:lnTo>
                <a:pt x="1351382" y="569765"/>
              </a:lnTo>
              <a:lnTo>
                <a:pt x="1349597" y="569765"/>
              </a:lnTo>
              <a:lnTo>
                <a:pt x="390799" y="569765"/>
              </a:lnTo>
              <a:cubicBezTo>
                <a:pt x="368306" y="569765"/>
                <a:pt x="342452" y="576292"/>
                <a:pt x="321497" y="529066"/>
              </a:cubicBezTo>
              <a:lnTo>
                <a:pt x="176717" y="153570"/>
              </a:lnTo>
              <a:cubicBezTo>
                <a:pt x="176717" y="131092"/>
                <a:pt x="194951" y="112870"/>
                <a:pt x="217444" y="112870"/>
              </a:cubicBezTo>
              <a:lnTo>
                <a:pt x="1349597" y="112870"/>
              </a:lnTo>
              <a:lnTo>
                <a:pt x="1351382" y="112870"/>
              </a:lnTo>
              <a:lnTo>
                <a:pt x="2483535" y="112870"/>
              </a:lnTo>
              <a:close/>
              <a:moveTo>
                <a:pt x="2700980" y="0"/>
              </a:moveTo>
              <a:lnTo>
                <a:pt x="0" y="0"/>
              </a:lnTo>
              <a:lnTo>
                <a:pt x="701040" y="2057400"/>
              </a:lnTo>
              <a:lnTo>
                <a:pt x="2700980" y="2057400"/>
              </a:lnTo>
              <a:lnTo>
                <a:pt x="2700980" y="0"/>
              </a:lnTo>
              <a:close/>
            </a:path>
          </a:pathLst>
        </a:custGeom>
        <a:solidFill>
          <a:srgbClr val="161A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199413</xdr:colOff>
      <xdr:row>17</xdr:row>
      <xdr:rowOff>175259</xdr:rowOff>
    </xdr:from>
    <xdr:to>
      <xdr:col>5</xdr:col>
      <xdr:colOff>566126</xdr:colOff>
      <xdr:row>20</xdr:row>
      <xdr:rowOff>38099</xdr:rowOff>
    </xdr:to>
    <xdr:sp macro="" textlink="">
      <xdr:nvSpPr>
        <xdr:cNvPr id="25" name="Rectangle 21">
          <a:extLst>
            <a:ext uri="{FF2B5EF4-FFF2-40B4-BE49-F238E27FC236}">
              <a16:creationId xmlns:a16="http://schemas.microsoft.com/office/drawing/2014/main" id="{00000000-0008-0000-0000-000019000000}"/>
            </a:ext>
          </a:extLst>
        </xdr:cNvPr>
        <xdr:cNvSpPr/>
      </xdr:nvSpPr>
      <xdr:spPr>
        <a:xfrm rot="10800000">
          <a:off x="2637813" y="3284219"/>
          <a:ext cx="976313" cy="411480"/>
        </a:xfrm>
        <a:custGeom>
          <a:avLst/>
          <a:gdLst>
            <a:gd name="csX0" fmla="*/ 0 w 996316"/>
            <a:gd name="csY0" fmla="*/ 0 h 393193"/>
            <a:gd name="csX1" fmla="*/ 996316 w 996316"/>
            <a:gd name="csY1" fmla="*/ 0 h 393193"/>
            <a:gd name="csX2" fmla="*/ 996316 w 996316"/>
            <a:gd name="csY2" fmla="*/ 393193 h 393193"/>
            <a:gd name="csX3" fmla="*/ 0 w 996316"/>
            <a:gd name="csY3" fmla="*/ 393193 h 393193"/>
            <a:gd name="csX4" fmla="*/ 0 w 996316"/>
            <a:gd name="csY4" fmla="*/ 0 h 393193"/>
            <a:gd name="csX0" fmla="*/ 0 w 996316"/>
            <a:gd name="csY0" fmla="*/ 49149 h 442342"/>
            <a:gd name="csX1" fmla="*/ 996316 w 996316"/>
            <a:gd name="csY1" fmla="*/ 49149 h 442342"/>
            <a:gd name="csX2" fmla="*/ 996316 w 996316"/>
            <a:gd name="csY2" fmla="*/ 442342 h 442342"/>
            <a:gd name="csX3" fmla="*/ 0 w 996316"/>
            <a:gd name="csY3" fmla="*/ 442342 h 442342"/>
            <a:gd name="csX4" fmla="*/ 0 w 996316"/>
            <a:gd name="csY4" fmla="*/ 49149 h 442342"/>
          </a:gdLst>
          <a:ahLst/>
          <a:cxnLst>
            <a:cxn ang="0">
              <a:pos x="csX0" y="csY0"/>
            </a:cxn>
            <a:cxn ang="0">
              <a:pos x="csX1" y="csY1"/>
            </a:cxn>
            <a:cxn ang="0">
              <a:pos x="csX2" y="csY2"/>
            </a:cxn>
            <a:cxn ang="0">
              <a:pos x="csX3" y="csY3"/>
            </a:cxn>
            <a:cxn ang="0">
              <a:pos x="csX4" y="csY4"/>
            </a:cxn>
          </a:cxnLst>
          <a:rect l="l" t="t" r="r" b="b"/>
          <a:pathLst>
            <a:path w="996316" h="442342">
              <a:moveTo>
                <a:pt x="0" y="49149"/>
              </a:moveTo>
              <a:cubicBezTo>
                <a:pt x="166053" y="-16383"/>
                <a:pt x="830263" y="-16383"/>
                <a:pt x="996316" y="49149"/>
              </a:cubicBezTo>
              <a:lnTo>
                <a:pt x="996316" y="442342"/>
              </a:lnTo>
              <a:lnTo>
                <a:pt x="0" y="442342"/>
              </a:lnTo>
              <a:lnTo>
                <a:pt x="0" y="49149"/>
              </a:lnTo>
              <a:close/>
            </a:path>
          </a:pathLst>
        </a:custGeom>
        <a:gradFill>
          <a:gsLst>
            <a:gs pos="2000">
              <a:srgbClr val="BF5DF7"/>
            </a:gs>
            <a:gs pos="80000">
              <a:srgbClr val="0D95D9"/>
            </a:gs>
            <a:gs pos="39000">
              <a:srgbClr val="362DA6"/>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229606</xdr:colOff>
      <xdr:row>18</xdr:row>
      <xdr:rowOff>91440</xdr:rowOff>
    </xdr:from>
    <xdr:to>
      <xdr:col>5</xdr:col>
      <xdr:colOff>534406</xdr:colOff>
      <xdr:row>19</xdr:row>
      <xdr:rowOff>167640</xdr:rowOff>
    </xdr:to>
    <xdr:sp macro="" textlink="Processing!$C$6">
      <xdr:nvSpPr>
        <xdr:cNvPr id="77" name="TextBox 76">
          <a:extLst>
            <a:ext uri="{FF2B5EF4-FFF2-40B4-BE49-F238E27FC236}">
              <a16:creationId xmlns:a16="http://schemas.microsoft.com/office/drawing/2014/main" id="{00000000-0008-0000-0000-00004D000000}"/>
            </a:ext>
          </a:extLst>
        </xdr:cNvPr>
        <xdr:cNvSpPr txBox="1"/>
      </xdr:nvSpPr>
      <xdr:spPr>
        <a:xfrm>
          <a:off x="2668006" y="3383280"/>
          <a:ext cx="9144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9741834-BB44-4B56-8733-CBA548C89418}" type="TxLink">
            <a:rPr lang="en-US" sz="14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ctr"/>
            <a:t>78</a:t>
          </a:fld>
          <a:endParaRPr lang="ru-RU" sz="14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6</xdr:col>
      <xdr:colOff>39106</xdr:colOff>
      <xdr:row>18</xdr:row>
      <xdr:rowOff>60960</xdr:rowOff>
    </xdr:from>
    <xdr:to>
      <xdr:col>7</xdr:col>
      <xdr:colOff>343906</xdr:colOff>
      <xdr:row>19</xdr:row>
      <xdr:rowOff>137160</xdr:rowOff>
    </xdr:to>
    <xdr:sp macro="" textlink="Processing!$B$6">
      <xdr:nvSpPr>
        <xdr:cNvPr id="78" name="TextBox 77">
          <a:extLst>
            <a:ext uri="{FF2B5EF4-FFF2-40B4-BE49-F238E27FC236}">
              <a16:creationId xmlns:a16="http://schemas.microsoft.com/office/drawing/2014/main" id="{00000000-0008-0000-0000-00004E000000}"/>
            </a:ext>
          </a:extLst>
        </xdr:cNvPr>
        <xdr:cNvSpPr txBox="1"/>
      </xdr:nvSpPr>
      <xdr:spPr>
        <a:xfrm>
          <a:off x="3696706" y="3352800"/>
          <a:ext cx="9144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D2BEC87-7D60-44FF-A01C-2B435148D06C}"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l"/>
            <a:t>Deals</a:t>
          </a:fld>
          <a:endParaRPr lang="ru-RU"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7</xdr:col>
      <xdr:colOff>60960</xdr:colOff>
      <xdr:row>18</xdr:row>
      <xdr:rowOff>99060</xdr:rowOff>
    </xdr:from>
    <xdr:to>
      <xdr:col>7</xdr:col>
      <xdr:colOff>335280</xdr:colOff>
      <xdr:row>19</xdr:row>
      <xdr:rowOff>99060</xdr:rowOff>
    </xdr:to>
    <xdr:sp macro="" textlink="Processing!$I$6">
      <xdr:nvSpPr>
        <xdr:cNvPr id="79" name="TextBox 78">
          <a:extLst>
            <a:ext uri="{FF2B5EF4-FFF2-40B4-BE49-F238E27FC236}">
              <a16:creationId xmlns:a16="http://schemas.microsoft.com/office/drawing/2014/main" id="{00000000-0008-0000-0000-00004F000000}"/>
            </a:ext>
          </a:extLst>
        </xdr:cNvPr>
        <xdr:cNvSpPr txBox="1"/>
      </xdr:nvSpPr>
      <xdr:spPr>
        <a:xfrm>
          <a:off x="4328160" y="3390900"/>
          <a:ext cx="274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3768468-B3DA-4B58-8DA5-095CA57FBE2D}" type="TxLink">
            <a:rPr lang="en-US" sz="2400" b="0" i="0" u="none" strike="noStrike">
              <a:blipFill>
                <a:blip xmlns:r="http://schemas.openxmlformats.org/officeDocument/2006/relationships" r:embed="rId4">
                  <a:extLst>
                    <a:ext uri="{96DAC541-7B7A-43D3-8B79-37D633B846F1}">
                      <asvg:svgBlip xmlns:asvg="http://schemas.microsoft.com/office/drawing/2016/SVG/main" r:embed="rId5"/>
                    </a:ext>
                  </a:extLst>
                </a:blip>
                <a:stretch>
                  <a:fillRect/>
                </a:stretch>
              </a:blipFill>
              <a:latin typeface="Aptos Narrow"/>
              <a:ea typeface="+mn-ea"/>
              <a:cs typeface="Mangal Pro" panose="00000500000000000000" pitchFamily="2" charset="0"/>
            </a:rPr>
            <a:pPr marL="0" indent="0" algn="ctr"/>
            <a:t>■</a:t>
          </a:fld>
          <a:endParaRPr lang="ru-RU" sz="2400" b="0" i="0" u="none" strike="noStrike">
            <a:blipFill>
              <a:blip xmlns:r="http://schemas.openxmlformats.org/officeDocument/2006/relationships" r:embed="rId4">
                <a:extLst>
                  <a:ext uri="{96DAC541-7B7A-43D3-8B79-37D633B846F1}">
                    <asvg:svgBlip xmlns:asvg="http://schemas.microsoft.com/office/drawing/2016/SVG/main" r:embed="rId5"/>
                  </a:ext>
                </a:extLst>
              </a:blip>
              <a:stretch>
                <a:fillRect/>
              </a:stretch>
            </a:blipFill>
            <a:latin typeface="Mangal Pro" panose="00000500000000000000" pitchFamily="2" charset="0"/>
            <a:ea typeface="+mn-ea"/>
            <a:cs typeface="Mangal Pro" panose="00000500000000000000" pitchFamily="2" charset="0"/>
          </a:endParaRPr>
        </a:p>
      </xdr:txBody>
    </xdr:sp>
    <xdr:clientData/>
  </xdr:twoCellAnchor>
  <xdr:twoCellAnchor>
    <xdr:from>
      <xdr:col>7</xdr:col>
      <xdr:colOff>60960</xdr:colOff>
      <xdr:row>18</xdr:row>
      <xdr:rowOff>99060</xdr:rowOff>
    </xdr:from>
    <xdr:to>
      <xdr:col>7</xdr:col>
      <xdr:colOff>335280</xdr:colOff>
      <xdr:row>19</xdr:row>
      <xdr:rowOff>99060</xdr:rowOff>
    </xdr:to>
    <xdr:sp macro="" textlink="Processing!$H$6">
      <xdr:nvSpPr>
        <xdr:cNvPr id="80" name="TextBox 79">
          <a:extLst>
            <a:ext uri="{FF2B5EF4-FFF2-40B4-BE49-F238E27FC236}">
              <a16:creationId xmlns:a16="http://schemas.microsoft.com/office/drawing/2014/main" id="{00000000-0008-0000-0000-000050000000}"/>
            </a:ext>
          </a:extLst>
        </xdr:cNvPr>
        <xdr:cNvSpPr txBox="1"/>
      </xdr:nvSpPr>
      <xdr:spPr>
        <a:xfrm>
          <a:off x="4328160" y="3390900"/>
          <a:ext cx="274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70F531-D3B8-4598-B20C-F68338C71C7E}" type="TxLink">
            <a:rPr lang="en-US" sz="2400" b="0" i="0" u="none" strike="noStrike">
              <a:blipFill>
                <a:blip xmlns:r="http://schemas.openxmlformats.org/officeDocument/2006/relationships" r:embed="rId2">
                  <a:extLst>
                    <a:ext uri="{96DAC541-7B7A-43D3-8B79-37D633B846F1}">
                      <asvg:svgBlip xmlns:asvg="http://schemas.microsoft.com/office/drawing/2016/SVG/main" r:embed="rId3"/>
                    </a:ext>
                  </a:extLst>
                </a:blip>
                <a:stretch>
                  <a:fillRect/>
                </a:stretch>
              </a:blipFill>
              <a:latin typeface="Aptos Narrow"/>
              <a:ea typeface="+mn-ea"/>
              <a:cs typeface="Mangal Pro" panose="00000500000000000000" pitchFamily="2" charset="0"/>
            </a:rPr>
            <a:pPr marL="0" indent="0" algn="ctr"/>
            <a:t> </a:t>
          </a:fld>
          <a:endParaRPr lang="ru-RU" sz="2400" b="0" i="0" u="none" strike="noStrike">
            <a:blipFill>
              <a:blip xmlns:r="http://schemas.openxmlformats.org/officeDocument/2006/relationships" r:embed="rId2">
                <a:extLst>
                  <a:ext uri="{96DAC541-7B7A-43D3-8B79-37D633B846F1}">
                    <asvg:svgBlip xmlns:asvg="http://schemas.microsoft.com/office/drawing/2016/SVG/main" r:embed="rId3"/>
                  </a:ext>
                </a:extLst>
              </a:blip>
              <a:stretch>
                <a:fillRect/>
              </a:stretch>
            </a:blipFill>
            <a:latin typeface="Mangal Pro" panose="00000500000000000000" pitchFamily="2" charset="0"/>
            <a:ea typeface="+mn-ea"/>
            <a:cs typeface="Mangal Pro" panose="00000500000000000000" pitchFamily="2" charset="0"/>
          </a:endParaRPr>
        </a:p>
      </xdr:txBody>
    </xdr:sp>
    <xdr:clientData/>
  </xdr:twoCellAnchor>
  <xdr:twoCellAnchor>
    <xdr:from>
      <xdr:col>8</xdr:col>
      <xdr:colOff>78556</xdr:colOff>
      <xdr:row>5</xdr:row>
      <xdr:rowOff>15240</xdr:rowOff>
    </xdr:from>
    <xdr:to>
      <xdr:col>11</xdr:col>
      <xdr:colOff>31663</xdr:colOff>
      <xdr:row>6</xdr:row>
      <xdr:rowOff>91440</xdr:rowOff>
    </xdr:to>
    <xdr:sp macro="" textlink="Processing!C1">
      <xdr:nvSpPr>
        <xdr:cNvPr id="81" name="TextBox 80">
          <a:extLst>
            <a:ext uri="{FF2B5EF4-FFF2-40B4-BE49-F238E27FC236}">
              <a16:creationId xmlns:a16="http://schemas.microsoft.com/office/drawing/2014/main" id="{00000000-0008-0000-0000-000051000000}"/>
            </a:ext>
          </a:extLst>
        </xdr:cNvPr>
        <xdr:cNvSpPr txBox="1"/>
      </xdr:nvSpPr>
      <xdr:spPr>
        <a:xfrm>
          <a:off x="4955356" y="929640"/>
          <a:ext cx="1781907"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B3EAA44-E87B-4E4F-A172-42300EB82582}"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r"/>
            <a:t>Sales Funnel</a:t>
          </a:fld>
          <a:endParaRPr lang="ru-RU"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11</xdr:col>
      <xdr:colOff>563880</xdr:colOff>
      <xdr:row>7</xdr:row>
      <xdr:rowOff>68580</xdr:rowOff>
    </xdr:from>
    <xdr:to>
      <xdr:col>21</xdr:col>
      <xdr:colOff>91440</xdr:colOff>
      <xdr:row>17</xdr:row>
      <xdr:rowOff>68580</xdr:rowOff>
    </xdr:to>
    <xdr:graphicFrame macro="">
      <xdr:nvGraphicFramePr>
        <xdr:cNvPr id="55" name="Chart 54">
          <a:extLst>
            <a:ext uri="{FF2B5EF4-FFF2-40B4-BE49-F238E27FC236}">
              <a16:creationId xmlns:a16="http://schemas.microsoft.com/office/drawing/2014/main" id="{00000000-0008-0000-0000-00003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17595</xdr:colOff>
      <xdr:row>5</xdr:row>
      <xdr:rowOff>15240</xdr:rowOff>
    </xdr:from>
    <xdr:to>
      <xdr:col>15</xdr:col>
      <xdr:colOff>109035</xdr:colOff>
      <xdr:row>6</xdr:row>
      <xdr:rowOff>91440</xdr:rowOff>
    </xdr:to>
    <xdr:sp macro="" textlink="Processing!A7">
      <xdr:nvSpPr>
        <xdr:cNvPr id="66" name="TextBox 65">
          <a:extLst>
            <a:ext uri="{FF2B5EF4-FFF2-40B4-BE49-F238E27FC236}">
              <a16:creationId xmlns:a16="http://schemas.microsoft.com/office/drawing/2014/main" id="{00000000-0008-0000-0000-000042000000}"/>
            </a:ext>
          </a:extLst>
        </xdr:cNvPr>
        <xdr:cNvSpPr txBox="1"/>
      </xdr:nvSpPr>
      <xdr:spPr>
        <a:xfrm>
          <a:off x="7332795" y="929640"/>
          <a:ext cx="19202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17A36E4-B3A6-431A-BC55-5C24A74D39CF}"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l"/>
            <a:t>Revenue / Forecast</a:t>
          </a:fld>
          <a:endParaRPr lang="ru-RU"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15</xdr:col>
      <xdr:colOff>297179</xdr:colOff>
      <xdr:row>6</xdr:row>
      <xdr:rowOff>7620</xdr:rowOff>
    </xdr:from>
    <xdr:to>
      <xdr:col>17</xdr:col>
      <xdr:colOff>337634</xdr:colOff>
      <xdr:row>7</xdr:row>
      <xdr:rowOff>175260</xdr:rowOff>
    </xdr:to>
    <xdr:sp macro="" textlink="Processing!D22">
      <xdr:nvSpPr>
        <xdr:cNvPr id="72" name="TextBox 71">
          <a:extLst>
            <a:ext uri="{FF2B5EF4-FFF2-40B4-BE49-F238E27FC236}">
              <a16:creationId xmlns:a16="http://schemas.microsoft.com/office/drawing/2014/main" id="{00000000-0008-0000-0000-000048000000}"/>
            </a:ext>
          </a:extLst>
        </xdr:cNvPr>
        <xdr:cNvSpPr txBox="1"/>
      </xdr:nvSpPr>
      <xdr:spPr>
        <a:xfrm>
          <a:off x="9441179" y="1104900"/>
          <a:ext cx="1259655"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66DD175-5F02-4BDE-9DA6-C8A4FFD3CC5B}" type="TxLink">
            <a:rPr lang="en-US" sz="1400" b="0" i="0" u="none" strike="noStrike">
              <a:solidFill>
                <a:srgbClr val="009EE1"/>
              </a:solidFill>
              <a:latin typeface="Aptos Narrow"/>
              <a:ea typeface="+mn-ea"/>
              <a:cs typeface="Mangal Pro" panose="00000500000000000000" pitchFamily="2" charset="0"/>
            </a:rPr>
            <a:pPr marL="0" indent="0" algn="r"/>
            <a:t> $850,387 </a:t>
          </a:fld>
          <a:endParaRPr lang="ru-RU" sz="1400" b="0" i="0" u="none" strike="noStrike">
            <a:solidFill>
              <a:srgbClr val="009EE1"/>
            </a:solidFill>
            <a:latin typeface="Aptos Narrow"/>
            <a:ea typeface="+mn-ea"/>
            <a:cs typeface="Mangal Pro" panose="00000500000000000000" pitchFamily="2" charset="0"/>
          </a:endParaRPr>
        </a:p>
      </xdr:txBody>
    </xdr:sp>
    <xdr:clientData/>
  </xdr:twoCellAnchor>
  <xdr:twoCellAnchor>
    <xdr:from>
      <xdr:col>18</xdr:col>
      <xdr:colOff>147135</xdr:colOff>
      <xdr:row>5</xdr:row>
      <xdr:rowOff>15240</xdr:rowOff>
    </xdr:from>
    <xdr:to>
      <xdr:col>19</xdr:col>
      <xdr:colOff>365760</xdr:colOff>
      <xdr:row>6</xdr:row>
      <xdr:rowOff>91440</xdr:rowOff>
    </xdr:to>
    <xdr:sp macro="" textlink="Processing!C21">
      <xdr:nvSpPr>
        <xdr:cNvPr id="83" name="TextBox 82">
          <a:extLst>
            <a:ext uri="{FF2B5EF4-FFF2-40B4-BE49-F238E27FC236}">
              <a16:creationId xmlns:a16="http://schemas.microsoft.com/office/drawing/2014/main" id="{00000000-0008-0000-0000-000053000000}"/>
            </a:ext>
          </a:extLst>
        </xdr:cNvPr>
        <xdr:cNvSpPr txBox="1"/>
      </xdr:nvSpPr>
      <xdr:spPr>
        <a:xfrm>
          <a:off x="11119935" y="929640"/>
          <a:ext cx="828225"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63A442F-8B2E-4527-9F1A-3C9DEA7DB458}"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l"/>
            <a:t>Actual</a:t>
          </a:fld>
          <a:endParaRPr lang="ru-RU"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16</xdr:col>
      <xdr:colOff>177615</xdr:colOff>
      <xdr:row>5</xdr:row>
      <xdr:rowOff>15240</xdr:rowOff>
    </xdr:from>
    <xdr:to>
      <xdr:col>17</xdr:col>
      <xdr:colOff>396240</xdr:colOff>
      <xdr:row>6</xdr:row>
      <xdr:rowOff>91440</xdr:rowOff>
    </xdr:to>
    <xdr:sp macro="" textlink="Processing!D21">
      <xdr:nvSpPr>
        <xdr:cNvPr id="84" name="TextBox 83">
          <a:extLst>
            <a:ext uri="{FF2B5EF4-FFF2-40B4-BE49-F238E27FC236}">
              <a16:creationId xmlns:a16="http://schemas.microsoft.com/office/drawing/2014/main" id="{00000000-0008-0000-0000-000054000000}"/>
            </a:ext>
          </a:extLst>
        </xdr:cNvPr>
        <xdr:cNvSpPr txBox="1"/>
      </xdr:nvSpPr>
      <xdr:spPr>
        <a:xfrm>
          <a:off x="9931215" y="929640"/>
          <a:ext cx="828225"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AF62DD6-C97D-400D-885D-938C29E1580C}"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l"/>
            <a:t>Target</a:t>
          </a:fld>
          <a:endParaRPr lang="ru-RU"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17</xdr:col>
      <xdr:colOff>236219</xdr:colOff>
      <xdr:row>6</xdr:row>
      <xdr:rowOff>7620</xdr:rowOff>
    </xdr:from>
    <xdr:to>
      <xdr:col>19</xdr:col>
      <xdr:colOff>276674</xdr:colOff>
      <xdr:row>7</xdr:row>
      <xdr:rowOff>175260</xdr:rowOff>
    </xdr:to>
    <xdr:sp macro="" textlink="Processing!C22">
      <xdr:nvSpPr>
        <xdr:cNvPr id="85" name="TextBox 84">
          <a:extLst>
            <a:ext uri="{FF2B5EF4-FFF2-40B4-BE49-F238E27FC236}">
              <a16:creationId xmlns:a16="http://schemas.microsoft.com/office/drawing/2014/main" id="{00000000-0008-0000-0000-000055000000}"/>
            </a:ext>
          </a:extLst>
        </xdr:cNvPr>
        <xdr:cNvSpPr txBox="1"/>
      </xdr:nvSpPr>
      <xdr:spPr>
        <a:xfrm>
          <a:off x="10599419" y="1104900"/>
          <a:ext cx="1259655"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C631F4E-8E54-4745-AC62-7EB02761F96B}" type="TxLink">
            <a:rPr lang="en-US" sz="1400" b="0" i="0" u="none" strike="noStrike">
              <a:solidFill>
                <a:schemeClr val="bg1"/>
              </a:solidFill>
              <a:latin typeface="Aptos Narrow"/>
              <a:ea typeface="+mn-ea"/>
              <a:cs typeface="Mangal Pro" panose="00000500000000000000" pitchFamily="2" charset="0"/>
            </a:rPr>
            <a:pPr marL="0" indent="0" algn="r"/>
            <a:t> $650,203 </a:t>
          </a:fld>
          <a:endParaRPr lang="ru-RU" sz="1400" b="0" i="0" u="none" strike="noStrike">
            <a:solidFill>
              <a:schemeClr val="bg1"/>
            </a:solidFill>
            <a:latin typeface="Aptos Narrow"/>
            <a:ea typeface="+mn-ea"/>
            <a:cs typeface="Mangal Pro" panose="00000500000000000000" pitchFamily="2" charset="0"/>
          </a:endParaRPr>
        </a:p>
      </xdr:txBody>
    </xdr:sp>
    <xdr:clientData/>
  </xdr:twoCellAnchor>
  <xdr:twoCellAnchor>
    <xdr:from>
      <xdr:col>19</xdr:col>
      <xdr:colOff>586740</xdr:colOff>
      <xdr:row>5</xdr:row>
      <xdr:rowOff>15240</xdr:rowOff>
    </xdr:from>
    <xdr:to>
      <xdr:col>20</xdr:col>
      <xdr:colOff>601980</xdr:colOff>
      <xdr:row>6</xdr:row>
      <xdr:rowOff>91440</xdr:rowOff>
    </xdr:to>
    <xdr:sp macro="" textlink="Processing!B21">
      <xdr:nvSpPr>
        <xdr:cNvPr id="86" name="TextBox 85">
          <a:extLst>
            <a:ext uri="{FF2B5EF4-FFF2-40B4-BE49-F238E27FC236}">
              <a16:creationId xmlns:a16="http://schemas.microsoft.com/office/drawing/2014/main" id="{00000000-0008-0000-0000-000056000000}"/>
            </a:ext>
          </a:extLst>
        </xdr:cNvPr>
        <xdr:cNvSpPr txBox="1"/>
      </xdr:nvSpPr>
      <xdr:spPr>
        <a:xfrm>
          <a:off x="12169140" y="929640"/>
          <a:ext cx="6248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221E4E5-5E11-4225-8E79-27E157D38BE9}"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r"/>
            <a:t>KPI</a:t>
          </a:fld>
          <a:endParaRPr lang="ru-RU"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19</xdr:col>
      <xdr:colOff>472440</xdr:colOff>
      <xdr:row>6</xdr:row>
      <xdr:rowOff>7620</xdr:rowOff>
    </xdr:from>
    <xdr:to>
      <xdr:col>21</xdr:col>
      <xdr:colOff>40454</xdr:colOff>
      <xdr:row>7</xdr:row>
      <xdr:rowOff>175260</xdr:rowOff>
    </xdr:to>
    <xdr:sp macro="" textlink="Processing!B22">
      <xdr:nvSpPr>
        <xdr:cNvPr id="89" name="TextBox 88">
          <a:extLst>
            <a:ext uri="{FF2B5EF4-FFF2-40B4-BE49-F238E27FC236}">
              <a16:creationId xmlns:a16="http://schemas.microsoft.com/office/drawing/2014/main" id="{00000000-0008-0000-0000-000059000000}"/>
            </a:ext>
          </a:extLst>
        </xdr:cNvPr>
        <xdr:cNvSpPr txBox="1"/>
      </xdr:nvSpPr>
      <xdr:spPr>
        <a:xfrm>
          <a:off x="12054840" y="1104900"/>
          <a:ext cx="787214"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C2A36B6-1CFF-424C-82CF-E70FE37E817E}" type="TxLink">
            <a:rPr lang="en-US" sz="1400" b="0" i="0" u="none" strike="noStrike">
              <a:solidFill>
                <a:srgbClr val="58D3F3"/>
              </a:solidFill>
              <a:latin typeface="Aptos Narrow"/>
              <a:ea typeface="+mn-ea"/>
              <a:cs typeface="Mangal Pro" panose="00000500000000000000" pitchFamily="2" charset="0"/>
            </a:rPr>
            <a:pPr marL="0" indent="0" algn="r"/>
            <a:t>76%</a:t>
          </a:fld>
          <a:endParaRPr lang="ru-RU" sz="1400" b="0" i="0" u="none" strike="noStrike">
            <a:solidFill>
              <a:srgbClr val="58D3F3"/>
            </a:solidFill>
            <a:latin typeface="Aptos Narrow"/>
            <a:ea typeface="+mn-ea"/>
            <a:cs typeface="Mangal Pro" panose="00000500000000000000" pitchFamily="2" charset="0"/>
          </a:endParaRPr>
        </a:p>
      </xdr:txBody>
    </xdr:sp>
    <xdr:clientData/>
  </xdr:twoCellAnchor>
  <xdr:twoCellAnchor>
    <xdr:from>
      <xdr:col>2</xdr:col>
      <xdr:colOff>497655</xdr:colOff>
      <xdr:row>28</xdr:row>
      <xdr:rowOff>160020</xdr:rowOff>
    </xdr:from>
    <xdr:to>
      <xdr:col>6</xdr:col>
      <xdr:colOff>162375</xdr:colOff>
      <xdr:row>30</xdr:row>
      <xdr:rowOff>53340</xdr:rowOff>
    </xdr:to>
    <xdr:sp macro="" textlink="Processing!F16">
      <xdr:nvSpPr>
        <xdr:cNvPr id="90" name="TextBox 89">
          <a:extLst>
            <a:ext uri="{FF2B5EF4-FFF2-40B4-BE49-F238E27FC236}">
              <a16:creationId xmlns:a16="http://schemas.microsoft.com/office/drawing/2014/main" id="{00000000-0008-0000-0000-00005A000000}"/>
            </a:ext>
          </a:extLst>
        </xdr:cNvPr>
        <xdr:cNvSpPr txBox="1"/>
      </xdr:nvSpPr>
      <xdr:spPr>
        <a:xfrm>
          <a:off x="1716855" y="5280660"/>
          <a:ext cx="21031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B625923-D897-425D-95BE-25436899CDCE}"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l"/>
            <a:t>Opportunity Pipeline</a:t>
          </a:fld>
          <a:endParaRPr lang="ru-RU"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2</xdr:col>
      <xdr:colOff>327660</xdr:colOff>
      <xdr:row>30</xdr:row>
      <xdr:rowOff>45720</xdr:rowOff>
    </xdr:from>
    <xdr:to>
      <xdr:col>9</xdr:col>
      <xdr:colOff>358140</xdr:colOff>
      <xdr:row>37</xdr:row>
      <xdr:rowOff>137160</xdr:rowOff>
    </xdr:to>
    <xdr:graphicFrame macro="">
      <xdr:nvGraphicFramePr>
        <xdr:cNvPr id="91" name="Chart 90">
          <a:extLst>
            <a:ext uri="{FF2B5EF4-FFF2-40B4-BE49-F238E27FC236}">
              <a16:creationId xmlns:a16="http://schemas.microsoft.com/office/drawing/2014/main" id="{00000000-0008-0000-0000-00005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472440</xdr:colOff>
      <xdr:row>30</xdr:row>
      <xdr:rowOff>15240</xdr:rowOff>
    </xdr:from>
    <xdr:to>
      <xdr:col>11</xdr:col>
      <xdr:colOff>127000</xdr:colOff>
      <xdr:row>36</xdr:row>
      <xdr:rowOff>129540</xdr:rowOff>
    </xdr:to>
    <xdr:graphicFrame macro="">
      <xdr:nvGraphicFramePr>
        <xdr:cNvPr id="92" name="Chart 91">
          <a:extLst>
            <a:ext uri="{FF2B5EF4-FFF2-40B4-BE49-F238E27FC236}">
              <a16:creationId xmlns:a16="http://schemas.microsoft.com/office/drawing/2014/main" id="{00000000-0008-0000-0000-00005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334356</xdr:colOff>
      <xdr:row>28</xdr:row>
      <xdr:rowOff>160020</xdr:rowOff>
    </xdr:from>
    <xdr:to>
      <xdr:col>10</xdr:col>
      <xdr:colOff>417484</xdr:colOff>
      <xdr:row>30</xdr:row>
      <xdr:rowOff>53340</xdr:rowOff>
    </xdr:to>
    <xdr:sp macro="" textlink="Processing!I7">
      <xdr:nvSpPr>
        <xdr:cNvPr id="94" name="TextBox 93">
          <a:extLst>
            <a:ext uri="{FF2B5EF4-FFF2-40B4-BE49-F238E27FC236}">
              <a16:creationId xmlns:a16="http://schemas.microsoft.com/office/drawing/2014/main" id="{00000000-0008-0000-0000-00005E000000}"/>
            </a:ext>
          </a:extLst>
        </xdr:cNvPr>
        <xdr:cNvSpPr txBox="1"/>
      </xdr:nvSpPr>
      <xdr:spPr>
        <a:xfrm>
          <a:off x="4601556" y="5280660"/>
          <a:ext cx="1911928"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6529A66-1DB0-446D-B3DD-93AD648E54A8}"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ctr"/>
            <a:t>Weekly Activity</a:t>
          </a:fld>
          <a:endParaRPr lang="ru-RU"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12</xdr:col>
      <xdr:colOff>474868</xdr:colOff>
      <xdr:row>19</xdr:row>
      <xdr:rowOff>160020</xdr:rowOff>
    </xdr:from>
    <xdr:to>
      <xdr:col>15</xdr:col>
      <xdr:colOff>226173</xdr:colOff>
      <xdr:row>21</xdr:row>
      <xdr:rowOff>53340</xdr:rowOff>
    </xdr:to>
    <xdr:sp macro="" textlink="Processing!L16">
      <xdr:nvSpPr>
        <xdr:cNvPr id="96" name="TextBox 95">
          <a:extLst>
            <a:ext uri="{FF2B5EF4-FFF2-40B4-BE49-F238E27FC236}">
              <a16:creationId xmlns:a16="http://schemas.microsoft.com/office/drawing/2014/main" id="{00000000-0008-0000-0000-000060000000}"/>
            </a:ext>
          </a:extLst>
        </xdr:cNvPr>
        <xdr:cNvSpPr txBox="1"/>
      </xdr:nvSpPr>
      <xdr:spPr>
        <a:xfrm>
          <a:off x="7790068" y="3634740"/>
          <a:ext cx="1580105"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0700AEA-7CFF-488E-9C83-46F368FD8074}"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ctr"/>
            <a:t>Retention Rate</a:t>
          </a:fld>
          <a:endParaRPr lang="ru-RU"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13</xdr:col>
      <xdr:colOff>286755</xdr:colOff>
      <xdr:row>24</xdr:row>
      <xdr:rowOff>168536</xdr:rowOff>
    </xdr:from>
    <xdr:to>
      <xdr:col>14</xdr:col>
      <xdr:colOff>414286</xdr:colOff>
      <xdr:row>27</xdr:row>
      <xdr:rowOff>78873</xdr:rowOff>
    </xdr:to>
    <xdr:sp macro="" textlink="Processing!L17">
      <xdr:nvSpPr>
        <xdr:cNvPr id="97" name="TextBox 96">
          <a:extLst>
            <a:ext uri="{FF2B5EF4-FFF2-40B4-BE49-F238E27FC236}">
              <a16:creationId xmlns:a16="http://schemas.microsoft.com/office/drawing/2014/main" id="{00000000-0008-0000-0000-000061000000}"/>
            </a:ext>
          </a:extLst>
        </xdr:cNvPr>
        <xdr:cNvSpPr txBox="1"/>
      </xdr:nvSpPr>
      <xdr:spPr>
        <a:xfrm>
          <a:off x="8211555" y="4557656"/>
          <a:ext cx="737131" cy="458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7970F5D-314D-4D22-816B-90EB9F2EDDEA}" type="TxLink">
            <a:rPr lang="en-US" sz="2400" b="0" i="0" u="none" strike="noStrike">
              <a:solidFill>
                <a:schemeClr val="bg1"/>
              </a:solidFill>
              <a:latin typeface="Aptos Narrow"/>
              <a:ea typeface="+mn-ea"/>
              <a:cs typeface="Mangal Pro" panose="00000500000000000000" pitchFamily="2" charset="0"/>
            </a:rPr>
            <a:pPr marL="0" indent="0" algn="ctr"/>
            <a:t>61%</a:t>
          </a:fld>
          <a:endParaRPr lang="ru-RU" sz="3200" b="0" i="0" u="none" strike="noStrike">
            <a:solidFill>
              <a:schemeClr val="bg1"/>
            </a:solidFill>
            <a:latin typeface="Mangal Pro" panose="00000500000000000000" pitchFamily="2" charset="0"/>
            <a:ea typeface="+mn-ea"/>
            <a:cs typeface="Mangal Pro" panose="00000500000000000000" pitchFamily="2" charset="0"/>
          </a:endParaRPr>
        </a:p>
      </xdr:txBody>
    </xdr:sp>
    <xdr:clientData/>
  </xdr:twoCellAnchor>
  <xdr:twoCellAnchor>
    <xdr:from>
      <xdr:col>12</xdr:col>
      <xdr:colOff>396240</xdr:colOff>
      <xdr:row>21</xdr:row>
      <xdr:rowOff>32264</xdr:rowOff>
    </xdr:from>
    <xdr:to>
      <xdr:col>15</xdr:col>
      <xdr:colOff>304800</xdr:colOff>
      <xdr:row>30</xdr:row>
      <xdr:rowOff>123704</xdr:rowOff>
    </xdr:to>
    <xdr:grpSp>
      <xdr:nvGrpSpPr>
        <xdr:cNvPr id="67" name="Group 66">
          <a:extLst>
            <a:ext uri="{FF2B5EF4-FFF2-40B4-BE49-F238E27FC236}">
              <a16:creationId xmlns:a16="http://schemas.microsoft.com/office/drawing/2014/main" id="{00000000-0008-0000-0000-000043000000}"/>
            </a:ext>
          </a:extLst>
        </xdr:cNvPr>
        <xdr:cNvGrpSpPr/>
      </xdr:nvGrpSpPr>
      <xdr:grpSpPr>
        <a:xfrm>
          <a:off x="7417526" y="4032764"/>
          <a:ext cx="1663881" cy="1805940"/>
          <a:chOff x="7753350" y="3872744"/>
          <a:chExt cx="1828800" cy="1828800"/>
        </a:xfrm>
      </xdr:grpSpPr>
      <xdr:graphicFrame macro="">
        <xdr:nvGraphicFramePr>
          <xdr:cNvPr id="95" name="Chart 94">
            <a:extLst>
              <a:ext uri="{FF2B5EF4-FFF2-40B4-BE49-F238E27FC236}">
                <a16:creationId xmlns:a16="http://schemas.microsoft.com/office/drawing/2014/main" id="{00000000-0008-0000-0000-00005F000000}"/>
              </a:ext>
            </a:extLst>
          </xdr:cNvPr>
          <xdr:cNvGraphicFramePr>
            <a:graphicFrameLocks/>
          </xdr:cNvGraphicFramePr>
        </xdr:nvGraphicFramePr>
        <xdr:xfrm>
          <a:off x="7753350" y="3872744"/>
          <a:ext cx="1828800" cy="1828800"/>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98" name="Oval 97">
            <a:extLst>
              <a:ext uri="{FF2B5EF4-FFF2-40B4-BE49-F238E27FC236}">
                <a16:creationId xmlns:a16="http://schemas.microsoft.com/office/drawing/2014/main" id="{00000000-0008-0000-0000-000062000000}"/>
              </a:ext>
            </a:extLst>
          </xdr:cNvPr>
          <xdr:cNvSpPr/>
        </xdr:nvSpPr>
        <xdr:spPr>
          <a:xfrm>
            <a:off x="7932420" y="4053840"/>
            <a:ext cx="1481328" cy="1481328"/>
          </a:xfrm>
          <a:prstGeom prst="ellipse">
            <a:avLst/>
          </a:prstGeom>
          <a:noFill/>
          <a:ln w="12700">
            <a:gradFill>
              <a:gsLst>
                <a:gs pos="56600">
                  <a:schemeClr val="bg1">
                    <a:alpha val="0"/>
                  </a:schemeClr>
                </a:gs>
                <a:gs pos="100000">
                  <a:schemeClr val="bg1"/>
                </a:gs>
                <a:gs pos="0">
                  <a:schemeClr val="accent1">
                    <a:lumMod val="5000"/>
                    <a:lumOff val="95000"/>
                  </a:schemeClr>
                </a:gs>
              </a:gsLst>
              <a:lin ang="0" scaled="0"/>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11</xdr:col>
      <xdr:colOff>520505</xdr:colOff>
      <xdr:row>29</xdr:row>
      <xdr:rowOff>91192</xdr:rowOff>
    </xdr:from>
    <xdr:to>
      <xdr:col>16</xdr:col>
      <xdr:colOff>180535</xdr:colOff>
      <xdr:row>37</xdr:row>
      <xdr:rowOff>182632</xdr:rowOff>
    </xdr:to>
    <xdr:graphicFrame macro="">
      <xdr:nvGraphicFramePr>
        <xdr:cNvPr id="27" name="Chart 26">
          <a:extLst>
            <a:ext uri="{FF2B5EF4-FFF2-40B4-BE49-F238E27FC236}">
              <a16:creationId xmlns:a16="http://schemas.microsoft.com/office/drawing/2014/main" id="{00000000-0008-0000-00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225949</xdr:colOff>
      <xdr:row>30</xdr:row>
      <xdr:rowOff>91440</xdr:rowOff>
    </xdr:from>
    <xdr:to>
      <xdr:col>13</xdr:col>
      <xdr:colOff>533401</xdr:colOff>
      <xdr:row>31</xdr:row>
      <xdr:rowOff>167640</xdr:rowOff>
    </xdr:to>
    <xdr:sp macro="" textlink="Processing!L7">
      <xdr:nvSpPr>
        <xdr:cNvPr id="82" name="TextBox 81">
          <a:extLst>
            <a:ext uri="{FF2B5EF4-FFF2-40B4-BE49-F238E27FC236}">
              <a16:creationId xmlns:a16="http://schemas.microsoft.com/office/drawing/2014/main" id="{00000000-0008-0000-0000-000052000000}"/>
            </a:ext>
          </a:extLst>
        </xdr:cNvPr>
        <xdr:cNvSpPr txBox="1"/>
      </xdr:nvSpPr>
      <xdr:spPr>
        <a:xfrm>
          <a:off x="7541149" y="5577840"/>
          <a:ext cx="917052"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BEF88C-0541-46BE-84DB-934EF209CF88}" type="TxLink">
            <a:rPr lang="en-US" sz="1050" b="0" i="0" u="none" strike="noStrike">
              <a:solidFill>
                <a:srgbClr val="8D8FB5"/>
              </a:solidFill>
              <a:latin typeface="Mangal Pro" panose="00000500000000000000" pitchFamily="2" charset="0"/>
              <a:ea typeface="+mn-ea"/>
              <a:cs typeface="Mangal Pro" panose="00000500000000000000" pitchFamily="2" charset="0"/>
            </a:rPr>
            <a:pPr marL="0" indent="0" algn="ctr"/>
            <a:t>Returning</a:t>
          </a:fld>
          <a:endParaRPr lang="ru-RU" sz="105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13</xdr:col>
      <xdr:colOff>599197</xdr:colOff>
      <xdr:row>30</xdr:row>
      <xdr:rowOff>91440</xdr:rowOff>
    </xdr:from>
    <xdr:to>
      <xdr:col>15</xdr:col>
      <xdr:colOff>388754</xdr:colOff>
      <xdr:row>31</xdr:row>
      <xdr:rowOff>167640</xdr:rowOff>
    </xdr:to>
    <xdr:sp macro="" textlink="Processing!M7">
      <xdr:nvSpPr>
        <xdr:cNvPr id="87" name="TextBox 86">
          <a:extLst>
            <a:ext uri="{FF2B5EF4-FFF2-40B4-BE49-F238E27FC236}">
              <a16:creationId xmlns:a16="http://schemas.microsoft.com/office/drawing/2014/main" id="{00000000-0008-0000-0000-000057000000}"/>
            </a:ext>
          </a:extLst>
        </xdr:cNvPr>
        <xdr:cNvSpPr txBox="1"/>
      </xdr:nvSpPr>
      <xdr:spPr>
        <a:xfrm>
          <a:off x="8523997" y="5577840"/>
          <a:ext cx="1008757"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CAC0C8C-6EDB-4AF8-A5FC-A9DFDF7C27A6}" type="TxLink">
            <a:rPr lang="en-US" sz="1050" b="0" i="0" u="none" strike="noStrike">
              <a:solidFill>
                <a:srgbClr val="8D8FB5"/>
              </a:solidFill>
              <a:latin typeface="Mangal Pro" panose="00000500000000000000" pitchFamily="2" charset="0"/>
              <a:ea typeface="+mn-ea"/>
              <a:cs typeface="Mangal Pro" panose="00000500000000000000" pitchFamily="2" charset="0"/>
            </a:rPr>
            <a:pPr marL="0" indent="0" algn="r"/>
            <a:t>New Clients</a:t>
          </a:fld>
          <a:endParaRPr lang="ru-RU" sz="105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12</xdr:col>
      <xdr:colOff>236220</xdr:colOff>
      <xdr:row>30</xdr:row>
      <xdr:rowOff>144780</xdr:rowOff>
    </xdr:from>
    <xdr:to>
      <xdr:col>12</xdr:col>
      <xdr:colOff>327660</xdr:colOff>
      <xdr:row>31</xdr:row>
      <xdr:rowOff>53340</xdr:rowOff>
    </xdr:to>
    <xdr:sp macro="" textlink="">
      <xdr:nvSpPr>
        <xdr:cNvPr id="88" name="Oval 87">
          <a:extLst>
            <a:ext uri="{FF2B5EF4-FFF2-40B4-BE49-F238E27FC236}">
              <a16:creationId xmlns:a16="http://schemas.microsoft.com/office/drawing/2014/main" id="{00000000-0008-0000-0000-000058000000}"/>
            </a:ext>
          </a:extLst>
        </xdr:cNvPr>
        <xdr:cNvSpPr/>
      </xdr:nvSpPr>
      <xdr:spPr>
        <a:xfrm>
          <a:off x="7551420" y="5631180"/>
          <a:ext cx="91440" cy="91440"/>
        </a:xfrm>
        <a:prstGeom prst="ellipse">
          <a:avLst/>
        </a:prstGeom>
        <a:solidFill>
          <a:srgbClr val="E053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373380</xdr:colOff>
      <xdr:row>30</xdr:row>
      <xdr:rowOff>144780</xdr:rowOff>
    </xdr:from>
    <xdr:to>
      <xdr:col>15</xdr:col>
      <xdr:colOff>464820</xdr:colOff>
      <xdr:row>31</xdr:row>
      <xdr:rowOff>53340</xdr:rowOff>
    </xdr:to>
    <xdr:sp macro="" textlink="">
      <xdr:nvSpPr>
        <xdr:cNvPr id="93" name="Oval 92">
          <a:extLst>
            <a:ext uri="{FF2B5EF4-FFF2-40B4-BE49-F238E27FC236}">
              <a16:creationId xmlns:a16="http://schemas.microsoft.com/office/drawing/2014/main" id="{00000000-0008-0000-0000-00005D000000}"/>
            </a:ext>
          </a:extLst>
        </xdr:cNvPr>
        <xdr:cNvSpPr/>
      </xdr:nvSpPr>
      <xdr:spPr>
        <a:xfrm>
          <a:off x="9517380" y="5631180"/>
          <a:ext cx="91440" cy="91440"/>
        </a:xfrm>
        <a:prstGeom prst="ellipse">
          <a:avLst/>
        </a:prstGeom>
        <a:solidFill>
          <a:srgbClr val="51F8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368188</xdr:colOff>
      <xdr:row>19</xdr:row>
      <xdr:rowOff>160020</xdr:rowOff>
    </xdr:from>
    <xdr:to>
      <xdr:col>21</xdr:col>
      <xdr:colOff>119493</xdr:colOff>
      <xdr:row>21</xdr:row>
      <xdr:rowOff>53340</xdr:rowOff>
    </xdr:to>
    <xdr:sp macro="" textlink="Processing!O1">
      <xdr:nvSpPr>
        <xdr:cNvPr id="100" name="TextBox 99">
          <a:extLst>
            <a:ext uri="{FF2B5EF4-FFF2-40B4-BE49-F238E27FC236}">
              <a16:creationId xmlns:a16="http://schemas.microsoft.com/office/drawing/2014/main" id="{00000000-0008-0000-0000-000064000000}"/>
            </a:ext>
          </a:extLst>
        </xdr:cNvPr>
        <xdr:cNvSpPr txBox="1"/>
      </xdr:nvSpPr>
      <xdr:spPr>
        <a:xfrm>
          <a:off x="11340988" y="3634740"/>
          <a:ext cx="1580105"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7E5C6D6-58FC-4477-9B61-29FFAC0733C8}"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r"/>
            <a:t>Sales Cycle</a:t>
          </a:fld>
          <a:endParaRPr lang="ru-RU"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19</xdr:col>
      <xdr:colOff>92332</xdr:colOff>
      <xdr:row>21</xdr:row>
      <xdr:rowOff>138684</xdr:rowOff>
    </xdr:from>
    <xdr:to>
      <xdr:col>20</xdr:col>
      <xdr:colOff>397132</xdr:colOff>
      <xdr:row>26</xdr:row>
      <xdr:rowOff>138684</xdr:rowOff>
    </xdr:to>
    <xdr:graphicFrame macro="">
      <xdr:nvGraphicFramePr>
        <xdr:cNvPr id="101" name="Chart 100">
          <a:extLst>
            <a:ext uri="{FF2B5EF4-FFF2-40B4-BE49-F238E27FC236}">
              <a16:creationId xmlns:a16="http://schemas.microsoft.com/office/drawing/2014/main" id="{00000000-0008-0000-0000-00006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20</xdr:col>
      <xdr:colOff>167640</xdr:colOff>
      <xdr:row>23</xdr:row>
      <xdr:rowOff>111480</xdr:rowOff>
    </xdr:from>
    <xdr:to>
      <xdr:col>21</xdr:col>
      <xdr:colOff>127113</xdr:colOff>
      <xdr:row>26</xdr:row>
      <xdr:rowOff>152400</xdr:rowOff>
    </xdr:to>
    <xdr:sp macro="" textlink="Processing!O5">
      <xdr:nvSpPr>
        <xdr:cNvPr id="105" name="TextBox 104">
          <a:extLst>
            <a:ext uri="{FF2B5EF4-FFF2-40B4-BE49-F238E27FC236}">
              <a16:creationId xmlns:a16="http://schemas.microsoft.com/office/drawing/2014/main" id="{00000000-0008-0000-0000-000069000000}"/>
            </a:ext>
          </a:extLst>
        </xdr:cNvPr>
        <xdr:cNvSpPr txBox="1"/>
      </xdr:nvSpPr>
      <xdr:spPr>
        <a:xfrm>
          <a:off x="12359640" y="4317720"/>
          <a:ext cx="569073" cy="5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C76FBD9-8897-4D85-B591-DDFF04AAAA6A}" type="TxLink">
            <a:rPr lang="en-US" sz="1000" b="0" i="0" u="none" strike="noStrike">
              <a:solidFill>
                <a:srgbClr val="8D8FB5"/>
              </a:solidFill>
              <a:latin typeface="Mangal Pro" panose="00000500000000000000" pitchFamily="2" charset="0"/>
              <a:ea typeface="+mn-ea"/>
              <a:cs typeface="Mangal Pro" panose="00000500000000000000" pitchFamily="2" charset="0"/>
            </a:rPr>
            <a:pPr marL="0" indent="0" algn="r"/>
            <a:t>Risk Aging</a:t>
          </a:fld>
          <a:endParaRPr lang="ru-RU" sz="10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19</xdr:col>
      <xdr:colOff>221271</xdr:colOff>
      <xdr:row>23</xdr:row>
      <xdr:rowOff>108204</xdr:rowOff>
    </xdr:from>
    <xdr:to>
      <xdr:col>20</xdr:col>
      <xdr:colOff>298674</xdr:colOff>
      <xdr:row>25</xdr:row>
      <xdr:rowOff>16764</xdr:rowOff>
    </xdr:to>
    <xdr:sp macro="" textlink="Processing!O6">
      <xdr:nvSpPr>
        <xdr:cNvPr id="106" name="TextBox 105">
          <a:extLst>
            <a:ext uri="{FF2B5EF4-FFF2-40B4-BE49-F238E27FC236}">
              <a16:creationId xmlns:a16="http://schemas.microsoft.com/office/drawing/2014/main" id="{00000000-0008-0000-0000-00006A000000}"/>
            </a:ext>
          </a:extLst>
        </xdr:cNvPr>
        <xdr:cNvSpPr txBox="1"/>
      </xdr:nvSpPr>
      <xdr:spPr>
        <a:xfrm>
          <a:off x="11803671" y="4314444"/>
          <a:ext cx="687003"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19AE8EC-1307-43DF-91DD-994FBEEF19EF}" type="TxLink">
            <a:rPr lang="en-US" sz="1600" b="0" i="0" u="none" strike="noStrike">
              <a:solidFill>
                <a:schemeClr val="bg1"/>
              </a:solidFill>
              <a:latin typeface="Aptos Narrow"/>
              <a:ea typeface="+mn-ea"/>
              <a:cs typeface="Mangal Pro" panose="00000500000000000000" pitchFamily="2" charset="0"/>
            </a:rPr>
            <a:pPr marL="0" indent="0" algn="ctr"/>
            <a:t>14%</a:t>
          </a:fld>
          <a:endParaRPr lang="ru-RU" sz="4400" b="0" i="0" u="none" strike="noStrike">
            <a:solidFill>
              <a:schemeClr val="bg1"/>
            </a:solidFill>
            <a:latin typeface="Mangal Pro" panose="00000500000000000000" pitchFamily="2" charset="0"/>
            <a:ea typeface="+mn-ea"/>
            <a:cs typeface="Mangal Pro" panose="00000500000000000000" pitchFamily="2" charset="0"/>
          </a:endParaRPr>
        </a:p>
      </xdr:txBody>
    </xdr:sp>
    <xdr:clientData/>
  </xdr:twoCellAnchor>
  <xdr:twoCellAnchor>
    <xdr:from>
      <xdr:col>17</xdr:col>
      <xdr:colOff>48234</xdr:colOff>
      <xdr:row>19</xdr:row>
      <xdr:rowOff>91440</xdr:rowOff>
    </xdr:from>
    <xdr:to>
      <xdr:col>19</xdr:col>
      <xdr:colOff>109194</xdr:colOff>
      <xdr:row>26</xdr:row>
      <xdr:rowOff>91440</xdr:rowOff>
    </xdr:to>
    <xdr:grpSp>
      <xdr:nvGrpSpPr>
        <xdr:cNvPr id="110" name="Group 109">
          <a:extLst>
            <a:ext uri="{FF2B5EF4-FFF2-40B4-BE49-F238E27FC236}">
              <a16:creationId xmlns:a16="http://schemas.microsoft.com/office/drawing/2014/main" id="{00000000-0008-0000-0000-00006E000000}"/>
            </a:ext>
          </a:extLst>
        </xdr:cNvPr>
        <xdr:cNvGrpSpPr/>
      </xdr:nvGrpSpPr>
      <xdr:grpSpPr>
        <a:xfrm>
          <a:off x="9995055" y="3710940"/>
          <a:ext cx="1231175" cy="1333500"/>
          <a:chOff x="10289514" y="3634740"/>
          <a:chExt cx="1280160" cy="1280160"/>
        </a:xfrm>
      </xdr:grpSpPr>
      <xdr:graphicFrame macro="">
        <xdr:nvGraphicFramePr>
          <xdr:cNvPr id="99" name="Chart 98">
            <a:extLst>
              <a:ext uri="{FF2B5EF4-FFF2-40B4-BE49-F238E27FC236}">
                <a16:creationId xmlns:a16="http://schemas.microsoft.com/office/drawing/2014/main" id="{00000000-0008-0000-0000-000063000000}"/>
              </a:ext>
            </a:extLst>
          </xdr:cNvPr>
          <xdr:cNvGraphicFramePr>
            <a:graphicFrameLocks/>
          </xdr:cNvGraphicFramePr>
        </xdr:nvGraphicFramePr>
        <xdr:xfrm>
          <a:off x="10289514" y="3634740"/>
          <a:ext cx="1280160" cy="1280160"/>
        </xdr:xfrm>
        <a:graphic>
          <a:graphicData uri="http://schemas.openxmlformats.org/drawingml/2006/chart">
            <c:chart xmlns:c="http://schemas.openxmlformats.org/drawingml/2006/chart" xmlns:r="http://schemas.openxmlformats.org/officeDocument/2006/relationships" r:id="rId16"/>
          </a:graphicData>
        </a:graphic>
      </xdr:graphicFrame>
      <xdr:sp macro="" textlink="Processing!O3">
        <xdr:nvSpPr>
          <xdr:cNvPr id="102" name="TextBox 101">
            <a:extLst>
              <a:ext uri="{FF2B5EF4-FFF2-40B4-BE49-F238E27FC236}">
                <a16:creationId xmlns:a16="http://schemas.microsoft.com/office/drawing/2014/main" id="{00000000-0008-0000-0000-000066000000}"/>
              </a:ext>
            </a:extLst>
          </xdr:cNvPr>
          <xdr:cNvSpPr txBox="1"/>
        </xdr:nvSpPr>
        <xdr:spPr>
          <a:xfrm>
            <a:off x="10580070" y="4087597"/>
            <a:ext cx="687003" cy="313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5D962AA-4911-4621-B011-315BF8165D87}" type="TxLink">
              <a:rPr lang="en-US" sz="1800" b="0" i="0" u="none" strike="noStrike">
                <a:solidFill>
                  <a:schemeClr val="bg1"/>
                </a:solidFill>
                <a:latin typeface="Aptos Narrow"/>
                <a:ea typeface="+mn-ea"/>
                <a:cs typeface="Mangal Pro" panose="00000500000000000000" pitchFamily="2" charset="0"/>
              </a:rPr>
              <a:pPr marL="0" indent="0" algn="ctr"/>
              <a:t>77%</a:t>
            </a:fld>
            <a:endParaRPr lang="ru-RU" sz="3200" b="0" i="0" u="none" strike="noStrike">
              <a:solidFill>
                <a:schemeClr val="bg1"/>
              </a:solidFill>
              <a:latin typeface="Mangal Pro" panose="00000500000000000000" pitchFamily="2" charset="0"/>
              <a:ea typeface="+mn-ea"/>
              <a:cs typeface="Mangal Pro" panose="00000500000000000000" pitchFamily="2" charset="0"/>
            </a:endParaRPr>
          </a:p>
        </xdr:txBody>
      </xdr:sp>
      <xdr:sp macro="" textlink="Processing!Q3">
        <xdr:nvSpPr>
          <xdr:cNvPr id="104" name="TextBox 103">
            <a:extLst>
              <a:ext uri="{FF2B5EF4-FFF2-40B4-BE49-F238E27FC236}">
                <a16:creationId xmlns:a16="http://schemas.microsoft.com/office/drawing/2014/main" id="{00000000-0008-0000-0000-000068000000}"/>
              </a:ext>
            </a:extLst>
          </xdr:cNvPr>
          <xdr:cNvSpPr txBox="1"/>
        </xdr:nvSpPr>
        <xdr:spPr>
          <a:xfrm>
            <a:off x="10608555" y="4312920"/>
            <a:ext cx="67575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AFE8CA4-D2D1-4D30-91CA-FD850E0A053B}" type="TxLink">
              <a:rPr lang="en-US" sz="1000" b="0" i="0" u="none" strike="noStrike">
                <a:solidFill>
                  <a:schemeClr val="bg1"/>
                </a:solidFill>
                <a:latin typeface="Aptos Narrow"/>
                <a:ea typeface="+mn-ea"/>
                <a:cs typeface="Mangal Pro" panose="00000500000000000000" pitchFamily="2" charset="0"/>
              </a:rPr>
              <a:pPr marL="0" indent="0" algn="ctr"/>
              <a:t>5.4 Days</a:t>
            </a:fld>
            <a:endParaRPr lang="ru-RU" sz="1000" b="0" i="0" u="none" strike="noStrike">
              <a:solidFill>
                <a:schemeClr val="bg1"/>
              </a:solidFill>
              <a:latin typeface="Mangal Pro" panose="00000500000000000000" pitchFamily="2" charset="0"/>
              <a:ea typeface="+mn-ea"/>
              <a:cs typeface="Mangal Pro" panose="00000500000000000000" pitchFamily="2" charset="0"/>
            </a:endParaRPr>
          </a:p>
        </xdr:txBody>
      </xdr:sp>
      <xdr:cxnSp macro="">
        <xdr:nvCxnSpPr>
          <xdr:cNvPr id="108" name="Straight Connector 107">
            <a:extLst>
              <a:ext uri="{FF2B5EF4-FFF2-40B4-BE49-F238E27FC236}">
                <a16:creationId xmlns:a16="http://schemas.microsoft.com/office/drawing/2014/main" id="{00000000-0008-0000-0000-00006C000000}"/>
              </a:ext>
            </a:extLst>
          </xdr:cNvPr>
          <xdr:cNvCxnSpPr/>
        </xdr:nvCxnSpPr>
        <xdr:spPr>
          <a:xfrm>
            <a:off x="10641631" y="4328160"/>
            <a:ext cx="548640" cy="7620"/>
          </a:xfrm>
          <a:prstGeom prst="line">
            <a:avLst/>
          </a:prstGeom>
          <a:ln w="9525">
            <a:solidFill>
              <a:srgbClr val="8D8FB5"/>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20</xdr:col>
      <xdr:colOff>45720</xdr:colOff>
      <xdr:row>21</xdr:row>
      <xdr:rowOff>7620</xdr:rowOff>
    </xdr:from>
    <xdr:to>
      <xdr:col>21</xdr:col>
      <xdr:colOff>111873</xdr:colOff>
      <xdr:row>22</xdr:row>
      <xdr:rowOff>83820</xdr:rowOff>
    </xdr:to>
    <xdr:sp macro="" textlink="Processing!Q2">
      <xdr:nvSpPr>
        <xdr:cNvPr id="109" name="TextBox 108">
          <a:extLst>
            <a:ext uri="{FF2B5EF4-FFF2-40B4-BE49-F238E27FC236}">
              <a16:creationId xmlns:a16="http://schemas.microsoft.com/office/drawing/2014/main" id="{00000000-0008-0000-0000-00006D000000}"/>
            </a:ext>
          </a:extLst>
        </xdr:cNvPr>
        <xdr:cNvSpPr txBox="1"/>
      </xdr:nvSpPr>
      <xdr:spPr>
        <a:xfrm>
          <a:off x="12237720" y="3848100"/>
          <a:ext cx="67575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EB7FE23-BADE-4FCB-8526-3F4FCB032D23}" type="TxLink">
            <a:rPr lang="en-US" sz="1100" b="0" i="0" u="none" strike="noStrike">
              <a:solidFill>
                <a:schemeClr val="bg1"/>
              </a:solidFill>
              <a:latin typeface="Aptos Narrow"/>
              <a:ea typeface="+mn-ea"/>
              <a:cs typeface="Mangal Pro" panose="00000500000000000000" pitchFamily="2" charset="0"/>
            </a:rPr>
            <a:pPr marL="0" indent="0" algn="r"/>
            <a:t>7 Days</a:t>
          </a:fld>
          <a:endParaRPr lang="ru-RU" sz="1000" b="0" i="0" u="none" strike="noStrike">
            <a:solidFill>
              <a:schemeClr val="bg1"/>
            </a:solidFill>
            <a:latin typeface="Mangal Pro" panose="00000500000000000000" pitchFamily="2" charset="0"/>
            <a:ea typeface="+mn-ea"/>
            <a:cs typeface="Mangal Pro" panose="00000500000000000000" pitchFamily="2" charset="0"/>
          </a:endParaRPr>
        </a:p>
      </xdr:txBody>
    </xdr:sp>
    <xdr:clientData/>
  </xdr:twoCellAnchor>
  <xdr:twoCellAnchor>
    <xdr:from>
      <xdr:col>16</xdr:col>
      <xdr:colOff>574716</xdr:colOff>
      <xdr:row>28</xdr:row>
      <xdr:rowOff>106680</xdr:rowOff>
    </xdr:from>
    <xdr:to>
      <xdr:col>18</xdr:col>
      <xdr:colOff>224196</xdr:colOff>
      <xdr:row>38</xdr:row>
      <xdr:rowOff>15240</xdr:rowOff>
    </xdr:to>
    <xdr:graphicFrame macro="">
      <xdr:nvGraphicFramePr>
        <xdr:cNvPr id="111" name="Chart 110">
          <a:extLst>
            <a:ext uri="{FF2B5EF4-FFF2-40B4-BE49-F238E27FC236}">
              <a16:creationId xmlns:a16="http://schemas.microsoft.com/office/drawing/2014/main" id="{00000000-0008-0000-0000-00006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368188</xdr:colOff>
      <xdr:row>28</xdr:row>
      <xdr:rowOff>114300</xdr:rowOff>
    </xdr:from>
    <xdr:to>
      <xdr:col>21</xdr:col>
      <xdr:colOff>119493</xdr:colOff>
      <xdr:row>30</xdr:row>
      <xdr:rowOff>7620</xdr:rowOff>
    </xdr:to>
    <xdr:sp macro="" textlink="Processing!A31">
      <xdr:nvSpPr>
        <xdr:cNvPr id="112" name="TextBox 111">
          <a:extLst>
            <a:ext uri="{FF2B5EF4-FFF2-40B4-BE49-F238E27FC236}">
              <a16:creationId xmlns:a16="http://schemas.microsoft.com/office/drawing/2014/main" id="{00000000-0008-0000-0000-000070000000}"/>
            </a:ext>
          </a:extLst>
        </xdr:cNvPr>
        <xdr:cNvSpPr txBox="1"/>
      </xdr:nvSpPr>
      <xdr:spPr>
        <a:xfrm>
          <a:off x="11340988" y="5234940"/>
          <a:ext cx="1580105"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9D50661-E956-4A5B-B984-1DDE1142AFEA}"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r"/>
            <a:t>Leaderboard</a:t>
          </a:fld>
          <a:endParaRPr lang="ru-RU"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18</xdr:col>
      <xdr:colOff>86248</xdr:colOff>
      <xdr:row>29</xdr:row>
      <xdr:rowOff>79809</xdr:rowOff>
    </xdr:from>
    <xdr:to>
      <xdr:col>19</xdr:col>
      <xdr:colOff>327659</xdr:colOff>
      <xdr:row>30</xdr:row>
      <xdr:rowOff>156009</xdr:rowOff>
    </xdr:to>
    <xdr:sp macro="" textlink="Processing!M26">
      <xdr:nvSpPr>
        <xdr:cNvPr id="113" name="TextBox 112">
          <a:extLst>
            <a:ext uri="{FF2B5EF4-FFF2-40B4-BE49-F238E27FC236}">
              <a16:creationId xmlns:a16="http://schemas.microsoft.com/office/drawing/2014/main" id="{00000000-0008-0000-0000-000071000000}"/>
            </a:ext>
          </a:extLst>
        </xdr:cNvPr>
        <xdr:cNvSpPr txBox="1"/>
      </xdr:nvSpPr>
      <xdr:spPr>
        <a:xfrm>
          <a:off x="11059048" y="5383329"/>
          <a:ext cx="851011"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996767FA-6044-4C70-9DFF-BEEFDC041764}" type="TxLink">
            <a:rPr lang="en-US" sz="1000" b="0" i="0" u="none" strike="noStrike">
              <a:solidFill>
                <a:srgbClr val="8D8FB5"/>
              </a:solidFill>
              <a:latin typeface="Aptos Narrow"/>
              <a:ea typeface="+mn-ea"/>
              <a:cs typeface="Mangal Pro" panose="00000500000000000000" pitchFamily="2" charset="0"/>
            </a:rPr>
            <a:pPr marL="0" indent="0" algn="l"/>
            <a:t>Ethan</a:t>
          </a:fld>
          <a:endParaRPr lang="ru-RU" sz="11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18</xdr:col>
      <xdr:colOff>86248</xdr:colOff>
      <xdr:row>30</xdr:row>
      <xdr:rowOff>182478</xdr:rowOff>
    </xdr:from>
    <xdr:to>
      <xdr:col>19</xdr:col>
      <xdr:colOff>327659</xdr:colOff>
      <xdr:row>32</xdr:row>
      <xdr:rowOff>75798</xdr:rowOff>
    </xdr:to>
    <xdr:sp macro="" textlink="Processing!M27">
      <xdr:nvSpPr>
        <xdr:cNvPr id="114" name="TextBox 113">
          <a:extLst>
            <a:ext uri="{FF2B5EF4-FFF2-40B4-BE49-F238E27FC236}">
              <a16:creationId xmlns:a16="http://schemas.microsoft.com/office/drawing/2014/main" id="{00000000-0008-0000-0000-000072000000}"/>
            </a:ext>
          </a:extLst>
        </xdr:cNvPr>
        <xdr:cNvSpPr txBox="1"/>
      </xdr:nvSpPr>
      <xdr:spPr>
        <a:xfrm>
          <a:off x="11059048" y="5668878"/>
          <a:ext cx="851011"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6570064A-D387-4F26-8ECB-661C64F24746}" type="TxLink">
            <a:rPr lang="en-US" sz="1000" b="0" i="0" u="none" strike="noStrike">
              <a:solidFill>
                <a:srgbClr val="8D8FB5"/>
              </a:solidFill>
              <a:latin typeface="Aptos Narrow"/>
              <a:ea typeface="+mn-ea"/>
              <a:cs typeface="Mangal Pro" panose="00000500000000000000" pitchFamily="2" charset="0"/>
            </a:rPr>
            <a:pPr marL="0" indent="0" algn="l"/>
            <a:t>James</a:t>
          </a:fld>
          <a:endParaRPr lang="ru-RU" sz="1000" b="0" i="0" u="none" strike="noStrike">
            <a:solidFill>
              <a:srgbClr val="8D8FB5"/>
            </a:solidFill>
            <a:latin typeface="Aptos Narrow"/>
            <a:ea typeface="+mn-ea"/>
            <a:cs typeface="Mangal Pro" panose="00000500000000000000" pitchFamily="2" charset="0"/>
          </a:endParaRPr>
        </a:p>
      </xdr:txBody>
    </xdr:sp>
    <xdr:clientData/>
  </xdr:twoCellAnchor>
  <xdr:twoCellAnchor>
    <xdr:from>
      <xdr:col>18</xdr:col>
      <xdr:colOff>86248</xdr:colOff>
      <xdr:row>32</xdr:row>
      <xdr:rowOff>103872</xdr:rowOff>
    </xdr:from>
    <xdr:to>
      <xdr:col>19</xdr:col>
      <xdr:colOff>327659</xdr:colOff>
      <xdr:row>33</xdr:row>
      <xdr:rowOff>178468</xdr:rowOff>
    </xdr:to>
    <xdr:sp macro="" textlink="Processing!M28">
      <xdr:nvSpPr>
        <xdr:cNvPr id="115" name="TextBox 114">
          <a:extLst>
            <a:ext uri="{FF2B5EF4-FFF2-40B4-BE49-F238E27FC236}">
              <a16:creationId xmlns:a16="http://schemas.microsoft.com/office/drawing/2014/main" id="{00000000-0008-0000-0000-000073000000}"/>
            </a:ext>
          </a:extLst>
        </xdr:cNvPr>
        <xdr:cNvSpPr txBox="1"/>
      </xdr:nvSpPr>
      <xdr:spPr>
        <a:xfrm>
          <a:off x="11059048" y="5956032"/>
          <a:ext cx="851011" cy="257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3D16A720-9EEA-4A71-BC45-35029BC5A3D1}" type="TxLink">
            <a:rPr lang="en-US" sz="1000" b="0" i="0" u="none" strike="noStrike">
              <a:solidFill>
                <a:srgbClr val="8D8FB5"/>
              </a:solidFill>
              <a:latin typeface="Aptos Narrow"/>
              <a:ea typeface="+mn-ea"/>
              <a:cs typeface="Mangal Pro" panose="00000500000000000000" pitchFamily="2" charset="0"/>
            </a:rPr>
            <a:pPr marL="0" indent="0" algn="l"/>
            <a:t>Emma</a:t>
          </a:fld>
          <a:endParaRPr lang="ru-RU" sz="1000" b="0" i="0" u="none" strike="noStrike">
            <a:solidFill>
              <a:srgbClr val="8D8FB5"/>
            </a:solidFill>
            <a:latin typeface="Aptos Narrow"/>
            <a:ea typeface="+mn-ea"/>
            <a:cs typeface="Mangal Pro" panose="00000500000000000000" pitchFamily="2" charset="0"/>
          </a:endParaRPr>
        </a:p>
      </xdr:txBody>
    </xdr:sp>
    <xdr:clientData/>
  </xdr:twoCellAnchor>
  <xdr:twoCellAnchor>
    <xdr:from>
      <xdr:col>18</xdr:col>
      <xdr:colOff>86248</xdr:colOff>
      <xdr:row>34</xdr:row>
      <xdr:rowOff>23662</xdr:rowOff>
    </xdr:from>
    <xdr:to>
      <xdr:col>19</xdr:col>
      <xdr:colOff>327659</xdr:colOff>
      <xdr:row>35</xdr:row>
      <xdr:rowOff>99862</xdr:rowOff>
    </xdr:to>
    <xdr:sp macro="" textlink="Processing!M29">
      <xdr:nvSpPr>
        <xdr:cNvPr id="116" name="TextBox 115">
          <a:extLst>
            <a:ext uri="{FF2B5EF4-FFF2-40B4-BE49-F238E27FC236}">
              <a16:creationId xmlns:a16="http://schemas.microsoft.com/office/drawing/2014/main" id="{00000000-0008-0000-0000-000074000000}"/>
            </a:ext>
          </a:extLst>
        </xdr:cNvPr>
        <xdr:cNvSpPr txBox="1"/>
      </xdr:nvSpPr>
      <xdr:spPr>
        <a:xfrm>
          <a:off x="11059048" y="6241582"/>
          <a:ext cx="851011"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6CDB0B2B-5D76-4D3C-A669-30A928CE9158}" type="TxLink">
            <a:rPr lang="en-US" sz="1000" b="0" i="0" u="none" strike="noStrike">
              <a:solidFill>
                <a:srgbClr val="8D8FB5"/>
              </a:solidFill>
              <a:latin typeface="Aptos Narrow"/>
              <a:ea typeface="+mn-ea"/>
              <a:cs typeface="Mangal Pro" panose="00000500000000000000" pitchFamily="2" charset="0"/>
            </a:rPr>
            <a:pPr marL="0" indent="0" algn="l"/>
            <a:t>Olivia</a:t>
          </a:fld>
          <a:endParaRPr lang="ru-RU" sz="1000" b="0" i="0" u="none" strike="noStrike">
            <a:solidFill>
              <a:srgbClr val="8D8FB5"/>
            </a:solidFill>
            <a:latin typeface="Aptos Narrow"/>
            <a:ea typeface="+mn-ea"/>
            <a:cs typeface="Mangal Pro" panose="00000500000000000000" pitchFamily="2" charset="0"/>
          </a:endParaRPr>
        </a:p>
      </xdr:txBody>
    </xdr:sp>
    <xdr:clientData/>
  </xdr:twoCellAnchor>
  <xdr:twoCellAnchor>
    <xdr:from>
      <xdr:col>18</xdr:col>
      <xdr:colOff>86248</xdr:colOff>
      <xdr:row>35</xdr:row>
      <xdr:rowOff>127935</xdr:rowOff>
    </xdr:from>
    <xdr:to>
      <xdr:col>19</xdr:col>
      <xdr:colOff>327659</xdr:colOff>
      <xdr:row>37</xdr:row>
      <xdr:rowOff>19650</xdr:rowOff>
    </xdr:to>
    <xdr:sp macro="" textlink="Processing!M30">
      <xdr:nvSpPr>
        <xdr:cNvPr id="117" name="TextBox 116">
          <a:extLst>
            <a:ext uri="{FF2B5EF4-FFF2-40B4-BE49-F238E27FC236}">
              <a16:creationId xmlns:a16="http://schemas.microsoft.com/office/drawing/2014/main" id="{00000000-0008-0000-0000-000075000000}"/>
            </a:ext>
          </a:extLst>
        </xdr:cNvPr>
        <xdr:cNvSpPr txBox="1"/>
      </xdr:nvSpPr>
      <xdr:spPr>
        <a:xfrm>
          <a:off x="11059048" y="6528735"/>
          <a:ext cx="851011" cy="257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35F4B15-965B-4A73-9C83-174AE82701A8}" type="TxLink">
            <a:rPr lang="en-US" sz="1000" b="0" i="0" u="none" strike="noStrike">
              <a:solidFill>
                <a:srgbClr val="8D8FB5"/>
              </a:solidFill>
              <a:latin typeface="Aptos Narrow"/>
              <a:ea typeface="+mn-ea"/>
              <a:cs typeface="Mangal Pro" panose="00000500000000000000" pitchFamily="2" charset="0"/>
            </a:rPr>
            <a:pPr marL="0" indent="0" algn="l"/>
            <a:t>Michael</a:t>
          </a:fld>
          <a:endParaRPr lang="ru-RU" sz="1000" b="0" i="0" u="none" strike="noStrike">
            <a:solidFill>
              <a:srgbClr val="8D8FB5"/>
            </a:solidFill>
            <a:latin typeface="Aptos Narrow"/>
            <a:ea typeface="+mn-ea"/>
            <a:cs typeface="Mangal Pro" panose="00000500000000000000" pitchFamily="2" charset="0"/>
          </a:endParaRPr>
        </a:p>
      </xdr:txBody>
    </xdr:sp>
    <xdr:clientData/>
  </xdr:twoCellAnchor>
  <xdr:twoCellAnchor>
    <xdr:from>
      <xdr:col>19</xdr:col>
      <xdr:colOff>467251</xdr:colOff>
      <xdr:row>29</xdr:row>
      <xdr:rowOff>99060</xdr:rowOff>
    </xdr:from>
    <xdr:to>
      <xdr:col>21</xdr:col>
      <xdr:colOff>99062</xdr:colOff>
      <xdr:row>30</xdr:row>
      <xdr:rowOff>175260</xdr:rowOff>
    </xdr:to>
    <xdr:sp macro="" textlink="Processing!N26">
      <xdr:nvSpPr>
        <xdr:cNvPr id="118" name="TextBox 117">
          <a:extLst>
            <a:ext uri="{FF2B5EF4-FFF2-40B4-BE49-F238E27FC236}">
              <a16:creationId xmlns:a16="http://schemas.microsoft.com/office/drawing/2014/main" id="{00000000-0008-0000-0000-000076000000}"/>
            </a:ext>
          </a:extLst>
        </xdr:cNvPr>
        <xdr:cNvSpPr txBox="1"/>
      </xdr:nvSpPr>
      <xdr:spPr>
        <a:xfrm>
          <a:off x="12049651" y="5449102"/>
          <a:ext cx="851011" cy="260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AB4A978D-54D2-4A1D-AF1E-12655B91C8CC}" type="TxLink">
            <a:rPr lang="en-US" sz="1200" b="0" i="0" u="none" strike="noStrike">
              <a:solidFill>
                <a:schemeClr val="bg1"/>
              </a:solidFill>
              <a:latin typeface="Aptos Narrow"/>
              <a:ea typeface="+mn-ea"/>
              <a:cs typeface="Mangal Pro" panose="00000500000000000000" pitchFamily="2" charset="0"/>
            </a:rPr>
            <a:pPr marL="0" indent="0" algn="r"/>
            <a:t> $23,076 </a:t>
          </a:fld>
          <a:endParaRPr lang="ru-RU" sz="1600" b="0" i="0" u="none" strike="noStrike">
            <a:solidFill>
              <a:schemeClr val="bg1"/>
            </a:solidFill>
            <a:latin typeface="Mangal Pro" panose="00000500000000000000" pitchFamily="2" charset="0"/>
            <a:ea typeface="+mn-ea"/>
            <a:cs typeface="Mangal Pro" panose="00000500000000000000" pitchFamily="2" charset="0"/>
          </a:endParaRPr>
        </a:p>
      </xdr:txBody>
    </xdr:sp>
    <xdr:clientData/>
  </xdr:twoCellAnchor>
  <xdr:twoCellAnchor>
    <xdr:from>
      <xdr:col>19</xdr:col>
      <xdr:colOff>467251</xdr:colOff>
      <xdr:row>31</xdr:row>
      <xdr:rowOff>18849</xdr:rowOff>
    </xdr:from>
    <xdr:to>
      <xdr:col>21</xdr:col>
      <xdr:colOff>99062</xdr:colOff>
      <xdr:row>32</xdr:row>
      <xdr:rowOff>95049</xdr:rowOff>
    </xdr:to>
    <xdr:sp macro="" textlink="Processing!N27">
      <xdr:nvSpPr>
        <xdr:cNvPr id="119" name="TextBox 118">
          <a:extLst>
            <a:ext uri="{FF2B5EF4-FFF2-40B4-BE49-F238E27FC236}">
              <a16:creationId xmlns:a16="http://schemas.microsoft.com/office/drawing/2014/main" id="{00000000-0008-0000-0000-000077000000}"/>
            </a:ext>
          </a:extLst>
        </xdr:cNvPr>
        <xdr:cNvSpPr txBox="1"/>
      </xdr:nvSpPr>
      <xdr:spPr>
        <a:xfrm>
          <a:off x="12049651" y="5737860"/>
          <a:ext cx="851011" cy="260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2DED3939-09BD-41E0-8895-9DDFC75D7DBA}" type="TxLink">
            <a:rPr lang="en-US" sz="1200" b="0" i="0" u="none" strike="noStrike">
              <a:solidFill>
                <a:schemeClr val="bg1"/>
              </a:solidFill>
              <a:latin typeface="Aptos Narrow"/>
              <a:ea typeface="+mn-ea"/>
              <a:cs typeface="Mangal Pro" panose="00000500000000000000" pitchFamily="2" charset="0"/>
            </a:rPr>
            <a:pPr marL="0" indent="0" algn="r"/>
            <a:t> $22,452 </a:t>
          </a:fld>
          <a:endParaRPr lang="ru-RU" sz="1200" b="0" i="0" u="none" strike="noStrike">
            <a:solidFill>
              <a:schemeClr val="bg1"/>
            </a:solidFill>
            <a:latin typeface="Aptos Narrow"/>
            <a:ea typeface="+mn-ea"/>
            <a:cs typeface="Mangal Pro" panose="00000500000000000000" pitchFamily="2" charset="0"/>
          </a:endParaRPr>
        </a:p>
      </xdr:txBody>
    </xdr:sp>
    <xdr:clientData/>
  </xdr:twoCellAnchor>
  <xdr:twoCellAnchor>
    <xdr:from>
      <xdr:col>19</xdr:col>
      <xdr:colOff>467251</xdr:colOff>
      <xdr:row>32</xdr:row>
      <xdr:rowOff>123123</xdr:rowOff>
    </xdr:from>
    <xdr:to>
      <xdr:col>21</xdr:col>
      <xdr:colOff>99062</xdr:colOff>
      <xdr:row>34</xdr:row>
      <xdr:rowOff>14839</xdr:rowOff>
    </xdr:to>
    <xdr:sp macro="" textlink="Processing!N28">
      <xdr:nvSpPr>
        <xdr:cNvPr id="120" name="TextBox 119">
          <a:extLst>
            <a:ext uri="{FF2B5EF4-FFF2-40B4-BE49-F238E27FC236}">
              <a16:creationId xmlns:a16="http://schemas.microsoft.com/office/drawing/2014/main" id="{00000000-0008-0000-0000-000078000000}"/>
            </a:ext>
          </a:extLst>
        </xdr:cNvPr>
        <xdr:cNvSpPr txBox="1"/>
      </xdr:nvSpPr>
      <xdr:spPr>
        <a:xfrm>
          <a:off x="12049651" y="6026618"/>
          <a:ext cx="851011" cy="260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57E5FCBD-FC76-46DD-BBEA-88240E96EB7C}" type="TxLink">
            <a:rPr lang="en-US" sz="1200" b="0" i="0" u="none" strike="noStrike">
              <a:solidFill>
                <a:schemeClr val="bg1"/>
              </a:solidFill>
              <a:latin typeface="Aptos Narrow"/>
              <a:ea typeface="+mn-ea"/>
              <a:cs typeface="Mangal Pro" panose="00000500000000000000" pitchFamily="2" charset="0"/>
            </a:rPr>
            <a:pPr marL="0" indent="0" algn="r"/>
            <a:t> $20,737 </a:t>
          </a:fld>
          <a:endParaRPr lang="ru-RU" sz="1200" b="0" i="0" u="none" strike="noStrike">
            <a:solidFill>
              <a:schemeClr val="bg1"/>
            </a:solidFill>
            <a:latin typeface="Aptos Narrow"/>
            <a:ea typeface="+mn-ea"/>
            <a:cs typeface="Mangal Pro" panose="00000500000000000000" pitchFamily="2" charset="0"/>
          </a:endParaRPr>
        </a:p>
      </xdr:txBody>
    </xdr:sp>
    <xdr:clientData/>
  </xdr:twoCellAnchor>
  <xdr:twoCellAnchor>
    <xdr:from>
      <xdr:col>19</xdr:col>
      <xdr:colOff>467251</xdr:colOff>
      <xdr:row>34</xdr:row>
      <xdr:rowOff>42913</xdr:rowOff>
    </xdr:from>
    <xdr:to>
      <xdr:col>21</xdr:col>
      <xdr:colOff>99062</xdr:colOff>
      <xdr:row>35</xdr:row>
      <xdr:rowOff>119113</xdr:rowOff>
    </xdr:to>
    <xdr:sp macro="" textlink="Processing!N29">
      <xdr:nvSpPr>
        <xdr:cNvPr id="121" name="TextBox 120">
          <a:extLst>
            <a:ext uri="{FF2B5EF4-FFF2-40B4-BE49-F238E27FC236}">
              <a16:creationId xmlns:a16="http://schemas.microsoft.com/office/drawing/2014/main" id="{00000000-0008-0000-0000-000079000000}"/>
            </a:ext>
          </a:extLst>
        </xdr:cNvPr>
        <xdr:cNvSpPr txBox="1"/>
      </xdr:nvSpPr>
      <xdr:spPr>
        <a:xfrm>
          <a:off x="12049651" y="6315376"/>
          <a:ext cx="851011" cy="260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471B5BEC-D684-4F3C-B864-2F331961913D}" type="TxLink">
            <a:rPr lang="en-US" sz="1200" b="0" i="0" u="none" strike="noStrike">
              <a:solidFill>
                <a:schemeClr val="bg1"/>
              </a:solidFill>
              <a:latin typeface="Aptos Narrow"/>
              <a:ea typeface="+mn-ea"/>
              <a:cs typeface="Mangal Pro" panose="00000500000000000000" pitchFamily="2" charset="0"/>
            </a:rPr>
            <a:pPr marL="0" indent="0" algn="r"/>
            <a:t> $19,334 </a:t>
          </a:fld>
          <a:endParaRPr lang="ru-RU" sz="1200" b="0" i="0" u="none" strike="noStrike">
            <a:solidFill>
              <a:schemeClr val="bg1"/>
            </a:solidFill>
            <a:latin typeface="Aptos Narrow"/>
            <a:ea typeface="+mn-ea"/>
            <a:cs typeface="Mangal Pro" panose="00000500000000000000" pitchFamily="2" charset="0"/>
          </a:endParaRPr>
        </a:p>
      </xdr:txBody>
    </xdr:sp>
    <xdr:clientData/>
  </xdr:twoCellAnchor>
  <xdr:twoCellAnchor>
    <xdr:from>
      <xdr:col>19</xdr:col>
      <xdr:colOff>467251</xdr:colOff>
      <xdr:row>35</xdr:row>
      <xdr:rowOff>147186</xdr:rowOff>
    </xdr:from>
    <xdr:to>
      <xdr:col>21</xdr:col>
      <xdr:colOff>99062</xdr:colOff>
      <xdr:row>37</xdr:row>
      <xdr:rowOff>38901</xdr:rowOff>
    </xdr:to>
    <xdr:sp macro="" textlink="Processing!N30">
      <xdr:nvSpPr>
        <xdr:cNvPr id="122" name="TextBox 121">
          <a:extLst>
            <a:ext uri="{FF2B5EF4-FFF2-40B4-BE49-F238E27FC236}">
              <a16:creationId xmlns:a16="http://schemas.microsoft.com/office/drawing/2014/main" id="{00000000-0008-0000-0000-00007A000000}"/>
            </a:ext>
          </a:extLst>
        </xdr:cNvPr>
        <xdr:cNvSpPr txBox="1"/>
      </xdr:nvSpPr>
      <xdr:spPr>
        <a:xfrm>
          <a:off x="12049651" y="6604133"/>
          <a:ext cx="851011" cy="260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38BF2EAA-CFB1-4932-A78F-AA1A5BA5364F}" type="TxLink">
            <a:rPr lang="en-US" sz="1200" b="0" i="0" u="none" strike="noStrike">
              <a:solidFill>
                <a:schemeClr val="bg1"/>
              </a:solidFill>
              <a:latin typeface="Aptos Narrow"/>
              <a:ea typeface="+mn-ea"/>
              <a:cs typeface="Mangal Pro" panose="00000500000000000000" pitchFamily="2" charset="0"/>
            </a:rPr>
            <a:pPr marL="0" indent="0" algn="r"/>
            <a:t> $18,087 </a:t>
          </a:fld>
          <a:endParaRPr lang="ru-RU" sz="1200" b="0" i="0" u="none" strike="noStrike">
            <a:solidFill>
              <a:schemeClr val="bg1"/>
            </a:solidFill>
            <a:latin typeface="Aptos Narrow"/>
            <a:ea typeface="+mn-ea"/>
            <a:cs typeface="Mangal Pro" panose="00000500000000000000" pitchFamily="2" charset="0"/>
          </a:endParaRPr>
        </a:p>
      </xdr:txBody>
    </xdr:sp>
    <xdr:clientData/>
  </xdr:twoCellAnchor>
  <xdr:twoCellAnchor editAs="oneCell">
    <xdr:from>
      <xdr:col>13</xdr:col>
      <xdr:colOff>68580</xdr:colOff>
      <xdr:row>6</xdr:row>
      <xdr:rowOff>38100</xdr:rowOff>
    </xdr:from>
    <xdr:to>
      <xdr:col>16</xdr:col>
      <xdr:colOff>5947</xdr:colOff>
      <xdr:row>8</xdr:row>
      <xdr:rowOff>19812</xdr:rowOff>
    </xdr:to>
    <mc:AlternateContent xmlns:mc="http://schemas.openxmlformats.org/markup-compatibility/2006" xmlns:a14="http://schemas.microsoft.com/office/drawing/2010/main">
      <mc:Choice Requires="a14">
        <xdr:graphicFrame macro="">
          <xdr:nvGraphicFramePr>
            <xdr:cNvPr id="103" name="Year">
              <a:extLst>
                <a:ext uri="{FF2B5EF4-FFF2-40B4-BE49-F238E27FC236}">
                  <a16:creationId xmlns:a16="http://schemas.microsoft.com/office/drawing/2014/main" id="{00000000-0008-0000-0000-000067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993380" y="1135380"/>
              <a:ext cx="1737360" cy="347472"/>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12</xdr:col>
      <xdr:colOff>464820</xdr:colOff>
      <xdr:row>15</xdr:row>
      <xdr:rowOff>144781</xdr:rowOff>
    </xdr:from>
    <xdr:to>
      <xdr:col>21</xdr:col>
      <xdr:colOff>53340</xdr:colOff>
      <xdr:row>17</xdr:row>
      <xdr:rowOff>126493</xdr:rowOff>
    </xdr:to>
    <mc:AlternateContent xmlns:mc="http://schemas.openxmlformats.org/markup-compatibility/2006" xmlns:a14="http://schemas.microsoft.com/office/drawing/2010/main">
      <mc:Choice Requires="a14">
        <xdr:graphicFrame macro="">
          <xdr:nvGraphicFramePr>
            <xdr:cNvPr id="107" name="Month">
              <a:extLst>
                <a:ext uri="{FF2B5EF4-FFF2-40B4-BE49-F238E27FC236}">
                  <a16:creationId xmlns:a16="http://schemas.microsoft.com/office/drawing/2014/main" id="{00000000-0008-0000-0000-00006B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780020" y="2887981"/>
              <a:ext cx="5074920" cy="347472"/>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3</xdr:col>
      <xdr:colOff>251460</xdr:colOff>
      <xdr:row>36</xdr:row>
      <xdr:rowOff>30480</xdr:rowOff>
    </xdr:from>
    <xdr:to>
      <xdr:col>8</xdr:col>
      <xdr:colOff>38100</xdr:colOff>
      <xdr:row>37</xdr:row>
      <xdr:rowOff>167640</xdr:rowOff>
    </xdr:to>
    <mc:AlternateContent xmlns:mc="http://schemas.openxmlformats.org/markup-compatibility/2006" xmlns:a14="http://schemas.microsoft.com/office/drawing/2010/main">
      <mc:Choice Requires="a14">
        <xdr:graphicFrame macro="">
          <xdr:nvGraphicFramePr>
            <xdr:cNvPr id="124" name="Opportunity Pipeline">
              <a:extLst>
                <a:ext uri="{FF2B5EF4-FFF2-40B4-BE49-F238E27FC236}">
                  <a16:creationId xmlns:a16="http://schemas.microsoft.com/office/drawing/2014/main" id="{00000000-0008-0000-0000-00007C000000}"/>
                </a:ext>
              </a:extLst>
            </xdr:cNvPr>
            <xdr:cNvGraphicFramePr/>
          </xdr:nvGraphicFramePr>
          <xdr:xfrm>
            <a:off x="0" y="0"/>
            <a:ext cx="0" cy="0"/>
          </xdr:xfrm>
          <a:graphic>
            <a:graphicData uri="http://schemas.microsoft.com/office/drawing/2010/slicer">
              <sle:slicer xmlns:sle="http://schemas.microsoft.com/office/drawing/2010/slicer" name="Opportunity Pipeline"/>
            </a:graphicData>
          </a:graphic>
        </xdr:graphicFrame>
      </mc:Choice>
      <mc:Fallback xmlns="">
        <xdr:sp macro="" textlink="">
          <xdr:nvSpPr>
            <xdr:cNvPr id="0" name=""/>
            <xdr:cNvSpPr>
              <a:spLocks noTextEdit="1"/>
            </xdr:cNvSpPr>
          </xdr:nvSpPr>
          <xdr:spPr>
            <a:xfrm>
              <a:off x="2080260" y="6614160"/>
              <a:ext cx="2834640" cy="3200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6</xdr:col>
      <xdr:colOff>3048</xdr:colOff>
      <xdr:row>28</xdr:row>
      <xdr:rowOff>160020</xdr:rowOff>
    </xdr:from>
    <xdr:to>
      <xdr:col>7</xdr:col>
      <xdr:colOff>499872</xdr:colOff>
      <xdr:row>30</xdr:row>
      <xdr:rowOff>53340</xdr:rowOff>
    </xdr:to>
    <xdr:sp macro="" textlink="Processing!I21">
      <xdr:nvSpPr>
        <xdr:cNvPr id="126" name="TextBox 125">
          <a:extLst>
            <a:ext uri="{FF2B5EF4-FFF2-40B4-BE49-F238E27FC236}">
              <a16:creationId xmlns:a16="http://schemas.microsoft.com/office/drawing/2014/main" id="{00000000-0008-0000-0000-00007E000000}"/>
            </a:ext>
          </a:extLst>
        </xdr:cNvPr>
        <xdr:cNvSpPr txBox="1"/>
      </xdr:nvSpPr>
      <xdr:spPr>
        <a:xfrm>
          <a:off x="3660648" y="5280660"/>
          <a:ext cx="110642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2407BEC-E720-4FDA-B712-ED08880EDC0A}" type="TxLink">
            <a:rPr lang="en-US" sz="1200" b="0" i="0" u="none" strike="noStrike">
              <a:solidFill>
                <a:schemeClr val="bg1"/>
              </a:solidFill>
              <a:latin typeface="Aptos Narrow"/>
              <a:ea typeface="+mn-ea"/>
              <a:cs typeface="Mangal Pro" panose="00000500000000000000" pitchFamily="2" charset="0"/>
            </a:rPr>
            <a:pPr marL="0" indent="0" algn="ctr"/>
            <a:t> $588,164 </a:t>
          </a:fld>
          <a:endParaRPr lang="ru-RU" sz="2000" b="0" i="0" u="none" strike="noStrike">
            <a:solidFill>
              <a:schemeClr val="bg1"/>
            </a:solidFill>
            <a:latin typeface="Mangal Pro" panose="00000500000000000000" pitchFamily="2" charset="0"/>
            <a:ea typeface="+mn-ea"/>
            <a:cs typeface="Mangal Pro" panose="00000500000000000000" pitchFamily="2" charset="0"/>
          </a:endParaRPr>
        </a:p>
      </xdr:txBody>
    </xdr:sp>
    <xdr:clientData/>
  </xdr:twoCellAnchor>
  <xdr:twoCellAnchor editAs="oneCell">
    <xdr:from>
      <xdr:col>7</xdr:col>
      <xdr:colOff>541020</xdr:colOff>
      <xdr:row>36</xdr:row>
      <xdr:rowOff>22860</xdr:rowOff>
    </xdr:from>
    <xdr:to>
      <xdr:col>11</xdr:col>
      <xdr:colOff>68580</xdr:colOff>
      <xdr:row>37</xdr:row>
      <xdr:rowOff>160020</xdr:rowOff>
    </xdr:to>
    <mc:AlternateContent xmlns:mc="http://schemas.openxmlformats.org/markup-compatibility/2006" xmlns:a14="http://schemas.microsoft.com/office/drawing/2010/main">
      <mc:Choice Requires="a14">
        <xdr:graphicFrame macro="">
          <xdr:nvGraphicFramePr>
            <xdr:cNvPr id="18" name="Days">
              <a:extLst>
                <a:ext uri="{FF2B5EF4-FFF2-40B4-BE49-F238E27FC236}">
                  <a16:creationId xmlns:a16="http://schemas.microsoft.com/office/drawing/2014/main" id="{00000000-0008-0000-0000-000012000000}"/>
                </a:ext>
              </a:extLst>
            </xdr:cNvPr>
            <xdr:cNvGraphicFramePr/>
          </xdr:nvGraphicFramePr>
          <xdr:xfrm>
            <a:off x="0" y="0"/>
            <a:ext cx="0" cy="0"/>
          </xdr:xfrm>
          <a:graphic>
            <a:graphicData uri="http://schemas.microsoft.com/office/drawing/2010/slicer">
              <sle:slicer xmlns:sle="http://schemas.microsoft.com/office/drawing/2010/slicer" name="Days"/>
            </a:graphicData>
          </a:graphic>
        </xdr:graphicFrame>
      </mc:Choice>
      <mc:Fallback xmlns="">
        <xdr:sp macro="" textlink="">
          <xdr:nvSpPr>
            <xdr:cNvPr id="0" name=""/>
            <xdr:cNvSpPr>
              <a:spLocks noTextEdit="1"/>
            </xdr:cNvSpPr>
          </xdr:nvSpPr>
          <xdr:spPr>
            <a:xfrm>
              <a:off x="4808220" y="6606540"/>
              <a:ext cx="1965960" cy="3200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10</xdr:col>
      <xdr:colOff>182880</xdr:colOff>
      <xdr:row>28</xdr:row>
      <xdr:rowOff>137160</xdr:rowOff>
    </xdr:from>
    <xdr:to>
      <xdr:col>11</xdr:col>
      <xdr:colOff>50292</xdr:colOff>
      <xdr:row>30</xdr:row>
      <xdr:rowOff>30480</xdr:rowOff>
    </xdr:to>
    <xdr:sp macro="" textlink="Processing!J15">
      <xdr:nvSpPr>
        <xdr:cNvPr id="125" name="TextBox 124">
          <a:extLst>
            <a:ext uri="{FF2B5EF4-FFF2-40B4-BE49-F238E27FC236}">
              <a16:creationId xmlns:a16="http://schemas.microsoft.com/office/drawing/2014/main" id="{00000000-0008-0000-0000-00007D000000}"/>
            </a:ext>
          </a:extLst>
        </xdr:cNvPr>
        <xdr:cNvSpPr txBox="1"/>
      </xdr:nvSpPr>
      <xdr:spPr>
        <a:xfrm>
          <a:off x="6278880" y="5257800"/>
          <a:ext cx="477012"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F7AA8FC-2C50-4221-B416-6715FEC7F0BD}" type="TxLink">
            <a:rPr lang="en-US" sz="1200" b="0" i="0" u="none" strike="noStrike">
              <a:solidFill>
                <a:schemeClr val="tx2">
                  <a:lumMod val="10000"/>
                  <a:lumOff val="90000"/>
                </a:schemeClr>
              </a:solidFill>
              <a:latin typeface="Aptos Narrow"/>
              <a:ea typeface="+mn-ea"/>
              <a:cs typeface="Mangal Pro" panose="00000500000000000000" pitchFamily="2" charset="0"/>
            </a:rPr>
            <a:pPr marL="0" indent="0" algn="r"/>
            <a:t>20%</a:t>
          </a:fld>
          <a:endParaRPr lang="ru-RU" sz="1200" b="0" i="0" u="none" strike="noStrike">
            <a:solidFill>
              <a:schemeClr val="tx2">
                <a:lumMod val="10000"/>
                <a:lumOff val="90000"/>
              </a:schemeClr>
            </a:solidFill>
            <a:latin typeface="Aptos Narrow"/>
            <a:ea typeface="+mn-ea"/>
            <a:cs typeface="Mangal Pro" panose="00000500000000000000" pitchFamily="2" charset="0"/>
          </a:endParaRPr>
        </a:p>
      </xdr:txBody>
    </xdr:sp>
    <xdr:clientData/>
  </xdr:twoCellAnchor>
  <xdr:twoCellAnchor>
    <xdr:from>
      <xdr:col>17</xdr:col>
      <xdr:colOff>220980</xdr:colOff>
      <xdr:row>37</xdr:row>
      <xdr:rowOff>144780</xdr:rowOff>
    </xdr:from>
    <xdr:to>
      <xdr:col>19</xdr:col>
      <xdr:colOff>271893</xdr:colOff>
      <xdr:row>40</xdr:row>
      <xdr:rowOff>7620</xdr:rowOff>
    </xdr:to>
    <xdr:sp macro="" textlink="Processing!B24">
      <xdr:nvSpPr>
        <xdr:cNvPr id="127" name="TextBox 126">
          <a:extLst>
            <a:ext uri="{FF2B5EF4-FFF2-40B4-BE49-F238E27FC236}">
              <a16:creationId xmlns:a16="http://schemas.microsoft.com/office/drawing/2014/main" id="{00000000-0008-0000-0000-00007F000000}"/>
            </a:ext>
          </a:extLst>
        </xdr:cNvPr>
        <xdr:cNvSpPr txBox="1"/>
      </xdr:nvSpPr>
      <xdr:spPr>
        <a:xfrm>
          <a:off x="10584180" y="6911340"/>
          <a:ext cx="1270113"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DB0F802-D62B-4C01-9C7D-4010BACA3CB9}" type="TxLink">
            <a:rPr lang="en-US" sz="1100" b="0" i="0" u="none" strike="noStrike">
              <a:solidFill>
                <a:srgbClr val="8D8FB5"/>
              </a:solidFill>
              <a:latin typeface="Aptos Narrow"/>
              <a:ea typeface="+mn-ea"/>
              <a:cs typeface="Mangal Pro" panose="00000500000000000000" pitchFamily="2" charset="0"/>
            </a:rPr>
            <a:pPr marL="0" indent="0" algn="ctr"/>
            <a:t>Sales Team</a:t>
          </a:fld>
          <a:endParaRPr lang="ru-RU"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19</xdr:col>
      <xdr:colOff>53340</xdr:colOff>
      <xdr:row>37</xdr:row>
      <xdr:rowOff>129540</xdr:rowOff>
    </xdr:from>
    <xdr:to>
      <xdr:col>21</xdr:col>
      <xdr:colOff>281940</xdr:colOff>
      <xdr:row>39</xdr:row>
      <xdr:rowOff>175260</xdr:rowOff>
    </xdr:to>
    <xdr:sp macro="" textlink="Processing!G24">
      <xdr:nvSpPr>
        <xdr:cNvPr id="128" name="TextBox 127">
          <a:extLst>
            <a:ext uri="{FF2B5EF4-FFF2-40B4-BE49-F238E27FC236}">
              <a16:creationId xmlns:a16="http://schemas.microsoft.com/office/drawing/2014/main" id="{00000000-0008-0000-0000-000080000000}"/>
            </a:ext>
          </a:extLst>
        </xdr:cNvPr>
        <xdr:cNvSpPr txBox="1"/>
      </xdr:nvSpPr>
      <xdr:spPr>
        <a:xfrm>
          <a:off x="11635740" y="6896100"/>
          <a:ext cx="144780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978AA10-C6CA-4F02-8B15-3BADBA762531}" type="TxLink">
            <a:rPr lang="en-US" sz="1100" b="0" i="0" u="none" strike="noStrike">
              <a:solidFill>
                <a:srgbClr val="8D8FB5"/>
              </a:solidFill>
              <a:latin typeface="Aptos Narrow"/>
              <a:ea typeface="+mn-ea"/>
              <a:cs typeface="Mangal Pro" panose="00000500000000000000" pitchFamily="2" charset="0"/>
            </a:rPr>
            <a:pPr marL="0" indent="0" algn="ctr"/>
            <a:t>Marketing Team</a:t>
          </a:fld>
          <a:endParaRPr lang="ru-RU" sz="1100" b="0" i="0" u="none" strike="noStrike">
            <a:solidFill>
              <a:srgbClr val="8D8FB5"/>
            </a:solidFill>
            <a:latin typeface="Aptos Narrow"/>
            <a:ea typeface="+mn-ea"/>
            <a:cs typeface="Mangal Pro" panose="00000500000000000000" pitchFamily="2" charset="0"/>
          </a:endParaRPr>
        </a:p>
      </xdr:txBody>
    </xdr:sp>
    <xdr:clientData/>
  </xdr:twoCellAnchor>
  <mc:AlternateContent xmlns:mc="http://schemas.openxmlformats.org/markup-compatibility/2006">
    <mc:Choice xmlns:a14="http://schemas.microsoft.com/office/drawing/2010/main" Requires="a14">
      <xdr:twoCellAnchor editAs="oneCell">
        <xdr:from>
          <xdr:col>17</xdr:col>
          <xdr:colOff>285750</xdr:colOff>
          <xdr:row>38</xdr:row>
          <xdr:rowOff>28575</xdr:rowOff>
        </xdr:from>
        <xdr:to>
          <xdr:col>19</xdr:col>
          <xdr:colOff>95250</xdr:colOff>
          <xdr:row>39</xdr:row>
          <xdr:rowOff>85725</xdr:rowOff>
        </xdr:to>
        <xdr:sp macro="" textlink="">
          <xdr:nvSpPr>
            <xdr:cNvPr id="1025" name="Option Button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19</xdr:col>
          <xdr:colOff>114300</xdr:colOff>
          <xdr:row>38</xdr:row>
          <xdr:rowOff>19050</xdr:rowOff>
        </xdr:from>
        <xdr:to>
          <xdr:col>21</xdr:col>
          <xdr:colOff>95250</xdr:colOff>
          <xdr:row>39</xdr:row>
          <xdr:rowOff>104775</xdr:rowOff>
        </xdr:to>
        <xdr:sp macro="" textlink="">
          <xdr:nvSpPr>
            <xdr:cNvPr id="1026" name="Option Button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twoCellAnchor editAs="oneCell">
    <xdr:from>
      <xdr:col>0</xdr:col>
      <xdr:colOff>99060</xdr:colOff>
      <xdr:row>1</xdr:row>
      <xdr:rowOff>0</xdr:rowOff>
    </xdr:from>
    <xdr:to>
      <xdr:col>0</xdr:col>
      <xdr:colOff>464820</xdr:colOff>
      <xdr:row>3</xdr:row>
      <xdr:rowOff>0</xdr:rowOff>
    </xdr:to>
    <xdr:pic>
      <xdr:nvPicPr>
        <xdr:cNvPr id="129" name="Graphic 128" descr="Sun with solid fill">
          <a:hlinkClick xmlns:r="http://schemas.openxmlformats.org/officeDocument/2006/relationships" r:id="rId18"/>
          <a:extLst>
            <a:ext uri="{FF2B5EF4-FFF2-40B4-BE49-F238E27FC236}">
              <a16:creationId xmlns:a16="http://schemas.microsoft.com/office/drawing/2014/main" id="{00000000-0008-0000-0000-000081000000}"/>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99060" y="182880"/>
          <a:ext cx="365760" cy="3657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304248</xdr:colOff>
      <xdr:row>6</xdr:row>
      <xdr:rowOff>31657</xdr:rowOff>
    </xdr:from>
    <xdr:to>
      <xdr:col>10</xdr:col>
      <xdr:colOff>457199</xdr:colOff>
      <xdr:row>23</xdr:row>
      <xdr:rowOff>158157</xdr:rowOff>
    </xdr:to>
    <xdr:grpSp>
      <xdr:nvGrpSpPr>
        <xdr:cNvPr id="4" name="Group 3">
          <a:extLst>
            <a:ext uri="{FF2B5EF4-FFF2-40B4-BE49-F238E27FC236}">
              <a16:creationId xmlns:a16="http://schemas.microsoft.com/office/drawing/2014/main" id="{00000000-0008-0000-0500-000004000000}"/>
            </a:ext>
          </a:extLst>
        </xdr:cNvPr>
        <xdr:cNvGrpSpPr/>
      </xdr:nvGrpSpPr>
      <xdr:grpSpPr>
        <a:xfrm>
          <a:off x="5142948" y="1174657"/>
          <a:ext cx="1372151" cy="3365000"/>
          <a:chOff x="4221480" y="-2197425"/>
          <a:chExt cx="3741420" cy="8822071"/>
        </a:xfrm>
      </xdr:grpSpPr>
      <xdr:sp macro="" textlink="">
        <xdr:nvSpPr>
          <xdr:cNvPr id="2" name="Freeform: Shape 1">
            <a:extLst>
              <a:ext uri="{FF2B5EF4-FFF2-40B4-BE49-F238E27FC236}">
                <a16:creationId xmlns:a16="http://schemas.microsoft.com/office/drawing/2014/main" id="{00000000-0008-0000-0500-000002000000}"/>
              </a:ext>
            </a:extLst>
          </xdr:cNvPr>
          <xdr:cNvSpPr/>
        </xdr:nvSpPr>
        <xdr:spPr>
          <a:xfrm rot="10800000">
            <a:off x="4260995" y="1421131"/>
            <a:ext cx="3662391" cy="1584960"/>
          </a:xfrm>
          <a:custGeom>
            <a:avLst/>
            <a:gdLst>
              <a:gd name="csX0" fmla="*/ 90898 w 181797"/>
              <a:gd name="csY0" fmla="*/ 80009 h 80009"/>
              <a:gd name="csX1" fmla="*/ 0 w 181797"/>
              <a:gd name="csY1" fmla="*/ 0 h 80009"/>
              <a:gd name="csX2" fmla="*/ 5482 w 181797"/>
              <a:gd name="csY2" fmla="*/ 0 h 80009"/>
              <a:gd name="csX3" fmla="*/ 90898 w 181797"/>
              <a:gd name="csY3" fmla="*/ 38559 h 80009"/>
              <a:gd name="csX4" fmla="*/ 176315 w 181797"/>
              <a:gd name="csY4" fmla="*/ 0 h 80009"/>
              <a:gd name="csX5" fmla="*/ 181797 w 181797"/>
              <a:gd name="csY5" fmla="*/ 0 h 80009"/>
              <a:gd name="csX6" fmla="*/ 90898 w 181797"/>
              <a:gd name="csY6" fmla="*/ 80009 h 80009"/>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81797" h="80009">
                <a:moveTo>
                  <a:pt x="90898" y="80009"/>
                </a:moveTo>
                <a:lnTo>
                  <a:pt x="0" y="0"/>
                </a:lnTo>
                <a:lnTo>
                  <a:pt x="5482" y="0"/>
                </a:lnTo>
                <a:lnTo>
                  <a:pt x="90898" y="38559"/>
                </a:lnTo>
                <a:lnTo>
                  <a:pt x="176315" y="0"/>
                </a:lnTo>
                <a:lnTo>
                  <a:pt x="181797" y="0"/>
                </a:lnTo>
                <a:lnTo>
                  <a:pt x="90898" y="80009"/>
                </a:lnTo>
                <a:close/>
              </a:path>
            </a:pathLst>
          </a:custGeom>
          <a:solidFill>
            <a:srgbClr val="00FF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 name="Rectangle 2">
            <a:extLst>
              <a:ext uri="{FF2B5EF4-FFF2-40B4-BE49-F238E27FC236}">
                <a16:creationId xmlns:a16="http://schemas.microsoft.com/office/drawing/2014/main" id="{00000000-0008-0000-0500-000003000000}"/>
              </a:ext>
            </a:extLst>
          </xdr:cNvPr>
          <xdr:cNvSpPr/>
        </xdr:nvSpPr>
        <xdr:spPr>
          <a:xfrm>
            <a:off x="4221480" y="-2197425"/>
            <a:ext cx="3741420" cy="88220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noFill/>
            </a:endParaRPr>
          </a:p>
        </xdr:txBody>
      </xdr:sp>
    </xdr:grpSp>
    <xdr:clientData/>
  </xdr:twoCellAnchor>
  <xdr:twoCellAnchor>
    <xdr:from>
      <xdr:col>14</xdr:col>
      <xdr:colOff>83268</xdr:colOff>
      <xdr:row>6</xdr:row>
      <xdr:rowOff>31657</xdr:rowOff>
    </xdr:from>
    <xdr:to>
      <xdr:col>16</xdr:col>
      <xdr:colOff>236219</xdr:colOff>
      <xdr:row>23</xdr:row>
      <xdr:rowOff>158157</xdr:rowOff>
    </xdr:to>
    <xdr:grpSp>
      <xdr:nvGrpSpPr>
        <xdr:cNvPr id="8" name="Group 7">
          <a:extLst>
            <a:ext uri="{FF2B5EF4-FFF2-40B4-BE49-F238E27FC236}">
              <a16:creationId xmlns:a16="http://schemas.microsoft.com/office/drawing/2014/main" id="{00000000-0008-0000-0500-000008000000}"/>
            </a:ext>
          </a:extLst>
        </xdr:cNvPr>
        <xdr:cNvGrpSpPr/>
      </xdr:nvGrpSpPr>
      <xdr:grpSpPr>
        <a:xfrm rot="10800000">
          <a:off x="8579568" y="1174657"/>
          <a:ext cx="1372151" cy="3365000"/>
          <a:chOff x="4221480" y="-2197425"/>
          <a:chExt cx="3741420" cy="8822071"/>
        </a:xfrm>
      </xdr:grpSpPr>
      <xdr:sp macro="" textlink="">
        <xdr:nvSpPr>
          <xdr:cNvPr id="9" name="Freeform: Shape 8">
            <a:extLst>
              <a:ext uri="{FF2B5EF4-FFF2-40B4-BE49-F238E27FC236}">
                <a16:creationId xmlns:a16="http://schemas.microsoft.com/office/drawing/2014/main" id="{00000000-0008-0000-0500-000009000000}"/>
              </a:ext>
            </a:extLst>
          </xdr:cNvPr>
          <xdr:cNvSpPr/>
        </xdr:nvSpPr>
        <xdr:spPr>
          <a:xfrm rot="10800000">
            <a:off x="4260995" y="1421131"/>
            <a:ext cx="3662391" cy="1584960"/>
          </a:xfrm>
          <a:custGeom>
            <a:avLst/>
            <a:gdLst>
              <a:gd name="csX0" fmla="*/ 90898 w 181797"/>
              <a:gd name="csY0" fmla="*/ 80009 h 80009"/>
              <a:gd name="csX1" fmla="*/ 0 w 181797"/>
              <a:gd name="csY1" fmla="*/ 0 h 80009"/>
              <a:gd name="csX2" fmla="*/ 5482 w 181797"/>
              <a:gd name="csY2" fmla="*/ 0 h 80009"/>
              <a:gd name="csX3" fmla="*/ 90898 w 181797"/>
              <a:gd name="csY3" fmla="*/ 38559 h 80009"/>
              <a:gd name="csX4" fmla="*/ 176315 w 181797"/>
              <a:gd name="csY4" fmla="*/ 0 h 80009"/>
              <a:gd name="csX5" fmla="*/ 181797 w 181797"/>
              <a:gd name="csY5" fmla="*/ 0 h 80009"/>
              <a:gd name="csX6" fmla="*/ 90898 w 181797"/>
              <a:gd name="csY6" fmla="*/ 80009 h 80009"/>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81797" h="80009">
                <a:moveTo>
                  <a:pt x="90898" y="80009"/>
                </a:moveTo>
                <a:lnTo>
                  <a:pt x="0" y="0"/>
                </a:lnTo>
                <a:lnTo>
                  <a:pt x="5482" y="0"/>
                </a:lnTo>
                <a:lnTo>
                  <a:pt x="90898" y="38559"/>
                </a:lnTo>
                <a:lnTo>
                  <a:pt x="176315" y="0"/>
                </a:lnTo>
                <a:lnTo>
                  <a:pt x="181797" y="0"/>
                </a:lnTo>
                <a:lnTo>
                  <a:pt x="90898" y="80009"/>
                </a:lnTo>
                <a:close/>
              </a:path>
            </a:pathLst>
          </a:custGeom>
          <a:solidFill>
            <a:srgbClr val="FF939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rgbClr val="FF9393"/>
              </a:solidFill>
            </a:endParaRPr>
          </a:p>
        </xdr:txBody>
      </xdr:sp>
      <xdr:sp macro="" textlink="">
        <xdr:nvSpPr>
          <xdr:cNvPr id="10" name="Rectangle 9">
            <a:extLst>
              <a:ext uri="{FF2B5EF4-FFF2-40B4-BE49-F238E27FC236}">
                <a16:creationId xmlns:a16="http://schemas.microsoft.com/office/drawing/2014/main" id="{00000000-0008-0000-0500-00000A000000}"/>
              </a:ext>
            </a:extLst>
          </xdr:cNvPr>
          <xdr:cNvSpPr/>
        </xdr:nvSpPr>
        <xdr:spPr>
          <a:xfrm>
            <a:off x="4221480" y="-2197425"/>
            <a:ext cx="3741420" cy="88220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noFill/>
            </a:endParaRPr>
          </a:p>
        </xdr:txBody>
      </xdr:sp>
    </xdr:grpSp>
    <xdr:clientData/>
  </xdr:twoCellAnchor>
  <xdr:twoCellAnchor editAs="oneCell">
    <xdr:from>
      <xdr:col>11</xdr:col>
      <xdr:colOff>270660</xdr:colOff>
      <xdr:row>11</xdr:row>
      <xdr:rowOff>45720</xdr:rowOff>
    </xdr:from>
    <xdr:to>
      <xdr:col>16</xdr:col>
      <xdr:colOff>394485</xdr:colOff>
      <xdr:row>28</xdr:row>
      <xdr:rowOff>108585</xdr:rowOff>
    </xdr:to>
    <xdr:pic>
      <xdr:nvPicPr>
        <xdr:cNvPr id="5" name="Picture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976260" y="2057400"/>
          <a:ext cx="3171825" cy="3171825"/>
        </a:xfrm>
        <a:prstGeom prst="rect">
          <a:avLst/>
        </a:prstGeom>
      </xdr:spPr>
    </xdr:pic>
    <xdr:clientData/>
  </xdr:twoCellAnchor>
  <xdr:twoCellAnchor editAs="oneCell">
    <xdr:from>
      <xdr:col>7</xdr:col>
      <xdr:colOff>522169</xdr:colOff>
      <xdr:row>18</xdr:row>
      <xdr:rowOff>65858</xdr:rowOff>
    </xdr:from>
    <xdr:to>
      <xdr:col>13</xdr:col>
      <xdr:colOff>36394</xdr:colOff>
      <xdr:row>35</xdr:row>
      <xdr:rowOff>125952</xdr:rowOff>
    </xdr:to>
    <xdr:pic>
      <xdr:nvPicPr>
        <xdr:cNvPr id="6" name="Picture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789369" y="3307822"/>
          <a:ext cx="3171825" cy="3121948"/>
        </a:xfrm>
        <a:prstGeom prst="rect">
          <a:avLst/>
        </a:prstGeom>
      </xdr:spPr>
    </xdr:pic>
    <xdr:clientData/>
  </xdr:twoCellAnchor>
  <xdr:twoCellAnchor editAs="oneCell">
    <xdr:from>
      <xdr:col>8</xdr:col>
      <xdr:colOff>55320</xdr:colOff>
      <xdr:row>30</xdr:row>
      <xdr:rowOff>119940</xdr:rowOff>
    </xdr:from>
    <xdr:to>
      <xdr:col>13</xdr:col>
      <xdr:colOff>179145</xdr:colOff>
      <xdr:row>47</xdr:row>
      <xdr:rowOff>182805</xdr:rowOff>
    </xdr:to>
    <xdr:pic>
      <xdr:nvPicPr>
        <xdr:cNvPr id="7" name="Picture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32120" y="5606340"/>
          <a:ext cx="3171825" cy="3171825"/>
        </a:xfrm>
        <a:prstGeom prst="rect">
          <a:avLst/>
        </a:prstGeom>
      </xdr:spPr>
    </xdr:pic>
    <xdr:clientData/>
  </xdr:twoCellAnchor>
  <xdr:twoCellAnchor editAs="oneCell">
    <xdr:from>
      <xdr:col>11</xdr:col>
      <xdr:colOff>561060</xdr:colOff>
      <xdr:row>29</xdr:row>
      <xdr:rowOff>77040</xdr:rowOff>
    </xdr:from>
    <xdr:to>
      <xdr:col>17</xdr:col>
      <xdr:colOff>75285</xdr:colOff>
      <xdr:row>46</xdr:row>
      <xdr:rowOff>139905</xdr:rowOff>
    </xdr:to>
    <xdr:pic>
      <xdr:nvPicPr>
        <xdr:cNvPr id="11" name="Picture 10">
          <a:extLst>
            <a:ext uri="{FF2B5EF4-FFF2-40B4-BE49-F238E27FC236}">
              <a16:creationId xmlns:a16="http://schemas.microsoft.com/office/drawing/2014/main" id="{00000000-0008-0000-0500-00000B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266660" y="5380560"/>
          <a:ext cx="3171825" cy="3171825"/>
        </a:xfrm>
        <a:prstGeom prst="rect">
          <a:avLst/>
        </a:prstGeom>
      </xdr:spPr>
    </xdr:pic>
    <xdr:clientData/>
  </xdr:twoCellAnchor>
  <xdr:twoCellAnchor editAs="oneCell">
    <xdr:from>
      <xdr:col>14</xdr:col>
      <xdr:colOff>106680</xdr:colOff>
      <xdr:row>29</xdr:row>
      <xdr:rowOff>57000</xdr:rowOff>
    </xdr:from>
    <xdr:to>
      <xdr:col>19</xdr:col>
      <xdr:colOff>230505</xdr:colOff>
      <xdr:row>46</xdr:row>
      <xdr:rowOff>119865</xdr:rowOff>
    </xdr:to>
    <xdr:pic>
      <xdr:nvPicPr>
        <xdr:cNvPr id="12" name="Picture 11">
          <a:extLst>
            <a:ext uri="{FF2B5EF4-FFF2-40B4-BE49-F238E27FC236}">
              <a16:creationId xmlns:a16="http://schemas.microsoft.com/office/drawing/2014/main" id="{00000000-0008-0000-0500-00000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641080" y="5360520"/>
          <a:ext cx="3171825" cy="3171825"/>
        </a:xfrm>
        <a:prstGeom prst="rect">
          <a:avLst/>
        </a:prstGeom>
      </xdr:spPr>
    </xdr:pic>
    <xdr:clientData/>
  </xdr:twoCellAnchor>
  <xdr:twoCellAnchor>
    <xdr:from>
      <xdr:col>14</xdr:col>
      <xdr:colOff>0</xdr:colOff>
      <xdr:row>25</xdr:row>
      <xdr:rowOff>0</xdr:rowOff>
    </xdr:from>
    <xdr:to>
      <xdr:col>15</xdr:col>
      <xdr:colOff>342900</xdr:colOff>
      <xdr:row>30</xdr:row>
      <xdr:rowOff>19436</xdr:rowOff>
    </xdr:to>
    <xdr:pic>
      <xdr:nvPicPr>
        <xdr:cNvPr id="13" name="Picture 12">
          <a:extLst>
            <a:ext uri="{FF2B5EF4-FFF2-40B4-BE49-F238E27FC236}">
              <a16:creationId xmlns:a16="http://schemas.microsoft.com/office/drawing/2014/main" id="{00000000-0008-0000-0500-00000D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534400" y="4572000"/>
          <a:ext cx="952500" cy="933836"/>
        </a:xfrm>
        <a:prstGeom prst="rect">
          <a:avLst/>
        </a:prstGeom>
      </xdr:spPr>
    </xdr:pic>
    <xdr:clientData/>
  </xdr:twoCellAnchor>
  <xdr:twoCellAnchor>
    <xdr:from>
      <xdr:col>16</xdr:col>
      <xdr:colOff>0</xdr:colOff>
      <xdr:row>25</xdr:row>
      <xdr:rowOff>0</xdr:rowOff>
    </xdr:from>
    <xdr:to>
      <xdr:col>17</xdr:col>
      <xdr:colOff>342900</xdr:colOff>
      <xdr:row>30</xdr:row>
      <xdr:rowOff>20171</xdr:rowOff>
    </xdr:to>
    <xdr:pic>
      <xdr:nvPicPr>
        <xdr:cNvPr id="14" name="Picture 13">
          <a:extLst>
            <a:ext uri="{FF2B5EF4-FFF2-40B4-BE49-F238E27FC236}">
              <a16:creationId xmlns:a16="http://schemas.microsoft.com/office/drawing/2014/main" id="{00000000-0008-0000-0500-00000E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9753600" y="4572000"/>
          <a:ext cx="952500" cy="934571"/>
        </a:xfrm>
        <a:prstGeom prst="rect">
          <a:avLst/>
        </a:prstGeom>
      </xdr:spPr>
    </xdr:pic>
    <xdr:clientData/>
  </xdr:twoCellAnchor>
  <xdr:twoCellAnchor>
    <xdr:from>
      <xdr:col>18</xdr:col>
      <xdr:colOff>0</xdr:colOff>
      <xdr:row>25</xdr:row>
      <xdr:rowOff>0</xdr:rowOff>
    </xdr:from>
    <xdr:to>
      <xdr:col>19</xdr:col>
      <xdr:colOff>342900</xdr:colOff>
      <xdr:row>30</xdr:row>
      <xdr:rowOff>20171</xdr:rowOff>
    </xdr:to>
    <xdr:pic>
      <xdr:nvPicPr>
        <xdr:cNvPr id="15" name="Picture 14">
          <a:extLst>
            <a:ext uri="{FF2B5EF4-FFF2-40B4-BE49-F238E27FC236}">
              <a16:creationId xmlns:a16="http://schemas.microsoft.com/office/drawing/2014/main" id="{00000000-0008-0000-0500-00000F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0972800" y="4572000"/>
          <a:ext cx="952500" cy="934571"/>
        </a:xfrm>
        <a:prstGeom prst="rect">
          <a:avLst/>
        </a:prstGeom>
      </xdr:spPr>
    </xdr:pic>
    <xdr:clientData/>
  </xdr:twoCellAnchor>
  <xdr:twoCellAnchor>
    <xdr:from>
      <xdr:col>20</xdr:col>
      <xdr:colOff>0</xdr:colOff>
      <xdr:row>25</xdr:row>
      <xdr:rowOff>0</xdr:rowOff>
    </xdr:from>
    <xdr:to>
      <xdr:col>21</xdr:col>
      <xdr:colOff>342900</xdr:colOff>
      <xdr:row>30</xdr:row>
      <xdr:rowOff>20171</xdr:rowOff>
    </xdr:to>
    <xdr:pic>
      <xdr:nvPicPr>
        <xdr:cNvPr id="16" name="Picture 15">
          <a:extLst>
            <a:ext uri="{FF2B5EF4-FFF2-40B4-BE49-F238E27FC236}">
              <a16:creationId xmlns:a16="http://schemas.microsoft.com/office/drawing/2014/main" id="{00000000-0008-0000-0500-000010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2192000" y="4572000"/>
          <a:ext cx="952500" cy="934571"/>
        </a:xfrm>
        <a:prstGeom prst="rect">
          <a:avLst/>
        </a:prstGeom>
      </xdr:spPr>
    </xdr:pic>
    <xdr:clientData/>
  </xdr:twoCellAnchor>
  <xdr:twoCellAnchor>
    <xdr:from>
      <xdr:col>22</xdr:col>
      <xdr:colOff>0</xdr:colOff>
      <xdr:row>25</xdr:row>
      <xdr:rowOff>0</xdr:rowOff>
    </xdr:from>
    <xdr:to>
      <xdr:col>23</xdr:col>
      <xdr:colOff>342900</xdr:colOff>
      <xdr:row>30</xdr:row>
      <xdr:rowOff>20171</xdr:rowOff>
    </xdr:to>
    <xdr:pic>
      <xdr:nvPicPr>
        <xdr:cNvPr id="17" name="Picture 16">
          <a:extLst>
            <a:ext uri="{FF2B5EF4-FFF2-40B4-BE49-F238E27FC236}">
              <a16:creationId xmlns:a16="http://schemas.microsoft.com/office/drawing/2014/main" id="{00000000-0008-0000-0500-000011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3411200" y="4572000"/>
          <a:ext cx="952500" cy="93457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85.70944259259" createdVersion="8" refreshedVersion="8" minRefreshableVersion="3" recordCount="36" xr:uid="{BB7DF17E-096C-44AF-A085-2B815CBD4FE9}">
  <cacheSource type="worksheet">
    <worksheetSource name="mydata"/>
  </cacheSource>
  <cacheFields count="57">
    <cacheField name="Year" numFmtId="0">
      <sharedItems containsSemiMixedTypes="0" containsString="0" containsNumber="1" containsInteger="1" minValue="2028" maxValue="2030" count="3">
        <n v="2028"/>
        <n v="2029"/>
        <n v="2030"/>
      </sharedItems>
    </cacheField>
    <cacheField name="Month" numFmtId="0">
      <sharedItems count="12">
        <s v="JAN"/>
        <s v="FEB"/>
        <s v="MAR"/>
        <s v="APR"/>
        <s v="MAY"/>
        <s v="JUN"/>
        <s v="JUL"/>
        <s v="AUG"/>
        <s v="SEP"/>
        <s v="OCT"/>
        <s v="NOV"/>
        <s v="DEC"/>
      </sharedItems>
    </cacheField>
    <cacheField name="Prev Leads" numFmtId="0">
      <sharedItems containsSemiMixedTypes="0" containsString="0" containsNumber="1" containsInteger="1" minValue="0" maxValue="3240"/>
    </cacheField>
    <cacheField name="Prev MQL" numFmtId="0">
      <sharedItems containsSemiMixedTypes="0" containsString="0" containsNumber="1" containsInteger="1" minValue="0" maxValue="897"/>
    </cacheField>
    <cacheField name="Prev SQL" numFmtId="0">
      <sharedItems containsSemiMixedTypes="0" containsString="0" containsNumber="1" containsInteger="1" minValue="0" maxValue="594"/>
    </cacheField>
    <cacheField name="Prev Opportunity" numFmtId="0">
      <sharedItems containsSemiMixedTypes="0" containsString="0" containsNumber="1" containsInteger="1" minValue="0" maxValue="305"/>
    </cacheField>
    <cacheField name="Prev Deals" numFmtId="0">
      <sharedItems containsSemiMixedTypes="0" containsString="0" containsNumber="1" containsInteger="1" minValue="0" maxValue="198"/>
    </cacheField>
    <cacheField name="Leads" numFmtId="0">
      <sharedItems containsSemiMixedTypes="0" containsString="0" containsNumber="1" containsInteger="1" minValue="1072" maxValue="3240"/>
    </cacheField>
    <cacheField name="MQL" numFmtId="0">
      <sharedItems containsSemiMixedTypes="0" containsString="0" containsNumber="1" containsInteger="1" minValue="604" maxValue="897"/>
    </cacheField>
    <cacheField name="SQL" numFmtId="0">
      <sharedItems containsSemiMixedTypes="0" containsString="0" containsNumber="1" containsInteger="1" minValue="317" maxValue="594"/>
    </cacheField>
    <cacheField name="Opportunity" numFmtId="0">
      <sharedItems containsSemiMixedTypes="0" containsString="0" containsNumber="1" containsInteger="1" minValue="207" maxValue="305"/>
    </cacheField>
    <cacheField name="Deals" numFmtId="0">
      <sharedItems containsSemiMixedTypes="0" containsString="0" containsNumber="1" containsInteger="1" minValue="45" maxValue="198"/>
    </cacheField>
    <cacheField name="Won Deals" numFmtId="1">
      <sharedItems containsSemiMixedTypes="0" containsString="0" containsNumber="1" containsInteger="1" minValue="91610" maxValue="403930"/>
    </cacheField>
    <cacheField name="Pending" numFmtId="1">
      <sharedItems containsSemiMixedTypes="0" containsString="0" containsNumber="1" containsInteger="1" minValue="168304" maxValue="508680"/>
    </cacheField>
    <cacheField name="Lost" numFmtId="1">
      <sharedItems containsSemiMixedTypes="0" containsString="0" containsNumber="1" containsInteger="1" minValue="10927" maxValue="90743"/>
    </cacheField>
    <cacheField name="Revenue" numFmtId="0">
      <sharedItems containsSemiMixedTypes="0" containsString="0" containsNumber="1" containsInteger="1" minValue="400386" maxValue="1400233"/>
    </cacheField>
    <cacheField name="Forecast" numFmtId="0">
      <sharedItems containsSemiMixedTypes="0" containsString="0" containsNumber="1" containsInteger="1" minValue="425258" maxValue="1300198"/>
    </cacheField>
    <cacheField name="Qualify" numFmtId="1">
      <sharedItems containsSemiMixedTypes="0" containsString="0" containsNumber="1" containsInteger="1" minValue="524393" maxValue="847277"/>
    </cacheField>
    <cacheField name="Proposal" numFmtId="1">
      <sharedItems containsSemiMixedTypes="0" containsString="0" containsNumber="1" containsInteger="1" minValue="404116" maxValue="639288"/>
    </cacheField>
    <cacheField name="Negotiation" numFmtId="1">
      <sharedItems containsSemiMixedTypes="0" containsString="0" containsNumber="1" containsInteger="1" minValue="359575" maxValue="548834"/>
    </cacheField>
    <cacheField name="Qualify Count" numFmtId="1">
      <sharedItems containsSemiMixedTypes="0" containsString="0" containsNumber="1" containsInteger="1" minValue="207" maxValue="305"/>
    </cacheField>
    <cacheField name="Proposal Count" numFmtId="1">
      <sharedItems containsSemiMixedTypes="0" containsString="0" containsNumber="1" containsInteger="1" minValue="154" maxValue="248"/>
    </cacheField>
    <cacheField name="Negotiation Count" numFmtId="1">
      <sharedItems containsSemiMixedTypes="0" containsString="0" containsNumber="1" containsInteger="1" minValue="123" maxValue="227"/>
    </cacheField>
    <cacheField name="Sun" numFmtId="9">
      <sharedItems containsSemiMixedTypes="0" containsString="0" containsNumber="1" minValue="0.08" maxValue="0.17"/>
    </cacheField>
    <cacheField name="Mon" numFmtId="9">
      <sharedItems containsSemiMixedTypes="0" containsString="0" containsNumber="1" minValue="7.0000000000000007E-2" maxValue="0.16"/>
    </cacheField>
    <cacheField name="Tue" numFmtId="9">
      <sharedItems containsSemiMixedTypes="0" containsString="0" containsNumber="1" minValue="0.08" maxValue="0.19"/>
    </cacheField>
    <cacheField name="Wed" numFmtId="9">
      <sharedItems containsSemiMixedTypes="0" containsString="0" containsNumber="1" minValue="7.0000000000000007E-2" maxValue="0.2"/>
    </cacheField>
    <cacheField name="Thu" numFmtId="9">
      <sharedItems containsSemiMixedTypes="0" containsString="0" containsNumber="1" minValue="0.09" maxValue="0.19"/>
    </cacheField>
    <cacheField name="Fri" numFmtId="9">
      <sharedItems containsSemiMixedTypes="0" containsString="0" containsNumber="1" minValue="0.12" maxValue="0.19"/>
    </cacheField>
    <cacheField name="Sat" numFmtId="9">
      <sharedItems containsSemiMixedTypes="0" containsString="0" containsNumber="1" minValue="7.0000000000000007E-2" maxValue="0.19"/>
    </cacheField>
    <cacheField name="Retention Rate" numFmtId="9">
      <sharedItems containsSemiMixedTypes="0" containsString="0" containsNumber="1" minValue="0.6" maxValue="0.89"/>
    </cacheField>
    <cacheField name="1" numFmtId="9">
      <sharedItems containsSemiMixedTypes="0" containsString="0" containsNumber="1" containsInteger="1" minValue="1" maxValue="1"/>
    </cacheField>
    <cacheField name="2" numFmtId="9">
      <sharedItems containsSemiMixedTypes="0" containsString="0" containsNumber="1" minValue="0.6" maxValue="0.81"/>
    </cacheField>
    <cacheField name="3" numFmtId="9">
      <sharedItems containsSemiMixedTypes="0" containsString="0" containsNumber="1" minValue="0.51" maxValue="0.7"/>
    </cacheField>
    <cacheField name="4" numFmtId="9">
      <sharedItems containsSemiMixedTypes="0" containsString="0" containsNumber="1" minValue="0.6" maxValue="0.79"/>
    </cacheField>
    <cacheField name="5" numFmtId="9">
      <sharedItems containsSemiMixedTypes="0" containsString="0" containsNumber="1" minValue="0.51" maxValue="0.69"/>
    </cacheField>
    <cacheField name="6" numFmtId="9">
      <sharedItems containsSemiMixedTypes="0" containsString="0" containsNumber="1" minValue="0.31" maxValue="0.48"/>
    </cacheField>
    <cacheField name="7" numFmtId="9">
      <sharedItems containsSemiMixedTypes="0" containsString="0" containsNumber="1" minValue="0.01" maxValue="0.11"/>
    </cacheField>
    <cacheField name="11" numFmtId="9">
      <sharedItems containsSemiMixedTypes="0" containsString="0" containsNumber="1" minValue="0.06" maxValue="0.14000000000000001"/>
    </cacheField>
    <cacheField name="12" numFmtId="9">
      <sharedItems containsSemiMixedTypes="0" containsString="0" containsNumber="1" minValue="0.33" maxValue="0.48"/>
    </cacheField>
    <cacheField name="13" numFmtId="9">
      <sharedItems containsSemiMixedTypes="0" containsString="0" containsNumber="1" minValue="0.17" maxValue="0.32"/>
    </cacheField>
    <cacheField name="14" numFmtId="9">
      <sharedItems containsSemiMixedTypes="0" containsString="0" containsNumber="1" minValue="0.42" maxValue="0.59"/>
    </cacheField>
    <cacheField name="15" numFmtId="9">
      <sharedItems containsSemiMixedTypes="0" containsString="0" containsNumber="1" minValue="0.33" maxValue="0.48"/>
    </cacheField>
    <cacheField name="16" numFmtId="9">
      <sharedItems containsSemiMixedTypes="0" containsString="0" containsNumber="1" minValue="0.51" maxValue="0.7"/>
    </cacheField>
    <cacheField name="17" numFmtId="9">
      <sharedItems containsSemiMixedTypes="0" containsString="0" containsNumber="1" containsInteger="1" minValue="1" maxValue="1"/>
    </cacheField>
    <cacheField name="Duration" numFmtId="0">
      <sharedItems containsSemiMixedTypes="0" containsString="0" containsNumber="1" minValue="3.9" maxValue="6.2"/>
    </cacheField>
    <cacheField name="Risk Aging" numFmtId="9">
      <sharedItems containsSemiMixedTypes="0" containsString="0" containsNumber="1" minValue="7.0000000000000007E-2" maxValue="0.24"/>
    </cacheField>
    <cacheField name="Ethan" numFmtId="1">
      <sharedItems containsSemiMixedTypes="0" containsString="0" containsNumber="1" containsInteger="1" minValue="14137" maxValue="105186"/>
    </cacheField>
    <cacheField name="Michael" numFmtId="1">
      <sharedItems containsSemiMixedTypes="0" containsString="0" containsNumber="1" containsInteger="1" minValue="12836" maxValue="102138"/>
    </cacheField>
    <cacheField name="James" numFmtId="1">
      <sharedItems containsSemiMixedTypes="0" containsString="0" containsNumber="1" containsInteger="1" minValue="11208" maxValue="84605"/>
    </cacheField>
    <cacheField name="Olivia" numFmtId="1">
      <sharedItems containsSemiMixedTypes="0" containsString="0" containsNumber="1" containsInteger="1" minValue="18923" maxValue="93065"/>
    </cacheField>
    <cacheField name="Emma" numFmtId="1">
      <sharedItems containsSemiMixedTypes="0" containsString="0" containsNumber="1" containsInteger="1" minValue="18322" maxValue="80786"/>
    </cacheField>
    <cacheField name="Daniel" numFmtId="9">
      <sharedItems containsSemiMixedTypes="0" containsString="0" containsNumber="1" minValue="0.72" maxValue="1.28"/>
    </cacheField>
    <cacheField name="Ryan" numFmtId="9">
      <sharedItems containsSemiMixedTypes="0" containsString="0" containsNumber="1" minValue="0.7" maxValue="1.27"/>
    </cacheField>
    <cacheField name="Sophia" numFmtId="9">
      <sharedItems containsSemiMixedTypes="0" containsString="0" containsNumber="1" minValue="0.71" maxValue="1.26"/>
    </cacheField>
    <cacheField name="Ava" numFmtId="9">
      <sharedItems containsSemiMixedTypes="0" containsString="0" containsNumber="1" minValue="0.7" maxValue="1.28"/>
    </cacheField>
    <cacheField name="Madison" numFmtId="9">
      <sharedItems containsSemiMixedTypes="0" containsString="0" containsNumber="1" minValue="0.7" maxValue="1.28"/>
    </cacheField>
  </cacheFields>
  <extLst>
    <ext xmlns:x14="http://schemas.microsoft.com/office/spreadsheetml/2009/9/main" uri="{725AE2AE-9491-48be-B2B4-4EB974FC3084}">
      <x14:pivotCacheDefinition pivotCacheId="14216057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85.709444097221" missingItemsLimit="0" createdVersion="8" refreshedVersion="8" minRefreshableVersion="3" recordCount="4" xr:uid="{2DA5CC7B-F8DF-48F2-BD2B-1B84EC02A322}">
  <cacheSource type="worksheet">
    <worksheetSource ref="F16:G20" sheet="Processing"/>
  </cacheSource>
  <cacheFields count="2">
    <cacheField name="Opportunity Pipeline" numFmtId="0">
      <sharedItems count="4">
        <s v="Qualify"/>
        <s v="Proposal"/>
        <s v="Negotiation"/>
        <s v="Closed"/>
      </sharedItems>
    </cacheField>
    <cacheField name="Value" numFmtId="0">
      <sharedItems containsSemiMixedTypes="0" containsString="0" containsNumber="1" containsInteger="1" minValue="136317" maxValue="588164"/>
    </cacheField>
  </cacheFields>
  <extLst>
    <ext xmlns:x14="http://schemas.microsoft.com/office/spreadsheetml/2009/9/main" uri="{725AE2AE-9491-48be-B2B4-4EB974FC3084}">
      <x14:pivotCacheDefinition pivotCacheId="191451253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85.709444907407" createdVersion="8" refreshedVersion="8" minRefreshableVersion="3" recordCount="7" xr:uid="{CAB0026C-AB70-4B3B-A8C3-DA2C3021E2F8}">
  <cacheSource type="worksheet">
    <worksheetSource ref="H7:I14" sheet="Processing"/>
  </cacheSource>
  <cacheFields count="2">
    <cacheField name="Days" numFmtId="0">
      <sharedItems count="7">
        <s v="Sun"/>
        <s v="Mon"/>
        <s v="Tue"/>
        <s v="Wed"/>
        <s v="Thu"/>
        <s v="Fri"/>
        <s v="Sat"/>
      </sharedItems>
    </cacheField>
    <cacheField name="Weekly Activity" numFmtId="9">
      <sharedItems containsSemiMixedTypes="0" containsString="0" containsNumber="1" minValue="0.08" maxValue="0.2"/>
    </cacheField>
  </cacheFields>
  <extLst>
    <ext xmlns:x14="http://schemas.microsoft.com/office/spreadsheetml/2009/9/main" uri="{725AE2AE-9491-48be-B2B4-4EB974FC3084}">
      <x14:pivotCacheDefinition pivotCacheId="4615259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0"/>
    <n v="0"/>
    <n v="0"/>
    <n v="0"/>
    <n v="0"/>
    <n v="2630"/>
    <n v="897"/>
    <n v="487"/>
    <n v="263"/>
    <n v="150"/>
    <n v="231230"/>
    <n v="412910"/>
    <n v="70195"/>
    <n v="500152"/>
    <n v="500171"/>
    <n v="524393"/>
    <n v="454255"/>
    <n v="391700"/>
    <n v="263"/>
    <n v="207"/>
    <n v="178"/>
    <n v="0.11874999999999999"/>
    <n v="9.375E-2"/>
    <n v="0.14374999999999999"/>
    <n v="0.17499999999999999"/>
    <n v="0.16250000000000001"/>
    <n v="0.13750000000000001"/>
    <n v="0.16875000000000001"/>
    <n v="0.68"/>
    <n v="1"/>
    <n v="0.7"/>
    <n v="0.6"/>
    <n v="0.7"/>
    <n v="0.6"/>
    <n v="0.4"/>
    <n v="0.05"/>
    <n v="0.1"/>
    <n v="0.4"/>
    <n v="0.25"/>
    <n v="0.5"/>
    <n v="0.4"/>
    <n v="0.6"/>
    <n v="1"/>
    <n v="5.5"/>
    <n v="0.13"/>
    <n v="50710"/>
    <n v="51424"/>
    <n v="45710"/>
    <n v="37140"/>
    <n v="46246"/>
    <n v="0.79"/>
    <n v="1.17"/>
    <n v="1.1100000000000001"/>
    <n v="1.03"/>
    <n v="1.23"/>
  </r>
  <r>
    <x v="0"/>
    <x v="1"/>
    <n v="2630"/>
    <n v="897"/>
    <n v="487"/>
    <n v="263"/>
    <n v="150"/>
    <n v="3216"/>
    <n v="886"/>
    <n v="486"/>
    <n v="231"/>
    <n v="107"/>
    <n v="403930"/>
    <n v="504912"/>
    <n v="55540"/>
    <n v="400386"/>
    <n v="425258"/>
    <n v="530769"/>
    <n v="520895"/>
    <n v="360977"/>
    <n v="231"/>
    <n v="169"/>
    <n v="138"/>
    <n v="0.13"/>
    <n v="0.1"/>
    <n v="0.13"/>
    <n v="0.16"/>
    <n v="0.18"/>
    <n v="0.15"/>
    <n v="0.15"/>
    <n v="0.67"/>
    <n v="1"/>
    <n v="0.8"/>
    <n v="0.68"/>
    <n v="0.61"/>
    <n v="0.54"/>
    <n v="0.33"/>
    <n v="0.05"/>
    <n v="0.08"/>
    <n v="0.37"/>
    <n v="0.21"/>
    <n v="0.42"/>
    <n v="0.36"/>
    <n v="0.68"/>
    <n v="1"/>
    <n v="4.9000000000000004"/>
    <n v="0.18"/>
    <n v="76262"/>
    <n v="71092"/>
    <n v="82725"/>
    <n v="93065"/>
    <n v="80786"/>
    <n v="1.03"/>
    <n v="0.92"/>
    <n v="0.8"/>
    <n v="1.1499999999999999"/>
    <n v="0.78"/>
  </r>
  <r>
    <x v="0"/>
    <x v="2"/>
    <n v="3216"/>
    <n v="886"/>
    <n v="486"/>
    <n v="231"/>
    <n v="107"/>
    <n v="1798"/>
    <n v="887"/>
    <n v="462"/>
    <n v="286"/>
    <n v="99"/>
    <n v="194777"/>
    <n v="282286"/>
    <n v="22583"/>
    <n v="500386"/>
    <n v="650124"/>
    <n v="547776"/>
    <n v="404116"/>
    <n v="362188"/>
    <n v="286"/>
    <n v="193"/>
    <n v="146"/>
    <n v="0.12"/>
    <n v="0.09"/>
    <n v="0.13"/>
    <n v="0.19"/>
    <n v="0.17"/>
    <n v="0.16"/>
    <n v="0.16"/>
    <n v="0.66"/>
    <n v="1"/>
    <n v="0.63"/>
    <n v="0.52"/>
    <n v="0.7"/>
    <n v="0.69"/>
    <n v="0.44"/>
    <n v="0.11"/>
    <n v="0.11"/>
    <n v="0.35"/>
    <n v="0.21"/>
    <n v="0.57999999999999996"/>
    <n v="0.33"/>
    <n v="0.52"/>
    <n v="1"/>
    <n v="5.2"/>
    <n v="0.11"/>
    <n v="51177"/>
    <n v="41247"/>
    <n v="29789"/>
    <n v="33609"/>
    <n v="38955"/>
    <n v="0.98"/>
    <n v="0.88"/>
    <n v="0.92"/>
    <n v="0.73"/>
    <n v="0.88"/>
  </r>
  <r>
    <x v="0"/>
    <x v="3"/>
    <n v="1798"/>
    <n v="887"/>
    <n v="462"/>
    <n v="286"/>
    <n v="99"/>
    <n v="1495"/>
    <n v="811"/>
    <n v="511"/>
    <n v="262"/>
    <n v="120"/>
    <n v="178383"/>
    <n v="234715"/>
    <n v="21124"/>
    <n v="450195"/>
    <n v="500245"/>
    <n v="654737"/>
    <n v="529102"/>
    <n v="445313"/>
    <n v="262"/>
    <n v="191"/>
    <n v="155"/>
    <n v="0.12"/>
    <n v="0.09"/>
    <n v="0.14000000000000001"/>
    <n v="0.18"/>
    <n v="0.16"/>
    <n v="0.14000000000000001"/>
    <n v="0.17"/>
    <n v="0.72"/>
    <n v="1"/>
    <n v="0.67"/>
    <n v="0.53"/>
    <n v="0.61"/>
    <n v="0.53"/>
    <n v="0.36"/>
    <n v="7.0000000000000007E-2"/>
    <n v="0.13"/>
    <n v="0.45"/>
    <n v="0.27"/>
    <n v="0.59"/>
    <n v="0.33"/>
    <n v="0.56999999999999995"/>
    <n v="1"/>
    <n v="4.9000000000000004"/>
    <n v="0.16"/>
    <n v="39432"/>
    <n v="41310"/>
    <n v="16274"/>
    <n v="45691"/>
    <n v="35676"/>
    <n v="0.84"/>
    <n v="1.03"/>
    <n v="0.78"/>
    <n v="1.1299999999999999"/>
    <n v="0.78"/>
  </r>
  <r>
    <x v="0"/>
    <x v="4"/>
    <n v="1495"/>
    <n v="811"/>
    <n v="511"/>
    <n v="262"/>
    <n v="120"/>
    <n v="2832"/>
    <n v="842"/>
    <n v="352"/>
    <n v="255"/>
    <n v="142"/>
    <n v="257882"/>
    <n v="444624"/>
    <n v="26677"/>
    <n v="700271"/>
    <n v="730303"/>
    <n v="675024"/>
    <n v="639288"/>
    <n v="391909"/>
    <n v="255"/>
    <n v="199"/>
    <n v="170"/>
    <n v="0.14000000000000001"/>
    <n v="0.09"/>
    <n v="0.14000000000000001"/>
    <n v="0.18"/>
    <n v="0.09"/>
    <n v="0.15"/>
    <n v="0.19"/>
    <n v="0.73"/>
    <n v="1"/>
    <n v="0.76"/>
    <n v="0.56000000000000005"/>
    <n v="0.78"/>
    <n v="0.51"/>
    <n v="0.33"/>
    <n v="0.01"/>
    <n v="7.0000000000000007E-2"/>
    <n v="0.39"/>
    <n v="0.2"/>
    <n v="0.51"/>
    <n v="0.35"/>
    <n v="0.54"/>
    <n v="1"/>
    <n v="5.0999999999999996"/>
    <n v="0.19"/>
    <n v="57307"/>
    <n v="43390"/>
    <n v="46664"/>
    <n v="58944"/>
    <n v="51577"/>
    <n v="0.97"/>
    <n v="0.85"/>
    <n v="0.75"/>
    <n v="1.06"/>
    <n v="1.22"/>
  </r>
  <r>
    <x v="0"/>
    <x v="5"/>
    <n v="2832"/>
    <n v="842"/>
    <n v="352"/>
    <n v="255"/>
    <n v="142"/>
    <n v="1392"/>
    <n v="656"/>
    <n v="328"/>
    <n v="251"/>
    <n v="92"/>
    <n v="135497"/>
    <n v="218544"/>
    <n v="10927"/>
    <n v="600209"/>
    <n v="650339"/>
    <n v="681543"/>
    <n v="420284"/>
    <n v="425958"/>
    <n v="251"/>
    <n v="217"/>
    <n v="199"/>
    <n v="0.1"/>
    <n v="0.13"/>
    <n v="0.08"/>
    <n v="7.0000000000000007E-2"/>
    <n v="0.15"/>
    <n v="0.15"/>
    <n v="0.15"/>
    <n v="0.66"/>
    <n v="1"/>
    <n v="0.81"/>
    <n v="0.53"/>
    <n v="0.74"/>
    <n v="0.69"/>
    <n v="0.45"/>
    <n v="0.09"/>
    <n v="0.11"/>
    <n v="0.42"/>
    <n v="0.28000000000000003"/>
    <n v="0.55000000000000004"/>
    <n v="0.34"/>
    <n v="0.66"/>
    <n v="1"/>
    <n v="5.3"/>
    <n v="0.08"/>
    <n v="14648"/>
    <n v="31250"/>
    <n v="28808"/>
    <n v="33691"/>
    <n v="27100"/>
    <n v="0.99"/>
    <n v="0.76"/>
    <n v="0.89"/>
    <n v="0.86"/>
    <n v="1.03"/>
  </r>
  <r>
    <x v="0"/>
    <x v="6"/>
    <n v="1392"/>
    <n v="656"/>
    <n v="328"/>
    <n v="251"/>
    <n v="92"/>
    <n v="1079"/>
    <n v="696"/>
    <n v="433"/>
    <n v="236"/>
    <n v="107"/>
    <n v="128746"/>
    <n v="169403"/>
    <n v="28799"/>
    <n v="800122"/>
    <n v="700346"/>
    <n v="747155"/>
    <n v="419631"/>
    <n v="521248"/>
    <n v="236"/>
    <n v="172"/>
    <n v="139"/>
    <n v="0.12"/>
    <n v="0.1"/>
    <n v="0.13"/>
    <n v="0.17"/>
    <n v="0.16"/>
    <n v="0.14000000000000001"/>
    <n v="0.19"/>
    <n v="0.82"/>
    <n v="1"/>
    <n v="0.62"/>
    <n v="0.55000000000000004"/>
    <n v="0.62"/>
    <n v="0.6"/>
    <n v="0.46"/>
    <n v="0.02"/>
    <n v="0.08"/>
    <n v="0.42"/>
    <n v="0.28999999999999998"/>
    <n v="0.56000000000000005"/>
    <n v="0.35"/>
    <n v="0.65"/>
    <n v="1"/>
    <n v="5.9"/>
    <n v="0.2"/>
    <n v="14137"/>
    <n v="22720"/>
    <n v="35847"/>
    <n v="30293"/>
    <n v="25749"/>
    <n v="1.1599999999999999"/>
    <n v="0.9"/>
    <n v="1.1000000000000001"/>
    <n v="1.06"/>
    <n v="1.19"/>
  </r>
  <r>
    <x v="0"/>
    <x v="7"/>
    <n v="1079"/>
    <n v="696"/>
    <n v="433"/>
    <n v="236"/>
    <n v="107"/>
    <n v="1334"/>
    <n v="645"/>
    <n v="481"/>
    <n v="271"/>
    <n v="45"/>
    <n v="108908"/>
    <n v="209438"/>
    <n v="25133"/>
    <n v="700188"/>
    <n v="820346"/>
    <n v="806412"/>
    <n v="638689"/>
    <n v="444633"/>
    <n v="271"/>
    <n v="173"/>
    <n v="124"/>
    <n v="0.12"/>
    <n v="0.09"/>
    <n v="0.17"/>
    <n v="0.18"/>
    <n v="0.16"/>
    <n v="0.12"/>
    <n v="0.18"/>
    <n v="0.79"/>
    <n v="1"/>
    <n v="0.61"/>
    <n v="0.51"/>
    <n v="0.63"/>
    <n v="0.67"/>
    <n v="0.33"/>
    <n v="0.08"/>
    <n v="0.1"/>
    <n v="0.44"/>
    <n v="0.18"/>
    <n v="0.5"/>
    <n v="0.42"/>
    <n v="0.53"/>
    <n v="1"/>
    <n v="4.2"/>
    <n v="7.0000000000000007E-2"/>
    <n v="29172"/>
    <n v="12836"/>
    <n v="22171"/>
    <n v="22948"/>
    <n v="21781"/>
    <n v="0.72"/>
    <n v="0.72"/>
    <n v="1.05"/>
    <n v="0.9"/>
    <n v="0.96"/>
  </r>
  <r>
    <x v="0"/>
    <x v="8"/>
    <n v="1334"/>
    <n v="645"/>
    <n v="481"/>
    <n v="271"/>
    <n v="45"/>
    <n v="1140"/>
    <n v="779"/>
    <n v="324"/>
    <n v="254"/>
    <n v="67"/>
    <n v="128866"/>
    <n v="178980"/>
    <n v="12529"/>
    <n v="800256"/>
    <n v="770330"/>
    <n v="671658"/>
    <n v="596726"/>
    <n v="465454"/>
    <n v="254"/>
    <n v="176"/>
    <n v="136"/>
    <n v="0.13"/>
    <n v="0.12"/>
    <n v="0.14000000000000001"/>
    <n v="0.13"/>
    <n v="0.1"/>
    <n v="0.14000000000000001"/>
    <n v="7.0000000000000007E-2"/>
    <n v="0.66"/>
    <n v="1"/>
    <n v="0.78"/>
    <n v="0.55000000000000004"/>
    <n v="0.61"/>
    <n v="0.56000000000000005"/>
    <n v="0.31"/>
    <n v="0.02"/>
    <n v="0.14000000000000001"/>
    <n v="0.43"/>
    <n v="0.19"/>
    <n v="0.54"/>
    <n v="0.38"/>
    <n v="0.56000000000000005"/>
    <n v="1"/>
    <n v="4.8"/>
    <n v="0.14000000000000001"/>
    <n v="36779"/>
    <n v="26191"/>
    <n v="15603"/>
    <n v="24519"/>
    <n v="25774"/>
    <n v="1.03"/>
    <n v="0.74"/>
    <n v="0.89"/>
    <n v="0.76"/>
    <n v="0.75"/>
  </r>
  <r>
    <x v="0"/>
    <x v="9"/>
    <n v="1140"/>
    <n v="779"/>
    <n v="324"/>
    <n v="254"/>
    <n v="67"/>
    <n v="1745"/>
    <n v="798"/>
    <n v="593"/>
    <n v="270"/>
    <n v="126"/>
    <n v="199994"/>
    <n v="273965"/>
    <n v="38355"/>
    <n v="1000333"/>
    <n v="900175"/>
    <n v="752643"/>
    <n v="423299"/>
    <n v="508048"/>
    <n v="270"/>
    <n v="203"/>
    <n v="169"/>
    <n v="0.13"/>
    <n v="0.1"/>
    <n v="0.13"/>
    <n v="0.19"/>
    <n v="0.19"/>
    <n v="0.13"/>
    <n v="0.18"/>
    <n v="0.83"/>
    <n v="1"/>
    <n v="0.6"/>
    <n v="0.54"/>
    <n v="0.75"/>
    <n v="0.52"/>
    <n v="0.47"/>
    <n v="0.08"/>
    <n v="0.06"/>
    <n v="0.48"/>
    <n v="0.28000000000000003"/>
    <n v="0.47"/>
    <n v="0.48"/>
    <n v="0.51"/>
    <n v="1"/>
    <n v="4.2"/>
    <n v="0.14000000000000001"/>
    <n v="29357"/>
    <n v="31559"/>
    <n v="49173"/>
    <n v="49907"/>
    <n v="39998"/>
    <n v="1.1000000000000001"/>
    <n v="0.73"/>
    <n v="1.06"/>
    <n v="0.71"/>
    <n v="1.28"/>
  </r>
  <r>
    <x v="0"/>
    <x v="10"/>
    <n v="1745"/>
    <n v="798"/>
    <n v="593"/>
    <n v="270"/>
    <n v="126"/>
    <n v="2106"/>
    <n v="818"/>
    <n v="543"/>
    <n v="210"/>
    <n v="93"/>
    <n v="201692"/>
    <n v="330642"/>
    <n v="16532"/>
    <n v="950247"/>
    <n v="850218"/>
    <n v="836394"/>
    <n v="466809"/>
    <n v="418070"/>
    <n v="210"/>
    <n v="171"/>
    <n v="151"/>
    <n v="0.13"/>
    <n v="0.11"/>
    <n v="0.17"/>
    <n v="0.15"/>
    <n v="0.16"/>
    <n v="0.17"/>
    <n v="0.18"/>
    <n v="0.8"/>
    <n v="1"/>
    <n v="0.79"/>
    <n v="0.66"/>
    <n v="0.64"/>
    <n v="0.66"/>
    <n v="0.46"/>
    <n v="0.09"/>
    <n v="0.12"/>
    <n v="0.37"/>
    <n v="0.2"/>
    <n v="0.55000000000000004"/>
    <n v="0.34"/>
    <n v="0.63"/>
    <n v="1"/>
    <n v="5.3"/>
    <n v="0.19"/>
    <n v="44091"/>
    <n v="43153"/>
    <n v="31895"/>
    <n v="42215"/>
    <n v="40338"/>
    <n v="1.07"/>
    <n v="0.89"/>
    <n v="1"/>
    <n v="1.1399999999999999"/>
    <n v="0.97"/>
  </r>
  <r>
    <x v="0"/>
    <x v="11"/>
    <n v="2106"/>
    <n v="818"/>
    <n v="543"/>
    <n v="210"/>
    <n v="93"/>
    <n v="2768"/>
    <n v="745"/>
    <n v="428"/>
    <n v="259"/>
    <n v="123"/>
    <n v="269437"/>
    <n v="434576"/>
    <n v="30420"/>
    <n v="800359"/>
    <n v="1000316"/>
    <n v="817104"/>
    <n v="590508"/>
    <n v="368448"/>
    <n v="259"/>
    <n v="191"/>
    <n v="157"/>
    <n v="0.12"/>
    <n v="0.09"/>
    <n v="0.13"/>
    <n v="0.15"/>
    <n v="0.15"/>
    <n v="0.19"/>
    <n v="0.17"/>
    <n v="0.7"/>
    <n v="1"/>
    <n v="0.66"/>
    <n v="0.64"/>
    <n v="0.79"/>
    <n v="0.54"/>
    <n v="0.31"/>
    <n v="0.11"/>
    <n v="0.1"/>
    <n v="0.34"/>
    <n v="0.31"/>
    <n v="0.53"/>
    <n v="0.47"/>
    <n v="0.64"/>
    <n v="1"/>
    <n v="5.6"/>
    <n v="0.12"/>
    <n v="39191"/>
    <n v="61458"/>
    <n v="54333"/>
    <n v="60568"/>
    <n v="53887"/>
    <n v="0.91"/>
    <n v="1.23"/>
    <n v="0.95"/>
    <n v="0.73"/>
    <n v="1.1200000000000001"/>
  </r>
  <r>
    <x v="1"/>
    <x v="0"/>
    <n v="2768"/>
    <n v="745"/>
    <n v="428"/>
    <n v="259"/>
    <n v="123"/>
    <n v="2919"/>
    <n v="848"/>
    <n v="491"/>
    <n v="210"/>
    <n v="107"/>
    <n v="297884"/>
    <n v="458283"/>
    <n v="50411"/>
    <n v="620194"/>
    <n v="950198"/>
    <n v="847277"/>
    <n v="423312"/>
    <n v="359575"/>
    <n v="210"/>
    <n v="169"/>
    <n v="148"/>
    <n v="0.12"/>
    <n v="0.1"/>
    <n v="0.14000000000000001"/>
    <n v="0.19"/>
    <n v="0.14000000000000001"/>
    <n v="0.15"/>
    <n v="0.17"/>
    <n v="0.61"/>
    <n v="1"/>
    <n v="0.79"/>
    <n v="0.65"/>
    <n v="0.76"/>
    <n v="0.54"/>
    <n v="0.45"/>
    <n v="0.04"/>
    <n v="0.1"/>
    <n v="0.45"/>
    <n v="0.31"/>
    <n v="0.52"/>
    <n v="0.37"/>
    <n v="0.68"/>
    <n v="1"/>
    <n v="5"/>
    <n v="0.17"/>
    <n v="50675"/>
    <n v="38348"/>
    <n v="61631"/>
    <n v="87653"/>
    <n v="59577"/>
    <n v="1.21"/>
    <n v="1.18"/>
    <n v="0.96"/>
    <n v="1.06"/>
    <n v="1.08"/>
  </r>
  <r>
    <x v="1"/>
    <x v="1"/>
    <n v="2919"/>
    <n v="848"/>
    <n v="491"/>
    <n v="210"/>
    <n v="107"/>
    <n v="2744"/>
    <n v="630"/>
    <n v="380"/>
    <n v="268"/>
    <n v="129"/>
    <n v="336030"/>
    <n v="430808"/>
    <n v="77545"/>
    <n v="750285"/>
    <n v="800198"/>
    <n v="631552"/>
    <n v="457157"/>
    <n v="428326"/>
    <n v="268"/>
    <n v="199"/>
    <n v="164"/>
    <n v="0.14000000000000001"/>
    <n v="0.08"/>
    <n v="0.13"/>
    <n v="0.18"/>
    <n v="0.09"/>
    <n v="0.14000000000000001"/>
    <n v="0.18"/>
    <n v="0.65"/>
    <n v="1"/>
    <n v="0.79"/>
    <n v="0.7"/>
    <n v="0.62"/>
    <n v="0.56000000000000005"/>
    <n v="0.31"/>
    <n v="0.1"/>
    <n v="0.14000000000000001"/>
    <n v="0.47"/>
    <n v="0.32"/>
    <n v="0.59"/>
    <n v="0.42"/>
    <n v="0.7"/>
    <n v="1"/>
    <n v="3.9"/>
    <n v="0.09"/>
    <n v="46396"/>
    <n v="100980"/>
    <n v="84605"/>
    <n v="36844"/>
    <n v="67205"/>
    <n v="0.73"/>
    <n v="1.1100000000000001"/>
    <n v="1.05"/>
    <n v="0.79"/>
    <n v="1.18"/>
  </r>
  <r>
    <x v="1"/>
    <x v="2"/>
    <n v="2744"/>
    <n v="630"/>
    <n v="380"/>
    <n v="268"/>
    <n v="129"/>
    <n v="1407"/>
    <n v="826"/>
    <n v="470"/>
    <n v="293"/>
    <n v="95"/>
    <n v="161256"/>
    <n v="220899"/>
    <n v="11045"/>
    <n v="880309"/>
    <n v="700366"/>
    <n v="607997"/>
    <n v="635834"/>
    <n v="468446"/>
    <n v="293"/>
    <n v="244"/>
    <n v="219"/>
    <n v="0.13"/>
    <n v="0.08"/>
    <n v="0.14000000000000001"/>
    <n v="0.17"/>
    <n v="0.15"/>
    <n v="0.12"/>
    <n v="0.18"/>
    <n v="0.65"/>
    <n v="1"/>
    <n v="0.77"/>
    <n v="0.55000000000000004"/>
    <n v="0.63"/>
    <n v="0.64"/>
    <n v="0.32"/>
    <n v="0.01"/>
    <n v="0.08"/>
    <n v="0.36"/>
    <n v="0.18"/>
    <n v="0.43"/>
    <n v="0.47"/>
    <n v="0.66"/>
    <n v="1"/>
    <n v="5.2"/>
    <n v="0.13"/>
    <n v="39480"/>
    <n v="31139"/>
    <n v="22242"/>
    <n v="36144"/>
    <n v="32251"/>
    <n v="1.28"/>
    <n v="0.88"/>
    <n v="1.23"/>
    <n v="1.06"/>
    <n v="1.1100000000000001"/>
  </r>
  <r>
    <x v="1"/>
    <x v="3"/>
    <n v="1407"/>
    <n v="826"/>
    <n v="470"/>
    <n v="293"/>
    <n v="95"/>
    <n v="1393"/>
    <n v="704"/>
    <n v="425"/>
    <n v="288"/>
    <n v="107"/>
    <n v="131221"/>
    <n v="218701"/>
    <n v="37179"/>
    <n v="1020288"/>
    <n v="650158"/>
    <n v="634266"/>
    <n v="487627"/>
    <n v="472586"/>
    <n v="288"/>
    <n v="248"/>
    <n v="227"/>
    <n v="0.13"/>
    <n v="0.1"/>
    <n v="0.1"/>
    <n v="0.17"/>
    <n v="0.15"/>
    <n v="0.15"/>
    <n v="0.18"/>
    <n v="0.75"/>
    <n v="1"/>
    <n v="0.64"/>
    <n v="0.52"/>
    <n v="0.75"/>
    <n v="0.69"/>
    <n v="0.47"/>
    <n v="0.02"/>
    <n v="0.08"/>
    <n v="0.33"/>
    <n v="0.17"/>
    <n v="0.46"/>
    <n v="0.35"/>
    <n v="0.54"/>
    <n v="1"/>
    <n v="5"/>
    <n v="0.17"/>
    <n v="31088"/>
    <n v="28384"/>
    <n v="26582"/>
    <n v="18923"/>
    <n v="26244"/>
    <n v="1.25"/>
    <n v="1.19"/>
    <n v="0.71"/>
    <n v="1.02"/>
    <n v="1.02"/>
  </r>
  <r>
    <x v="1"/>
    <x v="4"/>
    <n v="1393"/>
    <n v="704"/>
    <n v="425"/>
    <n v="288"/>
    <n v="107"/>
    <n v="3240"/>
    <n v="881"/>
    <n v="414"/>
    <n v="244"/>
    <n v="154"/>
    <n v="335729"/>
    <n v="508680"/>
    <n v="30521"/>
    <n v="1150282"/>
    <n v="550211"/>
    <n v="779058"/>
    <n v="614076"/>
    <n v="364620"/>
    <n v="244"/>
    <n v="209"/>
    <n v="191"/>
    <n v="0.17"/>
    <n v="0.09"/>
    <n v="0.17"/>
    <n v="0.18"/>
    <n v="0.16"/>
    <n v="0.15"/>
    <n v="0.18"/>
    <n v="0.76"/>
    <n v="1"/>
    <n v="0.65"/>
    <n v="0.68"/>
    <n v="0.74"/>
    <n v="0.64"/>
    <n v="0.45"/>
    <n v="0.03"/>
    <n v="0.06"/>
    <n v="0.45"/>
    <n v="0.25"/>
    <n v="0.56999999999999995"/>
    <n v="0.4"/>
    <n v="0.6"/>
    <n v="1"/>
    <n v="5.7"/>
    <n v="0.16"/>
    <n v="71539"/>
    <n v="52713"/>
    <n v="64008"/>
    <n v="80324"/>
    <n v="67145"/>
    <n v="1.27"/>
    <n v="0.9"/>
    <n v="0.88"/>
    <n v="0.82"/>
    <n v="1.24"/>
  </r>
  <r>
    <x v="1"/>
    <x v="5"/>
    <n v="3240"/>
    <n v="881"/>
    <n v="414"/>
    <n v="244"/>
    <n v="154"/>
    <n v="2893"/>
    <n v="757"/>
    <n v="319"/>
    <n v="266"/>
    <n v="103"/>
    <n v="240727"/>
    <n v="454201"/>
    <n v="45420"/>
    <n v="1100350"/>
    <n v="600367"/>
    <n v="745368"/>
    <n v="621876"/>
    <n v="535978"/>
    <n v="266"/>
    <n v="185"/>
    <n v="144"/>
    <n v="0.13"/>
    <n v="0.16"/>
    <n v="0.13"/>
    <n v="0.19"/>
    <n v="0.16"/>
    <n v="0.19"/>
    <n v="0.18"/>
    <n v="0.82"/>
    <n v="1"/>
    <n v="0.7"/>
    <n v="0.54"/>
    <n v="0.79"/>
    <n v="0.55000000000000004"/>
    <n v="0.46"/>
    <n v="0.03"/>
    <n v="7.0000000000000007E-2"/>
    <n v="0.44"/>
    <n v="0.17"/>
    <n v="0.44"/>
    <n v="0.36"/>
    <n v="0.52"/>
    <n v="1"/>
    <n v="6.1"/>
    <n v="0.14000000000000001"/>
    <n v="33530"/>
    <n v="44706"/>
    <n v="59322"/>
    <n v="55023"/>
    <n v="48146"/>
    <n v="1.18"/>
    <n v="0.95"/>
    <n v="1.23"/>
    <n v="0.7"/>
    <n v="1.1200000000000001"/>
  </r>
  <r>
    <x v="1"/>
    <x v="6"/>
    <n v="2893"/>
    <n v="757"/>
    <n v="319"/>
    <n v="266"/>
    <n v="103"/>
    <n v="1926"/>
    <n v="779"/>
    <n v="553"/>
    <n v="255"/>
    <n v="105"/>
    <n v="166310"/>
    <n v="302382"/>
    <n v="42333"/>
    <n v="950350"/>
    <n v="750365"/>
    <n v="840084"/>
    <n v="476703"/>
    <n v="413526"/>
    <n v="255"/>
    <n v="209"/>
    <n v="185"/>
    <n v="0.14000000000000001"/>
    <n v="0.1"/>
    <n v="0.13"/>
    <n v="0.19"/>
    <n v="0.14000000000000001"/>
    <n v="0.13"/>
    <n v="0.16"/>
    <n v="0.84"/>
    <n v="1"/>
    <n v="0.65"/>
    <n v="0.64"/>
    <n v="0.64"/>
    <n v="0.68"/>
    <n v="0.34"/>
    <n v="0.01"/>
    <n v="0.12"/>
    <n v="0.47"/>
    <n v="0.23"/>
    <n v="0.48"/>
    <n v="0.37"/>
    <n v="0.67"/>
    <n v="1"/>
    <n v="5.2"/>
    <n v="0.08"/>
    <n v="51575"/>
    <n v="41858"/>
    <n v="20181"/>
    <n v="19434"/>
    <n v="33262"/>
    <n v="0.78"/>
    <n v="1.1499999999999999"/>
    <n v="1.25"/>
    <n v="1.2"/>
    <n v="0.75"/>
  </r>
  <r>
    <x v="1"/>
    <x v="7"/>
    <n v="1926"/>
    <n v="779"/>
    <n v="553"/>
    <n v="255"/>
    <n v="105"/>
    <n v="1286"/>
    <n v="795"/>
    <n v="572"/>
    <n v="232"/>
    <n v="97"/>
    <n v="153446"/>
    <n v="201902"/>
    <n v="24228"/>
    <n v="850346"/>
    <n v="900163"/>
    <n v="662287"/>
    <n v="551048"/>
    <n v="453774"/>
    <n v="232"/>
    <n v="165"/>
    <n v="131"/>
    <n v="0.11"/>
    <n v="0.08"/>
    <n v="0.14000000000000001"/>
    <n v="0.18"/>
    <n v="0.16"/>
    <n v="0.14000000000000001"/>
    <n v="0.16"/>
    <n v="0.74"/>
    <n v="1"/>
    <n v="0.62"/>
    <n v="0.67"/>
    <n v="0.75"/>
    <n v="0.54"/>
    <n v="0.48"/>
    <n v="0.02"/>
    <n v="7.0000000000000007E-2"/>
    <n v="0.34"/>
    <n v="0.2"/>
    <n v="0.54"/>
    <n v="0.45"/>
    <n v="0.53"/>
    <n v="1"/>
    <n v="6.2"/>
    <n v="0.09"/>
    <n v="21861"/>
    <n v="51289"/>
    <n v="26065"/>
    <n v="23542"/>
    <n v="30689"/>
    <n v="0.76"/>
    <n v="0.93"/>
    <n v="0.81"/>
    <n v="1.17"/>
    <n v="0.85"/>
  </r>
  <r>
    <x v="1"/>
    <x v="8"/>
    <n v="1286"/>
    <n v="795"/>
    <n v="572"/>
    <n v="232"/>
    <n v="97"/>
    <n v="2986"/>
    <n v="865"/>
    <n v="573"/>
    <n v="305"/>
    <n v="95"/>
    <n v="243777"/>
    <n v="468802"/>
    <n v="84384"/>
    <n v="700391"/>
    <n v="1000261"/>
    <n v="612338"/>
    <n v="555165"/>
    <n v="544929"/>
    <n v="305"/>
    <n v="200"/>
    <n v="147"/>
    <n v="0.11"/>
    <n v="0.16"/>
    <n v="0.14000000000000001"/>
    <n v="0.19"/>
    <n v="0.15"/>
    <n v="0.15"/>
    <n v="0.17"/>
    <n v="0.6"/>
    <n v="1"/>
    <n v="0.66"/>
    <n v="0.68"/>
    <n v="0.78"/>
    <n v="0.65"/>
    <n v="0.47"/>
    <n v="0.02"/>
    <n v="0.14000000000000001"/>
    <n v="0.38"/>
    <n v="0.24"/>
    <n v="0.55000000000000004"/>
    <n v="0.34"/>
    <n v="0.57999999999999996"/>
    <n v="1"/>
    <n v="4"/>
    <n v="0.09"/>
    <n v="48966"/>
    <n v="36303"/>
    <n v="59942"/>
    <n v="49811"/>
    <n v="48755"/>
    <n v="1.28"/>
    <n v="1.17"/>
    <n v="0.75"/>
    <n v="0.78"/>
    <n v="0.8"/>
  </r>
  <r>
    <x v="1"/>
    <x v="9"/>
    <n v="2986"/>
    <n v="865"/>
    <n v="573"/>
    <n v="305"/>
    <n v="95"/>
    <n v="1223"/>
    <n v="642"/>
    <n v="491"/>
    <n v="229"/>
    <n v="78"/>
    <n v="103686"/>
    <n v="192011"/>
    <n v="19201"/>
    <n v="650203"/>
    <n v="850387"/>
    <n v="776529"/>
    <n v="499863"/>
    <n v="443276"/>
    <n v="229"/>
    <n v="159"/>
    <n v="123"/>
    <n v="0.1"/>
    <n v="0.1"/>
    <n v="0.15"/>
    <n v="0.18"/>
    <n v="0.15"/>
    <n v="0.14000000000000001"/>
    <n v="0.17"/>
    <n v="0.61"/>
    <n v="1"/>
    <n v="0.6"/>
    <n v="0.51"/>
    <n v="0.79"/>
    <n v="0.69"/>
    <n v="0.4"/>
    <n v="0.01"/>
    <n v="0.12"/>
    <n v="0.34"/>
    <n v="0.3"/>
    <n v="0.44"/>
    <n v="0.48"/>
    <n v="0.56000000000000005"/>
    <n v="1"/>
    <n v="5.4"/>
    <n v="0.14000000000000001"/>
    <n v="23076"/>
    <n v="18087"/>
    <n v="22452"/>
    <n v="19334"/>
    <n v="20737"/>
    <n v="1.02"/>
    <n v="1.21"/>
    <n v="1.26"/>
    <n v="0.96"/>
    <n v="0.89"/>
  </r>
  <r>
    <x v="1"/>
    <x v="10"/>
    <n v="1223"/>
    <n v="642"/>
    <n v="491"/>
    <n v="229"/>
    <n v="78"/>
    <n v="2729"/>
    <n v="682"/>
    <n v="329"/>
    <n v="264"/>
    <n v="198"/>
    <n v="287064"/>
    <n v="428453"/>
    <n v="51414"/>
    <n v="800355"/>
    <n v="700382"/>
    <n v="711168"/>
    <n v="634148"/>
    <n v="548834"/>
    <n v="264"/>
    <n v="231"/>
    <n v="214"/>
    <n v="0.11"/>
    <n v="0.16"/>
    <n v="0.14000000000000001"/>
    <n v="0.18"/>
    <n v="0.17"/>
    <n v="0.16"/>
    <n v="0.16"/>
    <n v="0.72"/>
    <n v="1"/>
    <n v="0.63"/>
    <n v="0.66"/>
    <n v="0.67"/>
    <n v="0.68"/>
    <n v="0.44"/>
    <n v="0.1"/>
    <n v="0.09"/>
    <n v="0.35"/>
    <n v="0.24"/>
    <n v="0.47"/>
    <n v="0.45"/>
    <n v="0.57999999999999996"/>
    <n v="1"/>
    <n v="4.0999999999999996"/>
    <n v="0.12"/>
    <n v="37318"/>
    <n v="69852"/>
    <n v="62197"/>
    <n v="60283"/>
    <n v="57414"/>
    <n v="0.92"/>
    <n v="1.22"/>
    <n v="0.76"/>
    <n v="0.99"/>
    <n v="0.94"/>
  </r>
  <r>
    <x v="1"/>
    <x v="11"/>
    <n v="2729"/>
    <n v="682"/>
    <n v="329"/>
    <n v="264"/>
    <n v="198"/>
    <n v="2269"/>
    <n v="663"/>
    <n v="499"/>
    <n v="272"/>
    <n v="129"/>
    <n v="245801"/>
    <n v="356233"/>
    <n v="35623"/>
    <n v="900113"/>
    <n v="600384"/>
    <n v="807907"/>
    <n v="574688"/>
    <n v="519917"/>
    <n v="272"/>
    <n v="201"/>
    <n v="165"/>
    <n v="0.11"/>
    <n v="0.15"/>
    <n v="0.15"/>
    <n v="0.17"/>
    <n v="0.17"/>
    <n v="0.14000000000000001"/>
    <n v="0.11"/>
    <n v="0.89"/>
    <n v="1"/>
    <n v="0.81"/>
    <n v="0.67"/>
    <n v="0.6"/>
    <n v="0.55000000000000004"/>
    <n v="0.35"/>
    <n v="0.11"/>
    <n v="0.08"/>
    <n v="0.36"/>
    <n v="0.26"/>
    <n v="0.49"/>
    <n v="0.45"/>
    <n v="0.69"/>
    <n v="1"/>
    <n v="5.9"/>
    <n v="0.08"/>
    <n v="58799"/>
    <n v="63619"/>
    <n v="26990"/>
    <n v="47232"/>
    <n v="49161"/>
    <n v="0.74"/>
    <n v="0.86"/>
    <n v="1.05"/>
    <n v="0.78"/>
    <n v="0.91"/>
  </r>
  <r>
    <x v="2"/>
    <x v="0"/>
    <n v="2269"/>
    <n v="663"/>
    <n v="499"/>
    <n v="272"/>
    <n v="129"/>
    <n v="2556"/>
    <n v="681"/>
    <n v="491"/>
    <n v="207"/>
    <n v="95"/>
    <n v="308995"/>
    <n v="401292"/>
    <n v="64207"/>
    <n v="800156"/>
    <n v="1100210"/>
    <n v="831578"/>
    <n v="589857"/>
    <n v="424340"/>
    <n v="207"/>
    <n v="196"/>
    <n v="190"/>
    <n v="0.09"/>
    <n v="0.1"/>
    <n v="0.16"/>
    <n v="0.19"/>
    <n v="0.17"/>
    <n v="0.14000000000000001"/>
    <n v="0.1"/>
    <n v="0.76"/>
    <n v="1"/>
    <n v="0.77"/>
    <n v="0.7"/>
    <n v="0.76"/>
    <n v="0.53"/>
    <n v="0.32"/>
    <n v="0.03"/>
    <n v="0.09"/>
    <n v="0.46"/>
    <n v="0.28999999999999998"/>
    <n v="0.51"/>
    <n v="0.43"/>
    <n v="0.69"/>
    <n v="1"/>
    <n v="6.1"/>
    <n v="0.24"/>
    <n v="91727"/>
    <n v="43531"/>
    <n v="52860"/>
    <n v="59078"/>
    <n v="61799"/>
    <n v="0.87"/>
    <n v="0.81"/>
    <n v="0.92"/>
    <n v="0.85"/>
    <n v="0.9"/>
  </r>
  <r>
    <x v="2"/>
    <x v="1"/>
    <n v="2556"/>
    <n v="681"/>
    <n v="491"/>
    <n v="207"/>
    <n v="95"/>
    <n v="2012"/>
    <n v="822"/>
    <n v="594"/>
    <n v="241"/>
    <n v="120"/>
    <n v="246390"/>
    <n v="315884"/>
    <n v="44224"/>
    <n v="700103"/>
    <n v="900274"/>
    <n v="564268"/>
    <n v="448109"/>
    <n v="513246"/>
    <n v="241"/>
    <n v="181"/>
    <n v="150"/>
    <n v="0.11"/>
    <n v="0.1"/>
    <n v="0.16"/>
    <n v="0.16"/>
    <n v="0.16"/>
    <n v="0.13"/>
    <n v="7.0000000000000007E-2"/>
    <n v="0.86"/>
    <n v="1"/>
    <n v="0.76"/>
    <n v="0.69"/>
    <n v="0.78"/>
    <n v="0.53"/>
    <n v="0.36"/>
    <n v="0.08"/>
    <n v="0.13"/>
    <n v="0.35"/>
    <n v="0.22"/>
    <n v="0.43"/>
    <n v="0.44"/>
    <n v="0.67"/>
    <n v="1"/>
    <n v="4.2"/>
    <n v="0.14000000000000001"/>
    <n v="42455"/>
    <n v="55596"/>
    <n v="68736"/>
    <n v="30325"/>
    <n v="49278"/>
    <n v="0.96"/>
    <n v="1.07"/>
    <n v="1.1599999999999999"/>
    <n v="0.84"/>
    <n v="0.98"/>
  </r>
  <r>
    <x v="2"/>
    <x v="2"/>
    <n v="2012"/>
    <n v="822"/>
    <n v="594"/>
    <n v="241"/>
    <n v="120"/>
    <n v="1497"/>
    <n v="780"/>
    <n v="494"/>
    <n v="277"/>
    <n v="124"/>
    <n v="136317"/>
    <n v="235029"/>
    <n v="44656"/>
    <n v="900338"/>
    <n v="700223"/>
    <n v="529832"/>
    <n v="588164"/>
    <n v="508531"/>
    <n v="277"/>
    <n v="221"/>
    <n v="192"/>
    <n v="0.08"/>
    <n v="0.15"/>
    <n v="0.14000000000000001"/>
    <n v="0.2"/>
    <n v="0.16"/>
    <n v="0.14000000000000001"/>
    <n v="0.14000000000000001"/>
    <n v="0.86"/>
    <n v="1"/>
    <n v="0.78"/>
    <n v="0.65"/>
    <n v="0.61"/>
    <n v="0.63"/>
    <n v="0.32"/>
    <n v="0.08"/>
    <n v="0.13"/>
    <n v="0.46"/>
    <n v="0.25"/>
    <n v="0.56999999999999995"/>
    <n v="0.46"/>
    <n v="0.59"/>
    <n v="1"/>
    <n v="4.0999999999999996"/>
    <n v="0.14000000000000001"/>
    <n v="30509"/>
    <n v="29211"/>
    <n v="24667"/>
    <n v="24667"/>
    <n v="27263"/>
    <n v="1.23"/>
    <n v="1.24"/>
    <n v="1.19"/>
    <n v="0.89"/>
    <n v="0.89"/>
  </r>
  <r>
    <x v="2"/>
    <x v="3"/>
    <n v="1497"/>
    <n v="780"/>
    <n v="494"/>
    <n v="277"/>
    <n v="124"/>
    <n v="1077"/>
    <n v="604"/>
    <n v="464"/>
    <n v="258"/>
    <n v="103"/>
    <n v="99763"/>
    <n v="169089"/>
    <n v="20291"/>
    <n v="1100144"/>
    <n v="500314"/>
    <n v="840611"/>
    <n v="465036"/>
    <n v="365374"/>
    <n v="258"/>
    <n v="206"/>
    <n v="179"/>
    <n v="0.14000000000000001"/>
    <n v="0.16"/>
    <n v="0.16"/>
    <n v="0.19"/>
    <n v="0.14000000000000001"/>
    <n v="0.14000000000000001"/>
    <n v="0.18"/>
    <n v="0.77"/>
    <n v="1"/>
    <n v="0.73"/>
    <n v="0.51"/>
    <n v="0.65"/>
    <n v="0.52"/>
    <n v="0.44"/>
    <n v="0.01"/>
    <n v="7.0000000000000007E-2"/>
    <n v="0.41"/>
    <n v="0.23"/>
    <n v="0.44"/>
    <n v="0.43"/>
    <n v="0.51"/>
    <n v="1"/>
    <n v="5"/>
    <n v="0.16"/>
    <n v="19855"/>
    <n v="24527"/>
    <n v="12848"/>
    <n v="22581"/>
    <n v="19952"/>
    <n v="0.77"/>
    <n v="1.1299999999999999"/>
    <n v="0.8"/>
    <n v="0.9"/>
    <n v="0.86"/>
  </r>
  <r>
    <x v="2"/>
    <x v="4"/>
    <n v="1077"/>
    <n v="604"/>
    <n v="464"/>
    <n v="258"/>
    <n v="103"/>
    <n v="2798"/>
    <n v="638"/>
    <n v="536"/>
    <n v="239"/>
    <n v="100"/>
    <n v="232822"/>
    <n v="439286"/>
    <n v="65893"/>
    <n v="1050364"/>
    <n v="800367"/>
    <n v="757927"/>
    <n v="471741"/>
    <n v="543298"/>
    <n v="239"/>
    <n v="210"/>
    <n v="195"/>
    <n v="0.1"/>
    <n v="7.0000000000000007E-2"/>
    <n v="0.19"/>
    <n v="0.17"/>
    <n v="0.16"/>
    <n v="0.14000000000000001"/>
    <n v="0.16"/>
    <n v="0.61"/>
    <n v="1"/>
    <n v="0.77"/>
    <n v="0.52"/>
    <n v="0.66"/>
    <n v="0.52"/>
    <n v="0.35"/>
    <n v="0.04"/>
    <n v="0.09"/>
    <n v="0.38"/>
    <n v="0.28000000000000003"/>
    <n v="0.42"/>
    <n v="0.36"/>
    <n v="0.68"/>
    <n v="1"/>
    <n v="5.2"/>
    <n v="0.12"/>
    <n v="63773"/>
    <n v="43528"/>
    <n v="40491"/>
    <n v="38466"/>
    <n v="46564"/>
    <n v="1.1299999999999999"/>
    <n v="0.98"/>
    <n v="1.07"/>
    <n v="1.21"/>
    <n v="0.7"/>
  </r>
  <r>
    <x v="2"/>
    <x v="5"/>
    <n v="2798"/>
    <n v="638"/>
    <n v="536"/>
    <n v="239"/>
    <n v="100"/>
    <n v="1315"/>
    <n v="841"/>
    <n v="512"/>
    <n v="228"/>
    <n v="97"/>
    <n v="130067"/>
    <n v="206455"/>
    <n v="39226"/>
    <n v="1300302"/>
    <n v="600333"/>
    <n v="542850"/>
    <n v="638778"/>
    <n v="381793"/>
    <n v="228"/>
    <n v="208"/>
    <n v="197"/>
    <n v="0.16"/>
    <n v="0.09"/>
    <n v="0.14000000000000001"/>
    <n v="0.18"/>
    <n v="0.14000000000000001"/>
    <n v="0.14000000000000001"/>
    <n v="0.17"/>
    <n v="0.83"/>
    <n v="1"/>
    <n v="0.64"/>
    <n v="0.54"/>
    <n v="0.65"/>
    <n v="0.67"/>
    <n v="0.46"/>
    <n v="0.03"/>
    <n v="0.11"/>
    <n v="0.38"/>
    <n v="0.19"/>
    <n v="0.57999999999999996"/>
    <n v="0.35"/>
    <n v="0.64"/>
    <n v="1"/>
    <n v="4.4000000000000004"/>
    <n v="0.19"/>
    <n v="22665"/>
    <n v="25241"/>
    <n v="36058"/>
    <n v="20090"/>
    <n v="26013"/>
    <n v="1.04"/>
    <n v="1.27"/>
    <n v="0.88"/>
    <n v="1.17"/>
    <n v="0.84"/>
  </r>
  <r>
    <x v="2"/>
    <x v="6"/>
    <n v="1315"/>
    <n v="841"/>
    <n v="512"/>
    <n v="228"/>
    <n v="97"/>
    <n v="3042"/>
    <n v="810"/>
    <n v="581"/>
    <n v="290"/>
    <n v="161"/>
    <n v="377299"/>
    <n v="477594"/>
    <n v="90743"/>
    <n v="1400233"/>
    <n v="1000137"/>
    <n v="705174"/>
    <n v="610599"/>
    <n v="452245"/>
    <n v="290"/>
    <n v="226"/>
    <n v="193"/>
    <n v="0.13"/>
    <n v="0.08"/>
    <n v="0.12"/>
    <n v="0.16"/>
    <n v="0.15"/>
    <n v="0.13"/>
    <n v="0.15"/>
    <n v="0.72"/>
    <n v="1"/>
    <n v="0.72"/>
    <n v="0.6"/>
    <n v="0.77"/>
    <n v="0.51"/>
    <n v="0.48"/>
    <n v="0.02"/>
    <n v="0.1"/>
    <n v="0.39"/>
    <n v="0.3"/>
    <n v="0.46"/>
    <n v="0.39"/>
    <n v="0.67"/>
    <n v="1"/>
    <n v="4.5"/>
    <n v="0.09"/>
    <n v="105186"/>
    <n v="102138"/>
    <n v="48782"/>
    <n v="45733"/>
    <n v="75460"/>
    <n v="0.92"/>
    <n v="0.87"/>
    <n v="0.9"/>
    <n v="1.28"/>
    <n v="1.25"/>
  </r>
  <r>
    <x v="2"/>
    <x v="7"/>
    <n v="3042"/>
    <n v="810"/>
    <n v="581"/>
    <n v="290"/>
    <n v="161"/>
    <n v="2336"/>
    <n v="733"/>
    <n v="405"/>
    <n v="255"/>
    <n v="107"/>
    <n v="216384"/>
    <n v="366752"/>
    <n v="22005"/>
    <n v="1200266"/>
    <n v="1300198"/>
    <n v="828268"/>
    <n v="572761"/>
    <n v="518148"/>
    <n v="255"/>
    <n v="226"/>
    <n v="211"/>
    <n v="0.14000000000000001"/>
    <n v="0.08"/>
    <n v="0.18"/>
    <n v="0.15"/>
    <n v="0.17"/>
    <n v="0.14000000000000001"/>
    <n v="0.18"/>
    <n v="0.64"/>
    <n v="1"/>
    <n v="0.8"/>
    <n v="0.69"/>
    <n v="0.78"/>
    <n v="0.51"/>
    <n v="0.47"/>
    <n v="0.1"/>
    <n v="0.06"/>
    <n v="0.48"/>
    <n v="0.32"/>
    <n v="0.5"/>
    <n v="0.39"/>
    <n v="0.56999999999999995"/>
    <n v="1"/>
    <n v="6.2"/>
    <n v="0.09"/>
    <n v="50643"/>
    <n v="50643"/>
    <n v="47881"/>
    <n v="23940"/>
    <n v="43277"/>
    <n v="0.77"/>
    <n v="0.85"/>
    <n v="1.22"/>
    <n v="0.98"/>
    <n v="0.83"/>
  </r>
  <r>
    <x v="2"/>
    <x v="8"/>
    <n v="2336"/>
    <n v="733"/>
    <n v="405"/>
    <n v="255"/>
    <n v="107"/>
    <n v="1072"/>
    <n v="868"/>
    <n v="317"/>
    <n v="210"/>
    <n v="67"/>
    <n v="92567"/>
    <n v="168304"/>
    <n v="30295"/>
    <n v="1000212"/>
    <n v="800182"/>
    <n v="840881"/>
    <n v="615757"/>
    <n v="462780"/>
    <n v="210"/>
    <n v="154"/>
    <n v="125"/>
    <n v="0.08"/>
    <n v="0.1"/>
    <n v="0.16"/>
    <n v="0.16"/>
    <n v="0.15"/>
    <n v="0.14000000000000001"/>
    <n v="0.16"/>
    <n v="0.78"/>
    <n v="1"/>
    <n v="0.64"/>
    <n v="0.69"/>
    <n v="0.62"/>
    <n v="0.68"/>
    <n v="0.48"/>
    <n v="0.09"/>
    <n v="0.12"/>
    <n v="0.43"/>
    <n v="0.32"/>
    <n v="0.46"/>
    <n v="0.46"/>
    <n v="0.55000000000000004"/>
    <n v="1"/>
    <n v="5.8"/>
    <n v="0.14000000000000001"/>
    <n v="18413"/>
    <n v="19214"/>
    <n v="11208"/>
    <n v="25218"/>
    <n v="18514"/>
    <n v="0.95"/>
    <n v="0.71"/>
    <n v="1.1399999999999999"/>
    <n v="0.78"/>
    <n v="1.24"/>
  </r>
  <r>
    <x v="2"/>
    <x v="9"/>
    <n v="1072"/>
    <n v="868"/>
    <n v="317"/>
    <n v="210"/>
    <n v="67"/>
    <n v="2426"/>
    <n v="612"/>
    <n v="366"/>
    <n v="285"/>
    <n v="159"/>
    <n v="266617"/>
    <n v="380882"/>
    <n v="76176"/>
    <n v="1300181"/>
    <n v="1000240"/>
    <n v="610970"/>
    <n v="414554"/>
    <n v="475987"/>
    <n v="285"/>
    <n v="242"/>
    <n v="220"/>
    <n v="0.12"/>
    <n v="0.09"/>
    <n v="0.15"/>
    <n v="0.2"/>
    <n v="0.17"/>
    <n v="0.15"/>
    <n v="0.17"/>
    <n v="0.62"/>
    <n v="1"/>
    <n v="0.61"/>
    <n v="0.66"/>
    <n v="0.74"/>
    <n v="0.66"/>
    <n v="0.35"/>
    <n v="0.09"/>
    <n v="0.12"/>
    <n v="0.41"/>
    <n v="0.31"/>
    <n v="0.48"/>
    <n v="0.47"/>
    <n v="0.62"/>
    <n v="1"/>
    <n v="6"/>
    <n v="0.12"/>
    <n v="59351"/>
    <n v="54714"/>
    <n v="67698"/>
    <n v="31530"/>
    <n v="53324"/>
    <n v="0.76"/>
    <n v="0.7"/>
    <n v="1.07"/>
    <n v="0.74"/>
    <n v="0.7"/>
  </r>
  <r>
    <x v="2"/>
    <x v="10"/>
    <n v="2426"/>
    <n v="612"/>
    <n v="366"/>
    <n v="285"/>
    <n v="159"/>
    <n v="1167"/>
    <n v="690"/>
    <n v="459"/>
    <n v="220"/>
    <n v="114"/>
    <n v="91610"/>
    <n v="183219"/>
    <n v="31147"/>
    <n v="1250287"/>
    <n v="900376"/>
    <n v="598131"/>
    <n v="405753"/>
    <n v="478653"/>
    <n v="220"/>
    <n v="207"/>
    <n v="200"/>
    <n v="0.12"/>
    <n v="0.08"/>
    <n v="0.15"/>
    <n v="0.17"/>
    <n v="0.16"/>
    <n v="0.15"/>
    <n v="0.18"/>
    <n v="0.79"/>
    <n v="1"/>
    <n v="0.75"/>
    <n v="0.52"/>
    <n v="0.63"/>
    <n v="0.51"/>
    <n v="0.34"/>
    <n v="0.04"/>
    <n v="0.06"/>
    <n v="0.47"/>
    <n v="0.21"/>
    <n v="0.56000000000000005"/>
    <n v="0.42"/>
    <n v="0.65"/>
    <n v="1"/>
    <n v="5.5"/>
    <n v="0.11"/>
    <n v="14753"/>
    <n v="21891"/>
    <n v="11897"/>
    <n v="24747"/>
    <n v="18322"/>
    <n v="0.94"/>
    <n v="0.88"/>
    <n v="0.8"/>
    <n v="1.0900000000000001"/>
    <n v="1.01"/>
  </r>
  <r>
    <x v="2"/>
    <x v="11"/>
    <n v="1167"/>
    <n v="690"/>
    <n v="459"/>
    <n v="220"/>
    <n v="114"/>
    <n v="1646"/>
    <n v="804"/>
    <n v="360"/>
    <n v="285"/>
    <n v="105"/>
    <n v="162806"/>
    <n v="258422"/>
    <n v="23258"/>
    <n v="1000371"/>
    <n v="1100263"/>
    <n v="618914"/>
    <n v="569515"/>
    <n v="412427"/>
    <n v="285"/>
    <n v="206"/>
    <n v="166"/>
    <n v="0.12"/>
    <n v="0.09"/>
    <n v="0.14000000000000001"/>
    <n v="0.17"/>
    <n v="0.17"/>
    <n v="0.12"/>
    <n v="0.16"/>
    <n v="0.75"/>
    <n v="1"/>
    <n v="0.74"/>
    <n v="0.51"/>
    <n v="0.79"/>
    <n v="0.67"/>
    <n v="0.34"/>
    <n v="7.0000000000000007E-2"/>
    <n v="0.09"/>
    <n v="0.4"/>
    <n v="0.27"/>
    <n v="0.53"/>
    <n v="0.44"/>
    <n v="0.7"/>
    <n v="1"/>
    <n v="5.0999999999999996"/>
    <n v="0.13"/>
    <n v="25457"/>
    <n v="39073"/>
    <n v="24273"/>
    <n v="41442"/>
    <n v="32561"/>
    <n v="1.1299999999999999"/>
    <n v="1.24"/>
    <n v="1.08"/>
    <n v="1.03"/>
    <n v="1.09000000000000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529832"/>
  </r>
  <r>
    <x v="1"/>
    <n v="588164"/>
  </r>
  <r>
    <x v="2"/>
    <n v="508531"/>
  </r>
  <r>
    <x v="3"/>
    <n v="13631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0.08"/>
  </r>
  <r>
    <x v="1"/>
    <n v="0.15"/>
  </r>
  <r>
    <x v="2"/>
    <n v="0.14000000000000001"/>
  </r>
  <r>
    <x v="3"/>
    <n v="0.2"/>
  </r>
  <r>
    <x v="4"/>
    <n v="0.16"/>
  </r>
  <r>
    <x v="5"/>
    <n v="0.14000000000000001"/>
  </r>
  <r>
    <x v="6"/>
    <n v="0.14000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FDDA9F-17E1-4C8E-BEF6-9D5A94EC564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B39" firstHeaderRow="1" firstDataRow="1" firstDataCol="1"/>
  <pivotFields count="2">
    <pivotField axis="axisRow" showAll="0">
      <items count="5">
        <item h="1" x="3"/>
        <item h="1" x="2"/>
        <item x="1"/>
        <item h="1" x="0"/>
        <item t="default"/>
      </items>
    </pivotField>
    <pivotField dataField="1" showAll="0"/>
  </pivotFields>
  <rowFields count="1">
    <field x="0"/>
  </rowFields>
  <rowItems count="2">
    <i>
      <x v="2"/>
    </i>
    <i t="grand">
      <x/>
    </i>
  </rowItems>
  <colItems count="1">
    <i/>
  </colItems>
  <dataFields count="1">
    <dataField name="Sum of Value"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4B70C8-2EFB-4537-8BD1-11FCA42FA41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C33" firstHeaderRow="0" firstDataRow="1" firstDataCol="1"/>
  <pivotFields count="57">
    <pivotField showAll="0">
      <items count="4">
        <item h="1" x="0"/>
        <item x="1"/>
        <item h="1" x="2"/>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 showAll="0"/>
    <pivotField dataField="1" showAll="0"/>
    <pivotField dataField="1" showAll="0"/>
    <pivotField numFmtId="1" showAll="0"/>
    <pivotField numFmtId="1" showAll="0"/>
    <pivotField numFmtId="1" showAll="0"/>
    <pivotField numFmtId="1" showAll="0"/>
    <pivotField showAll="0"/>
    <pivotField showAll="0"/>
    <pivotField showAll="0"/>
    <pivotField showAll="0"/>
    <pivotField showAll="0"/>
    <pivotField numFmtId="9" showAll="0"/>
    <pivotField showAll="0"/>
    <pivotField showAll="0"/>
    <pivotField showAll="0"/>
    <pivotField numFmtId="9" showAll="0"/>
    <pivotField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9" showAll="0"/>
    <pivotField numFmtId="9" showAll="0"/>
    <pivotField numFmtId="9" showAll="0"/>
    <pivotField numFmtId="9" showAll="0"/>
    <pivotField numFmtId="9"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15" baseField="0" baseItem="0"/>
    <dataField name="Sum of Forecas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B90F9E-DAD7-4046-8848-DC6546542423}"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4:B46" firstHeaderRow="1" firstDataRow="1" firstDataCol="1"/>
  <pivotFields count="2">
    <pivotField axis="axisRow" showAll="0">
      <items count="8">
        <item h="1" x="0"/>
        <item h="1" x="1"/>
        <item h="1" x="2"/>
        <item x="3"/>
        <item h="1" x="4"/>
        <item h="1" x="5"/>
        <item h="1" x="6"/>
        <item t="default"/>
      </items>
    </pivotField>
    <pivotField dataField="1" numFmtId="9" showAll="0"/>
  </pivotFields>
  <rowFields count="1">
    <field x="0"/>
  </rowFields>
  <rowItems count="2">
    <i>
      <x v="3"/>
    </i>
    <i t="grand">
      <x/>
    </i>
  </rowItems>
  <colItems count="1">
    <i/>
  </colItems>
  <dataFields count="1">
    <dataField name="Sum of Weekly Activity" fld="1"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401298-A236-4D36-880A-E557C596D0F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C5" firstHeaderRow="0" firstDataRow="1" firstDataCol="1"/>
  <pivotFields count="57">
    <pivotField showAll="0">
      <items count="4">
        <item h="1" x="0"/>
        <item x="1"/>
        <item h="1" x="2"/>
        <item t="default"/>
      </items>
    </pivotField>
    <pivotField axis="axisRow" showAll="0">
      <items count="13">
        <item h="1" x="0"/>
        <item h="1" x="1"/>
        <item h="1" x="2"/>
        <item h="1" x="3"/>
        <item h="1" x="4"/>
        <item h="1" x="5"/>
        <item h="1" x="6"/>
        <item h="1" x="7"/>
        <item h="1" x="8"/>
        <item x="9"/>
        <item h="1" x="10"/>
        <item h="1" x="1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numFmtId="1" showAll="0"/>
    <pivotField dataField="1" numFmtId="1" showAll="0"/>
    <pivotField dataField="1" numFmtId="1" showAll="0"/>
    <pivotField dataField="1" showAll="0"/>
    <pivotField dataField="1" showAll="0"/>
    <pivotField dataField="1" numFmtId="1" showAll="0"/>
    <pivotField dataField="1" numFmtId="1" showAll="0"/>
    <pivotField dataField="1" numFmtId="1" showAll="0"/>
    <pivotField numFmtId="1" showAll="0"/>
    <pivotField dataField="1" showAll="0"/>
    <pivotField dataField="1" showAll="0"/>
    <pivotField dataField="1" showAll="0"/>
    <pivotField dataField="1" showAll="0"/>
    <pivotField dataField="1" showAll="0"/>
    <pivotField dataField="1" numFmtId="9" showAll="0"/>
    <pivotField dataField="1" showAll="0"/>
    <pivotField dataField="1" showAll="0"/>
    <pivotField dataField="1"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numFmtId="1" showAll="0"/>
    <pivotField dataField="1" numFmtId="1" showAll="0"/>
    <pivotField dataField="1" numFmtId="1" showAll="0"/>
    <pivotField dataField="1" numFmtId="1" showAll="0"/>
    <pivotField dataField="1" numFmtId="1" showAll="0"/>
    <pivotField dataField="1" numFmtId="9" showAll="0"/>
    <pivotField dataField="1" numFmtId="9" showAll="0"/>
    <pivotField dataField="1" numFmtId="9" showAll="0"/>
    <pivotField dataField="1" numFmtId="9" showAll="0"/>
    <pivotField dataField="1" numFmtId="9" showAll="0"/>
  </pivotFields>
  <rowFields count="1">
    <field x="1"/>
  </rowFields>
  <rowItems count="2">
    <i>
      <x v="9"/>
    </i>
    <i t="grand">
      <x/>
    </i>
  </rowItems>
  <colFields count="1">
    <field x="-2"/>
  </colFields>
  <colItems count="54">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colItems>
  <dataFields count="54">
    <dataField name="Sum of Prev Leads" fld="2" baseField="0" baseItem="0"/>
    <dataField name="Sum of Prev MQL" fld="3" baseField="0" baseItem="0"/>
    <dataField name="Sum of Prev SQL" fld="4" baseField="0" baseItem="0"/>
    <dataField name="Sum of Prev Opportunity" fld="5" baseField="0" baseItem="0"/>
    <dataField name="Sum of Prev Deals" fld="6" baseField="0" baseItem="0"/>
    <dataField name="Sum of Leads" fld="7" baseField="0" baseItem="0"/>
    <dataField name="Sum of MQL" fld="8" baseField="0" baseItem="0"/>
    <dataField name="Sum of SQL" fld="9" baseField="0" baseItem="0"/>
    <dataField name="Sum of Opportunity" fld="10" baseField="0" baseItem="0"/>
    <dataField name="Sum of Deals" fld="11" baseField="0" baseItem="0"/>
    <dataField name="Sum of Won Deals" fld="12" baseField="0" baseItem="0" numFmtId="1"/>
    <dataField name="Sum of Pending" fld="13" baseField="0" baseItem="0" numFmtId="1"/>
    <dataField name="Sum of Lost" fld="14" baseField="0" baseItem="0" numFmtId="1"/>
    <dataField name="Sum of Revenue" fld="15" baseField="0" baseItem="0"/>
    <dataField name="Sum of Forecast" fld="16" baseField="0" baseItem="0"/>
    <dataField name="Sum of Proposal" fld="18" baseField="0" baseItem="0" numFmtId="1"/>
    <dataField name="Sum of Negotiation" fld="19" baseField="0" baseItem="0" numFmtId="1"/>
    <dataField name="Sum of Proposal Count" fld="21" baseField="0" baseItem="0"/>
    <dataField name="Sum of Negotiation Count" fld="22" baseField="0" baseItem="0"/>
    <dataField name="Sum of Qualify" fld="17" baseField="0" baseItem="0" numFmtId="1"/>
    <dataField name="Average of Sun" fld="23" subtotal="average" baseField="1" baseItem="0"/>
    <dataField name="Average of Mon" fld="24" subtotal="average" baseField="1" baseItem="0"/>
    <dataField name="Average of Tue" fld="25" subtotal="average" baseField="1" baseItem="0"/>
    <dataField name="Sum of Wed" fld="26" baseField="0" baseItem="0" numFmtId="9"/>
    <dataField name="Average of Thu" fld="27" subtotal="average" baseField="1" baseItem="0"/>
    <dataField name="Average of Fri" fld="28" subtotal="average" baseField="1" baseItem="0"/>
    <dataField name="Average of Sat" fld="29" subtotal="average" baseField="1" baseItem="0"/>
    <dataField name="Average of Retention Rate" fld="30" subtotal="average" baseField="1" baseItem="0" numFmtId="9"/>
    <dataField name="Average of 1" fld="31" subtotal="average" baseField="1" baseItem="0" numFmtId="9"/>
    <dataField name="Average of 2" fld="32" subtotal="average" baseField="1" baseItem="0" numFmtId="9"/>
    <dataField name="Average of 3" fld="33" subtotal="average" baseField="1" baseItem="0" numFmtId="9"/>
    <dataField name="Average of 4" fld="34" subtotal="average" baseField="1" baseItem="0" numFmtId="9"/>
    <dataField name="Average of 5" fld="35" subtotal="average" baseField="1" baseItem="0" numFmtId="9"/>
    <dataField name="Average of 6" fld="36" subtotal="average" baseField="1" baseItem="0" numFmtId="9"/>
    <dataField name="Average of 7" fld="37" subtotal="average" baseField="1" baseItem="0" numFmtId="9"/>
    <dataField name="Average of 11" fld="38" subtotal="average" baseField="1" baseItem="0" numFmtId="9"/>
    <dataField name="Average of 12" fld="39" subtotal="average" baseField="1" baseItem="0" numFmtId="9"/>
    <dataField name="Average of 13" fld="40" subtotal="average" baseField="1" baseItem="0" numFmtId="9"/>
    <dataField name="Average of 14" fld="41" subtotal="average" baseField="1" baseItem="0" numFmtId="9"/>
    <dataField name="Average of 15" fld="42" subtotal="average" baseField="1" baseItem="0" numFmtId="9"/>
    <dataField name="Average of 16" fld="43" subtotal="average" baseField="1" baseItem="0" numFmtId="9"/>
    <dataField name="Average of 17" fld="44" subtotal="average" baseField="1" baseItem="0" numFmtId="9"/>
    <dataField name="Average of Duration" fld="45" subtotal="average" baseField="1" baseItem="0"/>
    <dataField name="Average of Risk Aging" fld="46" subtotal="average" baseField="1" baseItem="0"/>
    <dataField name="Sum of Ethan" fld="47" baseField="0" baseItem="0" numFmtId="1"/>
    <dataField name="Sum of Michael" fld="48" baseField="0" baseItem="0" numFmtId="1"/>
    <dataField name="Sum of James" fld="49" baseField="0" baseItem="0" numFmtId="1"/>
    <dataField name="Sum of Olivia" fld="50" baseField="0" baseItem="0" numFmtId="1"/>
    <dataField name="Sum of Emma" fld="51" baseField="0" baseItem="0" numFmtId="1"/>
    <dataField name="Average of Daniel" fld="52" subtotal="average" baseField="1" baseItem="0" numFmtId="9"/>
    <dataField name="Average of Ryan" fld="53" subtotal="average" baseField="1" baseItem="0" numFmtId="9"/>
    <dataField name="Average of Sophia" fld="54" subtotal="average" baseField="1" baseItem="0" numFmtId="9"/>
    <dataField name="Average of Ava" fld="55" subtotal="average" baseField="1" baseItem="0" numFmtId="9"/>
    <dataField name="Average of Madison" fld="56" subtotal="average" baseField="1" baseItem="0" numFmtId="9"/>
  </dataFields>
  <formats count="2">
    <format dxfId="62">
      <pivotArea field="1" grandRow="1" outline="0" collapsedLevelsAreSubtotals="1" axis="axisRow" fieldPosition="0">
        <references count="1">
          <reference field="4294967294" count="6" selected="0">
            <x v="20"/>
            <x v="21"/>
            <x v="22"/>
            <x v="24"/>
            <x v="25"/>
            <x v="26"/>
          </reference>
        </references>
      </pivotArea>
    </format>
    <format dxfId="61">
      <pivotArea outline="0" collapsedLevelsAreSubtotals="1" fieldPosition="0">
        <references count="1">
          <reference field="4294967294" count="7" selected="0">
            <x v="35"/>
            <x v="36"/>
            <x v="37"/>
            <x v="38"/>
            <x v="39"/>
            <x v="40"/>
            <x v="4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4E75685-A876-4D10-B3C9-15F68B19A2D0}" sourceName="Year">
  <pivotTables>
    <pivotTable tabId="3" name="PivotTable1"/>
    <pivotTable tabId="3" name="PivotTable2"/>
  </pivotTables>
  <data>
    <tabular pivotCacheId="1421605769">
      <items count="3">
        <i x="0"/>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C7EB293-AD7B-44C8-8290-B268C908FC07}" sourceName="Month">
  <pivotTables>
    <pivotTable tabId="3" name="PivotTable1"/>
  </pivotTables>
  <data>
    <tabular pivotCacheId="1421605769">
      <items count="12">
        <i x="0"/>
        <i x="1"/>
        <i x="2"/>
        <i x="3"/>
        <i x="4"/>
        <i x="5"/>
        <i x="6"/>
        <i x="7"/>
        <i x="8"/>
        <i x="9" s="1"/>
        <i x="10"/>
        <i x="1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portunity_Pipeline" xr10:uid="{4E25DC01-4912-4BF3-85A4-2C170ED8C6CD}" sourceName="Opportunity Pipeline">
  <pivotTables>
    <pivotTable tabId="3" name="PivotTable3"/>
  </pivotTables>
  <data>
    <tabular pivotCacheId="1914512538">
      <items count="4">
        <i x="0"/>
        <i x="1" s="1"/>
        <i x="2"/>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 xr10:uid="{2B51405A-DF4F-4BB6-9A42-D7752CFC0C79}" sourceName="Days">
  <pivotTables>
    <pivotTable tabId="3" name="PivotTable4"/>
  </pivotTables>
  <data>
    <tabular pivotCacheId="461525920">
      <items count="7">
        <i x="0"/>
        <i x="1"/>
        <i x="2"/>
        <i x="3" s="1"/>
        <i x="4"/>
        <i x="5"/>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4A8C177-E5D2-42C4-A42A-40A1D51B3D4E}" cache="Slicer_Year" caption="Year" columnCount="3" showCaption="0" style="SlicerStyleLight1 3 3" rowHeight="182880"/>
  <slicer name="Month 1" xr10:uid="{E1266BB5-14FA-4AD0-8AD4-637AB8E4464C}" cache="Slicer_Month" caption="Month" columnCount="12" showCaption="0" style="SlicerStyleLight1 3 2 2" rowHeight="182880"/>
  <slicer name="Opportunity Pipeline 1" xr10:uid="{7CFC5A09-D2AF-41AB-BB7E-5A63C42A193B}" cache="Slicer_Opportunity_Pipeline" caption="Opportunity Pipeline" columnCount="4" showCaption="0" style="SlicerStyleLight1 3 2 2" rowHeight="155448"/>
  <slicer name="Days 1" xr10:uid="{CEAC1925-7B31-4257-9BD5-F7033584AD1D}" cache="Slicer_Days" caption="Days" columnCount="7" showCaption="0" style="SlicerStyleLight1 3 2 3" rowHeight="15544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70A0200-6C24-45E9-B680-E93A5DF53CA7}" cache="Slicer_Year" caption="Year" columnCount="3" showCaption="0" style="SlicerStyleLight1 3" rowHeight="182880"/>
  <slicer name="Month" xr10:uid="{C8A6C1BB-92E9-4D65-8A96-71F9E31DC2BB}" cache="Slicer_Month" caption="Month" columnCount="12" showCaption="0" style="SlicerStyleLight1 3 2" rowHeight="182880"/>
  <slicer name="Opportunity Pipeline" xr10:uid="{192E7B39-4A97-485C-B977-CF57F8345452}" cache="Slicer_Opportunity_Pipeline" caption="Opportunity Pipeline" columnCount="4" showCaption="0" style="SlicerStyleLight1 3 2" rowHeight="155448"/>
  <slicer name="Days" xr10:uid="{686FCA11-9E66-46E7-83F6-504F207A2BAD}" cache="Slicer_Days" caption="Days" columnCount="7" showCaption="0" style="SlicerStyleLight1 3" rowHeight="15544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5D28AC-EE8D-4F3F-B4E4-DE62D5193B51}" name="mydata" displayName="mydata" ref="A1:BE37" totalsRowShown="0" headerRowDxfId="60" dataDxfId="59" dataCellStyle="Percent">
  <autoFilter ref="A1:BE37" xr:uid="{265D28AC-EE8D-4F3F-B4E4-DE62D5193B51}"/>
  <tableColumns count="57">
    <tableColumn id="1" xr3:uid="{7E302FC4-7612-4B26-8A35-64811E537656}" name="Year" dataDxfId="58"/>
    <tableColumn id="2" xr3:uid="{E4639AA8-6539-4D9D-80AD-FD8DEEFF7D54}" name="Month" dataDxfId="57"/>
    <tableColumn id="17" xr3:uid="{FD5A7376-55E6-47AA-A799-928FFF067C5F}" name="Prev Leads" dataDxfId="56"/>
    <tableColumn id="16" xr3:uid="{3BC008D6-EE96-4A9F-9939-87ED879859C6}" name="Prev MQL" dataDxfId="55"/>
    <tableColumn id="15" xr3:uid="{E29B97D5-7BF1-458D-B418-A606B67395AC}" name="Prev SQL" dataDxfId="54"/>
    <tableColumn id="14" xr3:uid="{C8C74AAE-ADB3-44F0-8AAC-B6112C372F29}" name="Prev Opportunity" dataDxfId="53"/>
    <tableColumn id="13" xr3:uid="{3373FCF8-A41B-4D84-A1A4-A1152CD92999}" name="Prev Deals" dataDxfId="52"/>
    <tableColumn id="3" xr3:uid="{CF94994F-F744-4839-B799-BC5F22E323E9}" name="Leads" dataDxfId="51"/>
    <tableColumn id="4" xr3:uid="{DFF19FDF-7AA3-4020-9B80-9B0098A8AEC0}" name="MQL" dataDxfId="50"/>
    <tableColumn id="5" xr3:uid="{82F97B54-56C2-4C05-B288-5FBB9031EB10}" name="SQL" dataDxfId="49"/>
    <tableColumn id="6" xr3:uid="{1DC82C58-7CDE-44E3-BB86-230914D5F58D}" name="Opportunity" dataDxfId="48"/>
    <tableColumn id="7" xr3:uid="{FA7A3514-7EA0-4DEB-858B-91A7C04D7E66}" name="Deals" dataDxfId="47"/>
    <tableColumn id="18" xr3:uid="{B4651413-B164-4F59-9FB1-44449FD53873}" name="Won Deals" dataDxfId="46" dataCellStyle="Percent"/>
    <tableColumn id="19" xr3:uid="{B8A73A4A-F86A-4AC3-97E0-39993A683522}" name="Pending" dataDxfId="45" dataCellStyle="Percent"/>
    <tableColumn id="20" xr3:uid="{8C31FC1C-BF3D-436D-9048-1E68A7C6D0E9}" name="Lost" dataDxfId="44" dataCellStyle="Percent"/>
    <tableColumn id="21" xr3:uid="{D0F5E244-F877-4B5D-9338-9CA2032ECB12}" name="Revenue" dataDxfId="43" dataCellStyle="Percent"/>
    <tableColumn id="22" xr3:uid="{379F5357-1D52-46BE-A65F-ABAD5E2B956B}" name="Forecast" dataDxfId="42" dataCellStyle="Percent"/>
    <tableColumn id="23" xr3:uid="{C80E9908-1C27-43B7-B20B-D363818D8468}" name="Qualify" dataDxfId="41" dataCellStyle="Percent"/>
    <tableColumn id="24" xr3:uid="{64081317-F66E-4F7E-B2DD-111921DB623D}" name="Proposal" dataDxfId="40" dataCellStyle="Percent"/>
    <tableColumn id="25" xr3:uid="{7766C9EB-BA9D-405E-8AA8-B4475A118920}" name="Negotiation" dataDxfId="39" dataCellStyle="Percent"/>
    <tableColumn id="37" xr3:uid="{3ECCC662-42DC-46CE-93AF-C96217959773}" name="Qualify Count" dataDxfId="38" dataCellStyle="Percent"/>
    <tableColumn id="34" xr3:uid="{359FA47B-272A-490D-AE78-429C8A0C58C5}" name="Proposal Count" dataDxfId="37" dataCellStyle="Percent"/>
    <tableColumn id="33" xr3:uid="{F08C6894-0448-4B3C-B695-9B065ED837FA}" name="Negotiation Count" dataDxfId="36" dataCellStyle="Percent"/>
    <tableColumn id="26" xr3:uid="{DE8E2BF6-1725-4ACB-BC00-AF82DFCDDE04}" name="Sun" dataDxfId="35" dataCellStyle="Percent"/>
    <tableColumn id="27" xr3:uid="{0193AB90-BAB5-449A-A5D5-2C99041AF946}" name="Mon" dataDxfId="34" dataCellStyle="Percent"/>
    <tableColumn id="28" xr3:uid="{319E06EE-9936-4600-B35C-171B0810D3C5}" name="Tue" dataDxfId="33" dataCellStyle="Percent"/>
    <tableColumn id="29" xr3:uid="{609C6CCD-88F9-4058-B62D-422A85D21FF3}" name="Wed" dataDxfId="32" dataCellStyle="Percent"/>
    <tableColumn id="30" xr3:uid="{4820796B-E2F3-4912-8085-91E37EC67CEB}" name="Thu" dataDxfId="31" dataCellStyle="Percent"/>
    <tableColumn id="31" xr3:uid="{14E7BC68-7FE4-422D-94D5-8DEA72EE3828}" name="Fri" dataDxfId="30" dataCellStyle="Percent"/>
    <tableColumn id="32" xr3:uid="{6A3773C4-B679-43A7-A3C3-F5558310BF3B}" name="Sat" dataDxfId="29" dataCellStyle="Percent"/>
    <tableColumn id="8" xr3:uid="{6EC15987-1A36-49A5-952A-813DC8CBA99E}" name="Retention Rate" dataDxfId="28" dataCellStyle="Percent"/>
    <tableColumn id="9" xr3:uid="{CF22F78F-7F45-465E-AA0D-05EB34605287}" name="1" dataDxfId="27" dataCellStyle="Percent"/>
    <tableColumn id="10" xr3:uid="{211D9186-797C-4AFE-BB99-F419C40A88C6}" name="2" dataDxfId="26" dataCellStyle="Percent"/>
    <tableColumn id="11" xr3:uid="{3C7C7B2F-28C3-4E39-BFCC-5D9C09F36821}" name="3" dataDxfId="25" dataCellStyle="Percent"/>
    <tableColumn id="12" xr3:uid="{62550393-E1A0-47BD-88A7-96C83EFAA7FF}" name="4" dataDxfId="24" dataCellStyle="Percent"/>
    <tableColumn id="35" xr3:uid="{7CE05CAF-FDAC-479C-882B-0EE2F002505C}" name="5" dataDxfId="23" dataCellStyle="Percent"/>
    <tableColumn id="36" xr3:uid="{D7BBCDC8-0E5F-41D7-895A-AA5CBC312037}" name="6" dataDxfId="22" dataCellStyle="Percent"/>
    <tableColumn id="38" xr3:uid="{66F804C4-0CD1-4EDC-9CDD-2EC208642A06}" name="7" dataDxfId="21" dataCellStyle="Percent"/>
    <tableColumn id="39" xr3:uid="{531F0F21-07D1-46ED-86BA-F2A32D87B4FA}" name="11" dataDxfId="20" dataCellStyle="Percent"/>
    <tableColumn id="40" xr3:uid="{731065B7-6839-4A18-9504-0D1E5217D7F3}" name="12" dataDxfId="19" dataCellStyle="Percent"/>
    <tableColumn id="41" xr3:uid="{6255F2A4-BD0E-455E-AE66-5722A46D7170}" name="13" dataDxfId="18" dataCellStyle="Percent"/>
    <tableColumn id="42" xr3:uid="{3232F375-F6B5-47AC-B260-473A553D45EC}" name="14" dataDxfId="17" dataCellStyle="Percent"/>
    <tableColumn id="43" xr3:uid="{4A231B68-630E-45F5-88A9-C05AF1B56F5C}" name="15" dataDxfId="16" dataCellStyle="Percent"/>
    <tableColumn id="44" xr3:uid="{631CF02E-3DF0-4ACA-81B8-BCB8083024BD}" name="16" dataDxfId="15" dataCellStyle="Percent"/>
    <tableColumn id="45" xr3:uid="{97C21094-1531-4D2D-A2D8-36D9A4635C04}" name="17" dataDxfId="14" dataCellStyle="Percent"/>
    <tableColumn id="46" xr3:uid="{3826D3B4-4638-498B-824A-848AB5E038A9}" name="Duration" dataDxfId="13" dataCellStyle="Percent"/>
    <tableColumn id="47" xr3:uid="{D159C625-E500-43D0-AC97-EC84F4D7A6BC}" name="Risk Aging" dataDxfId="12" dataCellStyle="Percent"/>
    <tableColumn id="48" xr3:uid="{3EFF8F4F-862E-4BA5-8ACD-A08092D3EEA9}" name="Ethan" dataDxfId="11" dataCellStyle="Percent"/>
    <tableColumn id="49" xr3:uid="{32439D36-4E45-4F8A-9EC7-806F45CBAA71}" name="Michael" dataDxfId="10" dataCellStyle="Percent"/>
    <tableColumn id="50" xr3:uid="{9744DE77-720D-4684-84B6-9CF98F735E10}" name="James" dataDxfId="9" dataCellStyle="Percent"/>
    <tableColumn id="51" xr3:uid="{59BB1352-76A7-4968-9E2E-A5CB93AAFA74}" name="Olivia" dataDxfId="8" dataCellStyle="Percent"/>
    <tableColumn id="52" xr3:uid="{8DF9272E-8B2D-495A-BE85-CE04042ED344}" name="Emma" dataDxfId="7" dataCellStyle="Percent"/>
    <tableColumn id="53" xr3:uid="{48513D12-E368-4919-A0E8-2B6762930ABB}" name="Daniel" dataDxfId="6" dataCellStyle="Percent"/>
    <tableColumn id="54" xr3:uid="{95A08FD5-1432-42CA-95B3-55EE8C047EBA}" name="Ryan" dataDxfId="5" dataCellStyle="Percent"/>
    <tableColumn id="55" xr3:uid="{14C5047B-46D6-44E0-A269-68023E57A209}" name="Sophia" dataDxfId="4" dataCellStyle="Percent"/>
    <tableColumn id="56" xr3:uid="{9E2B58E5-4449-4DE3-8BB4-2D51472A0D82}" name="Ava" dataDxfId="3" dataCellStyle="Percent"/>
    <tableColumn id="57" xr3:uid="{C040CDF2-ADC1-4B6E-B4C7-0DA01962542A}" name="Madison" dataDxfId="2"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07/relationships/slicer" Target="../slicers/slicer1.xml"/><Relationship Id="rId4" Type="http://schemas.openxmlformats.org/officeDocument/2006/relationships/ctrlProp" Target="../ctrlProps/ctrlProp2.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2.vml"/><Relationship Id="rId1" Type="http://schemas.openxmlformats.org/officeDocument/2006/relationships/drawing" Target="../drawings/drawing2.xml"/><Relationship Id="rId5" Type="http://schemas.microsoft.com/office/2007/relationships/slicer" Target="../slicers/slicer2.xml"/><Relationship Id="rId4" Type="http://schemas.openxmlformats.org/officeDocument/2006/relationships/ctrlProp" Target="../ctrlProps/ctrlProp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53576-93D0-4FC8-9AA3-068BE68C2091}">
  <dimension ref="A47:A48"/>
  <sheetViews>
    <sheetView showRowColHeaders="0" tabSelected="1" topLeftCell="A3" zoomScale="59" zoomScaleNormal="59" workbookViewId="0"/>
  </sheetViews>
  <sheetFormatPr defaultColWidth="8.85546875" defaultRowHeight="15" x14ac:dyDescent="0.25"/>
  <cols>
    <col min="1" max="16384" width="8.85546875" style="23"/>
  </cols>
  <sheetData>
    <row r="47" ht="15" customHeight="1" x14ac:dyDescent="0.25"/>
    <row r="48" ht="15" customHeight="1" x14ac:dyDescent="0.25"/>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Option Button 1">
              <controlPr locked="0" defaultSize="0" autoFill="0" autoLine="0" autoPict="0">
                <anchor moveWithCells="1">
                  <from>
                    <xdr:col>17</xdr:col>
                    <xdr:colOff>285750</xdr:colOff>
                    <xdr:row>38</xdr:row>
                    <xdr:rowOff>28575</xdr:rowOff>
                  </from>
                  <to>
                    <xdr:col>19</xdr:col>
                    <xdr:colOff>95250</xdr:colOff>
                    <xdr:row>39</xdr:row>
                    <xdr:rowOff>85725</xdr:rowOff>
                  </to>
                </anchor>
              </controlPr>
            </control>
          </mc:Choice>
        </mc:AlternateContent>
        <mc:AlternateContent xmlns:mc="http://schemas.openxmlformats.org/markup-compatibility/2006">
          <mc:Choice Requires="x14">
            <control shapeId="6146" r:id="rId4" name="Option Button 2">
              <controlPr locked="0" defaultSize="0" autoFill="0" autoLine="0" autoPict="0">
                <anchor moveWithCells="1">
                  <from>
                    <xdr:col>19</xdr:col>
                    <xdr:colOff>114300</xdr:colOff>
                    <xdr:row>38</xdr:row>
                    <xdr:rowOff>19050</xdr:rowOff>
                  </from>
                  <to>
                    <xdr:col>21</xdr:col>
                    <xdr:colOff>95250</xdr:colOff>
                    <xdr:row>39</xdr:row>
                    <xdr:rowOff>104775</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22F6A-E984-4425-96D7-915E7A7A0F71}">
  <dimension ref="A47:A48"/>
  <sheetViews>
    <sheetView showRowColHeaders="0" zoomScale="70" zoomScaleNormal="70" workbookViewId="0">
      <selection activeCell="Z6" sqref="Z6"/>
    </sheetView>
  </sheetViews>
  <sheetFormatPr defaultColWidth="8.85546875" defaultRowHeight="15" x14ac:dyDescent="0.25"/>
  <cols>
    <col min="1" max="16384" width="8.85546875" style="12"/>
  </cols>
  <sheetData>
    <row r="47" ht="15" customHeight="1" x14ac:dyDescent="0.25"/>
    <row r="48" ht="15" customHeight="1" x14ac:dyDescent="0.25"/>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Option Button 1">
              <controlPr locked="0" defaultSize="0" autoFill="0" autoLine="0" autoPict="0">
                <anchor moveWithCells="1">
                  <from>
                    <xdr:col>17</xdr:col>
                    <xdr:colOff>285750</xdr:colOff>
                    <xdr:row>38</xdr:row>
                    <xdr:rowOff>28575</xdr:rowOff>
                  </from>
                  <to>
                    <xdr:col>19</xdr:col>
                    <xdr:colOff>95250</xdr:colOff>
                    <xdr:row>39</xdr:row>
                    <xdr:rowOff>85725</xdr:rowOff>
                  </to>
                </anchor>
              </controlPr>
            </control>
          </mc:Choice>
        </mc:AlternateContent>
        <mc:AlternateContent xmlns:mc="http://schemas.openxmlformats.org/markup-compatibility/2006">
          <mc:Choice Requires="x14">
            <control shapeId="1026" r:id="rId4" name="Option Button 2">
              <controlPr locked="0" defaultSize="0" autoFill="0" autoLine="0" autoPict="0">
                <anchor moveWithCells="1">
                  <from>
                    <xdr:col>19</xdr:col>
                    <xdr:colOff>114300</xdr:colOff>
                    <xdr:row>38</xdr:row>
                    <xdr:rowOff>19050</xdr:rowOff>
                  </from>
                  <to>
                    <xdr:col>21</xdr:col>
                    <xdr:colOff>95250</xdr:colOff>
                    <xdr:row>39</xdr:row>
                    <xdr:rowOff>104775</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0D91D-BB1D-4473-BB0C-3E4D972C9B5D}">
  <dimension ref="A1:U45"/>
  <sheetViews>
    <sheetView zoomScale="50" zoomScaleNormal="50" workbookViewId="0">
      <selection activeCell="O19" sqref="O19:W20"/>
    </sheetView>
  </sheetViews>
  <sheetFormatPr defaultRowHeight="15" x14ac:dyDescent="0.25"/>
  <cols>
    <col min="1" max="1" width="9.85546875" customWidth="1"/>
    <col min="3" max="3" width="11.28515625" bestFit="1" customWidth="1"/>
    <col min="4" max="4" width="9.7109375" bestFit="1" customWidth="1"/>
    <col min="9" max="9" width="11.140625" customWidth="1"/>
    <col min="10" max="10" width="10.140625" customWidth="1"/>
    <col min="14" max="14" width="10.5703125" bestFit="1" customWidth="1"/>
  </cols>
  <sheetData>
    <row r="1" spans="1:18" x14ac:dyDescent="0.25">
      <c r="A1" s="5" t="s">
        <v>21</v>
      </c>
      <c r="B1" s="5" t="s">
        <v>11</v>
      </c>
      <c r="C1" t="s">
        <v>22</v>
      </c>
      <c r="D1" s="5" t="s">
        <v>17</v>
      </c>
      <c r="E1" s="5"/>
      <c r="F1" s="2" t="s">
        <v>8</v>
      </c>
      <c r="G1" s="2" t="s">
        <v>110</v>
      </c>
      <c r="H1" s="6" t="s">
        <v>196</v>
      </c>
      <c r="I1" s="6" t="s">
        <v>197</v>
      </c>
      <c r="J1" s="2" t="s">
        <v>20</v>
      </c>
      <c r="K1" s="6" t="s">
        <v>7</v>
      </c>
      <c r="L1" s="6" t="s">
        <v>9</v>
      </c>
      <c r="M1" s="6" t="s">
        <v>10</v>
      </c>
      <c r="O1" s="6" t="s">
        <v>52</v>
      </c>
      <c r="P1" s="6" t="s">
        <v>53</v>
      </c>
      <c r="Q1" s="6" t="s">
        <v>54</v>
      </c>
    </row>
    <row r="2" spans="1:18" x14ac:dyDescent="0.25">
      <c r="A2">
        <f>GETPIVOTDATA("Prev "&amp;B2,Control!$A$3)</f>
        <v>2986</v>
      </c>
      <c r="B2" t="s">
        <v>12</v>
      </c>
      <c r="C2">
        <f>GETPIVOTDATA(""&amp;B2,Control!$A$3)</f>
        <v>1223</v>
      </c>
      <c r="D2" s="7">
        <f>C3/C2</f>
        <v>0.52493867538838923</v>
      </c>
      <c r="E2" s="7">
        <f>1-D2</f>
        <v>0.47506132461161077</v>
      </c>
      <c r="F2" s="7">
        <f>D2/G2</f>
        <v>1.3123466884709729</v>
      </c>
      <c r="G2" s="4">
        <v>0.4</v>
      </c>
      <c r="H2" s="7" t="str">
        <f>IF(C2&gt;A2,$J$2,"")</f>
        <v/>
      </c>
      <c r="I2" s="2" t="str">
        <f>IF(C2&lt;A2,$J$2,"")</f>
        <v>■</v>
      </c>
      <c r="J2" s="2" t="s">
        <v>19</v>
      </c>
      <c r="K2" s="21">
        <f>GETPIVOTDATA(""&amp;K1,Control!$A$3)</f>
        <v>103686</v>
      </c>
      <c r="L2" s="21">
        <f>GETPIVOTDATA(""&amp;L1,Control!$A$3)</f>
        <v>192011</v>
      </c>
      <c r="M2" s="21">
        <f>GETPIVOTDATA(""&amp;M1,Control!$A$3)</f>
        <v>19201</v>
      </c>
      <c r="O2" s="14">
        <v>7</v>
      </c>
      <c r="P2" s="16">
        <f>GETPIVOTDATA("Average of Duration",Control!$A$3)</f>
        <v>5.4</v>
      </c>
      <c r="Q2" t="str">
        <f>O2&amp;" Days"</f>
        <v>7 Days</v>
      </c>
    </row>
    <row r="3" spans="1:18" x14ac:dyDescent="0.25">
      <c r="A3">
        <f>GETPIVOTDATA("Prev "&amp;B3,Control!$A$3)</f>
        <v>865</v>
      </c>
      <c r="B3" t="s">
        <v>13</v>
      </c>
      <c r="C3">
        <f>GETPIVOTDATA(""&amp;B3,Control!$A$3)</f>
        <v>642</v>
      </c>
      <c r="D3" s="7">
        <f t="shared" ref="D3:D5" si="0">C4/C3</f>
        <v>0.76479750778816202</v>
      </c>
      <c r="E3" s="7">
        <f t="shared" ref="E3:E5" si="1">1-D3</f>
        <v>0.23520249221183798</v>
      </c>
      <c r="F3" s="7">
        <f t="shared" ref="F3:F5" si="2">D3/G3</f>
        <v>1.529595015576324</v>
      </c>
      <c r="G3" s="4">
        <v>0.5</v>
      </c>
      <c r="H3" s="7" t="str">
        <f>IF(C3&gt;A3,$J$2,"")</f>
        <v/>
      </c>
      <c r="I3" s="2" t="str">
        <f>IF(C3&lt;A3,$J$2,"")</f>
        <v>■</v>
      </c>
      <c r="J3" s="2" t="s">
        <v>16</v>
      </c>
      <c r="K3" s="7">
        <f>K2/SUM($K$2:$M$2)</f>
        <v>0.32926852504620546</v>
      </c>
      <c r="L3" s="7">
        <f>L2/SUM($K$2:$M$2)</f>
        <v>0.6097561750154018</v>
      </c>
      <c r="M3" s="7">
        <f>M2/SUM($K$2:$M$2)</f>
        <v>6.0975299938392749E-2</v>
      </c>
      <c r="O3" s="15">
        <f>P2/O2</f>
        <v>0.77142857142857146</v>
      </c>
      <c r="P3" s="7">
        <f>1-O3</f>
        <v>0.22857142857142854</v>
      </c>
      <c r="Q3" t="str">
        <f>P2&amp;" Days"</f>
        <v>5.4 Days</v>
      </c>
    </row>
    <row r="4" spans="1:18" x14ac:dyDescent="0.25">
      <c r="A4">
        <f>GETPIVOTDATA("Prev "&amp;B4,Control!$A$3)</f>
        <v>573</v>
      </c>
      <c r="B4" t="s">
        <v>14</v>
      </c>
      <c r="C4">
        <f>GETPIVOTDATA(""&amp;B4,Control!$A$3)</f>
        <v>491</v>
      </c>
      <c r="D4" s="7">
        <f t="shared" si="0"/>
        <v>0.4663951120162933</v>
      </c>
      <c r="E4" s="7">
        <f t="shared" si="1"/>
        <v>0.53360488798370675</v>
      </c>
      <c r="F4" s="7">
        <f t="shared" si="2"/>
        <v>0.62186014935505773</v>
      </c>
      <c r="G4" s="4">
        <v>0.75</v>
      </c>
      <c r="H4" s="7" t="str">
        <f>IF(C4&gt;A4,$J$2,"")</f>
        <v/>
      </c>
      <c r="I4" s="2" t="str">
        <f>IF(C4&lt;A4,$J$2,"")</f>
        <v>■</v>
      </c>
    </row>
    <row r="5" spans="1:18" x14ac:dyDescent="0.25">
      <c r="A5">
        <f>GETPIVOTDATA("Prev "&amp;B5,Control!$A$3)</f>
        <v>305</v>
      </c>
      <c r="B5" t="s">
        <v>15</v>
      </c>
      <c r="C5">
        <f>GETPIVOTDATA(""&amp;B5,Control!$A$3)</f>
        <v>229</v>
      </c>
      <c r="D5" s="7">
        <f t="shared" si="0"/>
        <v>0.34061135371179041</v>
      </c>
      <c r="E5" s="7">
        <f t="shared" si="1"/>
        <v>0.65938864628820959</v>
      </c>
      <c r="F5" s="7">
        <f t="shared" si="2"/>
        <v>0.97317529631940125</v>
      </c>
      <c r="G5" s="4">
        <v>0.35</v>
      </c>
      <c r="H5" s="7" t="str">
        <f>IF(C5&gt;A5,$J$2,"")</f>
        <v/>
      </c>
      <c r="I5" s="2" t="str">
        <f>IF(C5&lt;A5,$J$2,"")</f>
        <v>■</v>
      </c>
      <c r="O5" t="s">
        <v>55</v>
      </c>
    </row>
    <row r="6" spans="1:18" x14ac:dyDescent="0.25">
      <c r="A6">
        <f>GETPIVOTDATA("Prev "&amp;B6,Control!$A$3)</f>
        <v>95</v>
      </c>
      <c r="B6" t="s">
        <v>18</v>
      </c>
      <c r="C6">
        <f>GETPIVOTDATA(""&amp;B6,Control!$A$3)</f>
        <v>78</v>
      </c>
      <c r="D6" s="7"/>
      <c r="E6" s="7"/>
      <c r="F6" s="7"/>
      <c r="H6" s="7" t="str">
        <f>IF(C6&gt;A6,$J$2,"")</f>
        <v/>
      </c>
      <c r="I6" s="2" t="str">
        <f>IF(C6&lt;A6,$J$2,"")</f>
        <v>■</v>
      </c>
      <c r="O6" s="4">
        <f>GETPIVOTDATA("Average of Risk Aging",Control!$A$3)</f>
        <v>0.14000000000000001</v>
      </c>
      <c r="P6" s="4">
        <f>1-O6</f>
        <v>0.86</v>
      </c>
    </row>
    <row r="7" spans="1:18" x14ac:dyDescent="0.25">
      <c r="A7" t="s">
        <v>39</v>
      </c>
      <c r="E7" s="7"/>
      <c r="H7" t="s">
        <v>125</v>
      </c>
      <c r="I7" s="5" t="s">
        <v>126</v>
      </c>
      <c r="J7" s="6" t="s">
        <v>37</v>
      </c>
      <c r="K7" s="6" t="s">
        <v>48</v>
      </c>
      <c r="L7" s="5" t="s">
        <v>49</v>
      </c>
      <c r="M7" s="13" t="s">
        <v>51</v>
      </c>
    </row>
    <row r="8" spans="1:18" x14ac:dyDescent="0.25">
      <c r="A8" s="6" t="s">
        <v>23</v>
      </c>
      <c r="B8" s="6" t="s">
        <v>24</v>
      </c>
      <c r="C8" s="6" t="s">
        <v>37</v>
      </c>
      <c r="D8" s="6" t="s">
        <v>38</v>
      </c>
      <c r="E8" s="7"/>
      <c r="H8" s="2" t="s">
        <v>101</v>
      </c>
      <c r="I8" s="15">
        <f>GETPIVOTDATA(""&amp;H8,Control!$A$3)</f>
        <v>0.1</v>
      </c>
      <c r="J8" s="15" t="e">
        <f>IF(ISNUMBER(MATCH(H8,Control!$A$45:$A$51,0)),I8,NA())</f>
        <v>#N/A</v>
      </c>
      <c r="K8">
        <v>1</v>
      </c>
      <c r="L8" s="4">
        <f>GETPIVOTDATA(""&amp;K8,Control!$A$3)</f>
        <v>1</v>
      </c>
      <c r="M8" s="4">
        <f>GETPIVOTDATA("1"&amp;K8,Control!$A$3)</f>
        <v>0.12</v>
      </c>
      <c r="O8" s="9">
        <f t="shared" ref="O8:O14" si="3">I8/$J$15</f>
        <v>0.5</v>
      </c>
    </row>
    <row r="9" spans="1:18" x14ac:dyDescent="0.25">
      <c r="A9" s="2" t="s">
        <v>25</v>
      </c>
      <c r="B9">
        <f>GETPIVOTDATA(""&amp;B$8,Control!$A$20,"Month",""&amp;$A9)</f>
        <v>620194</v>
      </c>
      <c r="C9" t="e">
        <f>IFERROR(GETPIVOTDATA(""&amp;B$8,Control!$A$3,"Month",""&amp;$A9),NA())</f>
        <v>#N/A</v>
      </c>
      <c r="D9">
        <f>GETPIVOTDATA(""&amp;D$8,Control!$A$20,"Month",""&amp;$A9)</f>
        <v>950198</v>
      </c>
      <c r="H9" s="2" t="s">
        <v>102</v>
      </c>
      <c r="I9" s="15">
        <f>GETPIVOTDATA(""&amp;H9,Control!$A$3)</f>
        <v>0.1</v>
      </c>
      <c r="J9" s="15" t="e">
        <f>IF(ISNUMBER(MATCH(H9,Control!$A$45:$A$51,0)),I9,NA())</f>
        <v>#N/A</v>
      </c>
      <c r="K9">
        <v>2</v>
      </c>
      <c r="L9" s="4">
        <f>GETPIVOTDATA(""&amp;K9,Control!$A$3)</f>
        <v>0.6</v>
      </c>
      <c r="M9" s="4">
        <f>GETPIVOTDATA("1"&amp;K9,Control!$A$3)</f>
        <v>0.34</v>
      </c>
      <c r="O9" s="9">
        <f t="shared" si="3"/>
        <v>0.5</v>
      </c>
      <c r="R9" s="21"/>
    </row>
    <row r="10" spans="1:18" x14ac:dyDescent="0.25">
      <c r="A10" s="2" t="s">
        <v>26</v>
      </c>
      <c r="B10">
        <f>GETPIVOTDATA(""&amp;B$8,Control!$A$20,"Month",""&amp;$A10)</f>
        <v>750285</v>
      </c>
      <c r="C10" t="e">
        <f>IFERROR(GETPIVOTDATA(""&amp;B$8,Control!$A$3,"Month",""&amp;$A10),NA())</f>
        <v>#N/A</v>
      </c>
      <c r="D10">
        <f>GETPIVOTDATA(""&amp;D$8,Control!$A$20,"Month",""&amp;$A10)</f>
        <v>800198</v>
      </c>
      <c r="H10" s="2" t="s">
        <v>103</v>
      </c>
      <c r="I10" s="15">
        <f>GETPIVOTDATA(""&amp;H10,Control!$A$3)</f>
        <v>0.15</v>
      </c>
      <c r="J10" s="15" t="e">
        <f>IF(ISNUMBER(MATCH(H10,Control!$A$45:$A$51,0)),I10,NA())</f>
        <v>#N/A</v>
      </c>
      <c r="K10">
        <v>3</v>
      </c>
      <c r="L10" s="4">
        <f>GETPIVOTDATA(""&amp;K10,Control!$A$3)</f>
        <v>0.51</v>
      </c>
      <c r="M10" s="4">
        <f>GETPIVOTDATA("1"&amp;K10,Control!$A$3)</f>
        <v>0.3</v>
      </c>
      <c r="O10" s="9">
        <f t="shared" si="3"/>
        <v>0.74999999999999989</v>
      </c>
    </row>
    <row r="11" spans="1:18" x14ac:dyDescent="0.25">
      <c r="A11" s="2" t="s">
        <v>27</v>
      </c>
      <c r="B11">
        <f>GETPIVOTDATA(""&amp;B$8,Control!$A$20,"Month",""&amp;$A11)</f>
        <v>880309</v>
      </c>
      <c r="C11" t="e">
        <f>IFERROR(GETPIVOTDATA(""&amp;B$8,Control!$A$3,"Month",""&amp;$A11),NA())</f>
        <v>#N/A</v>
      </c>
      <c r="D11">
        <f>GETPIVOTDATA(""&amp;D$8,Control!$A$20,"Month",""&amp;$A11)</f>
        <v>700366</v>
      </c>
      <c r="H11" s="2" t="s">
        <v>104</v>
      </c>
      <c r="I11" s="15">
        <f>GETPIVOTDATA(""&amp;H11,Control!$A$3)</f>
        <v>0.18</v>
      </c>
      <c r="J11" s="15">
        <f>IF(ISNUMBER(MATCH(H11,Control!$A$45:$A$51,0)),I11,NA())</f>
        <v>0.18</v>
      </c>
      <c r="K11">
        <v>4</v>
      </c>
      <c r="L11" s="4">
        <f>GETPIVOTDATA(""&amp;K11,Control!$A$3)</f>
        <v>0.79</v>
      </c>
      <c r="M11" s="4">
        <f>GETPIVOTDATA("1"&amp;K11,Control!$A$3)</f>
        <v>0.44</v>
      </c>
      <c r="O11" s="9">
        <f t="shared" si="3"/>
        <v>0.89999999999999991</v>
      </c>
    </row>
    <row r="12" spans="1:18" x14ac:dyDescent="0.25">
      <c r="A12" s="2" t="s">
        <v>28</v>
      </c>
      <c r="B12">
        <f>GETPIVOTDATA(""&amp;B$8,Control!$A$20,"Month",""&amp;$A12)</f>
        <v>1020288</v>
      </c>
      <c r="C12" t="e">
        <f>IFERROR(GETPIVOTDATA(""&amp;B$8,Control!$A$3,"Month",""&amp;$A12),NA())</f>
        <v>#N/A</v>
      </c>
      <c r="D12">
        <f>GETPIVOTDATA(""&amp;D$8,Control!$A$20,"Month",""&amp;$A12)</f>
        <v>650158</v>
      </c>
      <c r="H12" s="2" t="s">
        <v>105</v>
      </c>
      <c r="I12" s="15">
        <f>GETPIVOTDATA(""&amp;H12,Control!$A$3)</f>
        <v>0.15</v>
      </c>
      <c r="J12" s="15" t="e">
        <f>IF(ISNUMBER(MATCH(H12,Control!$A$45:$A$51,0)),I12,NA())</f>
        <v>#N/A</v>
      </c>
      <c r="K12">
        <v>5</v>
      </c>
      <c r="L12" s="4">
        <f>GETPIVOTDATA(""&amp;K12,Control!$A$3)</f>
        <v>0.69</v>
      </c>
      <c r="M12" s="4">
        <f>GETPIVOTDATA("1"&amp;K12,Control!$A$3)</f>
        <v>0.48</v>
      </c>
      <c r="O12" s="9">
        <f t="shared" si="3"/>
        <v>0.74999999999999989</v>
      </c>
    </row>
    <row r="13" spans="1:18" x14ac:dyDescent="0.25">
      <c r="A13" s="2" t="s">
        <v>29</v>
      </c>
      <c r="B13">
        <f>GETPIVOTDATA(""&amp;B$8,Control!$A$20,"Month",""&amp;$A13)</f>
        <v>1150282</v>
      </c>
      <c r="C13" t="e">
        <f>IFERROR(GETPIVOTDATA(""&amp;B$8,Control!$A$3,"Month",""&amp;$A13),NA())</f>
        <v>#N/A</v>
      </c>
      <c r="D13">
        <f>GETPIVOTDATA(""&amp;D$8,Control!$A$20,"Month",""&amp;$A13)</f>
        <v>550211</v>
      </c>
      <c r="H13" s="2" t="s">
        <v>106</v>
      </c>
      <c r="I13" s="15">
        <f>GETPIVOTDATA(""&amp;H13,Control!$A$3)</f>
        <v>0.14000000000000001</v>
      </c>
      <c r="J13" s="15" t="e">
        <f>IF(ISNUMBER(MATCH(H13,Control!$A$45:$A$51,0)),I13,NA())</f>
        <v>#N/A</v>
      </c>
      <c r="K13">
        <v>6</v>
      </c>
      <c r="L13" s="4">
        <f>GETPIVOTDATA(""&amp;K13,Control!$A$3)</f>
        <v>0.4</v>
      </c>
      <c r="M13" s="4">
        <f>GETPIVOTDATA("1"&amp;K13,Control!$A$3)</f>
        <v>0.56000000000000005</v>
      </c>
      <c r="O13" s="9">
        <f t="shared" si="3"/>
        <v>0.70000000000000007</v>
      </c>
    </row>
    <row r="14" spans="1:18" x14ac:dyDescent="0.25">
      <c r="A14" s="2" t="s">
        <v>30</v>
      </c>
      <c r="B14">
        <f>GETPIVOTDATA(""&amp;B$8,Control!$A$20,"Month",""&amp;$A14)</f>
        <v>1100350</v>
      </c>
      <c r="C14" t="e">
        <f>IFERROR(GETPIVOTDATA(""&amp;B$8,Control!$A$3,"Month",""&amp;$A14),NA())</f>
        <v>#N/A</v>
      </c>
      <c r="D14">
        <f>GETPIVOTDATA(""&amp;D$8,Control!$A$20,"Month",""&amp;$A14)</f>
        <v>600367</v>
      </c>
      <c r="H14" s="2" t="s">
        <v>107</v>
      </c>
      <c r="I14" s="15">
        <f>GETPIVOTDATA(""&amp;H14,Control!$A$3)</f>
        <v>0.17</v>
      </c>
      <c r="J14" s="15" t="e">
        <f>IF(ISNUMBER(MATCH(H14,Control!$A$45:$A$51,0)),I14,NA())</f>
        <v>#N/A</v>
      </c>
      <c r="K14">
        <v>7</v>
      </c>
      <c r="L14" s="4">
        <f>GETPIVOTDATA(""&amp;K14,Control!$A$3)</f>
        <v>0.01</v>
      </c>
      <c r="M14" s="4">
        <f>GETPIVOTDATA("1"&amp;K14,Control!$A$3)</f>
        <v>1</v>
      </c>
      <c r="O14" s="9">
        <f t="shared" si="3"/>
        <v>0.85</v>
      </c>
    </row>
    <row r="15" spans="1:18" x14ac:dyDescent="0.25">
      <c r="A15" s="2" t="s">
        <v>31</v>
      </c>
      <c r="B15">
        <f>GETPIVOTDATA(""&amp;B$8,Control!$A$20,"Month",""&amp;$A15)</f>
        <v>950350</v>
      </c>
      <c r="C15" t="e">
        <f>IFERROR(GETPIVOTDATA(""&amp;B$8,Control!$A$3,"Month",""&amp;$A15),NA())</f>
        <v>#N/A</v>
      </c>
      <c r="D15">
        <f>GETPIVOTDATA(""&amp;D$8,Control!$A$20,"Month",""&amp;$A15)</f>
        <v>750365</v>
      </c>
      <c r="J15" s="9">
        <f>GETPIVOTDATA("Weekly Activity",Control!$A$44)</f>
        <v>0.2</v>
      </c>
    </row>
    <row r="16" spans="1:18" x14ac:dyDescent="0.25">
      <c r="A16" s="2" t="s">
        <v>32</v>
      </c>
      <c r="B16">
        <f>GETPIVOTDATA(""&amp;B$8,Control!$A$20,"Month",""&amp;$A16)</f>
        <v>850346</v>
      </c>
      <c r="C16" t="e">
        <f>IFERROR(GETPIVOTDATA(""&amp;B$8,Control!$A$3,"Month",""&amp;$A16),NA())</f>
        <v>#N/A</v>
      </c>
      <c r="D16">
        <f>GETPIVOTDATA(""&amp;D$8,Control!$A$20,"Month",""&amp;$A16)</f>
        <v>900163</v>
      </c>
      <c r="F16" s="11" t="s">
        <v>47</v>
      </c>
      <c r="G16" s="6" t="s">
        <v>45</v>
      </c>
      <c r="H16" s="6" t="s">
        <v>46</v>
      </c>
      <c r="I16" s="6" t="s">
        <v>37</v>
      </c>
      <c r="L16" t="s">
        <v>50</v>
      </c>
      <c r="P16" s="17"/>
    </row>
    <row r="17" spans="1:21" x14ac:dyDescent="0.25">
      <c r="A17" s="2" t="s">
        <v>33</v>
      </c>
      <c r="B17">
        <f>GETPIVOTDATA(""&amp;B$8,Control!$A$20,"Month",""&amp;$A17)</f>
        <v>700391</v>
      </c>
      <c r="C17" t="e">
        <f>IFERROR(GETPIVOTDATA(""&amp;B$8,Control!$A$3,"Month",""&amp;$A17),NA())</f>
        <v>#N/A</v>
      </c>
      <c r="D17">
        <f>GETPIVOTDATA(""&amp;D$8,Control!$A$20,"Month",""&amp;$A17)</f>
        <v>1000261</v>
      </c>
      <c r="F17" s="10" t="s">
        <v>116</v>
      </c>
      <c r="G17" s="2">
        <f>GETPIVOTDATA(""&amp;F17,Control!$A$3)</f>
        <v>776529</v>
      </c>
      <c r="H17">
        <f>C5</f>
        <v>229</v>
      </c>
      <c r="I17" t="e">
        <f>IF(ISNUMBER(MATCH(F17,Control!$A$38:$A$41,0)),Processing!G17,NA())</f>
        <v>#N/A</v>
      </c>
      <c r="L17" s="7">
        <f>GETPIVOTDATA("Average of Retention Rate",Control!$A$3)</f>
        <v>0.61</v>
      </c>
      <c r="M17" s="7">
        <f>100%-L17</f>
        <v>0.39</v>
      </c>
      <c r="P17" s="10"/>
      <c r="Q17" s="10"/>
      <c r="R17" s="10"/>
      <c r="S17" s="10"/>
    </row>
    <row r="18" spans="1:21" x14ac:dyDescent="0.25">
      <c r="A18" s="2" t="s">
        <v>34</v>
      </c>
      <c r="B18">
        <f>GETPIVOTDATA(""&amp;B$8,Control!$A$20,"Month",""&amp;$A18)</f>
        <v>650203</v>
      </c>
      <c r="C18">
        <f>IFERROR(GETPIVOTDATA(""&amp;B$8,Control!$A$3,"Month",""&amp;$A18),NA())</f>
        <v>650203</v>
      </c>
      <c r="D18">
        <f>GETPIVOTDATA(""&amp;D$8,Control!$A$20,"Month",""&amp;$A18)</f>
        <v>850387</v>
      </c>
      <c r="F18" s="10" t="s">
        <v>42</v>
      </c>
      <c r="G18" s="2">
        <f>GETPIVOTDATA(""&amp;F18,Control!$A$3)</f>
        <v>499863</v>
      </c>
      <c r="H18">
        <f>GETPIVOTDATA(F18&amp;" "&amp;$H$16,Control!$A$3)</f>
        <v>159</v>
      </c>
      <c r="I18">
        <f>IF(ISNUMBER(MATCH(F18,Control!$A$38:$A$41,0)),Processing!G18,NA())</f>
        <v>499863</v>
      </c>
    </row>
    <row r="19" spans="1:21" ht="15" customHeight="1" x14ac:dyDescent="0.25">
      <c r="A19" s="2" t="s">
        <v>35</v>
      </c>
      <c r="B19">
        <f>GETPIVOTDATA(""&amp;B$8,Control!$A$20,"Month",""&amp;$A19)</f>
        <v>800355</v>
      </c>
      <c r="C19" t="e">
        <f>IFERROR(GETPIVOTDATA(""&amp;B$8,Control!$A$3,"Month",""&amp;$A19),NA())</f>
        <v>#N/A</v>
      </c>
      <c r="D19">
        <f>GETPIVOTDATA(""&amp;D$8,Control!$A$20,"Month",""&amp;$A19)</f>
        <v>700382</v>
      </c>
      <c r="F19" s="10" t="s">
        <v>43</v>
      </c>
      <c r="G19" s="2">
        <f>GETPIVOTDATA(""&amp;F19,Control!$A$3)</f>
        <v>443276</v>
      </c>
      <c r="H19">
        <f>GETPIVOTDATA(F19&amp;" "&amp;$H$16,Control!$A$3)</f>
        <v>123</v>
      </c>
      <c r="I19" t="e">
        <f>IF(ISNUMBER(MATCH(F19,Control!$A$38:$A$41,0)),Processing!G19,NA())</f>
        <v>#N/A</v>
      </c>
    </row>
    <row r="20" spans="1:21" ht="15" customHeight="1" x14ac:dyDescent="0.25">
      <c r="A20" s="2" t="s">
        <v>36</v>
      </c>
      <c r="B20">
        <f>GETPIVOTDATA(""&amp;B$8,Control!$A$20,"Month",""&amp;$A20)</f>
        <v>900113</v>
      </c>
      <c r="C20" t="e">
        <f>IFERROR(GETPIVOTDATA(""&amp;B$8,Control!$A$3,"Month",""&amp;$A20),NA())</f>
        <v>#N/A</v>
      </c>
      <c r="D20">
        <f>GETPIVOTDATA(""&amp;D$8,Control!$A$20,"Month",""&amp;$A20)</f>
        <v>600384</v>
      </c>
      <c r="F20" s="10" t="s">
        <v>44</v>
      </c>
      <c r="G20" s="21">
        <f>K2</f>
        <v>103686</v>
      </c>
      <c r="H20">
        <f>C6</f>
        <v>78</v>
      </c>
      <c r="I20" t="e">
        <f>IF(ISNUMBER(MATCH(F20,Control!$A$38:$A$41,0)),Processing!G20,NA())</f>
        <v>#N/A</v>
      </c>
    </row>
    <row r="21" spans="1:21" x14ac:dyDescent="0.25">
      <c r="B21" t="s">
        <v>8</v>
      </c>
      <c r="C21" t="s">
        <v>40</v>
      </c>
      <c r="D21" t="s">
        <v>41</v>
      </c>
      <c r="G21" s="2"/>
      <c r="H21">
        <f>MAX(H17:H20)*150%</f>
        <v>343.5</v>
      </c>
      <c r="I21" s="8">
        <f>GETPIVOTDATA("Value",Control!$A$37)</f>
        <v>588164</v>
      </c>
    </row>
    <row r="22" spans="1:21" x14ac:dyDescent="0.25">
      <c r="B22" s="9">
        <f>C22/D22</f>
        <v>0.76459658955275656</v>
      </c>
      <c r="C22" s="8">
        <f>GETPIVOTDATA("Sum of Revenue",Control!$A$3)</f>
        <v>650203</v>
      </c>
      <c r="D22" s="8">
        <f>GETPIVOTDATA("Sum of Forecast",Control!$A$3)</f>
        <v>850387</v>
      </c>
    </row>
    <row r="23" spans="1:21" x14ac:dyDescent="0.25">
      <c r="U23" s="2"/>
    </row>
    <row r="24" spans="1:21" x14ac:dyDescent="0.25">
      <c r="B24" s="55" t="s">
        <v>61</v>
      </c>
      <c r="C24" s="55"/>
      <c r="D24" s="55"/>
      <c r="E24" s="55"/>
      <c r="F24" s="55"/>
      <c r="G24" s="55" t="s">
        <v>62</v>
      </c>
      <c r="H24" s="55"/>
      <c r="I24" s="55"/>
      <c r="J24" s="55"/>
      <c r="K24" s="55"/>
      <c r="U24" s="2"/>
    </row>
    <row r="25" spans="1:21" x14ac:dyDescent="0.25">
      <c r="A25">
        <v>1</v>
      </c>
      <c r="B25" s="6" t="s">
        <v>65</v>
      </c>
      <c r="C25" s="6" t="s">
        <v>66</v>
      </c>
      <c r="D25" s="6" t="s">
        <v>67</v>
      </c>
      <c r="E25" s="6" t="s">
        <v>68</v>
      </c>
      <c r="F25" s="6" t="s">
        <v>69</v>
      </c>
      <c r="G25" s="6" t="s">
        <v>70</v>
      </c>
      <c r="H25" s="6" t="s">
        <v>71</v>
      </c>
      <c r="I25" s="6" t="s">
        <v>72</v>
      </c>
      <c r="J25" s="6" t="s">
        <v>73</v>
      </c>
      <c r="K25" s="6" t="s">
        <v>74</v>
      </c>
      <c r="L25" s="2" t="s">
        <v>63</v>
      </c>
      <c r="M25" s="6" t="s">
        <v>64</v>
      </c>
      <c r="N25" s="6" t="s">
        <v>76</v>
      </c>
      <c r="O25" s="6" t="s">
        <v>77</v>
      </c>
      <c r="U25" s="2"/>
    </row>
    <row r="26" spans="1:21" x14ac:dyDescent="0.25">
      <c r="A26" s="11" t="s">
        <v>56</v>
      </c>
      <c r="B26" s="2">
        <f t="shared" ref="B26:F30" si="4">($L26=B$31)*10*($A$25=1)</f>
        <v>10</v>
      </c>
      <c r="C26" s="2">
        <f t="shared" si="4"/>
        <v>0</v>
      </c>
      <c r="D26" s="2">
        <f t="shared" si="4"/>
        <v>0</v>
      </c>
      <c r="E26" s="2">
        <f t="shared" si="4"/>
        <v>0</v>
      </c>
      <c r="F26" s="2">
        <f t="shared" si="4"/>
        <v>0</v>
      </c>
      <c r="G26" s="2">
        <f t="shared" ref="G26:K30" si="5">($L26=G$31)*10*($A$25=2)</f>
        <v>0</v>
      </c>
      <c r="H26" s="2">
        <f t="shared" si="5"/>
        <v>0</v>
      </c>
      <c r="I26" s="2">
        <f t="shared" si="5"/>
        <v>0</v>
      </c>
      <c r="J26" s="2">
        <f t="shared" si="5"/>
        <v>0</v>
      </c>
      <c r="K26" s="2">
        <f t="shared" si="5"/>
        <v>0</v>
      </c>
      <c r="L26" s="2" cm="1">
        <f t="array" ref="L26">INDEX(CHOOSE($A$25,$E$34:$E$38,$E$41:$E$45),A34)</f>
        <v>1</v>
      </c>
      <c r="M26" s="2" t="str" cm="1">
        <f t="array" ref="M26">INDEX(CHOOSE($A$25,$F$34:$F$38,$F$41:$F$45),A34)</f>
        <v>Ethan</v>
      </c>
      <c r="N26" s="8">
        <f t="shared" ref="N26:N30" si="6">CHOOSE($A$25,G34,TEXT(G41,"0%"))</f>
        <v>23076</v>
      </c>
      <c r="O26" s="15" t="str">
        <f>CHOOSE($A$25,"",G41)</f>
        <v/>
      </c>
      <c r="U26" s="2"/>
    </row>
    <row r="27" spans="1:21" x14ac:dyDescent="0.25">
      <c r="A27" s="11" t="s">
        <v>57</v>
      </c>
      <c r="B27" s="2">
        <f t="shared" si="4"/>
        <v>0</v>
      </c>
      <c r="C27" s="2">
        <f t="shared" si="4"/>
        <v>0</v>
      </c>
      <c r="D27" s="2">
        <f t="shared" si="4"/>
        <v>10</v>
      </c>
      <c r="E27" s="2">
        <f t="shared" si="4"/>
        <v>0</v>
      </c>
      <c r="F27" s="2">
        <f t="shared" si="4"/>
        <v>0</v>
      </c>
      <c r="G27" s="2">
        <f t="shared" si="5"/>
        <v>0</v>
      </c>
      <c r="H27" s="2">
        <f t="shared" si="5"/>
        <v>0</v>
      </c>
      <c r="I27" s="2">
        <f t="shared" si="5"/>
        <v>0</v>
      </c>
      <c r="J27" s="2">
        <f t="shared" si="5"/>
        <v>0</v>
      </c>
      <c r="K27" s="2">
        <f t="shared" si="5"/>
        <v>0</v>
      </c>
      <c r="L27" s="2" cm="1">
        <f t="array" ref="L27">INDEX(CHOOSE($A$25,$E$34:$E$38,$E$41:$E$45),A35)</f>
        <v>3</v>
      </c>
      <c r="M27" s="2" t="str" cm="1">
        <f t="array" ref="M27">INDEX(CHOOSE($A$25,$F$34:$F$38,$F$41:$F$45),A35)</f>
        <v>James</v>
      </c>
      <c r="N27" s="8">
        <f t="shared" si="6"/>
        <v>22452</v>
      </c>
      <c r="O27" s="15" t="str">
        <f t="shared" ref="O27:O30" si="7">CHOOSE($A$25,"",G42)</f>
        <v/>
      </c>
      <c r="U27" s="2"/>
    </row>
    <row r="28" spans="1:21" x14ac:dyDescent="0.25">
      <c r="A28" s="11" t="s">
        <v>58</v>
      </c>
      <c r="B28" s="2">
        <f t="shared" si="4"/>
        <v>0</v>
      </c>
      <c r="C28" s="2">
        <f t="shared" si="4"/>
        <v>0</v>
      </c>
      <c r="D28" s="2">
        <f t="shared" si="4"/>
        <v>0</v>
      </c>
      <c r="E28" s="2">
        <f t="shared" si="4"/>
        <v>0</v>
      </c>
      <c r="F28" s="2">
        <f t="shared" si="4"/>
        <v>10</v>
      </c>
      <c r="G28" s="2">
        <f t="shared" si="5"/>
        <v>0</v>
      </c>
      <c r="H28" s="2">
        <f t="shared" si="5"/>
        <v>0</v>
      </c>
      <c r="I28" s="2">
        <f t="shared" si="5"/>
        <v>0</v>
      </c>
      <c r="J28" s="2">
        <f t="shared" si="5"/>
        <v>0</v>
      </c>
      <c r="K28" s="2">
        <f t="shared" si="5"/>
        <v>0</v>
      </c>
      <c r="L28" s="2" cm="1">
        <f t="array" ref="L28">INDEX(CHOOSE($A$25,$E$34:$E$38,$E$41:$E$45),A36)</f>
        <v>5</v>
      </c>
      <c r="M28" s="2" t="str" cm="1">
        <f t="array" ref="M28">INDEX(CHOOSE($A$25,$F$34:$F$38,$F$41:$F$45),A36)</f>
        <v>Emma</v>
      </c>
      <c r="N28" s="8">
        <f t="shared" si="6"/>
        <v>20737</v>
      </c>
      <c r="O28" s="15" t="str">
        <f t="shared" si="7"/>
        <v/>
      </c>
    </row>
    <row r="29" spans="1:21" x14ac:dyDescent="0.25">
      <c r="A29" s="11" t="s">
        <v>59</v>
      </c>
      <c r="B29" s="2">
        <f t="shared" si="4"/>
        <v>0</v>
      </c>
      <c r="C29" s="2">
        <f t="shared" si="4"/>
        <v>0</v>
      </c>
      <c r="D29" s="2">
        <f t="shared" si="4"/>
        <v>0</v>
      </c>
      <c r="E29" s="2">
        <f t="shared" si="4"/>
        <v>10</v>
      </c>
      <c r="F29" s="2">
        <f t="shared" si="4"/>
        <v>0</v>
      </c>
      <c r="G29" s="2">
        <f t="shared" si="5"/>
        <v>0</v>
      </c>
      <c r="H29" s="2">
        <f t="shared" si="5"/>
        <v>0</v>
      </c>
      <c r="I29" s="2">
        <f t="shared" si="5"/>
        <v>0</v>
      </c>
      <c r="J29" s="2">
        <f t="shared" si="5"/>
        <v>0</v>
      </c>
      <c r="K29" s="2">
        <f t="shared" si="5"/>
        <v>0</v>
      </c>
      <c r="L29" s="2" cm="1">
        <f t="array" ref="L29">INDEX(CHOOSE($A$25,$E$34:$E$38,$E$41:$E$45),A37)</f>
        <v>4</v>
      </c>
      <c r="M29" s="2" t="str" cm="1">
        <f t="array" ref="M29">INDEX(CHOOSE($A$25,$F$34:$F$38,$F$41:$F$45),A37)</f>
        <v>Olivia</v>
      </c>
      <c r="N29" s="8">
        <f t="shared" si="6"/>
        <v>19334</v>
      </c>
      <c r="O29" s="15" t="str">
        <f t="shared" si="7"/>
        <v/>
      </c>
    </row>
    <row r="30" spans="1:21" x14ac:dyDescent="0.25">
      <c r="A30" s="11" t="s">
        <v>60</v>
      </c>
      <c r="B30" s="2">
        <f t="shared" si="4"/>
        <v>0</v>
      </c>
      <c r="C30" s="2">
        <f t="shared" si="4"/>
        <v>10</v>
      </c>
      <c r="D30" s="2">
        <f t="shared" si="4"/>
        <v>0</v>
      </c>
      <c r="E30" s="2">
        <f t="shared" si="4"/>
        <v>0</v>
      </c>
      <c r="F30" s="2">
        <f t="shared" si="4"/>
        <v>0</v>
      </c>
      <c r="G30" s="2">
        <f t="shared" si="5"/>
        <v>0</v>
      </c>
      <c r="H30" s="2">
        <f t="shared" si="5"/>
        <v>0</v>
      </c>
      <c r="I30" s="2">
        <f t="shared" si="5"/>
        <v>0</v>
      </c>
      <c r="J30" s="2">
        <f t="shared" si="5"/>
        <v>0</v>
      </c>
      <c r="K30" s="2">
        <f t="shared" si="5"/>
        <v>0</v>
      </c>
      <c r="L30" s="2" cm="1">
        <f t="array" ref="L30">INDEX(CHOOSE($A$25,$E$34:$E$38,$E$41:$E$45),A38)</f>
        <v>2</v>
      </c>
      <c r="M30" s="2" t="str" cm="1">
        <f t="array" ref="M30">INDEX(CHOOSE($A$25,$F$34:$F$38,$F$41:$F$45),A38)</f>
        <v>Michael</v>
      </c>
      <c r="N30" s="8">
        <f t="shared" si="6"/>
        <v>18087</v>
      </c>
      <c r="O30" s="15" t="str">
        <f t="shared" si="7"/>
        <v/>
      </c>
    </row>
    <row r="31" spans="1:21" x14ac:dyDescent="0.25">
      <c r="A31" s="3" t="s">
        <v>75</v>
      </c>
      <c r="B31" s="6">
        <v>1</v>
      </c>
      <c r="C31" s="6">
        <v>2</v>
      </c>
      <c r="D31" s="6">
        <v>3</v>
      </c>
      <c r="E31" s="6">
        <v>4</v>
      </c>
      <c r="F31" s="6">
        <v>5</v>
      </c>
      <c r="G31" s="6">
        <v>1</v>
      </c>
      <c r="H31" s="6">
        <v>2</v>
      </c>
      <c r="I31" s="6">
        <v>3</v>
      </c>
      <c r="J31" s="6">
        <v>4</v>
      </c>
      <c r="K31" s="6">
        <v>5</v>
      </c>
    </row>
    <row r="33" spans="1:7" x14ac:dyDescent="0.25">
      <c r="B33" s="5" t="s">
        <v>61</v>
      </c>
      <c r="C33" s="6" t="s">
        <v>76</v>
      </c>
      <c r="E33" t="s">
        <v>63</v>
      </c>
    </row>
    <row r="34" spans="1:7" x14ac:dyDescent="0.25">
      <c r="A34">
        <v>1</v>
      </c>
      <c r="B34" s="3" t="s">
        <v>65</v>
      </c>
      <c r="C34">
        <f>GETPIVOTDATA(""&amp;B34,Control!$A$3)</f>
        <v>23076</v>
      </c>
      <c r="E34">
        <f t="array" ref="E34:G38">_xlfn._xlws.SORT(A34:C38,3,-1)</f>
        <v>1</v>
      </c>
      <c r="F34" t="str">
        <v>Ethan</v>
      </c>
      <c r="G34">
        <v>23076</v>
      </c>
    </row>
    <row r="35" spans="1:7" x14ac:dyDescent="0.25">
      <c r="A35">
        <v>2</v>
      </c>
      <c r="B35" s="3" t="s">
        <v>66</v>
      </c>
      <c r="C35">
        <f>GETPIVOTDATA(""&amp;B35,Control!$A$3)</f>
        <v>18087</v>
      </c>
      <c r="E35">
        <v>3</v>
      </c>
      <c r="F35" t="str">
        <v>James</v>
      </c>
      <c r="G35">
        <v>22452</v>
      </c>
    </row>
    <row r="36" spans="1:7" x14ac:dyDescent="0.25">
      <c r="A36">
        <v>3</v>
      </c>
      <c r="B36" s="3" t="s">
        <v>67</v>
      </c>
      <c r="C36">
        <f>GETPIVOTDATA(""&amp;B36,Control!$A$3)</f>
        <v>22452</v>
      </c>
      <c r="E36">
        <v>5</v>
      </c>
      <c r="F36" t="str">
        <v>Emma</v>
      </c>
      <c r="G36">
        <v>20737</v>
      </c>
    </row>
    <row r="37" spans="1:7" x14ac:dyDescent="0.25">
      <c r="A37">
        <v>4</v>
      </c>
      <c r="B37" s="3" t="s">
        <v>68</v>
      </c>
      <c r="C37">
        <f>GETPIVOTDATA(""&amp;B37,Control!$A$3)</f>
        <v>19334</v>
      </c>
      <c r="E37">
        <v>4</v>
      </c>
      <c r="F37" t="str">
        <v>Olivia</v>
      </c>
      <c r="G37">
        <v>19334</v>
      </c>
    </row>
    <row r="38" spans="1:7" x14ac:dyDescent="0.25">
      <c r="A38">
        <v>5</v>
      </c>
      <c r="B38" s="3" t="s">
        <v>69</v>
      </c>
      <c r="C38">
        <f>GETPIVOTDATA(""&amp;B38,Control!$A$3)</f>
        <v>20737</v>
      </c>
      <c r="E38">
        <v>2</v>
      </c>
      <c r="F38" t="str">
        <v>Michael</v>
      </c>
      <c r="G38">
        <v>18087</v>
      </c>
    </row>
    <row r="40" spans="1:7" x14ac:dyDescent="0.25">
      <c r="B40" s="5" t="s">
        <v>62</v>
      </c>
      <c r="C40" s="6" t="s">
        <v>77</v>
      </c>
      <c r="E40" t="s">
        <v>63</v>
      </c>
    </row>
    <row r="41" spans="1:7" x14ac:dyDescent="0.25">
      <c r="A41">
        <v>1</v>
      </c>
      <c r="B41" t="s">
        <v>70</v>
      </c>
      <c r="C41" s="15">
        <f>GETPIVOTDATA(""&amp;B41,Control!$A$3)</f>
        <v>1.02</v>
      </c>
      <c r="E41">
        <f t="array" ref="E41:G45">_xlfn._xlws.SORT(A41:C45,3,-1)</f>
        <v>3</v>
      </c>
      <c r="F41" t="str">
        <v>Sophia</v>
      </c>
      <c r="G41" s="15">
        <v>1.26</v>
      </c>
    </row>
    <row r="42" spans="1:7" x14ac:dyDescent="0.25">
      <c r="A42">
        <v>2</v>
      </c>
      <c r="B42" t="s">
        <v>71</v>
      </c>
      <c r="C42" s="15">
        <f>GETPIVOTDATA(""&amp;B42,Control!$A$3)</f>
        <v>1.21</v>
      </c>
      <c r="E42">
        <v>2</v>
      </c>
      <c r="F42" t="str">
        <v>Ryan</v>
      </c>
      <c r="G42" s="15">
        <v>1.21</v>
      </c>
    </row>
    <row r="43" spans="1:7" x14ac:dyDescent="0.25">
      <c r="A43">
        <v>3</v>
      </c>
      <c r="B43" t="s">
        <v>72</v>
      </c>
      <c r="C43" s="15">
        <f>GETPIVOTDATA(""&amp;B43,Control!$A$3)</f>
        <v>1.26</v>
      </c>
      <c r="E43">
        <v>1</v>
      </c>
      <c r="F43" t="str">
        <v>Daniel</v>
      </c>
      <c r="G43" s="15">
        <v>1.02</v>
      </c>
    </row>
    <row r="44" spans="1:7" x14ac:dyDescent="0.25">
      <c r="A44">
        <v>4</v>
      </c>
      <c r="B44" t="s">
        <v>73</v>
      </c>
      <c r="C44" s="15">
        <f>GETPIVOTDATA(""&amp;B44,Control!$A$3)</f>
        <v>0.96</v>
      </c>
      <c r="E44">
        <v>4</v>
      </c>
      <c r="F44" t="str">
        <v>Ava</v>
      </c>
      <c r="G44" s="15">
        <v>0.96</v>
      </c>
    </row>
    <row r="45" spans="1:7" x14ac:dyDescent="0.25">
      <c r="A45">
        <v>5</v>
      </c>
      <c r="B45" t="s">
        <v>74</v>
      </c>
      <c r="C45" s="15">
        <f>GETPIVOTDATA(""&amp;B45,Control!$A$3)</f>
        <v>0.89</v>
      </c>
      <c r="E45">
        <v>5</v>
      </c>
      <c r="F45" t="str">
        <v>Madison</v>
      </c>
      <c r="G45" s="15">
        <v>0.89</v>
      </c>
    </row>
  </sheetData>
  <sortState xmlns:xlrd2="http://schemas.microsoft.com/office/spreadsheetml/2017/richdata2" ref="I8:J14">
    <sortCondition descending="1" ref="J8:J14"/>
  </sortState>
  <mergeCells count="2">
    <mergeCell ref="B24:F24"/>
    <mergeCell ref="G24:K24"/>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7D853-D56E-4838-BDAE-E31D52FF339E}">
  <dimension ref="A1:BC46"/>
  <sheetViews>
    <sheetView topLeftCell="A4" workbookViewId="0">
      <selection activeCell="E21" sqref="E21"/>
    </sheetView>
  </sheetViews>
  <sheetFormatPr defaultRowHeight="15" x14ac:dyDescent="0.25"/>
  <cols>
    <col min="1" max="1" width="13.42578125" bestFit="1" customWidth="1"/>
    <col min="2" max="2" width="15.85546875" bestFit="1" customWidth="1"/>
    <col min="3" max="3" width="15.5703125" bestFit="1" customWidth="1"/>
    <col min="4" max="4" width="15.85546875" bestFit="1" customWidth="1"/>
    <col min="5" max="5" width="23.42578125" bestFit="1" customWidth="1"/>
    <col min="6" max="6" width="17.5703125" bestFit="1" customWidth="1"/>
    <col min="7" max="7" width="13.140625" bestFit="1" customWidth="1"/>
    <col min="8" max="8" width="11.7109375" bestFit="1" customWidth="1"/>
    <col min="9" max="9" width="11.28515625" bestFit="1" customWidth="1"/>
    <col min="10" max="10" width="18.85546875" bestFit="1" customWidth="1"/>
    <col min="11" max="11" width="12.85546875" bestFit="1" customWidth="1"/>
    <col min="12" max="12" width="17.7109375" bestFit="1" customWidth="1"/>
    <col min="13" max="13" width="15.140625" bestFit="1" customWidth="1"/>
    <col min="14" max="14" width="11.5703125" bestFit="1" customWidth="1"/>
    <col min="15" max="15" width="15.85546875" bestFit="1" customWidth="1"/>
    <col min="16" max="16" width="15.5703125" bestFit="1" customWidth="1"/>
    <col min="17" max="17" width="15.7109375" bestFit="1" customWidth="1"/>
    <col min="18" max="18" width="18.5703125" bestFit="1" customWidth="1"/>
    <col min="19" max="19" width="22" bestFit="1" customWidth="1"/>
    <col min="20" max="20" width="24.7109375" bestFit="1" customWidth="1"/>
    <col min="21" max="21" width="14.28515625" bestFit="1" customWidth="1"/>
    <col min="22" max="22" width="14.42578125" bestFit="1" customWidth="1"/>
    <col min="23" max="23" width="14.85546875" bestFit="1" customWidth="1"/>
    <col min="24" max="24" width="14.28515625" bestFit="1" customWidth="1"/>
    <col min="25" max="25" width="11.85546875" bestFit="1" customWidth="1"/>
    <col min="26" max="26" width="14.28515625" bestFit="1" customWidth="1"/>
    <col min="27" max="27" width="13.28515625" bestFit="1" customWidth="1"/>
    <col min="28" max="28" width="13.85546875" bestFit="1" customWidth="1"/>
    <col min="29" max="29" width="24.85546875" bestFit="1" customWidth="1"/>
    <col min="30" max="36" width="11.85546875" bestFit="1" customWidth="1"/>
    <col min="37" max="43" width="12.85546875" bestFit="1" customWidth="1"/>
    <col min="44" max="44" width="19" bestFit="1" customWidth="1"/>
    <col min="45" max="45" width="20.28515625" bestFit="1" customWidth="1"/>
    <col min="46" max="46" width="12.85546875" bestFit="1" customWidth="1"/>
    <col min="47" max="47" width="14.85546875" bestFit="1" customWidth="1"/>
    <col min="48" max="48" width="13.42578125" bestFit="1" customWidth="1"/>
    <col min="49" max="49" width="12.85546875" bestFit="1" customWidth="1"/>
    <col min="50" max="50" width="13.42578125" bestFit="1" customWidth="1"/>
    <col min="51" max="51" width="16.85546875" bestFit="1" customWidth="1"/>
    <col min="52" max="52" width="15.42578125" bestFit="1" customWidth="1"/>
    <col min="53" max="53" width="17.28515625" bestFit="1" customWidth="1"/>
    <col min="54" max="54" width="14.140625" bestFit="1" customWidth="1"/>
    <col min="55" max="55" width="18.7109375" bestFit="1" customWidth="1"/>
  </cols>
  <sheetData>
    <row r="1" spans="1:55" ht="15" customHeight="1" x14ac:dyDescent="0.25"/>
    <row r="2" spans="1:55" ht="15" customHeight="1" x14ac:dyDescent="0.25"/>
    <row r="3" spans="1:55" x14ac:dyDescent="0.25">
      <c r="A3" s="18" t="s">
        <v>79</v>
      </c>
      <c r="B3" t="s">
        <v>95</v>
      </c>
      <c r="C3" t="s">
        <v>94</v>
      </c>
      <c r="D3" t="s">
        <v>93</v>
      </c>
      <c r="E3" t="s">
        <v>92</v>
      </c>
      <c r="F3" t="s">
        <v>91</v>
      </c>
      <c r="G3" t="s">
        <v>81</v>
      </c>
      <c r="H3" t="s">
        <v>82</v>
      </c>
      <c r="I3" t="s">
        <v>83</v>
      </c>
      <c r="J3" t="s">
        <v>84</v>
      </c>
      <c r="K3" t="s">
        <v>85</v>
      </c>
      <c r="L3" t="s">
        <v>96</v>
      </c>
      <c r="M3" t="s">
        <v>97</v>
      </c>
      <c r="N3" t="s">
        <v>98</v>
      </c>
      <c r="O3" t="s">
        <v>99</v>
      </c>
      <c r="P3" t="s">
        <v>100</v>
      </c>
      <c r="Q3" t="s">
        <v>111</v>
      </c>
      <c r="R3" t="s">
        <v>112</v>
      </c>
      <c r="S3" t="s">
        <v>113</v>
      </c>
      <c r="T3" t="s">
        <v>114</v>
      </c>
      <c r="U3" t="s">
        <v>118</v>
      </c>
      <c r="V3" t="s">
        <v>124</v>
      </c>
      <c r="W3" t="s">
        <v>119</v>
      </c>
      <c r="X3" t="s">
        <v>120</v>
      </c>
      <c r="Y3" t="s">
        <v>127</v>
      </c>
      <c r="Z3" t="s">
        <v>121</v>
      </c>
      <c r="AA3" t="s">
        <v>122</v>
      </c>
      <c r="AB3" t="s">
        <v>123</v>
      </c>
      <c r="AC3" t="s">
        <v>129</v>
      </c>
      <c r="AD3" t="s">
        <v>144</v>
      </c>
      <c r="AE3" t="s">
        <v>145</v>
      </c>
      <c r="AF3" t="s">
        <v>146</v>
      </c>
      <c r="AG3" t="s">
        <v>147</v>
      </c>
      <c r="AH3" t="s">
        <v>148</v>
      </c>
      <c r="AI3" t="s">
        <v>149</v>
      </c>
      <c r="AJ3" t="s">
        <v>150</v>
      </c>
      <c r="AK3" t="s">
        <v>151</v>
      </c>
      <c r="AL3" t="s">
        <v>152</v>
      </c>
      <c r="AM3" t="s">
        <v>153</v>
      </c>
      <c r="AN3" t="s">
        <v>154</v>
      </c>
      <c r="AO3" t="s">
        <v>155</v>
      </c>
      <c r="AP3" t="s">
        <v>156</v>
      </c>
      <c r="AQ3" t="s">
        <v>157</v>
      </c>
      <c r="AR3" t="s">
        <v>159</v>
      </c>
      <c r="AS3" t="s">
        <v>158</v>
      </c>
      <c r="AT3" t="s">
        <v>160</v>
      </c>
      <c r="AU3" t="s">
        <v>161</v>
      </c>
      <c r="AV3" t="s">
        <v>162</v>
      </c>
      <c r="AW3" t="s">
        <v>163</v>
      </c>
      <c r="AX3" t="s">
        <v>164</v>
      </c>
      <c r="AY3" t="s">
        <v>165</v>
      </c>
      <c r="AZ3" t="s">
        <v>166</v>
      </c>
      <c r="BA3" t="s">
        <v>167</v>
      </c>
      <c r="BB3" t="s">
        <v>168</v>
      </c>
      <c r="BC3" t="s">
        <v>169</v>
      </c>
    </row>
    <row r="4" spans="1:55" x14ac:dyDescent="0.25">
      <c r="A4" s="3" t="s">
        <v>34</v>
      </c>
      <c r="B4" s="56">
        <v>2986</v>
      </c>
      <c r="C4" s="56">
        <v>865</v>
      </c>
      <c r="D4" s="56">
        <v>573</v>
      </c>
      <c r="E4" s="56">
        <v>305</v>
      </c>
      <c r="F4" s="56">
        <v>95</v>
      </c>
      <c r="G4" s="56">
        <v>1223</v>
      </c>
      <c r="H4" s="56">
        <v>642</v>
      </c>
      <c r="I4" s="56">
        <v>491</v>
      </c>
      <c r="J4" s="56">
        <v>229</v>
      </c>
      <c r="K4" s="56">
        <v>78</v>
      </c>
      <c r="L4" s="20">
        <v>103686</v>
      </c>
      <c r="M4" s="20">
        <v>192011</v>
      </c>
      <c r="N4" s="20">
        <v>19201</v>
      </c>
      <c r="O4" s="56">
        <v>650203</v>
      </c>
      <c r="P4" s="56">
        <v>850387</v>
      </c>
      <c r="Q4" s="20">
        <v>499863</v>
      </c>
      <c r="R4" s="20">
        <v>443276</v>
      </c>
      <c r="S4" s="56">
        <v>159</v>
      </c>
      <c r="T4" s="56">
        <v>123</v>
      </c>
      <c r="U4" s="20">
        <v>776529</v>
      </c>
      <c r="V4" s="56">
        <v>0.1</v>
      </c>
      <c r="W4" s="56">
        <v>0.1</v>
      </c>
      <c r="X4" s="56">
        <v>0.15</v>
      </c>
      <c r="Y4" s="4">
        <v>0.18</v>
      </c>
      <c r="Z4" s="56">
        <v>0.15</v>
      </c>
      <c r="AA4" s="56">
        <v>0.14000000000000001</v>
      </c>
      <c r="AB4" s="56">
        <v>0.17</v>
      </c>
      <c r="AC4" s="4">
        <v>0.61</v>
      </c>
      <c r="AD4" s="4">
        <v>1</v>
      </c>
      <c r="AE4" s="4">
        <v>0.6</v>
      </c>
      <c r="AF4" s="4">
        <v>0.51</v>
      </c>
      <c r="AG4" s="4">
        <v>0.79</v>
      </c>
      <c r="AH4" s="4">
        <v>0.69</v>
      </c>
      <c r="AI4" s="4">
        <v>0.4</v>
      </c>
      <c r="AJ4" s="4">
        <v>0.01</v>
      </c>
      <c r="AK4" s="4">
        <v>0.12</v>
      </c>
      <c r="AL4" s="4">
        <v>0.34</v>
      </c>
      <c r="AM4" s="4">
        <v>0.3</v>
      </c>
      <c r="AN4" s="4">
        <v>0.44</v>
      </c>
      <c r="AO4" s="4">
        <v>0.48</v>
      </c>
      <c r="AP4" s="4">
        <v>0.56000000000000005</v>
      </c>
      <c r="AQ4" s="4">
        <v>1</v>
      </c>
      <c r="AR4" s="56">
        <v>5.4</v>
      </c>
      <c r="AS4" s="56">
        <v>0.14000000000000001</v>
      </c>
      <c r="AT4" s="20">
        <v>23076</v>
      </c>
      <c r="AU4" s="20">
        <v>18087</v>
      </c>
      <c r="AV4" s="20">
        <v>22452</v>
      </c>
      <c r="AW4" s="20">
        <v>19334</v>
      </c>
      <c r="AX4" s="20">
        <v>20737</v>
      </c>
      <c r="AY4" s="4">
        <v>1.02</v>
      </c>
      <c r="AZ4" s="4">
        <v>1.21</v>
      </c>
      <c r="BA4" s="4">
        <v>1.26</v>
      </c>
      <c r="BB4" s="4">
        <v>0.96</v>
      </c>
      <c r="BC4" s="4">
        <v>0.89</v>
      </c>
    </row>
    <row r="5" spans="1:55" x14ac:dyDescent="0.25">
      <c r="A5" s="3" t="s">
        <v>80</v>
      </c>
      <c r="B5" s="56">
        <v>2986</v>
      </c>
      <c r="C5" s="56">
        <v>865</v>
      </c>
      <c r="D5" s="56">
        <v>573</v>
      </c>
      <c r="E5" s="56">
        <v>305</v>
      </c>
      <c r="F5" s="56">
        <v>95</v>
      </c>
      <c r="G5" s="56">
        <v>1223</v>
      </c>
      <c r="H5" s="56">
        <v>642</v>
      </c>
      <c r="I5" s="56">
        <v>491</v>
      </c>
      <c r="J5" s="56">
        <v>229</v>
      </c>
      <c r="K5" s="56">
        <v>78</v>
      </c>
      <c r="L5" s="20">
        <v>103686</v>
      </c>
      <c r="M5" s="20">
        <v>192011</v>
      </c>
      <c r="N5" s="20">
        <v>19201</v>
      </c>
      <c r="O5" s="56">
        <v>650203</v>
      </c>
      <c r="P5" s="56">
        <v>850387</v>
      </c>
      <c r="Q5" s="20">
        <v>499863</v>
      </c>
      <c r="R5" s="20">
        <v>443276</v>
      </c>
      <c r="S5" s="56">
        <v>159</v>
      </c>
      <c r="T5" s="56">
        <v>123</v>
      </c>
      <c r="U5" s="20">
        <v>776529</v>
      </c>
      <c r="V5" s="4">
        <v>0.1</v>
      </c>
      <c r="W5" s="4">
        <v>0.1</v>
      </c>
      <c r="X5" s="4">
        <v>0.15</v>
      </c>
      <c r="Y5" s="4">
        <v>0.18</v>
      </c>
      <c r="Z5" s="4">
        <v>0.15</v>
      </c>
      <c r="AA5" s="4">
        <v>0.14000000000000001</v>
      </c>
      <c r="AB5" s="4">
        <v>0.17</v>
      </c>
      <c r="AC5" s="4">
        <v>0.61</v>
      </c>
      <c r="AD5" s="4">
        <v>1</v>
      </c>
      <c r="AE5" s="4">
        <v>0.6</v>
      </c>
      <c r="AF5" s="4">
        <v>0.51</v>
      </c>
      <c r="AG5" s="4">
        <v>0.79</v>
      </c>
      <c r="AH5" s="4">
        <v>0.69</v>
      </c>
      <c r="AI5" s="4">
        <v>0.4</v>
      </c>
      <c r="AJ5" s="4">
        <v>0.01</v>
      </c>
      <c r="AK5" s="4">
        <v>0.12</v>
      </c>
      <c r="AL5" s="4">
        <v>0.34</v>
      </c>
      <c r="AM5" s="4">
        <v>0.3</v>
      </c>
      <c r="AN5" s="4">
        <v>0.44</v>
      </c>
      <c r="AO5" s="4">
        <v>0.48</v>
      </c>
      <c r="AP5" s="4">
        <v>0.56000000000000005</v>
      </c>
      <c r="AQ5" s="4">
        <v>1</v>
      </c>
      <c r="AR5" s="56">
        <v>5.4</v>
      </c>
      <c r="AS5" s="56">
        <v>0.14000000000000001</v>
      </c>
      <c r="AT5" s="20">
        <v>23076</v>
      </c>
      <c r="AU5" s="20">
        <v>18087</v>
      </c>
      <c r="AV5" s="20">
        <v>22452</v>
      </c>
      <c r="AW5" s="20">
        <v>19334</v>
      </c>
      <c r="AX5" s="20">
        <v>20737</v>
      </c>
      <c r="AY5" s="4">
        <v>1.02</v>
      </c>
      <c r="AZ5" s="4">
        <v>1.21</v>
      </c>
      <c r="BA5" s="4">
        <v>1.26</v>
      </c>
      <c r="BB5" s="4">
        <v>0.96</v>
      </c>
      <c r="BC5" s="4">
        <v>0.89</v>
      </c>
    </row>
    <row r="20" spans="1:3" x14ac:dyDescent="0.25">
      <c r="A20" s="18" t="s">
        <v>79</v>
      </c>
      <c r="B20" t="s">
        <v>99</v>
      </c>
      <c r="C20" t="s">
        <v>100</v>
      </c>
    </row>
    <row r="21" spans="1:3" x14ac:dyDescent="0.25">
      <c r="A21" s="3" t="s">
        <v>25</v>
      </c>
      <c r="B21" s="56">
        <v>620194</v>
      </c>
      <c r="C21" s="56">
        <v>950198</v>
      </c>
    </row>
    <row r="22" spans="1:3" x14ac:dyDescent="0.25">
      <c r="A22" s="3" t="s">
        <v>26</v>
      </c>
      <c r="B22" s="56">
        <v>750285</v>
      </c>
      <c r="C22" s="56">
        <v>800198</v>
      </c>
    </row>
    <row r="23" spans="1:3" x14ac:dyDescent="0.25">
      <c r="A23" s="3" t="s">
        <v>27</v>
      </c>
      <c r="B23" s="56">
        <v>880309</v>
      </c>
      <c r="C23" s="56">
        <v>700366</v>
      </c>
    </row>
    <row r="24" spans="1:3" x14ac:dyDescent="0.25">
      <c r="A24" s="3" t="s">
        <v>28</v>
      </c>
      <c r="B24" s="56">
        <v>1020288</v>
      </c>
      <c r="C24" s="56">
        <v>650158</v>
      </c>
    </row>
    <row r="25" spans="1:3" x14ac:dyDescent="0.25">
      <c r="A25" s="3" t="s">
        <v>29</v>
      </c>
      <c r="B25" s="56">
        <v>1150282</v>
      </c>
      <c r="C25" s="56">
        <v>550211</v>
      </c>
    </row>
    <row r="26" spans="1:3" x14ac:dyDescent="0.25">
      <c r="A26" s="3" t="s">
        <v>30</v>
      </c>
      <c r="B26" s="56">
        <v>1100350</v>
      </c>
      <c r="C26" s="56">
        <v>600367</v>
      </c>
    </row>
    <row r="27" spans="1:3" x14ac:dyDescent="0.25">
      <c r="A27" s="3" t="s">
        <v>31</v>
      </c>
      <c r="B27" s="56">
        <v>950350</v>
      </c>
      <c r="C27" s="56">
        <v>750365</v>
      </c>
    </row>
    <row r="28" spans="1:3" x14ac:dyDescent="0.25">
      <c r="A28" s="3" t="s">
        <v>32</v>
      </c>
      <c r="B28" s="56">
        <v>850346</v>
      </c>
      <c r="C28" s="56">
        <v>900163</v>
      </c>
    </row>
    <row r="29" spans="1:3" x14ac:dyDescent="0.25">
      <c r="A29" s="3" t="s">
        <v>33</v>
      </c>
      <c r="B29" s="56">
        <v>700391</v>
      </c>
      <c r="C29" s="56">
        <v>1000261</v>
      </c>
    </row>
    <row r="30" spans="1:3" x14ac:dyDescent="0.25">
      <c r="A30" s="3" t="s">
        <v>34</v>
      </c>
      <c r="B30" s="56">
        <v>650203</v>
      </c>
      <c r="C30" s="56">
        <v>850387</v>
      </c>
    </row>
    <row r="31" spans="1:3" x14ac:dyDescent="0.25">
      <c r="A31" s="3" t="s">
        <v>35</v>
      </c>
      <c r="B31" s="56">
        <v>800355</v>
      </c>
      <c r="C31" s="56">
        <v>700382</v>
      </c>
    </row>
    <row r="32" spans="1:3" x14ac:dyDescent="0.25">
      <c r="A32" s="3" t="s">
        <v>36</v>
      </c>
      <c r="B32" s="56">
        <v>900113</v>
      </c>
      <c r="C32" s="56">
        <v>600384</v>
      </c>
    </row>
    <row r="33" spans="1:3" x14ac:dyDescent="0.25">
      <c r="A33" s="3" t="s">
        <v>80</v>
      </c>
      <c r="B33" s="56">
        <v>10373466</v>
      </c>
      <c r="C33" s="56">
        <v>9053440</v>
      </c>
    </row>
    <row r="37" spans="1:3" x14ac:dyDescent="0.25">
      <c r="A37" s="18" t="s">
        <v>79</v>
      </c>
      <c r="B37" t="s">
        <v>115</v>
      </c>
    </row>
    <row r="38" spans="1:3" x14ac:dyDescent="0.25">
      <c r="A38" s="3" t="s">
        <v>42</v>
      </c>
      <c r="B38">
        <v>588164</v>
      </c>
    </row>
    <row r="39" spans="1:3" x14ac:dyDescent="0.25">
      <c r="A39" s="3" t="s">
        <v>80</v>
      </c>
      <c r="B39">
        <v>588164</v>
      </c>
    </row>
    <row r="44" spans="1:3" x14ac:dyDescent="0.25">
      <c r="A44" s="18" t="s">
        <v>79</v>
      </c>
      <c r="B44" t="s">
        <v>128</v>
      </c>
    </row>
    <row r="45" spans="1:3" x14ac:dyDescent="0.25">
      <c r="A45" s="3" t="s">
        <v>104</v>
      </c>
      <c r="B45" s="4">
        <v>0.2</v>
      </c>
    </row>
    <row r="46" spans="1:3" x14ac:dyDescent="0.25">
      <c r="A46" s="3" t="s">
        <v>80</v>
      </c>
      <c r="B46" s="4">
        <v>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2F24B-CC86-4770-8238-2C7B76F1B619}">
  <dimension ref="A1:BE37"/>
  <sheetViews>
    <sheetView topLeftCell="X1" zoomScale="35" zoomScaleNormal="35" workbookViewId="0">
      <selection activeCell="BJ41" sqref="BJ41"/>
    </sheetView>
  </sheetViews>
  <sheetFormatPr defaultRowHeight="15" x14ac:dyDescent="0.25"/>
  <cols>
    <col min="11" max="11" width="12.85546875" customWidth="1"/>
    <col min="13" max="14" width="9.5703125" bestFit="1" customWidth="1"/>
    <col min="15" max="15" width="9" bestFit="1" customWidth="1"/>
    <col min="46" max="46" width="8.85546875" style="2"/>
  </cols>
  <sheetData>
    <row r="1" spans="1:57" ht="15" customHeight="1" x14ac:dyDescent="0.25">
      <c r="A1" s="6" t="s">
        <v>78</v>
      </c>
      <c r="B1" s="6" t="s">
        <v>23</v>
      </c>
      <c r="C1" s="6" t="s">
        <v>86</v>
      </c>
      <c r="D1" s="6" t="s">
        <v>87</v>
      </c>
      <c r="E1" s="6" t="s">
        <v>88</v>
      </c>
      <c r="F1" s="6" t="s">
        <v>89</v>
      </c>
      <c r="G1" s="5" t="s">
        <v>90</v>
      </c>
      <c r="H1" s="6" t="s">
        <v>12</v>
      </c>
      <c r="I1" s="6" t="s">
        <v>13</v>
      </c>
      <c r="J1" s="6" t="s">
        <v>14</v>
      </c>
      <c r="K1" s="6" t="s">
        <v>15</v>
      </c>
      <c r="L1" s="6" t="s">
        <v>18</v>
      </c>
      <c r="M1" s="6" t="s">
        <v>7</v>
      </c>
      <c r="N1" s="6" t="s">
        <v>9</v>
      </c>
      <c r="O1" s="6" t="s">
        <v>10</v>
      </c>
      <c r="P1" s="6" t="s">
        <v>24</v>
      </c>
      <c r="Q1" s="6" t="s">
        <v>38</v>
      </c>
      <c r="R1" s="6" t="s">
        <v>116</v>
      </c>
      <c r="S1" s="6" t="s">
        <v>42</v>
      </c>
      <c r="T1" s="6" t="s">
        <v>43</v>
      </c>
      <c r="U1" s="6" t="s">
        <v>117</v>
      </c>
      <c r="V1" s="6" t="s">
        <v>108</v>
      </c>
      <c r="W1" s="6" t="s">
        <v>109</v>
      </c>
      <c r="X1" s="6" t="s">
        <v>101</v>
      </c>
      <c r="Y1" s="6" t="s">
        <v>102</v>
      </c>
      <c r="Z1" s="6" t="s">
        <v>103</v>
      </c>
      <c r="AA1" s="2" t="s">
        <v>104</v>
      </c>
      <c r="AB1" s="6" t="s">
        <v>105</v>
      </c>
      <c r="AC1" s="6" t="s">
        <v>106</v>
      </c>
      <c r="AD1" s="6" t="s">
        <v>107</v>
      </c>
      <c r="AE1" s="6" t="s">
        <v>50</v>
      </c>
      <c r="AF1" s="6" t="s">
        <v>130</v>
      </c>
      <c r="AG1" s="6" t="s">
        <v>131</v>
      </c>
      <c r="AH1" s="6" t="s">
        <v>132</v>
      </c>
      <c r="AI1" s="6" t="s">
        <v>133</v>
      </c>
      <c r="AJ1" s="6" t="s">
        <v>134</v>
      </c>
      <c r="AK1" s="6" t="s">
        <v>135</v>
      </c>
      <c r="AL1" s="6" t="s">
        <v>136</v>
      </c>
      <c r="AM1" s="6" t="s">
        <v>137</v>
      </c>
      <c r="AN1" s="6" t="s">
        <v>138</v>
      </c>
      <c r="AO1" s="6" t="s">
        <v>139</v>
      </c>
      <c r="AP1" s="6" t="s">
        <v>140</v>
      </c>
      <c r="AQ1" s="6" t="s">
        <v>141</v>
      </c>
      <c r="AR1" s="6" t="s">
        <v>142</v>
      </c>
      <c r="AS1" s="6" t="s">
        <v>143</v>
      </c>
      <c r="AT1" s="6" t="s">
        <v>53</v>
      </c>
      <c r="AU1" s="6" t="s">
        <v>55</v>
      </c>
      <c r="AV1" s="6" t="s">
        <v>65</v>
      </c>
      <c r="AW1" s="6" t="s">
        <v>66</v>
      </c>
      <c r="AX1" s="6" t="s">
        <v>67</v>
      </c>
      <c r="AY1" s="6" t="s">
        <v>68</v>
      </c>
      <c r="AZ1" s="6" t="s">
        <v>69</v>
      </c>
      <c r="BA1" s="6" t="s">
        <v>70</v>
      </c>
      <c r="BB1" s="6" t="s">
        <v>71</v>
      </c>
      <c r="BC1" s="6" t="s">
        <v>72</v>
      </c>
      <c r="BD1" s="6" t="s">
        <v>73</v>
      </c>
      <c r="BE1" s="6" t="s">
        <v>74</v>
      </c>
    </row>
    <row r="2" spans="1:57" ht="15" customHeight="1" x14ac:dyDescent="0.25">
      <c r="A2" s="2">
        <v>2028</v>
      </c>
      <c r="B2" s="2" t="s">
        <v>25</v>
      </c>
      <c r="C2" s="2">
        <v>0</v>
      </c>
      <c r="D2" s="2">
        <v>0</v>
      </c>
      <c r="E2" s="2">
        <v>0</v>
      </c>
      <c r="F2" s="2">
        <v>0</v>
      </c>
      <c r="G2" s="2">
        <v>0</v>
      </c>
      <c r="H2" s="2">
        <v>2630</v>
      </c>
      <c r="I2" s="2">
        <v>897</v>
      </c>
      <c r="J2" s="2">
        <v>487</v>
      </c>
      <c r="K2" s="2">
        <v>263</v>
      </c>
      <c r="L2" s="2">
        <v>150</v>
      </c>
      <c r="M2" s="19">
        <v>231230</v>
      </c>
      <c r="N2" s="19">
        <v>412910</v>
      </c>
      <c r="O2" s="19">
        <v>70195</v>
      </c>
      <c r="P2" s="2">
        <v>500152</v>
      </c>
      <c r="Q2" s="2">
        <v>500171</v>
      </c>
      <c r="R2" s="19">
        <v>524393</v>
      </c>
      <c r="S2" s="19">
        <v>454255</v>
      </c>
      <c r="T2" s="19">
        <v>391700</v>
      </c>
      <c r="U2" s="19">
        <v>263</v>
      </c>
      <c r="V2" s="19">
        <v>207</v>
      </c>
      <c r="W2" s="19">
        <v>178</v>
      </c>
      <c r="X2" s="15">
        <v>0.11874999999999999</v>
      </c>
      <c r="Y2" s="15">
        <v>9.375E-2</v>
      </c>
      <c r="Z2" s="15">
        <v>0.14374999999999999</v>
      </c>
      <c r="AA2" s="15">
        <v>0.17499999999999999</v>
      </c>
      <c r="AB2" s="15">
        <v>0.16250000000000001</v>
      </c>
      <c r="AC2" s="15">
        <v>0.13750000000000001</v>
      </c>
      <c r="AD2" s="15">
        <v>0.16875000000000001</v>
      </c>
      <c r="AE2" s="15">
        <v>0.68</v>
      </c>
      <c r="AF2" s="15">
        <v>1</v>
      </c>
      <c r="AG2" s="15">
        <v>0.7</v>
      </c>
      <c r="AH2" s="15">
        <v>0.6</v>
      </c>
      <c r="AI2" s="15">
        <v>0.7</v>
      </c>
      <c r="AJ2" s="15">
        <v>0.6</v>
      </c>
      <c r="AK2" s="15">
        <v>0.4</v>
      </c>
      <c r="AL2" s="15">
        <v>0.05</v>
      </c>
      <c r="AM2" s="15">
        <v>0.1</v>
      </c>
      <c r="AN2" s="15">
        <v>0.4</v>
      </c>
      <c r="AO2" s="15">
        <v>0.25</v>
      </c>
      <c r="AP2" s="15">
        <v>0.5</v>
      </c>
      <c r="AQ2" s="15">
        <v>0.4</v>
      </c>
      <c r="AR2" s="15">
        <v>0.6</v>
      </c>
      <c r="AS2" s="15">
        <v>1</v>
      </c>
      <c r="AT2" s="2">
        <v>5.5</v>
      </c>
      <c r="AU2" s="15">
        <v>0.13</v>
      </c>
      <c r="AV2" s="19">
        <v>50710</v>
      </c>
      <c r="AW2" s="19">
        <v>51424</v>
      </c>
      <c r="AX2" s="19">
        <v>45710</v>
      </c>
      <c r="AY2" s="19">
        <v>37140</v>
      </c>
      <c r="AZ2" s="19">
        <v>46246</v>
      </c>
      <c r="BA2" s="15">
        <v>0.79</v>
      </c>
      <c r="BB2" s="15">
        <v>1.17</v>
      </c>
      <c r="BC2" s="15">
        <v>1.1100000000000001</v>
      </c>
      <c r="BD2" s="15">
        <v>1.03</v>
      </c>
      <c r="BE2" s="15">
        <v>1.23</v>
      </c>
    </row>
    <row r="3" spans="1:57" x14ac:dyDescent="0.25">
      <c r="A3" s="2">
        <v>2028</v>
      </c>
      <c r="B3" s="2" t="s">
        <v>26</v>
      </c>
      <c r="C3" s="2">
        <f>H2</f>
        <v>2630</v>
      </c>
      <c r="D3" s="2">
        <f t="shared" ref="D3:G18" si="0">I2</f>
        <v>897</v>
      </c>
      <c r="E3" s="2">
        <f t="shared" si="0"/>
        <v>487</v>
      </c>
      <c r="F3" s="2">
        <f t="shared" si="0"/>
        <v>263</v>
      </c>
      <c r="G3" s="2">
        <f t="shared" si="0"/>
        <v>150</v>
      </c>
      <c r="H3" s="2">
        <v>3216</v>
      </c>
      <c r="I3" s="2">
        <v>886</v>
      </c>
      <c r="J3" s="2">
        <v>486</v>
      </c>
      <c r="K3" s="2">
        <v>231</v>
      </c>
      <c r="L3" s="2">
        <v>107</v>
      </c>
      <c r="M3" s="19">
        <v>403930</v>
      </c>
      <c r="N3" s="19">
        <v>504912</v>
      </c>
      <c r="O3" s="19">
        <v>55540</v>
      </c>
      <c r="P3" s="2">
        <v>400386</v>
      </c>
      <c r="Q3" s="2">
        <v>425258</v>
      </c>
      <c r="R3" s="19">
        <v>530769</v>
      </c>
      <c r="S3" s="19">
        <v>520895</v>
      </c>
      <c r="T3" s="19">
        <v>360977</v>
      </c>
      <c r="U3" s="19">
        <v>231</v>
      </c>
      <c r="V3" s="19">
        <v>169</v>
      </c>
      <c r="W3" s="19">
        <v>138</v>
      </c>
      <c r="X3" s="15">
        <v>0.13</v>
      </c>
      <c r="Y3" s="15">
        <v>0.1</v>
      </c>
      <c r="Z3" s="15">
        <v>0.13</v>
      </c>
      <c r="AA3" s="15">
        <v>0.16</v>
      </c>
      <c r="AB3" s="15">
        <v>0.18</v>
      </c>
      <c r="AC3" s="15">
        <v>0.15</v>
      </c>
      <c r="AD3" s="15">
        <v>0.15</v>
      </c>
      <c r="AE3" s="15">
        <v>0.67</v>
      </c>
      <c r="AF3" s="15">
        <v>1</v>
      </c>
      <c r="AG3" s="15">
        <v>0.8</v>
      </c>
      <c r="AH3" s="15">
        <v>0.68</v>
      </c>
      <c r="AI3" s="15">
        <v>0.61</v>
      </c>
      <c r="AJ3" s="15">
        <v>0.54</v>
      </c>
      <c r="AK3" s="15">
        <v>0.33</v>
      </c>
      <c r="AL3" s="15">
        <v>0.05</v>
      </c>
      <c r="AM3" s="15">
        <v>0.08</v>
      </c>
      <c r="AN3" s="15">
        <v>0.37</v>
      </c>
      <c r="AO3" s="15">
        <v>0.21</v>
      </c>
      <c r="AP3" s="15">
        <v>0.42</v>
      </c>
      <c r="AQ3" s="15">
        <v>0.36</v>
      </c>
      <c r="AR3" s="15">
        <v>0.68</v>
      </c>
      <c r="AS3" s="15">
        <v>1</v>
      </c>
      <c r="AT3" s="2">
        <v>4.9000000000000004</v>
      </c>
      <c r="AU3" s="15">
        <v>0.18</v>
      </c>
      <c r="AV3" s="19">
        <v>76262</v>
      </c>
      <c r="AW3" s="19">
        <v>71092</v>
      </c>
      <c r="AX3" s="19">
        <v>82725</v>
      </c>
      <c r="AY3" s="19">
        <v>93065</v>
      </c>
      <c r="AZ3" s="19">
        <v>80786</v>
      </c>
      <c r="BA3" s="15">
        <v>1.03</v>
      </c>
      <c r="BB3" s="15">
        <v>0.92</v>
      </c>
      <c r="BC3" s="15">
        <v>0.8</v>
      </c>
      <c r="BD3" s="15">
        <v>1.1499999999999999</v>
      </c>
      <c r="BE3" s="15">
        <v>0.78</v>
      </c>
    </row>
    <row r="4" spans="1:57" x14ac:dyDescent="0.25">
      <c r="A4" s="2">
        <v>2028</v>
      </c>
      <c r="B4" s="2" t="s">
        <v>27</v>
      </c>
      <c r="C4" s="2">
        <f t="shared" ref="C4:C37" si="1">H3</f>
        <v>3216</v>
      </c>
      <c r="D4" s="2">
        <f t="shared" si="0"/>
        <v>886</v>
      </c>
      <c r="E4" s="2">
        <f t="shared" si="0"/>
        <v>486</v>
      </c>
      <c r="F4" s="2">
        <f t="shared" si="0"/>
        <v>231</v>
      </c>
      <c r="G4" s="2">
        <f t="shared" si="0"/>
        <v>107</v>
      </c>
      <c r="H4" s="2">
        <v>1798</v>
      </c>
      <c r="I4" s="2">
        <v>887</v>
      </c>
      <c r="J4" s="2">
        <v>462</v>
      </c>
      <c r="K4" s="2">
        <v>286</v>
      </c>
      <c r="L4" s="2">
        <v>99</v>
      </c>
      <c r="M4" s="19">
        <v>194777</v>
      </c>
      <c r="N4" s="19">
        <v>282286</v>
      </c>
      <c r="O4" s="19">
        <v>22583</v>
      </c>
      <c r="P4" s="2">
        <v>500386</v>
      </c>
      <c r="Q4" s="2">
        <v>650124</v>
      </c>
      <c r="R4" s="19">
        <v>547776</v>
      </c>
      <c r="S4" s="19">
        <v>404116</v>
      </c>
      <c r="T4" s="19">
        <v>362188</v>
      </c>
      <c r="U4" s="19">
        <v>286</v>
      </c>
      <c r="V4" s="19">
        <v>193</v>
      </c>
      <c r="W4" s="19">
        <v>146</v>
      </c>
      <c r="X4" s="15">
        <v>0.12</v>
      </c>
      <c r="Y4" s="15">
        <v>0.09</v>
      </c>
      <c r="Z4" s="15">
        <v>0.13</v>
      </c>
      <c r="AA4" s="15">
        <v>0.19</v>
      </c>
      <c r="AB4" s="15">
        <v>0.17</v>
      </c>
      <c r="AC4" s="15">
        <v>0.16</v>
      </c>
      <c r="AD4" s="15">
        <v>0.16</v>
      </c>
      <c r="AE4" s="15">
        <v>0.66</v>
      </c>
      <c r="AF4" s="15">
        <v>1</v>
      </c>
      <c r="AG4" s="15">
        <v>0.63</v>
      </c>
      <c r="AH4" s="15">
        <v>0.52</v>
      </c>
      <c r="AI4" s="15">
        <v>0.7</v>
      </c>
      <c r="AJ4" s="15">
        <v>0.69</v>
      </c>
      <c r="AK4" s="15">
        <v>0.44</v>
      </c>
      <c r="AL4" s="15">
        <v>0.11</v>
      </c>
      <c r="AM4" s="15">
        <v>0.11</v>
      </c>
      <c r="AN4" s="15">
        <v>0.35</v>
      </c>
      <c r="AO4" s="15">
        <v>0.21</v>
      </c>
      <c r="AP4" s="15">
        <v>0.57999999999999996</v>
      </c>
      <c r="AQ4" s="15">
        <v>0.33</v>
      </c>
      <c r="AR4" s="15">
        <v>0.52</v>
      </c>
      <c r="AS4" s="15">
        <v>1</v>
      </c>
      <c r="AT4" s="2">
        <v>5.2</v>
      </c>
      <c r="AU4" s="15">
        <v>0.11</v>
      </c>
      <c r="AV4" s="19">
        <v>51177</v>
      </c>
      <c r="AW4" s="19">
        <v>41247</v>
      </c>
      <c r="AX4" s="19">
        <v>29789</v>
      </c>
      <c r="AY4" s="19">
        <v>33609</v>
      </c>
      <c r="AZ4" s="19">
        <v>38955</v>
      </c>
      <c r="BA4" s="15">
        <v>0.98</v>
      </c>
      <c r="BB4" s="15">
        <v>0.88</v>
      </c>
      <c r="BC4" s="15">
        <v>0.92</v>
      </c>
      <c r="BD4" s="15">
        <v>0.73</v>
      </c>
      <c r="BE4" s="15">
        <v>0.88</v>
      </c>
    </row>
    <row r="5" spans="1:57" x14ac:dyDescent="0.25">
      <c r="A5" s="2">
        <v>2028</v>
      </c>
      <c r="B5" s="2" t="s">
        <v>28</v>
      </c>
      <c r="C5" s="2">
        <f t="shared" si="1"/>
        <v>1798</v>
      </c>
      <c r="D5" s="2">
        <f t="shared" si="0"/>
        <v>887</v>
      </c>
      <c r="E5" s="2">
        <f t="shared" si="0"/>
        <v>462</v>
      </c>
      <c r="F5" s="2">
        <f t="shared" si="0"/>
        <v>286</v>
      </c>
      <c r="G5" s="2">
        <f t="shared" si="0"/>
        <v>99</v>
      </c>
      <c r="H5" s="2">
        <v>1495</v>
      </c>
      <c r="I5" s="2">
        <v>811</v>
      </c>
      <c r="J5" s="2">
        <v>511</v>
      </c>
      <c r="K5" s="2">
        <v>262</v>
      </c>
      <c r="L5" s="2">
        <v>120</v>
      </c>
      <c r="M5" s="19">
        <v>178383</v>
      </c>
      <c r="N5" s="19">
        <v>234715</v>
      </c>
      <c r="O5" s="19">
        <v>21124</v>
      </c>
      <c r="P5" s="2">
        <v>450195</v>
      </c>
      <c r="Q5" s="2">
        <v>500245</v>
      </c>
      <c r="R5" s="19">
        <v>654737</v>
      </c>
      <c r="S5" s="19">
        <v>529102</v>
      </c>
      <c r="T5" s="19">
        <v>445313</v>
      </c>
      <c r="U5" s="19">
        <v>262</v>
      </c>
      <c r="V5" s="19">
        <v>191</v>
      </c>
      <c r="W5" s="19">
        <v>155</v>
      </c>
      <c r="X5" s="15">
        <v>0.12</v>
      </c>
      <c r="Y5" s="15">
        <v>0.09</v>
      </c>
      <c r="Z5" s="15">
        <v>0.14000000000000001</v>
      </c>
      <c r="AA5" s="15">
        <v>0.18</v>
      </c>
      <c r="AB5" s="15">
        <v>0.16</v>
      </c>
      <c r="AC5" s="15">
        <v>0.14000000000000001</v>
      </c>
      <c r="AD5" s="15">
        <v>0.17</v>
      </c>
      <c r="AE5" s="15">
        <v>0.72</v>
      </c>
      <c r="AF5" s="15">
        <v>1</v>
      </c>
      <c r="AG5" s="15">
        <v>0.67</v>
      </c>
      <c r="AH5" s="15">
        <v>0.53</v>
      </c>
      <c r="AI5" s="15">
        <v>0.61</v>
      </c>
      <c r="AJ5" s="15">
        <v>0.53</v>
      </c>
      <c r="AK5" s="15">
        <v>0.36</v>
      </c>
      <c r="AL5" s="15">
        <v>7.0000000000000007E-2</v>
      </c>
      <c r="AM5" s="15">
        <v>0.13</v>
      </c>
      <c r="AN5" s="15">
        <v>0.45</v>
      </c>
      <c r="AO5" s="15">
        <v>0.27</v>
      </c>
      <c r="AP5" s="15">
        <v>0.59</v>
      </c>
      <c r="AQ5" s="15">
        <v>0.33</v>
      </c>
      <c r="AR5" s="15">
        <v>0.56999999999999995</v>
      </c>
      <c r="AS5" s="15">
        <v>1</v>
      </c>
      <c r="AT5" s="2">
        <v>4.9000000000000004</v>
      </c>
      <c r="AU5" s="15">
        <v>0.16</v>
      </c>
      <c r="AV5" s="19">
        <v>39432</v>
      </c>
      <c r="AW5" s="19">
        <v>41310</v>
      </c>
      <c r="AX5" s="19">
        <v>16274</v>
      </c>
      <c r="AY5" s="19">
        <v>45691</v>
      </c>
      <c r="AZ5" s="19">
        <v>35676</v>
      </c>
      <c r="BA5" s="15">
        <v>0.84</v>
      </c>
      <c r="BB5" s="15">
        <v>1.03</v>
      </c>
      <c r="BC5" s="15">
        <v>0.78</v>
      </c>
      <c r="BD5" s="15">
        <v>1.1299999999999999</v>
      </c>
      <c r="BE5" s="15">
        <v>0.78</v>
      </c>
    </row>
    <row r="6" spans="1:57" x14ac:dyDescent="0.25">
      <c r="A6" s="2">
        <v>2028</v>
      </c>
      <c r="B6" s="2" t="s">
        <v>29</v>
      </c>
      <c r="C6" s="2">
        <f t="shared" si="1"/>
        <v>1495</v>
      </c>
      <c r="D6" s="2">
        <f t="shared" si="0"/>
        <v>811</v>
      </c>
      <c r="E6" s="2">
        <f t="shared" si="0"/>
        <v>511</v>
      </c>
      <c r="F6" s="2">
        <f t="shared" si="0"/>
        <v>262</v>
      </c>
      <c r="G6" s="2">
        <f t="shared" si="0"/>
        <v>120</v>
      </c>
      <c r="H6" s="2">
        <v>2832</v>
      </c>
      <c r="I6" s="2">
        <v>842</v>
      </c>
      <c r="J6" s="2">
        <v>352</v>
      </c>
      <c r="K6" s="2">
        <v>255</v>
      </c>
      <c r="L6" s="2">
        <v>142</v>
      </c>
      <c r="M6" s="19">
        <v>257882</v>
      </c>
      <c r="N6" s="19">
        <v>444624</v>
      </c>
      <c r="O6" s="19">
        <v>26677</v>
      </c>
      <c r="P6" s="2">
        <v>700271</v>
      </c>
      <c r="Q6" s="2">
        <v>730303</v>
      </c>
      <c r="R6" s="19">
        <v>675024</v>
      </c>
      <c r="S6" s="19">
        <v>639288</v>
      </c>
      <c r="T6" s="19">
        <v>391909</v>
      </c>
      <c r="U6" s="19">
        <v>255</v>
      </c>
      <c r="V6" s="19">
        <v>199</v>
      </c>
      <c r="W6" s="19">
        <v>170</v>
      </c>
      <c r="X6" s="15">
        <v>0.14000000000000001</v>
      </c>
      <c r="Y6" s="15">
        <v>0.09</v>
      </c>
      <c r="Z6" s="15">
        <v>0.14000000000000001</v>
      </c>
      <c r="AA6" s="15">
        <v>0.18</v>
      </c>
      <c r="AB6" s="15">
        <v>0.09</v>
      </c>
      <c r="AC6" s="15">
        <v>0.15</v>
      </c>
      <c r="AD6" s="15">
        <v>0.19</v>
      </c>
      <c r="AE6" s="15">
        <v>0.73</v>
      </c>
      <c r="AF6" s="15">
        <v>1</v>
      </c>
      <c r="AG6" s="15">
        <v>0.76</v>
      </c>
      <c r="AH6" s="15">
        <v>0.56000000000000005</v>
      </c>
      <c r="AI6" s="15">
        <v>0.78</v>
      </c>
      <c r="AJ6" s="15">
        <v>0.51</v>
      </c>
      <c r="AK6" s="15">
        <v>0.33</v>
      </c>
      <c r="AL6" s="15">
        <v>0.01</v>
      </c>
      <c r="AM6" s="15">
        <v>7.0000000000000007E-2</v>
      </c>
      <c r="AN6" s="15">
        <v>0.39</v>
      </c>
      <c r="AO6" s="15">
        <v>0.2</v>
      </c>
      <c r="AP6" s="15">
        <v>0.51</v>
      </c>
      <c r="AQ6" s="15">
        <v>0.35</v>
      </c>
      <c r="AR6" s="15">
        <v>0.54</v>
      </c>
      <c r="AS6" s="15">
        <v>1</v>
      </c>
      <c r="AT6" s="2">
        <v>5.0999999999999996</v>
      </c>
      <c r="AU6" s="15">
        <v>0.19</v>
      </c>
      <c r="AV6" s="19">
        <v>57307</v>
      </c>
      <c r="AW6" s="19">
        <v>43390</v>
      </c>
      <c r="AX6" s="19">
        <v>46664</v>
      </c>
      <c r="AY6" s="19">
        <v>58944</v>
      </c>
      <c r="AZ6" s="19">
        <v>51577</v>
      </c>
      <c r="BA6" s="15">
        <v>0.97</v>
      </c>
      <c r="BB6" s="15">
        <v>0.85</v>
      </c>
      <c r="BC6" s="15">
        <v>0.75</v>
      </c>
      <c r="BD6" s="15">
        <v>1.06</v>
      </c>
      <c r="BE6" s="15">
        <v>1.22</v>
      </c>
    </row>
    <row r="7" spans="1:57" x14ac:dyDescent="0.25">
      <c r="A7" s="2">
        <v>2028</v>
      </c>
      <c r="B7" s="2" t="s">
        <v>30</v>
      </c>
      <c r="C7" s="2">
        <f t="shared" si="1"/>
        <v>2832</v>
      </c>
      <c r="D7" s="2">
        <f t="shared" si="0"/>
        <v>842</v>
      </c>
      <c r="E7" s="2">
        <f t="shared" si="0"/>
        <v>352</v>
      </c>
      <c r="F7" s="2">
        <f t="shared" si="0"/>
        <v>255</v>
      </c>
      <c r="G7" s="2">
        <f t="shared" si="0"/>
        <v>142</v>
      </c>
      <c r="H7" s="2">
        <v>1392</v>
      </c>
      <c r="I7" s="2">
        <v>656</v>
      </c>
      <c r="J7" s="2">
        <v>328</v>
      </c>
      <c r="K7" s="2">
        <v>251</v>
      </c>
      <c r="L7" s="2">
        <v>92</v>
      </c>
      <c r="M7" s="19">
        <v>135497</v>
      </c>
      <c r="N7" s="19">
        <v>218544</v>
      </c>
      <c r="O7" s="19">
        <v>10927</v>
      </c>
      <c r="P7" s="2">
        <v>600209</v>
      </c>
      <c r="Q7" s="2">
        <v>650339</v>
      </c>
      <c r="R7" s="19">
        <v>681543</v>
      </c>
      <c r="S7" s="19">
        <v>420284</v>
      </c>
      <c r="T7" s="19">
        <v>425958</v>
      </c>
      <c r="U7" s="19">
        <v>251</v>
      </c>
      <c r="V7" s="19">
        <v>217</v>
      </c>
      <c r="W7" s="19">
        <v>199</v>
      </c>
      <c r="X7" s="15">
        <v>0.1</v>
      </c>
      <c r="Y7" s="15">
        <v>0.13</v>
      </c>
      <c r="Z7" s="15">
        <v>0.08</v>
      </c>
      <c r="AA7" s="15">
        <v>7.0000000000000007E-2</v>
      </c>
      <c r="AB7" s="15">
        <v>0.15</v>
      </c>
      <c r="AC7" s="15">
        <v>0.15</v>
      </c>
      <c r="AD7" s="15">
        <v>0.15</v>
      </c>
      <c r="AE7" s="15">
        <v>0.66</v>
      </c>
      <c r="AF7" s="15">
        <v>1</v>
      </c>
      <c r="AG7" s="15">
        <v>0.81</v>
      </c>
      <c r="AH7" s="15">
        <v>0.53</v>
      </c>
      <c r="AI7" s="15">
        <v>0.74</v>
      </c>
      <c r="AJ7" s="15">
        <v>0.69</v>
      </c>
      <c r="AK7" s="15">
        <v>0.45</v>
      </c>
      <c r="AL7" s="15">
        <v>0.09</v>
      </c>
      <c r="AM7" s="15">
        <v>0.11</v>
      </c>
      <c r="AN7" s="15">
        <v>0.42</v>
      </c>
      <c r="AO7" s="15">
        <v>0.28000000000000003</v>
      </c>
      <c r="AP7" s="15">
        <v>0.55000000000000004</v>
      </c>
      <c r="AQ7" s="15">
        <v>0.34</v>
      </c>
      <c r="AR7" s="15">
        <v>0.66</v>
      </c>
      <c r="AS7" s="15">
        <v>1</v>
      </c>
      <c r="AT7" s="2">
        <v>5.3</v>
      </c>
      <c r="AU7" s="15">
        <v>0.08</v>
      </c>
      <c r="AV7" s="19">
        <v>14648</v>
      </c>
      <c r="AW7" s="19">
        <v>31250</v>
      </c>
      <c r="AX7" s="19">
        <v>28808</v>
      </c>
      <c r="AY7" s="19">
        <v>33691</v>
      </c>
      <c r="AZ7" s="19">
        <v>27100</v>
      </c>
      <c r="BA7" s="15">
        <v>0.99</v>
      </c>
      <c r="BB7" s="15">
        <v>0.76</v>
      </c>
      <c r="BC7" s="15">
        <v>0.89</v>
      </c>
      <c r="BD7" s="15">
        <v>0.86</v>
      </c>
      <c r="BE7" s="15">
        <v>1.03</v>
      </c>
    </row>
    <row r="8" spans="1:57" x14ac:dyDescent="0.25">
      <c r="A8" s="2">
        <v>2028</v>
      </c>
      <c r="B8" s="2" t="s">
        <v>31</v>
      </c>
      <c r="C8" s="2">
        <f t="shared" si="1"/>
        <v>1392</v>
      </c>
      <c r="D8" s="2">
        <f t="shared" si="0"/>
        <v>656</v>
      </c>
      <c r="E8" s="2">
        <f t="shared" si="0"/>
        <v>328</v>
      </c>
      <c r="F8" s="2">
        <f t="shared" si="0"/>
        <v>251</v>
      </c>
      <c r="G8" s="2">
        <f t="shared" si="0"/>
        <v>92</v>
      </c>
      <c r="H8" s="2">
        <v>1079</v>
      </c>
      <c r="I8" s="2">
        <v>696</v>
      </c>
      <c r="J8" s="2">
        <v>433</v>
      </c>
      <c r="K8" s="2">
        <v>236</v>
      </c>
      <c r="L8" s="2">
        <v>107</v>
      </c>
      <c r="M8" s="19">
        <v>128746</v>
      </c>
      <c r="N8" s="19">
        <v>169403</v>
      </c>
      <c r="O8" s="19">
        <v>28799</v>
      </c>
      <c r="P8" s="2">
        <v>800122</v>
      </c>
      <c r="Q8" s="2">
        <v>700346</v>
      </c>
      <c r="R8" s="19">
        <v>747155</v>
      </c>
      <c r="S8" s="19">
        <v>419631</v>
      </c>
      <c r="T8" s="19">
        <v>521248</v>
      </c>
      <c r="U8" s="19">
        <v>236</v>
      </c>
      <c r="V8" s="19">
        <v>172</v>
      </c>
      <c r="W8" s="19">
        <v>139</v>
      </c>
      <c r="X8" s="15">
        <v>0.12</v>
      </c>
      <c r="Y8" s="15">
        <v>0.1</v>
      </c>
      <c r="Z8" s="15">
        <v>0.13</v>
      </c>
      <c r="AA8" s="15">
        <v>0.17</v>
      </c>
      <c r="AB8" s="15">
        <v>0.16</v>
      </c>
      <c r="AC8" s="15">
        <v>0.14000000000000001</v>
      </c>
      <c r="AD8" s="15">
        <v>0.19</v>
      </c>
      <c r="AE8" s="15">
        <v>0.82</v>
      </c>
      <c r="AF8" s="15">
        <v>1</v>
      </c>
      <c r="AG8" s="15">
        <v>0.62</v>
      </c>
      <c r="AH8" s="15">
        <v>0.55000000000000004</v>
      </c>
      <c r="AI8" s="15">
        <v>0.62</v>
      </c>
      <c r="AJ8" s="15">
        <v>0.6</v>
      </c>
      <c r="AK8" s="15">
        <v>0.46</v>
      </c>
      <c r="AL8" s="15">
        <v>0.02</v>
      </c>
      <c r="AM8" s="15">
        <v>0.08</v>
      </c>
      <c r="AN8" s="15">
        <v>0.42</v>
      </c>
      <c r="AO8" s="15">
        <v>0.28999999999999998</v>
      </c>
      <c r="AP8" s="15">
        <v>0.56000000000000005</v>
      </c>
      <c r="AQ8" s="15">
        <v>0.35</v>
      </c>
      <c r="AR8" s="15">
        <v>0.65</v>
      </c>
      <c r="AS8" s="15">
        <v>1</v>
      </c>
      <c r="AT8" s="2">
        <v>5.9</v>
      </c>
      <c r="AU8" s="15">
        <v>0.2</v>
      </c>
      <c r="AV8" s="19">
        <v>14137</v>
      </c>
      <c r="AW8" s="19">
        <v>22720</v>
      </c>
      <c r="AX8" s="19">
        <v>35847</v>
      </c>
      <c r="AY8" s="19">
        <v>30293</v>
      </c>
      <c r="AZ8" s="19">
        <v>25749</v>
      </c>
      <c r="BA8" s="15">
        <v>1.1599999999999999</v>
      </c>
      <c r="BB8" s="15">
        <v>0.9</v>
      </c>
      <c r="BC8" s="15">
        <v>1.1000000000000001</v>
      </c>
      <c r="BD8" s="15">
        <v>1.06</v>
      </c>
      <c r="BE8" s="15">
        <v>1.19</v>
      </c>
    </row>
    <row r="9" spans="1:57" x14ac:dyDescent="0.25">
      <c r="A9" s="2">
        <v>2028</v>
      </c>
      <c r="B9" s="2" t="s">
        <v>32</v>
      </c>
      <c r="C9" s="2">
        <f t="shared" si="1"/>
        <v>1079</v>
      </c>
      <c r="D9" s="2">
        <f t="shared" si="0"/>
        <v>696</v>
      </c>
      <c r="E9" s="2">
        <f t="shared" si="0"/>
        <v>433</v>
      </c>
      <c r="F9" s="2">
        <f t="shared" si="0"/>
        <v>236</v>
      </c>
      <c r="G9" s="2">
        <f t="shared" si="0"/>
        <v>107</v>
      </c>
      <c r="H9" s="2">
        <v>1334</v>
      </c>
      <c r="I9" s="2">
        <v>645</v>
      </c>
      <c r="J9" s="2">
        <v>481</v>
      </c>
      <c r="K9" s="2">
        <v>271</v>
      </c>
      <c r="L9" s="2">
        <v>45</v>
      </c>
      <c r="M9" s="19">
        <v>108908</v>
      </c>
      <c r="N9" s="19">
        <v>209438</v>
      </c>
      <c r="O9" s="19">
        <v>25133</v>
      </c>
      <c r="P9" s="2">
        <v>700188</v>
      </c>
      <c r="Q9" s="2">
        <v>820346</v>
      </c>
      <c r="R9" s="19">
        <v>806412</v>
      </c>
      <c r="S9" s="19">
        <v>638689</v>
      </c>
      <c r="T9" s="19">
        <v>444633</v>
      </c>
      <c r="U9" s="19">
        <v>271</v>
      </c>
      <c r="V9" s="19">
        <v>173</v>
      </c>
      <c r="W9" s="19">
        <v>124</v>
      </c>
      <c r="X9" s="15">
        <v>0.12</v>
      </c>
      <c r="Y9" s="15">
        <v>0.09</v>
      </c>
      <c r="Z9" s="15">
        <v>0.17</v>
      </c>
      <c r="AA9" s="15">
        <v>0.18</v>
      </c>
      <c r="AB9" s="15">
        <v>0.16</v>
      </c>
      <c r="AC9" s="15">
        <v>0.12</v>
      </c>
      <c r="AD9" s="15">
        <v>0.18</v>
      </c>
      <c r="AE9" s="15">
        <v>0.79</v>
      </c>
      <c r="AF9" s="15">
        <v>1</v>
      </c>
      <c r="AG9" s="15">
        <v>0.61</v>
      </c>
      <c r="AH9" s="15">
        <v>0.51</v>
      </c>
      <c r="AI9" s="15">
        <v>0.63</v>
      </c>
      <c r="AJ9" s="15">
        <v>0.67</v>
      </c>
      <c r="AK9" s="15">
        <v>0.33</v>
      </c>
      <c r="AL9" s="15">
        <v>0.08</v>
      </c>
      <c r="AM9" s="15">
        <v>0.1</v>
      </c>
      <c r="AN9" s="15">
        <v>0.44</v>
      </c>
      <c r="AO9" s="15">
        <v>0.18</v>
      </c>
      <c r="AP9" s="15">
        <v>0.5</v>
      </c>
      <c r="AQ9" s="15">
        <v>0.42</v>
      </c>
      <c r="AR9" s="15">
        <v>0.53</v>
      </c>
      <c r="AS9" s="15">
        <v>1</v>
      </c>
      <c r="AT9" s="2">
        <v>4.2</v>
      </c>
      <c r="AU9" s="15">
        <v>7.0000000000000007E-2</v>
      </c>
      <c r="AV9" s="19">
        <v>29172</v>
      </c>
      <c r="AW9" s="19">
        <v>12836</v>
      </c>
      <c r="AX9" s="19">
        <v>22171</v>
      </c>
      <c r="AY9" s="19">
        <v>22948</v>
      </c>
      <c r="AZ9" s="19">
        <v>21781</v>
      </c>
      <c r="BA9" s="15">
        <v>0.72</v>
      </c>
      <c r="BB9" s="15">
        <v>0.72</v>
      </c>
      <c r="BC9" s="15">
        <v>1.05</v>
      </c>
      <c r="BD9" s="15">
        <v>0.9</v>
      </c>
      <c r="BE9" s="15">
        <v>0.96</v>
      </c>
    </row>
    <row r="10" spans="1:57" x14ac:dyDescent="0.25">
      <c r="A10" s="2">
        <v>2028</v>
      </c>
      <c r="B10" s="2" t="s">
        <v>33</v>
      </c>
      <c r="C10" s="2">
        <f t="shared" si="1"/>
        <v>1334</v>
      </c>
      <c r="D10" s="2">
        <f t="shared" si="0"/>
        <v>645</v>
      </c>
      <c r="E10" s="2">
        <f t="shared" si="0"/>
        <v>481</v>
      </c>
      <c r="F10" s="2">
        <f t="shared" si="0"/>
        <v>271</v>
      </c>
      <c r="G10" s="2">
        <f t="shared" si="0"/>
        <v>45</v>
      </c>
      <c r="H10" s="2">
        <v>1140</v>
      </c>
      <c r="I10" s="2">
        <v>779</v>
      </c>
      <c r="J10" s="2">
        <v>324</v>
      </c>
      <c r="K10" s="2">
        <v>254</v>
      </c>
      <c r="L10" s="2">
        <v>67</v>
      </c>
      <c r="M10" s="19">
        <v>128866</v>
      </c>
      <c r="N10" s="19">
        <v>178980</v>
      </c>
      <c r="O10" s="19">
        <v>12529</v>
      </c>
      <c r="P10" s="2">
        <v>800256</v>
      </c>
      <c r="Q10" s="2">
        <v>770330</v>
      </c>
      <c r="R10" s="19">
        <v>671658</v>
      </c>
      <c r="S10" s="19">
        <v>596726</v>
      </c>
      <c r="T10" s="19">
        <v>465454</v>
      </c>
      <c r="U10" s="19">
        <v>254</v>
      </c>
      <c r="V10" s="19">
        <v>176</v>
      </c>
      <c r="W10" s="19">
        <v>136</v>
      </c>
      <c r="X10" s="15">
        <v>0.13</v>
      </c>
      <c r="Y10" s="15">
        <v>0.12</v>
      </c>
      <c r="Z10" s="15">
        <v>0.14000000000000001</v>
      </c>
      <c r="AA10" s="15">
        <v>0.13</v>
      </c>
      <c r="AB10" s="15">
        <v>0.1</v>
      </c>
      <c r="AC10" s="15">
        <v>0.14000000000000001</v>
      </c>
      <c r="AD10" s="15">
        <v>7.0000000000000007E-2</v>
      </c>
      <c r="AE10" s="15">
        <v>0.66</v>
      </c>
      <c r="AF10" s="15">
        <v>1</v>
      </c>
      <c r="AG10" s="15">
        <v>0.78</v>
      </c>
      <c r="AH10" s="15">
        <v>0.55000000000000004</v>
      </c>
      <c r="AI10" s="15">
        <v>0.61</v>
      </c>
      <c r="AJ10" s="15">
        <v>0.56000000000000005</v>
      </c>
      <c r="AK10" s="15">
        <v>0.31</v>
      </c>
      <c r="AL10" s="15">
        <v>0.02</v>
      </c>
      <c r="AM10" s="15">
        <v>0.14000000000000001</v>
      </c>
      <c r="AN10" s="15">
        <v>0.43</v>
      </c>
      <c r="AO10" s="15">
        <v>0.19</v>
      </c>
      <c r="AP10" s="15">
        <v>0.54</v>
      </c>
      <c r="AQ10" s="15">
        <v>0.38</v>
      </c>
      <c r="AR10" s="15">
        <v>0.56000000000000005</v>
      </c>
      <c r="AS10" s="15">
        <v>1</v>
      </c>
      <c r="AT10" s="2">
        <v>4.8</v>
      </c>
      <c r="AU10" s="15">
        <v>0.14000000000000001</v>
      </c>
      <c r="AV10" s="19">
        <v>36779</v>
      </c>
      <c r="AW10" s="19">
        <v>26191</v>
      </c>
      <c r="AX10" s="19">
        <v>15603</v>
      </c>
      <c r="AY10" s="19">
        <v>24519</v>
      </c>
      <c r="AZ10" s="19">
        <v>25774</v>
      </c>
      <c r="BA10" s="15">
        <v>1.03</v>
      </c>
      <c r="BB10" s="15">
        <v>0.74</v>
      </c>
      <c r="BC10" s="15">
        <v>0.89</v>
      </c>
      <c r="BD10" s="15">
        <v>0.76</v>
      </c>
      <c r="BE10" s="15">
        <v>0.75</v>
      </c>
    </row>
    <row r="11" spans="1:57" x14ac:dyDescent="0.25">
      <c r="A11" s="2">
        <v>2028</v>
      </c>
      <c r="B11" s="2" t="s">
        <v>34</v>
      </c>
      <c r="C11" s="2">
        <f t="shared" si="1"/>
        <v>1140</v>
      </c>
      <c r="D11" s="2">
        <f t="shared" si="0"/>
        <v>779</v>
      </c>
      <c r="E11" s="2">
        <f t="shared" si="0"/>
        <v>324</v>
      </c>
      <c r="F11" s="2">
        <f t="shared" si="0"/>
        <v>254</v>
      </c>
      <c r="G11" s="2">
        <f t="shared" si="0"/>
        <v>67</v>
      </c>
      <c r="H11" s="2">
        <v>1745</v>
      </c>
      <c r="I11" s="2">
        <v>798</v>
      </c>
      <c r="J11" s="2">
        <v>593</v>
      </c>
      <c r="K11" s="2">
        <v>270</v>
      </c>
      <c r="L11" s="2">
        <v>126</v>
      </c>
      <c r="M11" s="19">
        <v>199994</v>
      </c>
      <c r="N11" s="19">
        <v>273965</v>
      </c>
      <c r="O11" s="19">
        <v>38355</v>
      </c>
      <c r="P11" s="2">
        <v>1000333</v>
      </c>
      <c r="Q11" s="2">
        <v>900175</v>
      </c>
      <c r="R11" s="19">
        <v>752643</v>
      </c>
      <c r="S11" s="19">
        <v>423299</v>
      </c>
      <c r="T11" s="19">
        <v>508048</v>
      </c>
      <c r="U11" s="19">
        <v>270</v>
      </c>
      <c r="V11" s="19">
        <v>203</v>
      </c>
      <c r="W11" s="19">
        <v>169</v>
      </c>
      <c r="X11" s="15">
        <v>0.13</v>
      </c>
      <c r="Y11" s="15">
        <v>0.1</v>
      </c>
      <c r="Z11" s="15">
        <v>0.13</v>
      </c>
      <c r="AA11" s="15">
        <v>0.19</v>
      </c>
      <c r="AB11" s="15">
        <v>0.19</v>
      </c>
      <c r="AC11" s="15">
        <v>0.13</v>
      </c>
      <c r="AD11" s="15">
        <v>0.18</v>
      </c>
      <c r="AE11" s="15">
        <v>0.83</v>
      </c>
      <c r="AF11" s="15">
        <v>1</v>
      </c>
      <c r="AG11" s="15">
        <v>0.6</v>
      </c>
      <c r="AH11" s="15">
        <v>0.54</v>
      </c>
      <c r="AI11" s="15">
        <v>0.75</v>
      </c>
      <c r="AJ11" s="15">
        <v>0.52</v>
      </c>
      <c r="AK11" s="15">
        <v>0.47</v>
      </c>
      <c r="AL11" s="15">
        <v>0.08</v>
      </c>
      <c r="AM11" s="15">
        <v>0.06</v>
      </c>
      <c r="AN11" s="15">
        <v>0.48</v>
      </c>
      <c r="AO11" s="15">
        <v>0.28000000000000003</v>
      </c>
      <c r="AP11" s="15">
        <v>0.47</v>
      </c>
      <c r="AQ11" s="15">
        <v>0.48</v>
      </c>
      <c r="AR11" s="15">
        <v>0.51</v>
      </c>
      <c r="AS11" s="15">
        <v>1</v>
      </c>
      <c r="AT11" s="2">
        <v>4.2</v>
      </c>
      <c r="AU11" s="15">
        <v>0.14000000000000001</v>
      </c>
      <c r="AV11" s="19">
        <v>29357</v>
      </c>
      <c r="AW11" s="19">
        <v>31559</v>
      </c>
      <c r="AX11" s="19">
        <v>49173</v>
      </c>
      <c r="AY11" s="19">
        <v>49907</v>
      </c>
      <c r="AZ11" s="19">
        <v>39998</v>
      </c>
      <c r="BA11" s="15">
        <v>1.1000000000000001</v>
      </c>
      <c r="BB11" s="15">
        <v>0.73</v>
      </c>
      <c r="BC11" s="15">
        <v>1.06</v>
      </c>
      <c r="BD11" s="15">
        <v>0.71</v>
      </c>
      <c r="BE11" s="15">
        <v>1.28</v>
      </c>
    </row>
    <row r="12" spans="1:57" x14ac:dyDescent="0.25">
      <c r="A12" s="2">
        <v>2028</v>
      </c>
      <c r="B12" s="2" t="s">
        <v>35</v>
      </c>
      <c r="C12" s="2">
        <f t="shared" si="1"/>
        <v>1745</v>
      </c>
      <c r="D12" s="2">
        <f t="shared" si="0"/>
        <v>798</v>
      </c>
      <c r="E12" s="2">
        <f t="shared" si="0"/>
        <v>593</v>
      </c>
      <c r="F12" s="2">
        <f t="shared" si="0"/>
        <v>270</v>
      </c>
      <c r="G12" s="2">
        <f t="shared" si="0"/>
        <v>126</v>
      </c>
      <c r="H12" s="2">
        <v>2106</v>
      </c>
      <c r="I12" s="2">
        <v>818</v>
      </c>
      <c r="J12" s="2">
        <v>543</v>
      </c>
      <c r="K12" s="2">
        <v>210</v>
      </c>
      <c r="L12" s="2">
        <v>93</v>
      </c>
      <c r="M12" s="19">
        <v>201692</v>
      </c>
      <c r="N12" s="19">
        <v>330642</v>
      </c>
      <c r="O12" s="19">
        <v>16532</v>
      </c>
      <c r="P12" s="2">
        <v>950247</v>
      </c>
      <c r="Q12" s="2">
        <v>850218</v>
      </c>
      <c r="R12" s="19">
        <v>836394</v>
      </c>
      <c r="S12" s="19">
        <v>466809</v>
      </c>
      <c r="T12" s="19">
        <v>418070</v>
      </c>
      <c r="U12" s="19">
        <v>210</v>
      </c>
      <c r="V12" s="19">
        <v>171</v>
      </c>
      <c r="W12" s="19">
        <v>151</v>
      </c>
      <c r="X12" s="15">
        <v>0.13</v>
      </c>
      <c r="Y12" s="15">
        <v>0.11</v>
      </c>
      <c r="Z12" s="15">
        <v>0.17</v>
      </c>
      <c r="AA12" s="15">
        <v>0.15</v>
      </c>
      <c r="AB12" s="15">
        <v>0.16</v>
      </c>
      <c r="AC12" s="15">
        <v>0.17</v>
      </c>
      <c r="AD12" s="15">
        <v>0.18</v>
      </c>
      <c r="AE12" s="15">
        <v>0.8</v>
      </c>
      <c r="AF12" s="15">
        <v>1</v>
      </c>
      <c r="AG12" s="15">
        <v>0.79</v>
      </c>
      <c r="AH12" s="15">
        <v>0.66</v>
      </c>
      <c r="AI12" s="15">
        <v>0.64</v>
      </c>
      <c r="AJ12" s="15">
        <v>0.66</v>
      </c>
      <c r="AK12" s="15">
        <v>0.46</v>
      </c>
      <c r="AL12" s="15">
        <v>0.09</v>
      </c>
      <c r="AM12" s="15">
        <v>0.12</v>
      </c>
      <c r="AN12" s="15">
        <v>0.37</v>
      </c>
      <c r="AO12" s="15">
        <v>0.2</v>
      </c>
      <c r="AP12" s="15">
        <v>0.55000000000000004</v>
      </c>
      <c r="AQ12" s="15">
        <v>0.34</v>
      </c>
      <c r="AR12" s="15">
        <v>0.63</v>
      </c>
      <c r="AS12" s="15">
        <v>1</v>
      </c>
      <c r="AT12" s="2">
        <v>5.3</v>
      </c>
      <c r="AU12" s="15">
        <v>0.19</v>
      </c>
      <c r="AV12" s="19">
        <v>44091</v>
      </c>
      <c r="AW12" s="19">
        <v>43153</v>
      </c>
      <c r="AX12" s="19">
        <v>31895</v>
      </c>
      <c r="AY12" s="19">
        <v>42215</v>
      </c>
      <c r="AZ12" s="19">
        <v>40338</v>
      </c>
      <c r="BA12" s="15">
        <v>1.07</v>
      </c>
      <c r="BB12" s="15">
        <v>0.89</v>
      </c>
      <c r="BC12" s="15">
        <v>1</v>
      </c>
      <c r="BD12" s="15">
        <v>1.1399999999999999</v>
      </c>
      <c r="BE12" s="15">
        <v>0.97</v>
      </c>
    </row>
    <row r="13" spans="1:57" x14ac:dyDescent="0.25">
      <c r="A13" s="2">
        <v>2028</v>
      </c>
      <c r="B13" s="2" t="s">
        <v>36</v>
      </c>
      <c r="C13" s="2">
        <f t="shared" si="1"/>
        <v>2106</v>
      </c>
      <c r="D13" s="2">
        <f t="shared" si="0"/>
        <v>818</v>
      </c>
      <c r="E13" s="2">
        <f t="shared" si="0"/>
        <v>543</v>
      </c>
      <c r="F13" s="2">
        <f t="shared" si="0"/>
        <v>210</v>
      </c>
      <c r="G13" s="2">
        <f t="shared" si="0"/>
        <v>93</v>
      </c>
      <c r="H13" s="2">
        <v>2768</v>
      </c>
      <c r="I13" s="2">
        <v>745</v>
      </c>
      <c r="J13" s="2">
        <v>428</v>
      </c>
      <c r="K13" s="2">
        <v>259</v>
      </c>
      <c r="L13" s="2">
        <v>123</v>
      </c>
      <c r="M13" s="19">
        <v>269437</v>
      </c>
      <c r="N13" s="19">
        <v>434576</v>
      </c>
      <c r="O13" s="19">
        <v>30420</v>
      </c>
      <c r="P13" s="2">
        <v>800359</v>
      </c>
      <c r="Q13" s="2">
        <v>1000316</v>
      </c>
      <c r="R13" s="19">
        <v>817104</v>
      </c>
      <c r="S13" s="19">
        <v>590508</v>
      </c>
      <c r="T13" s="19">
        <v>368448</v>
      </c>
      <c r="U13" s="19">
        <v>259</v>
      </c>
      <c r="V13" s="19">
        <v>191</v>
      </c>
      <c r="W13" s="19">
        <v>157</v>
      </c>
      <c r="X13" s="15">
        <v>0.12</v>
      </c>
      <c r="Y13" s="15">
        <v>0.09</v>
      </c>
      <c r="Z13" s="15">
        <v>0.13</v>
      </c>
      <c r="AA13" s="15">
        <v>0.15</v>
      </c>
      <c r="AB13" s="15">
        <v>0.15</v>
      </c>
      <c r="AC13" s="15">
        <v>0.19</v>
      </c>
      <c r="AD13" s="15">
        <v>0.17</v>
      </c>
      <c r="AE13" s="15">
        <v>0.7</v>
      </c>
      <c r="AF13" s="15">
        <v>1</v>
      </c>
      <c r="AG13" s="15">
        <v>0.66</v>
      </c>
      <c r="AH13" s="15">
        <v>0.64</v>
      </c>
      <c r="AI13" s="15">
        <v>0.79</v>
      </c>
      <c r="AJ13" s="15">
        <v>0.54</v>
      </c>
      <c r="AK13" s="15">
        <v>0.31</v>
      </c>
      <c r="AL13" s="15">
        <v>0.11</v>
      </c>
      <c r="AM13" s="15">
        <v>0.1</v>
      </c>
      <c r="AN13" s="15">
        <v>0.34</v>
      </c>
      <c r="AO13" s="15">
        <v>0.31</v>
      </c>
      <c r="AP13" s="15">
        <v>0.53</v>
      </c>
      <c r="AQ13" s="15">
        <v>0.47</v>
      </c>
      <c r="AR13" s="15">
        <v>0.64</v>
      </c>
      <c r="AS13" s="15">
        <v>1</v>
      </c>
      <c r="AT13" s="2">
        <v>5.6</v>
      </c>
      <c r="AU13" s="15">
        <v>0.12</v>
      </c>
      <c r="AV13" s="19">
        <v>39191</v>
      </c>
      <c r="AW13" s="19">
        <v>61458</v>
      </c>
      <c r="AX13" s="19">
        <v>54333</v>
      </c>
      <c r="AY13" s="19">
        <v>60568</v>
      </c>
      <c r="AZ13" s="19">
        <v>53887</v>
      </c>
      <c r="BA13" s="15">
        <v>0.91</v>
      </c>
      <c r="BB13" s="15">
        <v>1.23</v>
      </c>
      <c r="BC13" s="15">
        <v>0.95</v>
      </c>
      <c r="BD13" s="15">
        <v>0.73</v>
      </c>
      <c r="BE13" s="15">
        <v>1.1200000000000001</v>
      </c>
    </row>
    <row r="14" spans="1:57" x14ac:dyDescent="0.25">
      <c r="A14" s="2">
        <v>2029</v>
      </c>
      <c r="B14" s="2" t="s">
        <v>25</v>
      </c>
      <c r="C14" s="2">
        <f t="shared" si="1"/>
        <v>2768</v>
      </c>
      <c r="D14" s="2">
        <f t="shared" si="0"/>
        <v>745</v>
      </c>
      <c r="E14" s="2">
        <f t="shared" si="0"/>
        <v>428</v>
      </c>
      <c r="F14" s="2">
        <f t="shared" si="0"/>
        <v>259</v>
      </c>
      <c r="G14" s="2">
        <f t="shared" si="0"/>
        <v>123</v>
      </c>
      <c r="H14" s="2">
        <v>2919</v>
      </c>
      <c r="I14" s="2">
        <v>848</v>
      </c>
      <c r="J14" s="2">
        <v>491</v>
      </c>
      <c r="K14" s="2">
        <v>210</v>
      </c>
      <c r="L14" s="2">
        <v>107</v>
      </c>
      <c r="M14" s="19">
        <v>297884</v>
      </c>
      <c r="N14" s="19">
        <v>458283</v>
      </c>
      <c r="O14" s="19">
        <v>50411</v>
      </c>
      <c r="P14" s="22">
        <v>620194</v>
      </c>
      <c r="Q14" s="22">
        <v>950198</v>
      </c>
      <c r="R14" s="19">
        <v>847277</v>
      </c>
      <c r="S14" s="19">
        <v>423312</v>
      </c>
      <c r="T14" s="19">
        <v>359575</v>
      </c>
      <c r="U14" s="19">
        <v>210</v>
      </c>
      <c r="V14" s="19">
        <v>169</v>
      </c>
      <c r="W14" s="19">
        <v>148</v>
      </c>
      <c r="X14" s="15">
        <v>0.12</v>
      </c>
      <c r="Y14" s="15">
        <v>0.1</v>
      </c>
      <c r="Z14" s="15">
        <v>0.14000000000000001</v>
      </c>
      <c r="AA14" s="15">
        <v>0.19</v>
      </c>
      <c r="AB14" s="15">
        <v>0.14000000000000001</v>
      </c>
      <c r="AC14" s="15">
        <v>0.15</v>
      </c>
      <c r="AD14" s="15">
        <v>0.17</v>
      </c>
      <c r="AE14" s="15">
        <v>0.61</v>
      </c>
      <c r="AF14" s="15">
        <v>1</v>
      </c>
      <c r="AG14" s="15">
        <v>0.79</v>
      </c>
      <c r="AH14" s="15">
        <v>0.65</v>
      </c>
      <c r="AI14" s="15">
        <v>0.76</v>
      </c>
      <c r="AJ14" s="15">
        <v>0.54</v>
      </c>
      <c r="AK14" s="15">
        <v>0.45</v>
      </c>
      <c r="AL14" s="15">
        <v>0.04</v>
      </c>
      <c r="AM14" s="15">
        <v>0.1</v>
      </c>
      <c r="AN14" s="15">
        <v>0.45</v>
      </c>
      <c r="AO14" s="15">
        <v>0.31</v>
      </c>
      <c r="AP14" s="15">
        <v>0.52</v>
      </c>
      <c r="AQ14" s="15">
        <v>0.37</v>
      </c>
      <c r="AR14" s="15">
        <v>0.68</v>
      </c>
      <c r="AS14" s="15">
        <v>1</v>
      </c>
      <c r="AT14" s="2">
        <v>5</v>
      </c>
      <c r="AU14" s="15">
        <v>0.17</v>
      </c>
      <c r="AV14" s="19">
        <v>50675</v>
      </c>
      <c r="AW14" s="19">
        <v>38348</v>
      </c>
      <c r="AX14" s="19">
        <v>61631</v>
      </c>
      <c r="AY14" s="19">
        <v>87653</v>
      </c>
      <c r="AZ14" s="19">
        <v>59577</v>
      </c>
      <c r="BA14" s="15">
        <v>1.21</v>
      </c>
      <c r="BB14" s="15">
        <v>1.18</v>
      </c>
      <c r="BC14" s="15">
        <v>0.96</v>
      </c>
      <c r="BD14" s="15">
        <v>1.06</v>
      </c>
      <c r="BE14" s="15">
        <v>1.08</v>
      </c>
    </row>
    <row r="15" spans="1:57" x14ac:dyDescent="0.25">
      <c r="A15" s="2">
        <v>2029</v>
      </c>
      <c r="B15" s="2" t="s">
        <v>26</v>
      </c>
      <c r="C15" s="2">
        <f t="shared" si="1"/>
        <v>2919</v>
      </c>
      <c r="D15" s="2">
        <f t="shared" si="0"/>
        <v>848</v>
      </c>
      <c r="E15" s="2">
        <f t="shared" si="0"/>
        <v>491</v>
      </c>
      <c r="F15" s="2">
        <f t="shared" si="0"/>
        <v>210</v>
      </c>
      <c r="G15" s="2">
        <f t="shared" si="0"/>
        <v>107</v>
      </c>
      <c r="H15" s="2">
        <v>2744</v>
      </c>
      <c r="I15" s="2">
        <v>630</v>
      </c>
      <c r="J15" s="2">
        <v>380</v>
      </c>
      <c r="K15" s="2">
        <v>268</v>
      </c>
      <c r="L15" s="2">
        <v>129</v>
      </c>
      <c r="M15" s="19">
        <v>336030</v>
      </c>
      <c r="N15" s="19">
        <v>430808</v>
      </c>
      <c r="O15" s="19">
        <v>77545</v>
      </c>
      <c r="P15" s="22">
        <v>750285</v>
      </c>
      <c r="Q15" s="22">
        <v>800198</v>
      </c>
      <c r="R15" s="19">
        <v>631552</v>
      </c>
      <c r="S15" s="19">
        <v>457157</v>
      </c>
      <c r="T15" s="19">
        <v>428326</v>
      </c>
      <c r="U15" s="19">
        <v>268</v>
      </c>
      <c r="V15" s="19">
        <v>199</v>
      </c>
      <c r="W15" s="19">
        <v>164</v>
      </c>
      <c r="X15" s="15">
        <v>0.14000000000000001</v>
      </c>
      <c r="Y15" s="15">
        <v>0.08</v>
      </c>
      <c r="Z15" s="15">
        <v>0.13</v>
      </c>
      <c r="AA15" s="15">
        <v>0.18</v>
      </c>
      <c r="AB15" s="15">
        <v>0.09</v>
      </c>
      <c r="AC15" s="15">
        <v>0.14000000000000001</v>
      </c>
      <c r="AD15" s="15">
        <v>0.18</v>
      </c>
      <c r="AE15" s="15">
        <v>0.65</v>
      </c>
      <c r="AF15" s="15">
        <v>1</v>
      </c>
      <c r="AG15" s="15">
        <v>0.79</v>
      </c>
      <c r="AH15" s="15">
        <v>0.7</v>
      </c>
      <c r="AI15" s="15">
        <v>0.62</v>
      </c>
      <c r="AJ15" s="15">
        <v>0.56000000000000005</v>
      </c>
      <c r="AK15" s="15">
        <v>0.31</v>
      </c>
      <c r="AL15" s="15">
        <v>0.1</v>
      </c>
      <c r="AM15" s="15">
        <v>0.14000000000000001</v>
      </c>
      <c r="AN15" s="15">
        <v>0.47</v>
      </c>
      <c r="AO15" s="15">
        <v>0.32</v>
      </c>
      <c r="AP15" s="15">
        <v>0.59</v>
      </c>
      <c r="AQ15" s="15">
        <v>0.42</v>
      </c>
      <c r="AR15" s="15">
        <v>0.7</v>
      </c>
      <c r="AS15" s="15">
        <v>1</v>
      </c>
      <c r="AT15" s="2">
        <v>3.9</v>
      </c>
      <c r="AU15" s="15">
        <v>0.09</v>
      </c>
      <c r="AV15" s="19">
        <v>46396</v>
      </c>
      <c r="AW15" s="19">
        <v>100980</v>
      </c>
      <c r="AX15" s="19">
        <v>84605</v>
      </c>
      <c r="AY15" s="19">
        <v>36844</v>
      </c>
      <c r="AZ15" s="19">
        <v>67205</v>
      </c>
      <c r="BA15" s="15">
        <v>0.73</v>
      </c>
      <c r="BB15" s="15">
        <v>1.1100000000000001</v>
      </c>
      <c r="BC15" s="15">
        <v>1.05</v>
      </c>
      <c r="BD15" s="15">
        <v>0.79</v>
      </c>
      <c r="BE15" s="15">
        <v>1.18</v>
      </c>
    </row>
    <row r="16" spans="1:57" x14ac:dyDescent="0.25">
      <c r="A16" s="2">
        <v>2029</v>
      </c>
      <c r="B16" s="2" t="s">
        <v>27</v>
      </c>
      <c r="C16" s="2">
        <f t="shared" si="1"/>
        <v>2744</v>
      </c>
      <c r="D16" s="2">
        <f t="shared" si="0"/>
        <v>630</v>
      </c>
      <c r="E16" s="2">
        <f t="shared" si="0"/>
        <v>380</v>
      </c>
      <c r="F16" s="2">
        <f t="shared" si="0"/>
        <v>268</v>
      </c>
      <c r="G16" s="2">
        <f t="shared" si="0"/>
        <v>129</v>
      </c>
      <c r="H16" s="2">
        <v>1407</v>
      </c>
      <c r="I16" s="2">
        <v>826</v>
      </c>
      <c r="J16" s="2">
        <v>470</v>
      </c>
      <c r="K16" s="2">
        <v>293</v>
      </c>
      <c r="L16" s="2">
        <v>95</v>
      </c>
      <c r="M16" s="19">
        <v>161256</v>
      </c>
      <c r="N16" s="19">
        <v>220899</v>
      </c>
      <c r="O16" s="19">
        <v>11045</v>
      </c>
      <c r="P16" s="22">
        <v>880309</v>
      </c>
      <c r="Q16" s="22">
        <v>700366</v>
      </c>
      <c r="R16" s="19">
        <v>607997</v>
      </c>
      <c r="S16" s="19">
        <v>635834</v>
      </c>
      <c r="T16" s="19">
        <v>468446</v>
      </c>
      <c r="U16" s="19">
        <v>293</v>
      </c>
      <c r="V16" s="19">
        <v>244</v>
      </c>
      <c r="W16" s="19">
        <v>219</v>
      </c>
      <c r="X16" s="15">
        <v>0.13</v>
      </c>
      <c r="Y16" s="15">
        <v>0.08</v>
      </c>
      <c r="Z16" s="15">
        <v>0.14000000000000001</v>
      </c>
      <c r="AA16" s="15">
        <v>0.17</v>
      </c>
      <c r="AB16" s="15">
        <v>0.15</v>
      </c>
      <c r="AC16" s="15">
        <v>0.12</v>
      </c>
      <c r="AD16" s="15">
        <v>0.18</v>
      </c>
      <c r="AE16" s="15">
        <v>0.65</v>
      </c>
      <c r="AF16" s="15">
        <v>1</v>
      </c>
      <c r="AG16" s="15">
        <v>0.77</v>
      </c>
      <c r="AH16" s="15">
        <v>0.55000000000000004</v>
      </c>
      <c r="AI16" s="15">
        <v>0.63</v>
      </c>
      <c r="AJ16" s="15">
        <v>0.64</v>
      </c>
      <c r="AK16" s="15">
        <v>0.32</v>
      </c>
      <c r="AL16" s="15">
        <v>0.01</v>
      </c>
      <c r="AM16" s="15">
        <v>0.08</v>
      </c>
      <c r="AN16" s="15">
        <v>0.36</v>
      </c>
      <c r="AO16" s="15">
        <v>0.18</v>
      </c>
      <c r="AP16" s="15">
        <v>0.43</v>
      </c>
      <c r="AQ16" s="15">
        <v>0.47</v>
      </c>
      <c r="AR16" s="15">
        <v>0.66</v>
      </c>
      <c r="AS16" s="15">
        <v>1</v>
      </c>
      <c r="AT16" s="2">
        <v>5.2</v>
      </c>
      <c r="AU16" s="15">
        <v>0.13</v>
      </c>
      <c r="AV16" s="19">
        <v>39480</v>
      </c>
      <c r="AW16" s="19">
        <v>31139</v>
      </c>
      <c r="AX16" s="19">
        <v>22242</v>
      </c>
      <c r="AY16" s="19">
        <v>36144</v>
      </c>
      <c r="AZ16" s="19">
        <v>32251</v>
      </c>
      <c r="BA16" s="15">
        <v>1.28</v>
      </c>
      <c r="BB16" s="15">
        <v>0.88</v>
      </c>
      <c r="BC16" s="15">
        <v>1.23</v>
      </c>
      <c r="BD16" s="15">
        <v>1.06</v>
      </c>
      <c r="BE16" s="15">
        <v>1.1100000000000001</v>
      </c>
    </row>
    <row r="17" spans="1:57" x14ac:dyDescent="0.25">
      <c r="A17" s="2">
        <v>2029</v>
      </c>
      <c r="B17" s="2" t="s">
        <v>28</v>
      </c>
      <c r="C17" s="2">
        <f t="shared" si="1"/>
        <v>1407</v>
      </c>
      <c r="D17" s="2">
        <f t="shared" si="0"/>
        <v>826</v>
      </c>
      <c r="E17" s="2">
        <f t="shared" si="0"/>
        <v>470</v>
      </c>
      <c r="F17" s="2">
        <f t="shared" si="0"/>
        <v>293</v>
      </c>
      <c r="G17" s="2">
        <f t="shared" si="0"/>
        <v>95</v>
      </c>
      <c r="H17" s="2">
        <v>1393</v>
      </c>
      <c r="I17" s="2">
        <v>704</v>
      </c>
      <c r="J17" s="2">
        <v>425</v>
      </c>
      <c r="K17" s="2">
        <v>288</v>
      </c>
      <c r="L17" s="2">
        <v>107</v>
      </c>
      <c r="M17" s="19">
        <v>131221</v>
      </c>
      <c r="N17" s="19">
        <v>218701</v>
      </c>
      <c r="O17" s="19">
        <v>37179</v>
      </c>
      <c r="P17" s="22">
        <v>1020288</v>
      </c>
      <c r="Q17" s="22">
        <v>650158</v>
      </c>
      <c r="R17" s="19">
        <v>634266</v>
      </c>
      <c r="S17" s="19">
        <v>487627</v>
      </c>
      <c r="T17" s="19">
        <v>472586</v>
      </c>
      <c r="U17" s="19">
        <v>288</v>
      </c>
      <c r="V17" s="19">
        <v>248</v>
      </c>
      <c r="W17" s="19">
        <v>227</v>
      </c>
      <c r="X17" s="15">
        <v>0.13</v>
      </c>
      <c r="Y17" s="15">
        <v>0.1</v>
      </c>
      <c r="Z17" s="15">
        <v>0.1</v>
      </c>
      <c r="AA17" s="15">
        <v>0.17</v>
      </c>
      <c r="AB17" s="15">
        <v>0.15</v>
      </c>
      <c r="AC17" s="15">
        <v>0.15</v>
      </c>
      <c r="AD17" s="15">
        <v>0.18</v>
      </c>
      <c r="AE17" s="15">
        <v>0.75</v>
      </c>
      <c r="AF17" s="15">
        <v>1</v>
      </c>
      <c r="AG17" s="15">
        <v>0.64</v>
      </c>
      <c r="AH17" s="15">
        <v>0.52</v>
      </c>
      <c r="AI17" s="15">
        <v>0.75</v>
      </c>
      <c r="AJ17" s="15">
        <v>0.69</v>
      </c>
      <c r="AK17" s="15">
        <v>0.47</v>
      </c>
      <c r="AL17" s="15">
        <v>0.02</v>
      </c>
      <c r="AM17" s="15">
        <v>0.08</v>
      </c>
      <c r="AN17" s="15">
        <v>0.33</v>
      </c>
      <c r="AO17" s="15">
        <v>0.17</v>
      </c>
      <c r="AP17" s="15">
        <v>0.46</v>
      </c>
      <c r="AQ17" s="15">
        <v>0.35</v>
      </c>
      <c r="AR17" s="15">
        <v>0.54</v>
      </c>
      <c r="AS17" s="15">
        <v>1</v>
      </c>
      <c r="AT17" s="2">
        <v>5</v>
      </c>
      <c r="AU17" s="15">
        <v>0.17</v>
      </c>
      <c r="AV17" s="19">
        <v>31088</v>
      </c>
      <c r="AW17" s="19">
        <v>28384</v>
      </c>
      <c r="AX17" s="19">
        <v>26582</v>
      </c>
      <c r="AY17" s="19">
        <v>18923</v>
      </c>
      <c r="AZ17" s="19">
        <v>26244</v>
      </c>
      <c r="BA17" s="15">
        <v>1.25</v>
      </c>
      <c r="BB17" s="15">
        <v>1.19</v>
      </c>
      <c r="BC17" s="15">
        <v>0.71</v>
      </c>
      <c r="BD17" s="15">
        <v>1.02</v>
      </c>
      <c r="BE17" s="15">
        <v>1.02</v>
      </c>
    </row>
    <row r="18" spans="1:57" x14ac:dyDescent="0.25">
      <c r="A18" s="2">
        <v>2029</v>
      </c>
      <c r="B18" s="2" t="s">
        <v>29</v>
      </c>
      <c r="C18" s="2">
        <f t="shared" si="1"/>
        <v>1393</v>
      </c>
      <c r="D18" s="2">
        <f t="shared" si="0"/>
        <v>704</v>
      </c>
      <c r="E18" s="2">
        <f t="shared" si="0"/>
        <v>425</v>
      </c>
      <c r="F18" s="2">
        <f t="shared" si="0"/>
        <v>288</v>
      </c>
      <c r="G18" s="2">
        <f t="shared" si="0"/>
        <v>107</v>
      </c>
      <c r="H18" s="2">
        <v>3240</v>
      </c>
      <c r="I18" s="2">
        <v>881</v>
      </c>
      <c r="J18" s="2">
        <v>414</v>
      </c>
      <c r="K18" s="2">
        <v>244</v>
      </c>
      <c r="L18" s="2">
        <v>154</v>
      </c>
      <c r="M18" s="19">
        <v>335729</v>
      </c>
      <c r="N18" s="19">
        <v>508680</v>
      </c>
      <c r="O18" s="19">
        <v>30521</v>
      </c>
      <c r="P18" s="22">
        <v>1150282</v>
      </c>
      <c r="Q18" s="22">
        <v>550211</v>
      </c>
      <c r="R18" s="19">
        <v>779058</v>
      </c>
      <c r="S18" s="19">
        <v>614076</v>
      </c>
      <c r="T18" s="19">
        <v>364620</v>
      </c>
      <c r="U18" s="19">
        <v>244</v>
      </c>
      <c r="V18" s="19">
        <v>209</v>
      </c>
      <c r="W18" s="19">
        <v>191</v>
      </c>
      <c r="X18" s="15">
        <v>0.17</v>
      </c>
      <c r="Y18" s="15">
        <v>0.09</v>
      </c>
      <c r="Z18" s="15">
        <v>0.17</v>
      </c>
      <c r="AA18" s="15">
        <v>0.18</v>
      </c>
      <c r="AB18" s="15">
        <v>0.16</v>
      </c>
      <c r="AC18" s="15">
        <v>0.15</v>
      </c>
      <c r="AD18" s="15">
        <v>0.18</v>
      </c>
      <c r="AE18" s="15">
        <v>0.76</v>
      </c>
      <c r="AF18" s="15">
        <v>1</v>
      </c>
      <c r="AG18" s="15">
        <v>0.65</v>
      </c>
      <c r="AH18" s="15">
        <v>0.68</v>
      </c>
      <c r="AI18" s="15">
        <v>0.74</v>
      </c>
      <c r="AJ18" s="15">
        <v>0.64</v>
      </c>
      <c r="AK18" s="15">
        <v>0.45</v>
      </c>
      <c r="AL18" s="15">
        <v>0.03</v>
      </c>
      <c r="AM18" s="15">
        <v>0.06</v>
      </c>
      <c r="AN18" s="15">
        <v>0.45</v>
      </c>
      <c r="AO18" s="15">
        <v>0.25</v>
      </c>
      <c r="AP18" s="15">
        <v>0.56999999999999995</v>
      </c>
      <c r="AQ18" s="15">
        <v>0.4</v>
      </c>
      <c r="AR18" s="15">
        <v>0.6</v>
      </c>
      <c r="AS18" s="15">
        <v>1</v>
      </c>
      <c r="AT18" s="2">
        <v>5.7</v>
      </c>
      <c r="AU18" s="15">
        <v>0.16</v>
      </c>
      <c r="AV18" s="19">
        <v>71539</v>
      </c>
      <c r="AW18" s="19">
        <v>52713</v>
      </c>
      <c r="AX18" s="19">
        <v>64008</v>
      </c>
      <c r="AY18" s="19">
        <v>80324</v>
      </c>
      <c r="AZ18" s="19">
        <v>67145</v>
      </c>
      <c r="BA18" s="15">
        <v>1.27</v>
      </c>
      <c r="BB18" s="15">
        <v>0.9</v>
      </c>
      <c r="BC18" s="15">
        <v>0.88</v>
      </c>
      <c r="BD18" s="15">
        <v>0.82</v>
      </c>
      <c r="BE18" s="15">
        <v>1.24</v>
      </c>
    </row>
    <row r="19" spans="1:57" x14ac:dyDescent="0.25">
      <c r="A19" s="2">
        <v>2029</v>
      </c>
      <c r="B19" s="2" t="s">
        <v>30</v>
      </c>
      <c r="C19" s="2">
        <f t="shared" si="1"/>
        <v>3240</v>
      </c>
      <c r="D19" s="2">
        <f t="shared" ref="D19:D37" si="2">I18</f>
        <v>881</v>
      </c>
      <c r="E19" s="2">
        <f t="shared" ref="E19:E37" si="3">J18</f>
        <v>414</v>
      </c>
      <c r="F19" s="2">
        <f t="shared" ref="F19:F37" si="4">K18</f>
        <v>244</v>
      </c>
      <c r="G19" s="2">
        <f t="shared" ref="G19:G37" si="5">L18</f>
        <v>154</v>
      </c>
      <c r="H19" s="2">
        <v>2893</v>
      </c>
      <c r="I19" s="2">
        <v>757</v>
      </c>
      <c r="J19" s="2">
        <v>319</v>
      </c>
      <c r="K19" s="2">
        <v>266</v>
      </c>
      <c r="L19" s="2">
        <v>103</v>
      </c>
      <c r="M19" s="19">
        <v>240727</v>
      </c>
      <c r="N19" s="19">
        <v>454201</v>
      </c>
      <c r="O19" s="19">
        <v>45420</v>
      </c>
      <c r="P19" s="22">
        <v>1100350</v>
      </c>
      <c r="Q19" s="22">
        <v>600367</v>
      </c>
      <c r="R19" s="19">
        <v>745368</v>
      </c>
      <c r="S19" s="19">
        <v>621876</v>
      </c>
      <c r="T19" s="19">
        <v>535978</v>
      </c>
      <c r="U19" s="19">
        <v>266</v>
      </c>
      <c r="V19" s="19">
        <v>185</v>
      </c>
      <c r="W19" s="19">
        <v>144</v>
      </c>
      <c r="X19" s="15">
        <v>0.13</v>
      </c>
      <c r="Y19" s="15">
        <v>0.16</v>
      </c>
      <c r="Z19" s="15">
        <v>0.13</v>
      </c>
      <c r="AA19" s="15">
        <v>0.19</v>
      </c>
      <c r="AB19" s="15">
        <v>0.16</v>
      </c>
      <c r="AC19" s="15">
        <v>0.19</v>
      </c>
      <c r="AD19" s="15">
        <v>0.18</v>
      </c>
      <c r="AE19" s="15">
        <v>0.82</v>
      </c>
      <c r="AF19" s="15">
        <v>1</v>
      </c>
      <c r="AG19" s="15">
        <v>0.7</v>
      </c>
      <c r="AH19" s="15">
        <v>0.54</v>
      </c>
      <c r="AI19" s="15">
        <v>0.79</v>
      </c>
      <c r="AJ19" s="15">
        <v>0.55000000000000004</v>
      </c>
      <c r="AK19" s="15">
        <v>0.46</v>
      </c>
      <c r="AL19" s="15">
        <v>0.03</v>
      </c>
      <c r="AM19" s="15">
        <v>7.0000000000000007E-2</v>
      </c>
      <c r="AN19" s="15">
        <v>0.44</v>
      </c>
      <c r="AO19" s="15">
        <v>0.17</v>
      </c>
      <c r="AP19" s="15">
        <v>0.44</v>
      </c>
      <c r="AQ19" s="15">
        <v>0.36</v>
      </c>
      <c r="AR19" s="15">
        <v>0.52</v>
      </c>
      <c r="AS19" s="15">
        <v>1</v>
      </c>
      <c r="AT19" s="2">
        <v>6.1</v>
      </c>
      <c r="AU19" s="15">
        <v>0.14000000000000001</v>
      </c>
      <c r="AV19" s="19">
        <v>33530</v>
      </c>
      <c r="AW19" s="19">
        <v>44706</v>
      </c>
      <c r="AX19" s="19">
        <v>59322</v>
      </c>
      <c r="AY19" s="19">
        <v>55023</v>
      </c>
      <c r="AZ19" s="19">
        <v>48146</v>
      </c>
      <c r="BA19" s="15">
        <v>1.18</v>
      </c>
      <c r="BB19" s="15">
        <v>0.95</v>
      </c>
      <c r="BC19" s="15">
        <v>1.23</v>
      </c>
      <c r="BD19" s="15">
        <v>0.7</v>
      </c>
      <c r="BE19" s="15">
        <v>1.1200000000000001</v>
      </c>
    </row>
    <row r="20" spans="1:57" x14ac:dyDescent="0.25">
      <c r="A20" s="2">
        <v>2029</v>
      </c>
      <c r="B20" s="2" t="s">
        <v>31</v>
      </c>
      <c r="C20" s="2">
        <f t="shared" si="1"/>
        <v>2893</v>
      </c>
      <c r="D20" s="2">
        <f t="shared" si="2"/>
        <v>757</v>
      </c>
      <c r="E20" s="2">
        <f t="shared" si="3"/>
        <v>319</v>
      </c>
      <c r="F20" s="2">
        <f t="shared" si="4"/>
        <v>266</v>
      </c>
      <c r="G20" s="2">
        <f t="shared" si="5"/>
        <v>103</v>
      </c>
      <c r="H20" s="2">
        <v>1926</v>
      </c>
      <c r="I20" s="2">
        <v>779</v>
      </c>
      <c r="J20" s="2">
        <v>553</v>
      </c>
      <c r="K20" s="2">
        <v>255</v>
      </c>
      <c r="L20" s="2">
        <v>105</v>
      </c>
      <c r="M20" s="19">
        <v>166310</v>
      </c>
      <c r="N20" s="19">
        <v>302382</v>
      </c>
      <c r="O20" s="19">
        <v>42333</v>
      </c>
      <c r="P20" s="22">
        <v>950350</v>
      </c>
      <c r="Q20" s="22">
        <v>750365</v>
      </c>
      <c r="R20" s="19">
        <v>840084</v>
      </c>
      <c r="S20" s="19">
        <v>476703</v>
      </c>
      <c r="T20" s="19">
        <v>413526</v>
      </c>
      <c r="U20" s="19">
        <v>255</v>
      </c>
      <c r="V20" s="19">
        <v>209</v>
      </c>
      <c r="W20" s="19">
        <v>185</v>
      </c>
      <c r="X20" s="15">
        <v>0.14000000000000001</v>
      </c>
      <c r="Y20" s="15">
        <v>0.1</v>
      </c>
      <c r="Z20" s="15">
        <v>0.13</v>
      </c>
      <c r="AA20" s="15">
        <v>0.19</v>
      </c>
      <c r="AB20" s="15">
        <v>0.14000000000000001</v>
      </c>
      <c r="AC20" s="15">
        <v>0.13</v>
      </c>
      <c r="AD20" s="15">
        <v>0.16</v>
      </c>
      <c r="AE20" s="15">
        <v>0.84</v>
      </c>
      <c r="AF20" s="15">
        <v>1</v>
      </c>
      <c r="AG20" s="15">
        <v>0.65</v>
      </c>
      <c r="AH20" s="15">
        <v>0.64</v>
      </c>
      <c r="AI20" s="15">
        <v>0.64</v>
      </c>
      <c r="AJ20" s="15">
        <v>0.68</v>
      </c>
      <c r="AK20" s="15">
        <v>0.34</v>
      </c>
      <c r="AL20" s="15">
        <v>0.01</v>
      </c>
      <c r="AM20" s="15">
        <v>0.12</v>
      </c>
      <c r="AN20" s="15">
        <v>0.47</v>
      </c>
      <c r="AO20" s="15">
        <v>0.23</v>
      </c>
      <c r="AP20" s="15">
        <v>0.48</v>
      </c>
      <c r="AQ20" s="15">
        <v>0.37</v>
      </c>
      <c r="AR20" s="15">
        <v>0.67</v>
      </c>
      <c r="AS20" s="15">
        <v>1</v>
      </c>
      <c r="AT20" s="2">
        <v>5.2</v>
      </c>
      <c r="AU20" s="15">
        <v>0.08</v>
      </c>
      <c r="AV20" s="19">
        <v>51575</v>
      </c>
      <c r="AW20" s="19">
        <v>41858</v>
      </c>
      <c r="AX20" s="19">
        <v>20181</v>
      </c>
      <c r="AY20" s="19">
        <v>19434</v>
      </c>
      <c r="AZ20" s="19">
        <v>33262</v>
      </c>
      <c r="BA20" s="15">
        <v>0.78</v>
      </c>
      <c r="BB20" s="15">
        <v>1.1499999999999999</v>
      </c>
      <c r="BC20" s="15">
        <v>1.25</v>
      </c>
      <c r="BD20" s="15">
        <v>1.2</v>
      </c>
      <c r="BE20" s="15">
        <v>0.75</v>
      </c>
    </row>
    <row r="21" spans="1:57" x14ac:dyDescent="0.25">
      <c r="A21" s="2">
        <v>2029</v>
      </c>
      <c r="B21" s="2" t="s">
        <v>32</v>
      </c>
      <c r="C21" s="2">
        <f t="shared" si="1"/>
        <v>1926</v>
      </c>
      <c r="D21" s="2">
        <f t="shared" si="2"/>
        <v>779</v>
      </c>
      <c r="E21" s="2">
        <f t="shared" si="3"/>
        <v>553</v>
      </c>
      <c r="F21" s="2">
        <f t="shared" si="4"/>
        <v>255</v>
      </c>
      <c r="G21" s="2">
        <f t="shared" si="5"/>
        <v>105</v>
      </c>
      <c r="H21" s="2">
        <v>1286</v>
      </c>
      <c r="I21" s="2">
        <v>795</v>
      </c>
      <c r="J21" s="2">
        <v>572</v>
      </c>
      <c r="K21" s="2">
        <v>232</v>
      </c>
      <c r="L21" s="2">
        <v>97</v>
      </c>
      <c r="M21" s="19">
        <v>153446</v>
      </c>
      <c r="N21" s="19">
        <v>201902</v>
      </c>
      <c r="O21" s="19">
        <v>24228</v>
      </c>
      <c r="P21" s="22">
        <v>850346</v>
      </c>
      <c r="Q21" s="22">
        <v>900163</v>
      </c>
      <c r="R21" s="19">
        <v>662287</v>
      </c>
      <c r="S21" s="19">
        <v>551048</v>
      </c>
      <c r="T21" s="19">
        <v>453774</v>
      </c>
      <c r="U21" s="19">
        <v>232</v>
      </c>
      <c r="V21" s="19">
        <v>165</v>
      </c>
      <c r="W21" s="19">
        <v>131</v>
      </c>
      <c r="X21" s="15">
        <v>0.11</v>
      </c>
      <c r="Y21" s="15">
        <v>0.08</v>
      </c>
      <c r="Z21" s="15">
        <v>0.14000000000000001</v>
      </c>
      <c r="AA21" s="15">
        <v>0.18</v>
      </c>
      <c r="AB21" s="15">
        <v>0.16</v>
      </c>
      <c r="AC21" s="15">
        <v>0.14000000000000001</v>
      </c>
      <c r="AD21" s="15">
        <v>0.16</v>
      </c>
      <c r="AE21" s="15">
        <v>0.74</v>
      </c>
      <c r="AF21" s="15">
        <v>1</v>
      </c>
      <c r="AG21" s="15">
        <v>0.62</v>
      </c>
      <c r="AH21" s="15">
        <v>0.67</v>
      </c>
      <c r="AI21" s="15">
        <v>0.75</v>
      </c>
      <c r="AJ21" s="15">
        <v>0.54</v>
      </c>
      <c r="AK21" s="15">
        <v>0.48</v>
      </c>
      <c r="AL21" s="15">
        <v>0.02</v>
      </c>
      <c r="AM21" s="15">
        <v>7.0000000000000007E-2</v>
      </c>
      <c r="AN21" s="15">
        <v>0.34</v>
      </c>
      <c r="AO21" s="15">
        <v>0.2</v>
      </c>
      <c r="AP21" s="15">
        <v>0.54</v>
      </c>
      <c r="AQ21" s="15">
        <v>0.45</v>
      </c>
      <c r="AR21" s="15">
        <v>0.53</v>
      </c>
      <c r="AS21" s="15">
        <v>1</v>
      </c>
      <c r="AT21" s="2">
        <v>6.2</v>
      </c>
      <c r="AU21" s="15">
        <v>0.09</v>
      </c>
      <c r="AV21" s="19">
        <v>21861</v>
      </c>
      <c r="AW21" s="19">
        <v>51289</v>
      </c>
      <c r="AX21" s="19">
        <v>26065</v>
      </c>
      <c r="AY21" s="19">
        <v>23542</v>
      </c>
      <c r="AZ21" s="19">
        <v>30689</v>
      </c>
      <c r="BA21" s="15">
        <v>0.76</v>
      </c>
      <c r="BB21" s="15">
        <v>0.93</v>
      </c>
      <c r="BC21" s="15">
        <v>0.81</v>
      </c>
      <c r="BD21" s="15">
        <v>1.17</v>
      </c>
      <c r="BE21" s="15">
        <v>0.85</v>
      </c>
    </row>
    <row r="22" spans="1:57" x14ac:dyDescent="0.25">
      <c r="A22" s="2">
        <v>2029</v>
      </c>
      <c r="B22" s="2" t="s">
        <v>33</v>
      </c>
      <c r="C22" s="2">
        <f t="shared" si="1"/>
        <v>1286</v>
      </c>
      <c r="D22" s="2">
        <f t="shared" si="2"/>
        <v>795</v>
      </c>
      <c r="E22" s="2">
        <f t="shared" si="3"/>
        <v>572</v>
      </c>
      <c r="F22" s="2">
        <f t="shared" si="4"/>
        <v>232</v>
      </c>
      <c r="G22" s="2">
        <f t="shared" si="5"/>
        <v>97</v>
      </c>
      <c r="H22" s="2">
        <v>2986</v>
      </c>
      <c r="I22" s="2">
        <v>865</v>
      </c>
      <c r="J22" s="2">
        <v>573</v>
      </c>
      <c r="K22" s="2">
        <v>305</v>
      </c>
      <c r="L22" s="2">
        <v>95</v>
      </c>
      <c r="M22" s="19">
        <v>243777</v>
      </c>
      <c r="N22" s="19">
        <v>468802</v>
      </c>
      <c r="O22" s="19">
        <v>84384</v>
      </c>
      <c r="P22" s="22">
        <v>700391</v>
      </c>
      <c r="Q22" s="22">
        <v>1000261</v>
      </c>
      <c r="R22" s="19">
        <v>612338</v>
      </c>
      <c r="S22" s="19">
        <v>555165</v>
      </c>
      <c r="T22" s="19">
        <v>544929</v>
      </c>
      <c r="U22" s="19">
        <v>305</v>
      </c>
      <c r="V22" s="19">
        <v>200</v>
      </c>
      <c r="W22" s="19">
        <v>147</v>
      </c>
      <c r="X22" s="15">
        <v>0.11</v>
      </c>
      <c r="Y22" s="15">
        <v>0.16</v>
      </c>
      <c r="Z22" s="15">
        <v>0.14000000000000001</v>
      </c>
      <c r="AA22" s="15">
        <v>0.19</v>
      </c>
      <c r="AB22" s="15">
        <v>0.15</v>
      </c>
      <c r="AC22" s="15">
        <v>0.15</v>
      </c>
      <c r="AD22" s="15">
        <v>0.17</v>
      </c>
      <c r="AE22" s="15">
        <v>0.6</v>
      </c>
      <c r="AF22" s="15">
        <v>1</v>
      </c>
      <c r="AG22" s="15">
        <v>0.66</v>
      </c>
      <c r="AH22" s="15">
        <v>0.68</v>
      </c>
      <c r="AI22" s="15">
        <v>0.78</v>
      </c>
      <c r="AJ22" s="15">
        <v>0.65</v>
      </c>
      <c r="AK22" s="15">
        <v>0.47</v>
      </c>
      <c r="AL22" s="15">
        <v>0.02</v>
      </c>
      <c r="AM22" s="15">
        <v>0.14000000000000001</v>
      </c>
      <c r="AN22" s="15">
        <v>0.38</v>
      </c>
      <c r="AO22" s="15">
        <v>0.24</v>
      </c>
      <c r="AP22" s="15">
        <v>0.55000000000000004</v>
      </c>
      <c r="AQ22" s="15">
        <v>0.34</v>
      </c>
      <c r="AR22" s="15">
        <v>0.57999999999999996</v>
      </c>
      <c r="AS22" s="15">
        <v>1</v>
      </c>
      <c r="AT22" s="2">
        <v>4</v>
      </c>
      <c r="AU22" s="15">
        <v>0.09</v>
      </c>
      <c r="AV22" s="19">
        <v>48966</v>
      </c>
      <c r="AW22" s="19">
        <v>36303</v>
      </c>
      <c r="AX22" s="19">
        <v>59942</v>
      </c>
      <c r="AY22" s="19">
        <v>49811</v>
      </c>
      <c r="AZ22" s="19">
        <v>48755</v>
      </c>
      <c r="BA22" s="15">
        <v>1.28</v>
      </c>
      <c r="BB22" s="15">
        <v>1.17</v>
      </c>
      <c r="BC22" s="15">
        <v>0.75</v>
      </c>
      <c r="BD22" s="15">
        <v>0.78</v>
      </c>
      <c r="BE22" s="15">
        <v>0.8</v>
      </c>
    </row>
    <row r="23" spans="1:57" x14ac:dyDescent="0.25">
      <c r="A23" s="2">
        <v>2029</v>
      </c>
      <c r="B23" s="2" t="s">
        <v>34</v>
      </c>
      <c r="C23" s="2">
        <f t="shared" si="1"/>
        <v>2986</v>
      </c>
      <c r="D23" s="2">
        <f t="shared" si="2"/>
        <v>865</v>
      </c>
      <c r="E23" s="2">
        <f t="shared" si="3"/>
        <v>573</v>
      </c>
      <c r="F23" s="2">
        <f t="shared" si="4"/>
        <v>305</v>
      </c>
      <c r="G23" s="2">
        <f t="shared" si="5"/>
        <v>95</v>
      </c>
      <c r="H23" s="2">
        <v>1223</v>
      </c>
      <c r="I23" s="2">
        <v>642</v>
      </c>
      <c r="J23" s="2">
        <v>491</v>
      </c>
      <c r="K23" s="2">
        <v>229</v>
      </c>
      <c r="L23" s="2">
        <v>78</v>
      </c>
      <c r="M23" s="19">
        <v>103686</v>
      </c>
      <c r="N23" s="19">
        <v>192011</v>
      </c>
      <c r="O23" s="19">
        <v>19201</v>
      </c>
      <c r="P23" s="22">
        <v>650203</v>
      </c>
      <c r="Q23" s="22">
        <v>850387</v>
      </c>
      <c r="R23" s="19">
        <v>776529</v>
      </c>
      <c r="S23" s="19">
        <v>499863</v>
      </c>
      <c r="T23" s="19">
        <v>443276</v>
      </c>
      <c r="U23" s="19">
        <v>229</v>
      </c>
      <c r="V23" s="19">
        <v>159</v>
      </c>
      <c r="W23" s="19">
        <v>123</v>
      </c>
      <c r="X23" s="15">
        <v>0.1</v>
      </c>
      <c r="Y23" s="15">
        <v>0.1</v>
      </c>
      <c r="Z23" s="15">
        <v>0.15</v>
      </c>
      <c r="AA23" s="15">
        <v>0.18</v>
      </c>
      <c r="AB23" s="15">
        <v>0.15</v>
      </c>
      <c r="AC23" s="15">
        <v>0.14000000000000001</v>
      </c>
      <c r="AD23" s="15">
        <v>0.17</v>
      </c>
      <c r="AE23" s="15">
        <v>0.61</v>
      </c>
      <c r="AF23" s="15">
        <v>1</v>
      </c>
      <c r="AG23" s="15">
        <v>0.6</v>
      </c>
      <c r="AH23" s="15">
        <v>0.51</v>
      </c>
      <c r="AI23" s="15">
        <v>0.79</v>
      </c>
      <c r="AJ23" s="15">
        <v>0.69</v>
      </c>
      <c r="AK23" s="15">
        <v>0.4</v>
      </c>
      <c r="AL23" s="15">
        <v>0.01</v>
      </c>
      <c r="AM23" s="15">
        <v>0.12</v>
      </c>
      <c r="AN23" s="15">
        <v>0.34</v>
      </c>
      <c r="AO23" s="15">
        <v>0.3</v>
      </c>
      <c r="AP23" s="15">
        <v>0.44</v>
      </c>
      <c r="AQ23" s="15">
        <v>0.48</v>
      </c>
      <c r="AR23" s="15">
        <v>0.56000000000000005</v>
      </c>
      <c r="AS23" s="15">
        <v>1</v>
      </c>
      <c r="AT23" s="2">
        <v>5.4</v>
      </c>
      <c r="AU23" s="15">
        <v>0.14000000000000001</v>
      </c>
      <c r="AV23" s="19">
        <v>23076</v>
      </c>
      <c r="AW23" s="19">
        <v>18087</v>
      </c>
      <c r="AX23" s="19">
        <v>22452</v>
      </c>
      <c r="AY23" s="19">
        <v>19334</v>
      </c>
      <c r="AZ23" s="19">
        <v>20737</v>
      </c>
      <c r="BA23" s="15">
        <v>1.02</v>
      </c>
      <c r="BB23" s="15">
        <v>1.21</v>
      </c>
      <c r="BC23" s="15">
        <v>1.26</v>
      </c>
      <c r="BD23" s="15">
        <v>0.96</v>
      </c>
      <c r="BE23" s="15">
        <v>0.89</v>
      </c>
    </row>
    <row r="24" spans="1:57" x14ac:dyDescent="0.25">
      <c r="A24" s="2">
        <v>2029</v>
      </c>
      <c r="B24" s="2" t="s">
        <v>35</v>
      </c>
      <c r="C24" s="2">
        <f t="shared" si="1"/>
        <v>1223</v>
      </c>
      <c r="D24" s="2">
        <f t="shared" si="2"/>
        <v>642</v>
      </c>
      <c r="E24" s="2">
        <f t="shared" si="3"/>
        <v>491</v>
      </c>
      <c r="F24" s="2">
        <f t="shared" si="4"/>
        <v>229</v>
      </c>
      <c r="G24" s="2">
        <f t="shared" si="5"/>
        <v>78</v>
      </c>
      <c r="H24" s="2">
        <v>2729</v>
      </c>
      <c r="I24" s="2">
        <v>682</v>
      </c>
      <c r="J24" s="2">
        <v>329</v>
      </c>
      <c r="K24" s="2">
        <v>264</v>
      </c>
      <c r="L24" s="2">
        <v>198</v>
      </c>
      <c r="M24" s="19">
        <v>287064</v>
      </c>
      <c r="N24" s="19">
        <v>428453</v>
      </c>
      <c r="O24" s="19">
        <v>51414</v>
      </c>
      <c r="P24" s="22">
        <v>800355</v>
      </c>
      <c r="Q24" s="22">
        <v>700382</v>
      </c>
      <c r="R24" s="19">
        <v>711168</v>
      </c>
      <c r="S24" s="19">
        <v>634148</v>
      </c>
      <c r="T24" s="19">
        <v>548834</v>
      </c>
      <c r="U24" s="19">
        <v>264</v>
      </c>
      <c r="V24" s="19">
        <v>231</v>
      </c>
      <c r="W24" s="19">
        <v>214</v>
      </c>
      <c r="X24" s="15">
        <v>0.11</v>
      </c>
      <c r="Y24" s="15">
        <v>0.16</v>
      </c>
      <c r="Z24" s="15">
        <v>0.14000000000000001</v>
      </c>
      <c r="AA24" s="15">
        <v>0.18</v>
      </c>
      <c r="AB24" s="15">
        <v>0.17</v>
      </c>
      <c r="AC24" s="15">
        <v>0.16</v>
      </c>
      <c r="AD24" s="15">
        <v>0.16</v>
      </c>
      <c r="AE24" s="15">
        <v>0.72</v>
      </c>
      <c r="AF24" s="15">
        <v>1</v>
      </c>
      <c r="AG24" s="15">
        <v>0.63</v>
      </c>
      <c r="AH24" s="15">
        <v>0.66</v>
      </c>
      <c r="AI24" s="15">
        <v>0.67</v>
      </c>
      <c r="AJ24" s="15">
        <v>0.68</v>
      </c>
      <c r="AK24" s="15">
        <v>0.44</v>
      </c>
      <c r="AL24" s="15">
        <v>0.1</v>
      </c>
      <c r="AM24" s="15">
        <v>0.09</v>
      </c>
      <c r="AN24" s="15">
        <v>0.35</v>
      </c>
      <c r="AO24" s="15">
        <v>0.24</v>
      </c>
      <c r="AP24" s="15">
        <v>0.47</v>
      </c>
      <c r="AQ24" s="15">
        <v>0.45</v>
      </c>
      <c r="AR24" s="15">
        <v>0.57999999999999996</v>
      </c>
      <c r="AS24" s="15">
        <v>1</v>
      </c>
      <c r="AT24" s="2">
        <v>4.0999999999999996</v>
      </c>
      <c r="AU24" s="15">
        <v>0.12</v>
      </c>
      <c r="AV24" s="19">
        <v>37318</v>
      </c>
      <c r="AW24" s="19">
        <v>69852</v>
      </c>
      <c r="AX24" s="19">
        <v>62197</v>
      </c>
      <c r="AY24" s="19">
        <v>60283</v>
      </c>
      <c r="AZ24" s="19">
        <v>57414</v>
      </c>
      <c r="BA24" s="15">
        <v>0.92</v>
      </c>
      <c r="BB24" s="15">
        <v>1.22</v>
      </c>
      <c r="BC24" s="15">
        <v>0.76</v>
      </c>
      <c r="BD24" s="15">
        <v>0.99</v>
      </c>
      <c r="BE24" s="15">
        <v>0.94</v>
      </c>
    </row>
    <row r="25" spans="1:57" x14ac:dyDescent="0.25">
      <c r="A25" s="2">
        <v>2029</v>
      </c>
      <c r="B25" s="2" t="s">
        <v>36</v>
      </c>
      <c r="C25" s="2">
        <f t="shared" si="1"/>
        <v>2729</v>
      </c>
      <c r="D25" s="2">
        <f t="shared" si="2"/>
        <v>682</v>
      </c>
      <c r="E25" s="2">
        <f t="shared" si="3"/>
        <v>329</v>
      </c>
      <c r="F25" s="2">
        <f t="shared" si="4"/>
        <v>264</v>
      </c>
      <c r="G25" s="2">
        <f t="shared" si="5"/>
        <v>198</v>
      </c>
      <c r="H25" s="2">
        <v>2269</v>
      </c>
      <c r="I25" s="2">
        <v>663</v>
      </c>
      <c r="J25" s="2">
        <v>499</v>
      </c>
      <c r="K25" s="2">
        <v>272</v>
      </c>
      <c r="L25" s="2">
        <v>129</v>
      </c>
      <c r="M25" s="19">
        <v>245801</v>
      </c>
      <c r="N25" s="19">
        <v>356233</v>
      </c>
      <c r="O25" s="19">
        <v>35623</v>
      </c>
      <c r="P25" s="22">
        <v>900113</v>
      </c>
      <c r="Q25" s="22">
        <v>600384</v>
      </c>
      <c r="R25" s="19">
        <v>807907</v>
      </c>
      <c r="S25" s="19">
        <v>574688</v>
      </c>
      <c r="T25" s="19">
        <v>519917</v>
      </c>
      <c r="U25" s="19">
        <v>272</v>
      </c>
      <c r="V25" s="19">
        <v>201</v>
      </c>
      <c r="W25" s="19">
        <v>165</v>
      </c>
      <c r="X25" s="15">
        <v>0.11</v>
      </c>
      <c r="Y25" s="15">
        <v>0.15</v>
      </c>
      <c r="Z25" s="15">
        <v>0.15</v>
      </c>
      <c r="AA25" s="15">
        <v>0.17</v>
      </c>
      <c r="AB25" s="15">
        <v>0.17</v>
      </c>
      <c r="AC25" s="15">
        <v>0.14000000000000001</v>
      </c>
      <c r="AD25" s="15">
        <v>0.11</v>
      </c>
      <c r="AE25" s="15">
        <v>0.89</v>
      </c>
      <c r="AF25" s="15">
        <v>1</v>
      </c>
      <c r="AG25" s="15">
        <v>0.81</v>
      </c>
      <c r="AH25" s="15">
        <v>0.67</v>
      </c>
      <c r="AI25" s="15">
        <v>0.6</v>
      </c>
      <c r="AJ25" s="15">
        <v>0.55000000000000004</v>
      </c>
      <c r="AK25" s="15">
        <v>0.35</v>
      </c>
      <c r="AL25" s="15">
        <v>0.11</v>
      </c>
      <c r="AM25" s="15">
        <v>0.08</v>
      </c>
      <c r="AN25" s="15">
        <v>0.36</v>
      </c>
      <c r="AO25" s="15">
        <v>0.26</v>
      </c>
      <c r="AP25" s="15">
        <v>0.49</v>
      </c>
      <c r="AQ25" s="15">
        <v>0.45</v>
      </c>
      <c r="AR25" s="15">
        <v>0.69</v>
      </c>
      <c r="AS25" s="15">
        <v>1</v>
      </c>
      <c r="AT25" s="2">
        <v>5.9</v>
      </c>
      <c r="AU25" s="15">
        <v>0.08</v>
      </c>
      <c r="AV25" s="19">
        <v>58799</v>
      </c>
      <c r="AW25" s="19">
        <v>63619</v>
      </c>
      <c r="AX25" s="19">
        <v>26990</v>
      </c>
      <c r="AY25" s="19">
        <v>47232</v>
      </c>
      <c r="AZ25" s="19">
        <v>49161</v>
      </c>
      <c r="BA25" s="15">
        <v>0.74</v>
      </c>
      <c r="BB25" s="15">
        <v>0.86</v>
      </c>
      <c r="BC25" s="15">
        <v>1.05</v>
      </c>
      <c r="BD25" s="15">
        <v>0.78</v>
      </c>
      <c r="BE25" s="15">
        <v>0.91</v>
      </c>
    </row>
    <row r="26" spans="1:57" x14ac:dyDescent="0.25">
      <c r="A26" s="2">
        <v>2030</v>
      </c>
      <c r="B26" s="2" t="s">
        <v>25</v>
      </c>
      <c r="C26" s="2">
        <f t="shared" si="1"/>
        <v>2269</v>
      </c>
      <c r="D26" s="2">
        <f t="shared" si="2"/>
        <v>663</v>
      </c>
      <c r="E26" s="2">
        <f t="shared" si="3"/>
        <v>499</v>
      </c>
      <c r="F26" s="2">
        <f t="shared" si="4"/>
        <v>272</v>
      </c>
      <c r="G26" s="2">
        <f t="shared" si="5"/>
        <v>129</v>
      </c>
      <c r="H26" s="2">
        <v>2556</v>
      </c>
      <c r="I26" s="2">
        <v>681</v>
      </c>
      <c r="J26" s="2">
        <v>491</v>
      </c>
      <c r="K26" s="2">
        <v>207</v>
      </c>
      <c r="L26" s="2">
        <v>95</v>
      </c>
      <c r="M26" s="19">
        <v>308995</v>
      </c>
      <c r="N26" s="19">
        <v>401292</v>
      </c>
      <c r="O26" s="19">
        <v>64207</v>
      </c>
      <c r="P26" s="22">
        <v>800156</v>
      </c>
      <c r="Q26" s="22">
        <v>1100210</v>
      </c>
      <c r="R26" s="19">
        <v>831578</v>
      </c>
      <c r="S26" s="19">
        <v>589857</v>
      </c>
      <c r="T26" s="19">
        <v>424340</v>
      </c>
      <c r="U26" s="19">
        <v>207</v>
      </c>
      <c r="V26" s="19">
        <v>196</v>
      </c>
      <c r="W26" s="19">
        <v>190</v>
      </c>
      <c r="X26" s="15">
        <v>0.09</v>
      </c>
      <c r="Y26" s="15">
        <v>0.1</v>
      </c>
      <c r="Z26" s="15">
        <v>0.16</v>
      </c>
      <c r="AA26" s="15">
        <v>0.19</v>
      </c>
      <c r="AB26" s="15">
        <v>0.17</v>
      </c>
      <c r="AC26" s="15">
        <v>0.14000000000000001</v>
      </c>
      <c r="AD26" s="15">
        <v>0.1</v>
      </c>
      <c r="AE26" s="15">
        <v>0.76</v>
      </c>
      <c r="AF26" s="15">
        <v>1</v>
      </c>
      <c r="AG26" s="15">
        <v>0.77</v>
      </c>
      <c r="AH26" s="15">
        <v>0.7</v>
      </c>
      <c r="AI26" s="15">
        <v>0.76</v>
      </c>
      <c r="AJ26" s="15">
        <v>0.53</v>
      </c>
      <c r="AK26" s="15">
        <v>0.32</v>
      </c>
      <c r="AL26" s="15">
        <v>0.03</v>
      </c>
      <c r="AM26" s="15">
        <v>0.09</v>
      </c>
      <c r="AN26" s="15">
        <v>0.46</v>
      </c>
      <c r="AO26" s="15">
        <v>0.28999999999999998</v>
      </c>
      <c r="AP26" s="15">
        <v>0.51</v>
      </c>
      <c r="AQ26" s="15">
        <v>0.43</v>
      </c>
      <c r="AR26" s="15">
        <v>0.69</v>
      </c>
      <c r="AS26" s="15">
        <v>1</v>
      </c>
      <c r="AT26" s="2">
        <v>6.1</v>
      </c>
      <c r="AU26" s="15">
        <v>0.24</v>
      </c>
      <c r="AV26" s="19">
        <v>91727</v>
      </c>
      <c r="AW26" s="19">
        <v>43531</v>
      </c>
      <c r="AX26" s="19">
        <v>52860</v>
      </c>
      <c r="AY26" s="19">
        <v>59078</v>
      </c>
      <c r="AZ26" s="19">
        <v>61799</v>
      </c>
      <c r="BA26" s="15">
        <v>0.87</v>
      </c>
      <c r="BB26" s="15">
        <v>0.81</v>
      </c>
      <c r="BC26" s="15">
        <v>0.92</v>
      </c>
      <c r="BD26" s="15">
        <v>0.85</v>
      </c>
      <c r="BE26" s="15">
        <v>0.9</v>
      </c>
    </row>
    <row r="27" spans="1:57" x14ac:dyDescent="0.25">
      <c r="A27" s="2">
        <v>2030</v>
      </c>
      <c r="B27" s="2" t="s">
        <v>26</v>
      </c>
      <c r="C27" s="2">
        <f t="shared" si="1"/>
        <v>2556</v>
      </c>
      <c r="D27" s="2">
        <f t="shared" si="2"/>
        <v>681</v>
      </c>
      <c r="E27" s="2">
        <f t="shared" si="3"/>
        <v>491</v>
      </c>
      <c r="F27" s="2">
        <f t="shared" si="4"/>
        <v>207</v>
      </c>
      <c r="G27" s="2">
        <f t="shared" si="5"/>
        <v>95</v>
      </c>
      <c r="H27" s="2">
        <v>2012</v>
      </c>
      <c r="I27" s="2">
        <v>822</v>
      </c>
      <c r="J27" s="2">
        <v>594</v>
      </c>
      <c r="K27" s="2">
        <v>241</v>
      </c>
      <c r="L27" s="2">
        <v>120</v>
      </c>
      <c r="M27" s="19">
        <v>246390</v>
      </c>
      <c r="N27" s="19">
        <v>315884</v>
      </c>
      <c r="O27" s="19">
        <v>44224</v>
      </c>
      <c r="P27" s="22">
        <v>700103</v>
      </c>
      <c r="Q27" s="22">
        <v>900274</v>
      </c>
      <c r="R27" s="19">
        <v>564268</v>
      </c>
      <c r="S27" s="19">
        <v>448109</v>
      </c>
      <c r="T27" s="19">
        <v>513246</v>
      </c>
      <c r="U27" s="19">
        <v>241</v>
      </c>
      <c r="V27" s="19">
        <v>181</v>
      </c>
      <c r="W27" s="19">
        <v>150</v>
      </c>
      <c r="X27" s="15">
        <v>0.11</v>
      </c>
      <c r="Y27" s="15">
        <v>0.1</v>
      </c>
      <c r="Z27" s="15">
        <v>0.16</v>
      </c>
      <c r="AA27" s="15">
        <v>0.16</v>
      </c>
      <c r="AB27" s="15">
        <v>0.16</v>
      </c>
      <c r="AC27" s="15">
        <v>0.13</v>
      </c>
      <c r="AD27" s="15">
        <v>7.0000000000000007E-2</v>
      </c>
      <c r="AE27" s="15">
        <v>0.86</v>
      </c>
      <c r="AF27" s="15">
        <v>1</v>
      </c>
      <c r="AG27" s="15">
        <v>0.76</v>
      </c>
      <c r="AH27" s="15">
        <v>0.69</v>
      </c>
      <c r="AI27" s="15">
        <v>0.78</v>
      </c>
      <c r="AJ27" s="15">
        <v>0.53</v>
      </c>
      <c r="AK27" s="15">
        <v>0.36</v>
      </c>
      <c r="AL27" s="15">
        <v>0.08</v>
      </c>
      <c r="AM27" s="15">
        <v>0.13</v>
      </c>
      <c r="AN27" s="15">
        <v>0.35</v>
      </c>
      <c r="AO27" s="15">
        <v>0.22</v>
      </c>
      <c r="AP27" s="15">
        <v>0.43</v>
      </c>
      <c r="AQ27" s="15">
        <v>0.44</v>
      </c>
      <c r="AR27" s="15">
        <v>0.67</v>
      </c>
      <c r="AS27" s="15">
        <v>1</v>
      </c>
      <c r="AT27" s="2">
        <v>4.2</v>
      </c>
      <c r="AU27" s="15">
        <v>0.14000000000000001</v>
      </c>
      <c r="AV27" s="19">
        <v>42455</v>
      </c>
      <c r="AW27" s="19">
        <v>55596</v>
      </c>
      <c r="AX27" s="19">
        <v>68736</v>
      </c>
      <c r="AY27" s="19">
        <v>30325</v>
      </c>
      <c r="AZ27" s="19">
        <v>49278</v>
      </c>
      <c r="BA27" s="15">
        <v>0.96</v>
      </c>
      <c r="BB27" s="15">
        <v>1.07</v>
      </c>
      <c r="BC27" s="15">
        <v>1.1599999999999999</v>
      </c>
      <c r="BD27" s="15">
        <v>0.84</v>
      </c>
      <c r="BE27" s="15">
        <v>0.98</v>
      </c>
    </row>
    <row r="28" spans="1:57" x14ac:dyDescent="0.25">
      <c r="A28" s="2">
        <v>2030</v>
      </c>
      <c r="B28" s="2" t="s">
        <v>27</v>
      </c>
      <c r="C28" s="2">
        <f t="shared" si="1"/>
        <v>2012</v>
      </c>
      <c r="D28" s="2">
        <f t="shared" si="2"/>
        <v>822</v>
      </c>
      <c r="E28" s="2">
        <f t="shared" si="3"/>
        <v>594</v>
      </c>
      <c r="F28" s="2">
        <f t="shared" si="4"/>
        <v>241</v>
      </c>
      <c r="G28" s="2">
        <f t="shared" si="5"/>
        <v>120</v>
      </c>
      <c r="H28" s="2">
        <v>1497</v>
      </c>
      <c r="I28" s="2">
        <v>780</v>
      </c>
      <c r="J28" s="2">
        <v>494</v>
      </c>
      <c r="K28" s="2">
        <v>277</v>
      </c>
      <c r="L28" s="2">
        <v>124</v>
      </c>
      <c r="M28" s="19">
        <v>136317</v>
      </c>
      <c r="N28" s="19">
        <v>235029</v>
      </c>
      <c r="O28" s="19">
        <v>44656</v>
      </c>
      <c r="P28" s="22">
        <v>900338</v>
      </c>
      <c r="Q28" s="22">
        <v>700223</v>
      </c>
      <c r="R28" s="19">
        <v>529832</v>
      </c>
      <c r="S28" s="19">
        <v>588164</v>
      </c>
      <c r="T28" s="19">
        <v>508531</v>
      </c>
      <c r="U28" s="19">
        <v>277</v>
      </c>
      <c r="V28" s="19">
        <v>221</v>
      </c>
      <c r="W28" s="19">
        <v>192</v>
      </c>
      <c r="X28" s="15">
        <v>0.08</v>
      </c>
      <c r="Y28" s="15">
        <v>0.15</v>
      </c>
      <c r="Z28" s="15">
        <v>0.14000000000000001</v>
      </c>
      <c r="AA28" s="15">
        <v>0.2</v>
      </c>
      <c r="AB28" s="15">
        <v>0.16</v>
      </c>
      <c r="AC28" s="15">
        <v>0.14000000000000001</v>
      </c>
      <c r="AD28" s="15">
        <v>0.14000000000000001</v>
      </c>
      <c r="AE28" s="15">
        <v>0.86</v>
      </c>
      <c r="AF28" s="15">
        <v>1</v>
      </c>
      <c r="AG28" s="15">
        <v>0.78</v>
      </c>
      <c r="AH28" s="15">
        <v>0.65</v>
      </c>
      <c r="AI28" s="15">
        <v>0.61</v>
      </c>
      <c r="AJ28" s="15">
        <v>0.63</v>
      </c>
      <c r="AK28" s="15">
        <v>0.32</v>
      </c>
      <c r="AL28" s="15">
        <v>0.08</v>
      </c>
      <c r="AM28" s="15">
        <v>0.13</v>
      </c>
      <c r="AN28" s="15">
        <v>0.46</v>
      </c>
      <c r="AO28" s="15">
        <v>0.25</v>
      </c>
      <c r="AP28" s="15">
        <v>0.56999999999999995</v>
      </c>
      <c r="AQ28" s="15">
        <v>0.46</v>
      </c>
      <c r="AR28" s="15">
        <v>0.59</v>
      </c>
      <c r="AS28" s="15">
        <v>1</v>
      </c>
      <c r="AT28" s="2">
        <v>4.0999999999999996</v>
      </c>
      <c r="AU28" s="15">
        <v>0.14000000000000001</v>
      </c>
      <c r="AV28" s="19">
        <v>30509</v>
      </c>
      <c r="AW28" s="19">
        <v>29211</v>
      </c>
      <c r="AX28" s="19">
        <v>24667</v>
      </c>
      <c r="AY28" s="19">
        <v>24667</v>
      </c>
      <c r="AZ28" s="19">
        <v>27263</v>
      </c>
      <c r="BA28" s="15">
        <v>1.23</v>
      </c>
      <c r="BB28" s="15">
        <v>1.24</v>
      </c>
      <c r="BC28" s="15">
        <v>1.19</v>
      </c>
      <c r="BD28" s="15">
        <v>0.89</v>
      </c>
      <c r="BE28" s="15">
        <v>0.89</v>
      </c>
    </row>
    <row r="29" spans="1:57" x14ac:dyDescent="0.25">
      <c r="A29" s="2">
        <v>2030</v>
      </c>
      <c r="B29" s="2" t="s">
        <v>28</v>
      </c>
      <c r="C29" s="2">
        <f t="shared" si="1"/>
        <v>1497</v>
      </c>
      <c r="D29" s="2">
        <f t="shared" si="2"/>
        <v>780</v>
      </c>
      <c r="E29" s="2">
        <f t="shared" si="3"/>
        <v>494</v>
      </c>
      <c r="F29" s="2">
        <f t="shared" si="4"/>
        <v>277</v>
      </c>
      <c r="G29" s="2">
        <f t="shared" si="5"/>
        <v>124</v>
      </c>
      <c r="H29" s="2">
        <v>1077</v>
      </c>
      <c r="I29" s="2">
        <v>604</v>
      </c>
      <c r="J29" s="2">
        <v>464</v>
      </c>
      <c r="K29" s="2">
        <v>258</v>
      </c>
      <c r="L29" s="2">
        <v>103</v>
      </c>
      <c r="M29" s="19">
        <v>99763</v>
      </c>
      <c r="N29" s="19">
        <v>169089</v>
      </c>
      <c r="O29" s="19">
        <v>20291</v>
      </c>
      <c r="P29" s="22">
        <v>1100144</v>
      </c>
      <c r="Q29" s="22">
        <v>500314</v>
      </c>
      <c r="R29" s="19">
        <v>840611</v>
      </c>
      <c r="S29" s="19">
        <v>465036</v>
      </c>
      <c r="T29" s="19">
        <v>365374</v>
      </c>
      <c r="U29" s="19">
        <v>258</v>
      </c>
      <c r="V29" s="19">
        <v>206</v>
      </c>
      <c r="W29" s="19">
        <v>179</v>
      </c>
      <c r="X29" s="15">
        <v>0.14000000000000001</v>
      </c>
      <c r="Y29" s="15">
        <v>0.16</v>
      </c>
      <c r="Z29" s="15">
        <v>0.16</v>
      </c>
      <c r="AA29" s="15">
        <v>0.19</v>
      </c>
      <c r="AB29" s="15">
        <v>0.14000000000000001</v>
      </c>
      <c r="AC29" s="15">
        <v>0.14000000000000001</v>
      </c>
      <c r="AD29" s="15">
        <v>0.18</v>
      </c>
      <c r="AE29" s="15">
        <v>0.77</v>
      </c>
      <c r="AF29" s="15">
        <v>1</v>
      </c>
      <c r="AG29" s="15">
        <v>0.73</v>
      </c>
      <c r="AH29" s="15">
        <v>0.51</v>
      </c>
      <c r="AI29" s="15">
        <v>0.65</v>
      </c>
      <c r="AJ29" s="15">
        <v>0.52</v>
      </c>
      <c r="AK29" s="15">
        <v>0.44</v>
      </c>
      <c r="AL29" s="15">
        <v>0.01</v>
      </c>
      <c r="AM29" s="15">
        <v>7.0000000000000007E-2</v>
      </c>
      <c r="AN29" s="15">
        <v>0.41</v>
      </c>
      <c r="AO29" s="15">
        <v>0.23</v>
      </c>
      <c r="AP29" s="15">
        <v>0.44</v>
      </c>
      <c r="AQ29" s="15">
        <v>0.43</v>
      </c>
      <c r="AR29" s="15">
        <v>0.51</v>
      </c>
      <c r="AS29" s="15">
        <v>1</v>
      </c>
      <c r="AT29" s="2">
        <v>5</v>
      </c>
      <c r="AU29" s="15">
        <v>0.16</v>
      </c>
      <c r="AV29" s="19">
        <v>19855</v>
      </c>
      <c r="AW29" s="19">
        <v>24527</v>
      </c>
      <c r="AX29" s="19">
        <v>12848</v>
      </c>
      <c r="AY29" s="19">
        <v>22581</v>
      </c>
      <c r="AZ29" s="19">
        <v>19952</v>
      </c>
      <c r="BA29" s="15">
        <v>0.77</v>
      </c>
      <c r="BB29" s="15">
        <v>1.1299999999999999</v>
      </c>
      <c r="BC29" s="15">
        <v>0.8</v>
      </c>
      <c r="BD29" s="15">
        <v>0.9</v>
      </c>
      <c r="BE29" s="15">
        <v>0.86</v>
      </c>
    </row>
    <row r="30" spans="1:57" x14ac:dyDescent="0.25">
      <c r="A30" s="2">
        <v>2030</v>
      </c>
      <c r="B30" s="2" t="s">
        <v>29</v>
      </c>
      <c r="C30" s="2">
        <f t="shared" si="1"/>
        <v>1077</v>
      </c>
      <c r="D30" s="2">
        <f t="shared" si="2"/>
        <v>604</v>
      </c>
      <c r="E30" s="2">
        <f t="shared" si="3"/>
        <v>464</v>
      </c>
      <c r="F30" s="2">
        <f t="shared" si="4"/>
        <v>258</v>
      </c>
      <c r="G30" s="2">
        <f t="shared" si="5"/>
        <v>103</v>
      </c>
      <c r="H30" s="2">
        <v>2798</v>
      </c>
      <c r="I30" s="2">
        <v>638</v>
      </c>
      <c r="J30" s="2">
        <v>536</v>
      </c>
      <c r="K30" s="2">
        <v>239</v>
      </c>
      <c r="L30" s="2">
        <v>100</v>
      </c>
      <c r="M30" s="19">
        <v>232822</v>
      </c>
      <c r="N30" s="19">
        <v>439286</v>
      </c>
      <c r="O30" s="19">
        <v>65893</v>
      </c>
      <c r="P30" s="22">
        <v>1050364</v>
      </c>
      <c r="Q30" s="22">
        <v>800367</v>
      </c>
      <c r="R30" s="19">
        <v>757927</v>
      </c>
      <c r="S30" s="19">
        <v>471741</v>
      </c>
      <c r="T30" s="19">
        <v>543298</v>
      </c>
      <c r="U30" s="19">
        <v>239</v>
      </c>
      <c r="V30" s="19">
        <v>210</v>
      </c>
      <c r="W30" s="19">
        <v>195</v>
      </c>
      <c r="X30" s="15">
        <v>0.1</v>
      </c>
      <c r="Y30" s="15">
        <v>7.0000000000000007E-2</v>
      </c>
      <c r="Z30" s="15">
        <v>0.19</v>
      </c>
      <c r="AA30" s="15">
        <v>0.17</v>
      </c>
      <c r="AB30" s="15">
        <v>0.16</v>
      </c>
      <c r="AC30" s="15">
        <v>0.14000000000000001</v>
      </c>
      <c r="AD30" s="15">
        <v>0.16</v>
      </c>
      <c r="AE30" s="15">
        <v>0.61</v>
      </c>
      <c r="AF30" s="15">
        <v>1</v>
      </c>
      <c r="AG30" s="15">
        <v>0.77</v>
      </c>
      <c r="AH30" s="15">
        <v>0.52</v>
      </c>
      <c r="AI30" s="15">
        <v>0.66</v>
      </c>
      <c r="AJ30" s="15">
        <v>0.52</v>
      </c>
      <c r="AK30" s="15">
        <v>0.35</v>
      </c>
      <c r="AL30" s="15">
        <v>0.04</v>
      </c>
      <c r="AM30" s="15">
        <v>0.09</v>
      </c>
      <c r="AN30" s="15">
        <v>0.38</v>
      </c>
      <c r="AO30" s="15">
        <v>0.28000000000000003</v>
      </c>
      <c r="AP30" s="15">
        <v>0.42</v>
      </c>
      <c r="AQ30" s="15">
        <v>0.36</v>
      </c>
      <c r="AR30" s="15">
        <v>0.68</v>
      </c>
      <c r="AS30" s="15">
        <v>1</v>
      </c>
      <c r="AT30" s="2">
        <v>5.2</v>
      </c>
      <c r="AU30" s="15">
        <v>0.12</v>
      </c>
      <c r="AV30" s="19">
        <v>63773</v>
      </c>
      <c r="AW30" s="19">
        <v>43528</v>
      </c>
      <c r="AX30" s="19">
        <v>40491</v>
      </c>
      <c r="AY30" s="19">
        <v>38466</v>
      </c>
      <c r="AZ30" s="19">
        <v>46564</v>
      </c>
      <c r="BA30" s="15">
        <v>1.1299999999999999</v>
      </c>
      <c r="BB30" s="15">
        <v>0.98</v>
      </c>
      <c r="BC30" s="15">
        <v>1.07</v>
      </c>
      <c r="BD30" s="15">
        <v>1.21</v>
      </c>
      <c r="BE30" s="15">
        <v>0.7</v>
      </c>
    </row>
    <row r="31" spans="1:57" x14ac:dyDescent="0.25">
      <c r="A31" s="2">
        <v>2030</v>
      </c>
      <c r="B31" s="2" t="s">
        <v>30</v>
      </c>
      <c r="C31" s="2">
        <f t="shared" si="1"/>
        <v>2798</v>
      </c>
      <c r="D31" s="2">
        <f t="shared" si="2"/>
        <v>638</v>
      </c>
      <c r="E31" s="2">
        <f t="shared" si="3"/>
        <v>536</v>
      </c>
      <c r="F31" s="2">
        <f t="shared" si="4"/>
        <v>239</v>
      </c>
      <c r="G31" s="2">
        <f t="shared" si="5"/>
        <v>100</v>
      </c>
      <c r="H31" s="2">
        <v>1315</v>
      </c>
      <c r="I31" s="2">
        <v>841</v>
      </c>
      <c r="J31" s="2">
        <v>512</v>
      </c>
      <c r="K31" s="2">
        <v>228</v>
      </c>
      <c r="L31" s="2">
        <v>97</v>
      </c>
      <c r="M31" s="19">
        <v>130067</v>
      </c>
      <c r="N31" s="19">
        <v>206455</v>
      </c>
      <c r="O31" s="19">
        <v>39226</v>
      </c>
      <c r="P31" s="22">
        <v>1300302</v>
      </c>
      <c r="Q31" s="22">
        <v>600333</v>
      </c>
      <c r="R31" s="19">
        <v>542850</v>
      </c>
      <c r="S31" s="19">
        <v>638778</v>
      </c>
      <c r="T31" s="19">
        <v>381793</v>
      </c>
      <c r="U31" s="19">
        <v>228</v>
      </c>
      <c r="V31" s="19">
        <v>208</v>
      </c>
      <c r="W31" s="19">
        <v>197</v>
      </c>
      <c r="X31" s="15">
        <v>0.16</v>
      </c>
      <c r="Y31" s="15">
        <v>0.09</v>
      </c>
      <c r="Z31" s="15">
        <v>0.14000000000000001</v>
      </c>
      <c r="AA31" s="15">
        <v>0.18</v>
      </c>
      <c r="AB31" s="15">
        <v>0.14000000000000001</v>
      </c>
      <c r="AC31" s="15">
        <v>0.14000000000000001</v>
      </c>
      <c r="AD31" s="15">
        <v>0.17</v>
      </c>
      <c r="AE31" s="15">
        <v>0.83</v>
      </c>
      <c r="AF31" s="15">
        <v>1</v>
      </c>
      <c r="AG31" s="15">
        <v>0.64</v>
      </c>
      <c r="AH31" s="15">
        <v>0.54</v>
      </c>
      <c r="AI31" s="15">
        <v>0.65</v>
      </c>
      <c r="AJ31" s="15">
        <v>0.67</v>
      </c>
      <c r="AK31" s="15">
        <v>0.46</v>
      </c>
      <c r="AL31" s="15">
        <v>0.03</v>
      </c>
      <c r="AM31" s="15">
        <v>0.11</v>
      </c>
      <c r="AN31" s="15">
        <v>0.38</v>
      </c>
      <c r="AO31" s="15">
        <v>0.19</v>
      </c>
      <c r="AP31" s="15">
        <v>0.57999999999999996</v>
      </c>
      <c r="AQ31" s="15">
        <v>0.35</v>
      </c>
      <c r="AR31" s="15">
        <v>0.64</v>
      </c>
      <c r="AS31" s="15">
        <v>1</v>
      </c>
      <c r="AT31" s="2">
        <v>4.4000000000000004</v>
      </c>
      <c r="AU31" s="15">
        <v>0.19</v>
      </c>
      <c r="AV31" s="19">
        <v>22665</v>
      </c>
      <c r="AW31" s="19">
        <v>25241</v>
      </c>
      <c r="AX31" s="19">
        <v>36058</v>
      </c>
      <c r="AY31" s="19">
        <v>20090</v>
      </c>
      <c r="AZ31" s="19">
        <v>26013</v>
      </c>
      <c r="BA31" s="15">
        <v>1.04</v>
      </c>
      <c r="BB31" s="15">
        <v>1.27</v>
      </c>
      <c r="BC31" s="15">
        <v>0.88</v>
      </c>
      <c r="BD31" s="15">
        <v>1.17</v>
      </c>
      <c r="BE31" s="15">
        <v>0.84</v>
      </c>
    </row>
    <row r="32" spans="1:57" x14ac:dyDescent="0.25">
      <c r="A32" s="2">
        <v>2030</v>
      </c>
      <c r="B32" s="2" t="s">
        <v>31</v>
      </c>
      <c r="C32" s="2">
        <f t="shared" si="1"/>
        <v>1315</v>
      </c>
      <c r="D32" s="2">
        <f t="shared" si="2"/>
        <v>841</v>
      </c>
      <c r="E32" s="2">
        <f t="shared" si="3"/>
        <v>512</v>
      </c>
      <c r="F32" s="2">
        <f t="shared" si="4"/>
        <v>228</v>
      </c>
      <c r="G32" s="2">
        <f t="shared" si="5"/>
        <v>97</v>
      </c>
      <c r="H32" s="2">
        <v>3042</v>
      </c>
      <c r="I32" s="2">
        <v>810</v>
      </c>
      <c r="J32" s="2">
        <v>581</v>
      </c>
      <c r="K32" s="2">
        <v>290</v>
      </c>
      <c r="L32" s="2">
        <v>161</v>
      </c>
      <c r="M32" s="19">
        <v>377299</v>
      </c>
      <c r="N32" s="19">
        <v>477594</v>
      </c>
      <c r="O32" s="19">
        <v>90743</v>
      </c>
      <c r="P32" s="22">
        <v>1400233</v>
      </c>
      <c r="Q32" s="22">
        <v>1000137</v>
      </c>
      <c r="R32" s="19">
        <v>705174</v>
      </c>
      <c r="S32" s="19">
        <v>610599</v>
      </c>
      <c r="T32" s="19">
        <v>452245</v>
      </c>
      <c r="U32" s="19">
        <v>290</v>
      </c>
      <c r="V32" s="19">
        <v>226</v>
      </c>
      <c r="W32" s="19">
        <v>193</v>
      </c>
      <c r="X32" s="15">
        <v>0.13</v>
      </c>
      <c r="Y32" s="15">
        <v>0.08</v>
      </c>
      <c r="Z32" s="15">
        <v>0.12</v>
      </c>
      <c r="AA32" s="15">
        <v>0.16</v>
      </c>
      <c r="AB32" s="15">
        <v>0.15</v>
      </c>
      <c r="AC32" s="15">
        <v>0.13</v>
      </c>
      <c r="AD32" s="15">
        <v>0.15</v>
      </c>
      <c r="AE32" s="15">
        <v>0.72</v>
      </c>
      <c r="AF32" s="15">
        <v>1</v>
      </c>
      <c r="AG32" s="15">
        <v>0.72</v>
      </c>
      <c r="AH32" s="15">
        <v>0.6</v>
      </c>
      <c r="AI32" s="15">
        <v>0.77</v>
      </c>
      <c r="AJ32" s="15">
        <v>0.51</v>
      </c>
      <c r="AK32" s="15">
        <v>0.48</v>
      </c>
      <c r="AL32" s="15">
        <v>0.02</v>
      </c>
      <c r="AM32" s="15">
        <v>0.1</v>
      </c>
      <c r="AN32" s="15">
        <v>0.39</v>
      </c>
      <c r="AO32" s="15">
        <v>0.3</v>
      </c>
      <c r="AP32" s="15">
        <v>0.46</v>
      </c>
      <c r="AQ32" s="15">
        <v>0.39</v>
      </c>
      <c r="AR32" s="15">
        <v>0.67</v>
      </c>
      <c r="AS32" s="15">
        <v>1</v>
      </c>
      <c r="AT32" s="2">
        <v>4.5</v>
      </c>
      <c r="AU32" s="15">
        <v>0.09</v>
      </c>
      <c r="AV32" s="19">
        <v>105186</v>
      </c>
      <c r="AW32" s="19">
        <v>102138</v>
      </c>
      <c r="AX32" s="19">
        <v>48782</v>
      </c>
      <c r="AY32" s="19">
        <v>45733</v>
      </c>
      <c r="AZ32" s="19">
        <v>75460</v>
      </c>
      <c r="BA32" s="15">
        <v>0.92</v>
      </c>
      <c r="BB32" s="15">
        <v>0.87</v>
      </c>
      <c r="BC32" s="15">
        <v>0.9</v>
      </c>
      <c r="BD32" s="15">
        <v>1.28</v>
      </c>
      <c r="BE32" s="15">
        <v>1.25</v>
      </c>
    </row>
    <row r="33" spans="1:57" x14ac:dyDescent="0.25">
      <c r="A33" s="2">
        <v>2030</v>
      </c>
      <c r="B33" s="2" t="s">
        <v>32</v>
      </c>
      <c r="C33" s="2">
        <f t="shared" si="1"/>
        <v>3042</v>
      </c>
      <c r="D33" s="2">
        <f t="shared" si="2"/>
        <v>810</v>
      </c>
      <c r="E33" s="2">
        <f t="shared" si="3"/>
        <v>581</v>
      </c>
      <c r="F33" s="2">
        <f t="shared" si="4"/>
        <v>290</v>
      </c>
      <c r="G33" s="2">
        <f t="shared" si="5"/>
        <v>161</v>
      </c>
      <c r="H33" s="2">
        <v>2336</v>
      </c>
      <c r="I33" s="2">
        <v>733</v>
      </c>
      <c r="J33" s="2">
        <v>405</v>
      </c>
      <c r="K33" s="2">
        <v>255</v>
      </c>
      <c r="L33" s="2">
        <v>107</v>
      </c>
      <c r="M33" s="19">
        <v>216384</v>
      </c>
      <c r="N33" s="19">
        <v>366752</v>
      </c>
      <c r="O33" s="19">
        <v>22005</v>
      </c>
      <c r="P33" s="22">
        <v>1200266</v>
      </c>
      <c r="Q33" s="22">
        <v>1300198</v>
      </c>
      <c r="R33" s="19">
        <v>828268</v>
      </c>
      <c r="S33" s="19">
        <v>572761</v>
      </c>
      <c r="T33" s="19">
        <v>518148</v>
      </c>
      <c r="U33" s="19">
        <v>255</v>
      </c>
      <c r="V33" s="19">
        <v>226</v>
      </c>
      <c r="W33" s="19">
        <v>211</v>
      </c>
      <c r="X33" s="15">
        <v>0.14000000000000001</v>
      </c>
      <c r="Y33" s="15">
        <v>0.08</v>
      </c>
      <c r="Z33" s="15">
        <v>0.18</v>
      </c>
      <c r="AA33" s="15">
        <v>0.15</v>
      </c>
      <c r="AB33" s="15">
        <v>0.17</v>
      </c>
      <c r="AC33" s="15">
        <v>0.14000000000000001</v>
      </c>
      <c r="AD33" s="15">
        <v>0.18</v>
      </c>
      <c r="AE33" s="15">
        <v>0.64</v>
      </c>
      <c r="AF33" s="15">
        <v>1</v>
      </c>
      <c r="AG33" s="15">
        <v>0.8</v>
      </c>
      <c r="AH33" s="15">
        <v>0.69</v>
      </c>
      <c r="AI33" s="15">
        <v>0.78</v>
      </c>
      <c r="AJ33" s="15">
        <v>0.51</v>
      </c>
      <c r="AK33" s="15">
        <v>0.47</v>
      </c>
      <c r="AL33" s="15">
        <v>0.1</v>
      </c>
      <c r="AM33" s="15">
        <v>0.06</v>
      </c>
      <c r="AN33" s="15">
        <v>0.48</v>
      </c>
      <c r="AO33" s="15">
        <v>0.32</v>
      </c>
      <c r="AP33" s="15">
        <v>0.5</v>
      </c>
      <c r="AQ33" s="15">
        <v>0.39</v>
      </c>
      <c r="AR33" s="15">
        <v>0.56999999999999995</v>
      </c>
      <c r="AS33" s="15">
        <v>1</v>
      </c>
      <c r="AT33" s="2">
        <v>6.2</v>
      </c>
      <c r="AU33" s="15">
        <v>0.09</v>
      </c>
      <c r="AV33" s="19">
        <v>50643</v>
      </c>
      <c r="AW33" s="19">
        <v>50643</v>
      </c>
      <c r="AX33" s="19">
        <v>47881</v>
      </c>
      <c r="AY33" s="19">
        <v>23940</v>
      </c>
      <c r="AZ33" s="19">
        <v>43277</v>
      </c>
      <c r="BA33" s="15">
        <v>0.77</v>
      </c>
      <c r="BB33" s="15">
        <v>0.85</v>
      </c>
      <c r="BC33" s="15">
        <v>1.22</v>
      </c>
      <c r="BD33" s="15">
        <v>0.98</v>
      </c>
      <c r="BE33" s="15">
        <v>0.83</v>
      </c>
    </row>
    <row r="34" spans="1:57" x14ac:dyDescent="0.25">
      <c r="A34" s="2">
        <v>2030</v>
      </c>
      <c r="B34" s="2" t="s">
        <v>33</v>
      </c>
      <c r="C34" s="2">
        <f t="shared" si="1"/>
        <v>2336</v>
      </c>
      <c r="D34" s="2">
        <f t="shared" si="2"/>
        <v>733</v>
      </c>
      <c r="E34" s="2">
        <f t="shared" si="3"/>
        <v>405</v>
      </c>
      <c r="F34" s="2">
        <f t="shared" si="4"/>
        <v>255</v>
      </c>
      <c r="G34" s="2">
        <f t="shared" si="5"/>
        <v>107</v>
      </c>
      <c r="H34" s="2">
        <v>1072</v>
      </c>
      <c r="I34" s="2">
        <v>868</v>
      </c>
      <c r="J34" s="2">
        <v>317</v>
      </c>
      <c r="K34" s="2">
        <v>210</v>
      </c>
      <c r="L34" s="2">
        <v>67</v>
      </c>
      <c r="M34" s="19">
        <v>92567</v>
      </c>
      <c r="N34" s="19">
        <v>168304</v>
      </c>
      <c r="O34" s="19">
        <v>30295</v>
      </c>
      <c r="P34" s="22">
        <v>1000212</v>
      </c>
      <c r="Q34" s="22">
        <v>800182</v>
      </c>
      <c r="R34" s="19">
        <v>840881</v>
      </c>
      <c r="S34" s="19">
        <v>615757</v>
      </c>
      <c r="T34" s="19">
        <v>462780</v>
      </c>
      <c r="U34" s="19">
        <v>210</v>
      </c>
      <c r="V34" s="19">
        <v>154</v>
      </c>
      <c r="W34" s="19">
        <v>125</v>
      </c>
      <c r="X34" s="15">
        <v>0.08</v>
      </c>
      <c r="Y34" s="15">
        <v>0.1</v>
      </c>
      <c r="Z34" s="15">
        <v>0.16</v>
      </c>
      <c r="AA34" s="15">
        <v>0.16</v>
      </c>
      <c r="AB34" s="15">
        <v>0.15</v>
      </c>
      <c r="AC34" s="15">
        <v>0.14000000000000001</v>
      </c>
      <c r="AD34" s="15">
        <v>0.16</v>
      </c>
      <c r="AE34" s="15">
        <v>0.78</v>
      </c>
      <c r="AF34" s="15">
        <v>1</v>
      </c>
      <c r="AG34" s="15">
        <v>0.64</v>
      </c>
      <c r="AH34" s="15">
        <v>0.69</v>
      </c>
      <c r="AI34" s="15">
        <v>0.62</v>
      </c>
      <c r="AJ34" s="15">
        <v>0.68</v>
      </c>
      <c r="AK34" s="15">
        <v>0.48</v>
      </c>
      <c r="AL34" s="15">
        <v>0.09</v>
      </c>
      <c r="AM34" s="15">
        <v>0.12</v>
      </c>
      <c r="AN34" s="15">
        <v>0.43</v>
      </c>
      <c r="AO34" s="15">
        <v>0.32</v>
      </c>
      <c r="AP34" s="15">
        <v>0.46</v>
      </c>
      <c r="AQ34" s="15">
        <v>0.46</v>
      </c>
      <c r="AR34" s="15">
        <v>0.55000000000000004</v>
      </c>
      <c r="AS34" s="15">
        <v>1</v>
      </c>
      <c r="AT34" s="2">
        <v>5.8</v>
      </c>
      <c r="AU34" s="15">
        <v>0.14000000000000001</v>
      </c>
      <c r="AV34" s="19">
        <v>18413</v>
      </c>
      <c r="AW34" s="19">
        <v>19214</v>
      </c>
      <c r="AX34" s="19">
        <v>11208</v>
      </c>
      <c r="AY34" s="19">
        <v>25218</v>
      </c>
      <c r="AZ34" s="19">
        <v>18514</v>
      </c>
      <c r="BA34" s="15">
        <v>0.95</v>
      </c>
      <c r="BB34" s="15">
        <v>0.71</v>
      </c>
      <c r="BC34" s="15">
        <v>1.1399999999999999</v>
      </c>
      <c r="BD34" s="15">
        <v>0.78</v>
      </c>
      <c r="BE34" s="15">
        <v>1.24</v>
      </c>
    </row>
    <row r="35" spans="1:57" x14ac:dyDescent="0.25">
      <c r="A35" s="2">
        <v>2030</v>
      </c>
      <c r="B35" s="2" t="s">
        <v>34</v>
      </c>
      <c r="C35" s="2">
        <f t="shared" si="1"/>
        <v>1072</v>
      </c>
      <c r="D35" s="2">
        <f t="shared" si="2"/>
        <v>868</v>
      </c>
      <c r="E35" s="2">
        <f t="shared" si="3"/>
        <v>317</v>
      </c>
      <c r="F35" s="2">
        <f t="shared" si="4"/>
        <v>210</v>
      </c>
      <c r="G35" s="2">
        <f t="shared" si="5"/>
        <v>67</v>
      </c>
      <c r="H35" s="2">
        <v>2426</v>
      </c>
      <c r="I35" s="2">
        <v>612</v>
      </c>
      <c r="J35" s="2">
        <v>366</v>
      </c>
      <c r="K35" s="2">
        <v>285</v>
      </c>
      <c r="L35" s="2">
        <v>159</v>
      </c>
      <c r="M35" s="19">
        <v>266617</v>
      </c>
      <c r="N35" s="19">
        <v>380882</v>
      </c>
      <c r="O35" s="19">
        <v>76176</v>
      </c>
      <c r="P35" s="22">
        <v>1300181</v>
      </c>
      <c r="Q35" s="22">
        <v>1000240</v>
      </c>
      <c r="R35" s="19">
        <v>610970</v>
      </c>
      <c r="S35" s="19">
        <v>414554</v>
      </c>
      <c r="T35" s="19">
        <v>475987</v>
      </c>
      <c r="U35" s="19">
        <v>285</v>
      </c>
      <c r="V35" s="19">
        <v>242</v>
      </c>
      <c r="W35" s="19">
        <v>220</v>
      </c>
      <c r="X35" s="15">
        <v>0.12</v>
      </c>
      <c r="Y35" s="15">
        <v>0.09</v>
      </c>
      <c r="Z35" s="15">
        <v>0.15</v>
      </c>
      <c r="AA35" s="15">
        <v>0.2</v>
      </c>
      <c r="AB35" s="15">
        <v>0.17</v>
      </c>
      <c r="AC35" s="15">
        <v>0.15</v>
      </c>
      <c r="AD35" s="15">
        <v>0.17</v>
      </c>
      <c r="AE35" s="15">
        <v>0.62</v>
      </c>
      <c r="AF35" s="15">
        <v>1</v>
      </c>
      <c r="AG35" s="15">
        <v>0.61</v>
      </c>
      <c r="AH35" s="15">
        <v>0.66</v>
      </c>
      <c r="AI35" s="15">
        <v>0.74</v>
      </c>
      <c r="AJ35" s="15">
        <v>0.66</v>
      </c>
      <c r="AK35" s="15">
        <v>0.35</v>
      </c>
      <c r="AL35" s="15">
        <v>0.09</v>
      </c>
      <c r="AM35" s="15">
        <v>0.12</v>
      </c>
      <c r="AN35" s="15">
        <v>0.41</v>
      </c>
      <c r="AO35" s="15">
        <v>0.31</v>
      </c>
      <c r="AP35" s="15">
        <v>0.48</v>
      </c>
      <c r="AQ35" s="15">
        <v>0.47</v>
      </c>
      <c r="AR35" s="15">
        <v>0.62</v>
      </c>
      <c r="AS35" s="15">
        <v>1</v>
      </c>
      <c r="AT35" s="2">
        <v>6</v>
      </c>
      <c r="AU35" s="15">
        <v>0.12</v>
      </c>
      <c r="AV35" s="19">
        <v>59351</v>
      </c>
      <c r="AW35" s="19">
        <v>54714</v>
      </c>
      <c r="AX35" s="19">
        <v>67698</v>
      </c>
      <c r="AY35" s="19">
        <v>31530</v>
      </c>
      <c r="AZ35" s="19">
        <v>53324</v>
      </c>
      <c r="BA35" s="15">
        <v>0.76</v>
      </c>
      <c r="BB35" s="15">
        <v>0.7</v>
      </c>
      <c r="BC35" s="15">
        <v>1.07</v>
      </c>
      <c r="BD35" s="15">
        <v>0.74</v>
      </c>
      <c r="BE35" s="15">
        <v>0.7</v>
      </c>
    </row>
    <row r="36" spans="1:57" x14ac:dyDescent="0.25">
      <c r="A36" s="2">
        <v>2030</v>
      </c>
      <c r="B36" s="2" t="s">
        <v>35</v>
      </c>
      <c r="C36" s="2">
        <f t="shared" si="1"/>
        <v>2426</v>
      </c>
      <c r="D36" s="2">
        <f t="shared" si="2"/>
        <v>612</v>
      </c>
      <c r="E36" s="2">
        <f t="shared" si="3"/>
        <v>366</v>
      </c>
      <c r="F36" s="2">
        <f t="shared" si="4"/>
        <v>285</v>
      </c>
      <c r="G36" s="2">
        <f t="shared" si="5"/>
        <v>159</v>
      </c>
      <c r="H36" s="2">
        <v>1167</v>
      </c>
      <c r="I36" s="2">
        <v>690</v>
      </c>
      <c r="J36" s="2">
        <v>459</v>
      </c>
      <c r="K36" s="2">
        <v>220</v>
      </c>
      <c r="L36" s="2">
        <v>114</v>
      </c>
      <c r="M36" s="19">
        <v>91610</v>
      </c>
      <c r="N36" s="19">
        <v>183219</v>
      </c>
      <c r="O36" s="19">
        <v>31147</v>
      </c>
      <c r="P36" s="22">
        <v>1250287</v>
      </c>
      <c r="Q36" s="22">
        <v>900376</v>
      </c>
      <c r="R36" s="19">
        <v>598131</v>
      </c>
      <c r="S36" s="19">
        <v>405753</v>
      </c>
      <c r="T36" s="19">
        <v>478653</v>
      </c>
      <c r="U36" s="19">
        <v>220</v>
      </c>
      <c r="V36" s="19">
        <v>207</v>
      </c>
      <c r="W36" s="19">
        <v>200</v>
      </c>
      <c r="X36" s="15">
        <v>0.12</v>
      </c>
      <c r="Y36" s="15">
        <v>0.08</v>
      </c>
      <c r="Z36" s="15">
        <v>0.15</v>
      </c>
      <c r="AA36" s="15">
        <v>0.17</v>
      </c>
      <c r="AB36" s="15">
        <v>0.16</v>
      </c>
      <c r="AC36" s="15">
        <v>0.15</v>
      </c>
      <c r="AD36" s="15">
        <v>0.18</v>
      </c>
      <c r="AE36" s="15">
        <v>0.79</v>
      </c>
      <c r="AF36" s="15">
        <v>1</v>
      </c>
      <c r="AG36" s="15">
        <v>0.75</v>
      </c>
      <c r="AH36" s="15">
        <v>0.52</v>
      </c>
      <c r="AI36" s="15">
        <v>0.63</v>
      </c>
      <c r="AJ36" s="15">
        <v>0.51</v>
      </c>
      <c r="AK36" s="15">
        <v>0.34</v>
      </c>
      <c r="AL36" s="15">
        <v>0.04</v>
      </c>
      <c r="AM36" s="15">
        <v>0.06</v>
      </c>
      <c r="AN36" s="15">
        <v>0.47</v>
      </c>
      <c r="AO36" s="15">
        <v>0.21</v>
      </c>
      <c r="AP36" s="15">
        <v>0.56000000000000005</v>
      </c>
      <c r="AQ36" s="15">
        <v>0.42</v>
      </c>
      <c r="AR36" s="15">
        <v>0.65</v>
      </c>
      <c r="AS36" s="15">
        <v>1</v>
      </c>
      <c r="AT36" s="2">
        <v>5.5</v>
      </c>
      <c r="AU36" s="15">
        <v>0.11</v>
      </c>
      <c r="AV36" s="19">
        <v>14753</v>
      </c>
      <c r="AW36" s="19">
        <v>21891</v>
      </c>
      <c r="AX36" s="19">
        <v>11897</v>
      </c>
      <c r="AY36" s="19">
        <v>24747</v>
      </c>
      <c r="AZ36" s="19">
        <v>18322</v>
      </c>
      <c r="BA36" s="15">
        <v>0.94</v>
      </c>
      <c r="BB36" s="15">
        <v>0.88</v>
      </c>
      <c r="BC36" s="15">
        <v>0.8</v>
      </c>
      <c r="BD36" s="15">
        <v>1.0900000000000001</v>
      </c>
      <c r="BE36" s="15">
        <v>1.01</v>
      </c>
    </row>
    <row r="37" spans="1:57" x14ac:dyDescent="0.25">
      <c r="A37" s="2">
        <v>2030</v>
      </c>
      <c r="B37" s="2" t="s">
        <v>36</v>
      </c>
      <c r="C37" s="2">
        <f t="shared" si="1"/>
        <v>1167</v>
      </c>
      <c r="D37" s="2">
        <f t="shared" si="2"/>
        <v>690</v>
      </c>
      <c r="E37" s="2">
        <f t="shared" si="3"/>
        <v>459</v>
      </c>
      <c r="F37" s="2">
        <f t="shared" si="4"/>
        <v>220</v>
      </c>
      <c r="G37" s="2">
        <f t="shared" si="5"/>
        <v>114</v>
      </c>
      <c r="H37" s="2">
        <v>1646</v>
      </c>
      <c r="I37" s="2">
        <v>804</v>
      </c>
      <c r="J37" s="2">
        <v>360</v>
      </c>
      <c r="K37" s="2">
        <v>285</v>
      </c>
      <c r="L37" s="2">
        <v>105</v>
      </c>
      <c r="M37" s="19">
        <v>162806</v>
      </c>
      <c r="N37" s="19">
        <v>258422</v>
      </c>
      <c r="O37" s="19">
        <v>23258</v>
      </c>
      <c r="P37" s="22">
        <v>1000371</v>
      </c>
      <c r="Q37" s="22">
        <v>1100263</v>
      </c>
      <c r="R37" s="19">
        <v>618914</v>
      </c>
      <c r="S37" s="19">
        <v>569515</v>
      </c>
      <c r="T37" s="19">
        <v>412427</v>
      </c>
      <c r="U37" s="19">
        <v>285</v>
      </c>
      <c r="V37" s="19">
        <v>206</v>
      </c>
      <c r="W37" s="19">
        <v>166</v>
      </c>
      <c r="X37" s="15">
        <v>0.12</v>
      </c>
      <c r="Y37" s="15">
        <v>0.09</v>
      </c>
      <c r="Z37" s="15">
        <v>0.14000000000000001</v>
      </c>
      <c r="AA37" s="15">
        <v>0.17</v>
      </c>
      <c r="AB37" s="15">
        <v>0.17</v>
      </c>
      <c r="AC37" s="15">
        <v>0.12</v>
      </c>
      <c r="AD37" s="15">
        <v>0.16</v>
      </c>
      <c r="AE37" s="15">
        <v>0.75</v>
      </c>
      <c r="AF37" s="15">
        <v>1</v>
      </c>
      <c r="AG37" s="15">
        <v>0.74</v>
      </c>
      <c r="AH37" s="15">
        <v>0.51</v>
      </c>
      <c r="AI37" s="15">
        <v>0.79</v>
      </c>
      <c r="AJ37" s="15">
        <v>0.67</v>
      </c>
      <c r="AK37" s="15">
        <v>0.34</v>
      </c>
      <c r="AL37" s="15">
        <v>7.0000000000000007E-2</v>
      </c>
      <c r="AM37" s="15">
        <v>0.09</v>
      </c>
      <c r="AN37" s="15">
        <v>0.4</v>
      </c>
      <c r="AO37" s="15">
        <v>0.27</v>
      </c>
      <c r="AP37" s="15">
        <v>0.53</v>
      </c>
      <c r="AQ37" s="15">
        <v>0.44</v>
      </c>
      <c r="AR37" s="15">
        <v>0.7</v>
      </c>
      <c r="AS37" s="15">
        <v>1</v>
      </c>
      <c r="AT37" s="2">
        <v>5.0999999999999996</v>
      </c>
      <c r="AU37" s="15">
        <v>0.13</v>
      </c>
      <c r="AV37" s="19">
        <v>25457</v>
      </c>
      <c r="AW37" s="19">
        <v>39073</v>
      </c>
      <c r="AX37" s="19">
        <v>24273</v>
      </c>
      <c r="AY37" s="19">
        <v>41442</v>
      </c>
      <c r="AZ37" s="19">
        <v>32561</v>
      </c>
      <c r="BA37" s="15">
        <v>1.1299999999999999</v>
      </c>
      <c r="BB37" s="15">
        <v>1.24</v>
      </c>
      <c r="BC37" s="15">
        <v>1.08</v>
      </c>
      <c r="BD37" s="15">
        <v>1.03</v>
      </c>
      <c r="BE37" s="15">
        <v>1.0900000000000001</v>
      </c>
    </row>
  </sheetData>
  <phoneticPr fontId="4"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7B59B-024D-430C-9C97-1A485FF9FE94}">
  <dimension ref="A1:R55"/>
  <sheetViews>
    <sheetView zoomScaleNormal="100" workbookViewId="0">
      <pane ySplit="1" topLeftCell="A38" activePane="bottomLeft" state="frozen"/>
      <selection pane="bottomLeft" activeCell="O51" sqref="O51"/>
    </sheetView>
  </sheetViews>
  <sheetFormatPr defaultRowHeight="15" x14ac:dyDescent="0.25"/>
  <cols>
    <col min="3" max="4" width="8.85546875" style="2"/>
  </cols>
  <sheetData>
    <row r="1" spans="1:18" x14ac:dyDescent="0.25">
      <c r="B1" s="1" t="s">
        <v>0</v>
      </c>
      <c r="C1" s="2" t="s">
        <v>1</v>
      </c>
      <c r="D1" s="2" t="s">
        <v>2</v>
      </c>
      <c r="E1" s="3" t="s">
        <v>3</v>
      </c>
      <c r="G1" s="2" t="s">
        <v>4</v>
      </c>
      <c r="H1" s="4"/>
      <c r="O1" t="s">
        <v>6</v>
      </c>
      <c r="R1" t="s">
        <v>5</v>
      </c>
    </row>
    <row r="2" spans="1:18" x14ac:dyDescent="0.25">
      <c r="B2" s="24" t="s">
        <v>170</v>
      </c>
      <c r="D2" s="2">
        <v>0</v>
      </c>
      <c r="G2" s="2">
        <v>50</v>
      </c>
      <c r="H2">
        <v>100</v>
      </c>
      <c r="I2">
        <v>15</v>
      </c>
      <c r="J2">
        <v>135</v>
      </c>
      <c r="K2">
        <v>20</v>
      </c>
    </row>
    <row r="3" spans="1:18" x14ac:dyDescent="0.25">
      <c r="B3" s="25" t="s">
        <v>171</v>
      </c>
      <c r="D3" s="2">
        <v>0</v>
      </c>
      <c r="G3" s="2">
        <v>20</v>
      </c>
      <c r="H3">
        <v>100</v>
      </c>
      <c r="I3">
        <v>10</v>
      </c>
      <c r="J3">
        <v>135</v>
      </c>
      <c r="K3">
        <v>15</v>
      </c>
    </row>
    <row r="4" spans="1:18" x14ac:dyDescent="0.25">
      <c r="B4" s="26" t="s">
        <v>172</v>
      </c>
      <c r="D4" s="2">
        <v>0</v>
      </c>
      <c r="G4" t="s">
        <v>12</v>
      </c>
      <c r="H4" t="s">
        <v>13</v>
      </c>
      <c r="I4" t="s">
        <v>14</v>
      </c>
      <c r="J4" t="s">
        <v>15</v>
      </c>
      <c r="K4" t="s">
        <v>18</v>
      </c>
    </row>
    <row r="5" spans="1:18" x14ac:dyDescent="0.25">
      <c r="B5" s="27" t="s">
        <v>173</v>
      </c>
      <c r="D5" s="2">
        <v>0</v>
      </c>
      <c r="G5" t="str">
        <f>"Prev "&amp;G4</f>
        <v>Prev Leads</v>
      </c>
      <c r="H5" t="str">
        <f t="shared" ref="H5:K5" si="0">"Prev "&amp;H4</f>
        <v>Prev MQL</v>
      </c>
      <c r="I5" t="str">
        <f t="shared" si="0"/>
        <v>Prev SQL</v>
      </c>
      <c r="J5" t="str">
        <f t="shared" si="0"/>
        <v>Prev Opportunity</v>
      </c>
      <c r="K5" t="str">
        <f t="shared" si="0"/>
        <v>Prev Deals</v>
      </c>
    </row>
    <row r="6" spans="1:18" x14ac:dyDescent="0.25">
      <c r="B6" s="28" t="s">
        <v>174</v>
      </c>
      <c r="D6" s="2">
        <v>0</v>
      </c>
    </row>
    <row r="7" spans="1:18" ht="15" customHeight="1" x14ac:dyDescent="0.25">
      <c r="A7" t="s">
        <v>183</v>
      </c>
      <c r="B7" s="29" t="s">
        <v>175</v>
      </c>
      <c r="C7" s="2">
        <v>12</v>
      </c>
      <c r="D7" s="2">
        <v>0</v>
      </c>
    </row>
    <row r="8" spans="1:18" ht="15" customHeight="1" x14ac:dyDescent="0.25">
      <c r="A8" t="s">
        <v>183</v>
      </c>
      <c r="B8" s="31" t="s">
        <v>176</v>
      </c>
      <c r="C8" s="2">
        <v>23</v>
      </c>
      <c r="D8" s="2">
        <v>0</v>
      </c>
    </row>
    <row r="9" spans="1:18" x14ac:dyDescent="0.25">
      <c r="A9" t="s">
        <v>183</v>
      </c>
      <c r="B9" s="30" t="s">
        <v>177</v>
      </c>
      <c r="C9" s="2">
        <v>34</v>
      </c>
      <c r="D9" s="2">
        <v>0</v>
      </c>
    </row>
    <row r="10" spans="1:18" x14ac:dyDescent="0.25">
      <c r="A10" t="s">
        <v>183</v>
      </c>
      <c r="B10" s="32" t="s">
        <v>178</v>
      </c>
      <c r="C10" s="2">
        <v>64</v>
      </c>
      <c r="D10" s="2">
        <v>0</v>
      </c>
    </row>
    <row r="11" spans="1:18" x14ac:dyDescent="0.25">
      <c r="A11" t="s">
        <v>183</v>
      </c>
      <c r="B11" s="33" t="s">
        <v>179</v>
      </c>
      <c r="C11" s="2">
        <v>75</v>
      </c>
      <c r="D11" s="2">
        <v>0</v>
      </c>
    </row>
    <row r="12" spans="1:18" x14ac:dyDescent="0.25">
      <c r="A12" t="s">
        <v>183</v>
      </c>
      <c r="B12" s="29" t="s">
        <v>175</v>
      </c>
      <c r="C12" s="2">
        <v>93</v>
      </c>
      <c r="D12" s="2">
        <v>0</v>
      </c>
    </row>
    <row r="14" spans="1:18" x14ac:dyDescent="0.25">
      <c r="B14" s="34" t="s">
        <v>180</v>
      </c>
      <c r="C14" s="2">
        <v>44</v>
      </c>
      <c r="D14" s="2">
        <v>0</v>
      </c>
    </row>
    <row r="15" spans="1:18" x14ac:dyDescent="0.25">
      <c r="B15" s="35" t="s">
        <v>181</v>
      </c>
      <c r="C15" s="2">
        <v>100</v>
      </c>
      <c r="D15" s="2">
        <v>0</v>
      </c>
    </row>
    <row r="16" spans="1:18" x14ac:dyDescent="0.25">
      <c r="A16" t="s">
        <v>183</v>
      </c>
      <c r="B16" s="36" t="s">
        <v>182</v>
      </c>
      <c r="D16" s="2">
        <v>0</v>
      </c>
    </row>
    <row r="19" spans="1:4" x14ac:dyDescent="0.25">
      <c r="B19" s="34" t="s">
        <v>180</v>
      </c>
      <c r="C19" s="2">
        <v>35</v>
      </c>
      <c r="D19" s="2">
        <v>45</v>
      </c>
    </row>
    <row r="20" spans="1:4" x14ac:dyDescent="0.25">
      <c r="B20" s="37" t="s">
        <v>184</v>
      </c>
      <c r="C20" s="2">
        <v>54</v>
      </c>
      <c r="D20" s="2">
        <v>45</v>
      </c>
    </row>
    <row r="21" spans="1:4" x14ac:dyDescent="0.25">
      <c r="B21" s="38" t="s">
        <v>185</v>
      </c>
      <c r="C21" s="2">
        <v>84</v>
      </c>
      <c r="D21" s="2">
        <v>45</v>
      </c>
    </row>
    <row r="22" spans="1:4" x14ac:dyDescent="0.25">
      <c r="B22" s="39" t="s">
        <v>186</v>
      </c>
      <c r="C22" s="2">
        <v>100</v>
      </c>
      <c r="D22" s="2">
        <v>45</v>
      </c>
    </row>
    <row r="23" spans="1:4" x14ac:dyDescent="0.25">
      <c r="A23" t="s">
        <v>183</v>
      </c>
      <c r="B23" t="s">
        <v>187</v>
      </c>
      <c r="C23" s="2">
        <v>0</v>
      </c>
      <c r="D23" s="2">
        <v>250</v>
      </c>
    </row>
    <row r="24" spans="1:4" x14ac:dyDescent="0.25">
      <c r="A24" t="s">
        <v>183</v>
      </c>
      <c r="B24" s="40" t="s">
        <v>188</v>
      </c>
      <c r="C24" s="2">
        <v>13</v>
      </c>
      <c r="D24" s="2">
        <v>250</v>
      </c>
    </row>
    <row r="25" spans="1:4" x14ac:dyDescent="0.25">
      <c r="A25" t="s">
        <v>183</v>
      </c>
      <c r="B25" s="41" t="s">
        <v>189</v>
      </c>
      <c r="C25" s="2">
        <v>48</v>
      </c>
      <c r="D25" s="2">
        <v>250</v>
      </c>
    </row>
    <row r="27" spans="1:4" x14ac:dyDescent="0.25">
      <c r="B27" s="34" t="s">
        <v>180</v>
      </c>
      <c r="C27" s="2">
        <v>35</v>
      </c>
      <c r="D27" s="2">
        <v>45</v>
      </c>
    </row>
    <row r="28" spans="1:4" x14ac:dyDescent="0.25">
      <c r="B28" s="37" t="s">
        <v>184</v>
      </c>
      <c r="C28" s="2">
        <v>54</v>
      </c>
      <c r="D28" s="2">
        <v>45</v>
      </c>
    </row>
    <row r="29" spans="1:4" x14ac:dyDescent="0.25">
      <c r="B29" s="42" t="s">
        <v>190</v>
      </c>
      <c r="C29" s="2">
        <v>84</v>
      </c>
      <c r="D29" s="2">
        <v>45</v>
      </c>
    </row>
    <row r="30" spans="1:4" x14ac:dyDescent="0.25">
      <c r="B30" s="43" t="s">
        <v>191</v>
      </c>
      <c r="C30" s="2">
        <v>100</v>
      </c>
      <c r="D30" s="2">
        <v>45</v>
      </c>
    </row>
    <row r="31" spans="1:4" x14ac:dyDescent="0.25">
      <c r="A31" t="s">
        <v>183</v>
      </c>
      <c r="B31" t="s">
        <v>187</v>
      </c>
      <c r="C31" s="2">
        <v>0</v>
      </c>
      <c r="D31" s="2">
        <v>250</v>
      </c>
    </row>
    <row r="32" spans="1:4" x14ac:dyDescent="0.25">
      <c r="A32" t="s">
        <v>183</v>
      </c>
      <c r="B32" s="44" t="s">
        <v>188</v>
      </c>
      <c r="C32" s="2">
        <v>13</v>
      </c>
      <c r="D32" s="2">
        <v>250</v>
      </c>
    </row>
    <row r="33" spans="1:4" x14ac:dyDescent="0.25">
      <c r="A33" t="s">
        <v>183</v>
      </c>
      <c r="B33" s="41" t="s">
        <v>189</v>
      </c>
      <c r="C33" s="2">
        <v>48</v>
      </c>
      <c r="D33" s="2">
        <v>250</v>
      </c>
    </row>
    <row r="35" spans="1:4" x14ac:dyDescent="0.25">
      <c r="B35" s="34" t="s">
        <v>180</v>
      </c>
      <c r="C35" s="2">
        <v>35</v>
      </c>
      <c r="D35" s="2">
        <v>45</v>
      </c>
    </row>
    <row r="36" spans="1:4" x14ac:dyDescent="0.25">
      <c r="B36" s="37" t="s">
        <v>184</v>
      </c>
      <c r="C36" s="2">
        <v>54</v>
      </c>
      <c r="D36" s="2">
        <v>45</v>
      </c>
    </row>
    <row r="37" spans="1:4" x14ac:dyDescent="0.25">
      <c r="B37" s="45" t="s">
        <v>190</v>
      </c>
      <c r="C37" s="2">
        <v>84</v>
      </c>
      <c r="D37" s="2">
        <v>45</v>
      </c>
    </row>
    <row r="38" spans="1:4" x14ac:dyDescent="0.25">
      <c r="B38" s="46" t="s">
        <v>191</v>
      </c>
      <c r="C38" s="2">
        <v>100</v>
      </c>
      <c r="D38" s="2">
        <v>45</v>
      </c>
    </row>
    <row r="39" spans="1:4" x14ac:dyDescent="0.25">
      <c r="A39" t="s">
        <v>183</v>
      </c>
      <c r="B39" t="s">
        <v>187</v>
      </c>
      <c r="C39" s="2">
        <v>0</v>
      </c>
      <c r="D39" s="2">
        <v>250</v>
      </c>
    </row>
    <row r="40" spans="1:4" x14ac:dyDescent="0.25">
      <c r="A40" t="s">
        <v>183</v>
      </c>
      <c r="B40" s="47" t="s">
        <v>188</v>
      </c>
      <c r="C40" s="2">
        <v>13</v>
      </c>
      <c r="D40" s="2">
        <v>250</v>
      </c>
    </row>
    <row r="41" spans="1:4" x14ac:dyDescent="0.25">
      <c r="A41" t="s">
        <v>183</v>
      </c>
      <c r="B41" s="41" t="s">
        <v>189</v>
      </c>
      <c r="C41" s="2">
        <v>48</v>
      </c>
      <c r="D41" s="2">
        <v>250</v>
      </c>
    </row>
    <row r="43" spans="1:4" x14ac:dyDescent="0.25">
      <c r="B43" s="34" t="s">
        <v>180</v>
      </c>
      <c r="C43" s="2">
        <v>35</v>
      </c>
      <c r="D43" s="2">
        <v>45</v>
      </c>
    </row>
    <row r="44" spans="1:4" x14ac:dyDescent="0.25">
      <c r="B44" s="37" t="s">
        <v>184</v>
      </c>
      <c r="C44" s="2">
        <v>54</v>
      </c>
      <c r="D44" s="2">
        <v>45</v>
      </c>
    </row>
    <row r="45" spans="1:4" x14ac:dyDescent="0.25">
      <c r="B45" s="48" t="s">
        <v>190</v>
      </c>
      <c r="C45" s="2">
        <v>84</v>
      </c>
      <c r="D45" s="2">
        <v>45</v>
      </c>
    </row>
    <row r="46" spans="1:4" x14ac:dyDescent="0.25">
      <c r="B46" s="49" t="s">
        <v>191</v>
      </c>
      <c r="C46" s="2">
        <v>100</v>
      </c>
      <c r="D46" s="2">
        <v>45</v>
      </c>
    </row>
    <row r="47" spans="1:4" x14ac:dyDescent="0.25">
      <c r="A47" t="s">
        <v>183</v>
      </c>
      <c r="B47" t="s">
        <v>187</v>
      </c>
      <c r="C47" s="2">
        <v>0</v>
      </c>
      <c r="D47" s="2">
        <v>250</v>
      </c>
    </row>
    <row r="48" spans="1:4" x14ac:dyDescent="0.25">
      <c r="A48" t="s">
        <v>183</v>
      </c>
      <c r="B48" s="50" t="s">
        <v>188</v>
      </c>
      <c r="C48" s="2">
        <v>13</v>
      </c>
      <c r="D48" s="2">
        <v>250</v>
      </c>
    </row>
    <row r="49" spans="1:4" x14ac:dyDescent="0.25">
      <c r="A49" t="s">
        <v>183</v>
      </c>
      <c r="B49" s="41" t="s">
        <v>189</v>
      </c>
      <c r="C49" s="2">
        <v>48</v>
      </c>
      <c r="D49" s="2">
        <v>250</v>
      </c>
    </row>
    <row r="50" spans="1:4" ht="15" customHeight="1" x14ac:dyDescent="0.25"/>
    <row r="51" spans="1:4" ht="15" customHeight="1" x14ac:dyDescent="0.25"/>
    <row r="52" spans="1:4" x14ac:dyDescent="0.25">
      <c r="B52" s="51" t="s">
        <v>192</v>
      </c>
      <c r="C52" s="2">
        <v>0</v>
      </c>
      <c r="D52" s="2">
        <v>10</v>
      </c>
    </row>
    <row r="53" spans="1:4" x14ac:dyDescent="0.25">
      <c r="B53" s="54" t="s">
        <v>193</v>
      </c>
      <c r="C53" s="2">
        <v>23</v>
      </c>
      <c r="D53" s="2">
        <v>10</v>
      </c>
    </row>
    <row r="54" spans="1:4" x14ac:dyDescent="0.25">
      <c r="B54" s="52" t="s">
        <v>194</v>
      </c>
      <c r="C54" s="2">
        <v>58</v>
      </c>
      <c r="D54" s="2">
        <v>10</v>
      </c>
    </row>
    <row r="55" spans="1:4" x14ac:dyDescent="0.25">
      <c r="B55" s="53" t="s">
        <v>195</v>
      </c>
      <c r="C55" s="2">
        <v>100</v>
      </c>
      <c r="D55" s="2">
        <v>10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 Light</vt:lpstr>
      <vt:lpstr>DASHBOARD</vt:lpstr>
      <vt:lpstr>Processing</vt:lpstr>
      <vt:lpstr>Control</vt:lpstr>
      <vt:lpstr>Data</vt:lpstr>
      <vt:lpstr>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Dashboard Presentation</dc:creator>
  <cp:lastModifiedBy>MUHAMMAD SALEEM</cp:lastModifiedBy>
  <dcterms:created xsi:type="dcterms:W3CDTF">2025-09-16T10:18:44Z</dcterms:created>
  <dcterms:modified xsi:type="dcterms:W3CDTF">2026-06-12T15:57:17Z</dcterms:modified>
</cp:coreProperties>
</file>