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500"/>
  </bookViews>
  <sheets>
    <sheet name="LINEAR SEDERHANA (2)" sheetId="4" r:id="rId1"/>
    <sheet name="LINEAR SEDERHANA" sheetId="2" r:id="rId2"/>
    <sheet name="linear berganda" sheetId="1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E45" i="4" l="1"/>
  <c r="E44" i="4"/>
  <c r="C43" i="4"/>
  <c r="L23" i="4"/>
  <c r="L24" i="4" s="1"/>
  <c r="K23" i="4"/>
  <c r="L22" i="4"/>
  <c r="K22" i="4"/>
  <c r="C35" i="4"/>
  <c r="B35" i="4"/>
  <c r="N23" i="4" s="1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E35" i="4" s="1"/>
  <c r="N22" i="4" s="1"/>
  <c r="D23" i="4"/>
  <c r="D35" i="4" s="1"/>
  <c r="N24" i="4" l="1"/>
  <c r="O25" i="4" s="1"/>
  <c r="F35" i="4"/>
  <c r="K24" i="4"/>
  <c r="L25" i="4"/>
  <c r="Q23" i="4" l="1"/>
  <c r="E38" i="4"/>
  <c r="Q24" i="4"/>
  <c r="E39" i="4"/>
  <c r="F13" i="2"/>
  <c r="G14" i="2"/>
  <c r="I6" i="2" s="1"/>
  <c r="G13" i="2"/>
  <c r="F14" i="2"/>
  <c r="H3" i="2" s="1"/>
  <c r="F33" i="4" l="1"/>
  <c r="G33" i="4" s="1"/>
  <c r="H33" i="4" s="1"/>
  <c r="F27" i="4"/>
  <c r="G27" i="4" s="1"/>
  <c r="H27" i="4" s="1"/>
  <c r="F26" i="4"/>
  <c r="G26" i="4" s="1"/>
  <c r="H26" i="4" s="1"/>
  <c r="F30" i="4"/>
  <c r="G30" i="4" s="1"/>
  <c r="H30" i="4" s="1"/>
  <c r="F34" i="4"/>
  <c r="G34" i="4" s="1"/>
  <c r="H34" i="4" s="1"/>
  <c r="F23" i="4"/>
  <c r="G23" i="4" s="1"/>
  <c r="H23" i="4" s="1"/>
  <c r="F31" i="4"/>
  <c r="G31" i="4" s="1"/>
  <c r="H31" i="4" s="1"/>
  <c r="F24" i="4"/>
  <c r="G24" i="4" s="1"/>
  <c r="H24" i="4" s="1"/>
  <c r="F28" i="4"/>
  <c r="G28" i="4" s="1"/>
  <c r="H28" i="4" s="1"/>
  <c r="F32" i="4"/>
  <c r="G32" i="4" s="1"/>
  <c r="H32" i="4" s="1"/>
  <c r="F25" i="4"/>
  <c r="G25" i="4" s="1"/>
  <c r="H25" i="4" s="1"/>
  <c r="F29" i="4"/>
  <c r="G29" i="4" s="1"/>
  <c r="H29" i="4" s="1"/>
  <c r="F2" i="4"/>
  <c r="F4" i="4" s="1"/>
  <c r="H10" i="2"/>
  <c r="L10" i="2" s="1"/>
  <c r="I9" i="2"/>
  <c r="H7" i="2"/>
  <c r="L7" i="2" s="1"/>
  <c r="I8" i="2"/>
  <c r="K8" i="2" s="1"/>
  <c r="I3" i="2"/>
  <c r="I5" i="2"/>
  <c r="K5" i="2" s="1"/>
  <c r="H11" i="2"/>
  <c r="L11" i="2" s="1"/>
  <c r="I12" i="2"/>
  <c r="K12" i="2" s="1"/>
  <c r="I4" i="2"/>
  <c r="L3" i="2"/>
  <c r="K6" i="2"/>
  <c r="J3" i="2"/>
  <c r="K3" i="2"/>
  <c r="K9" i="2"/>
  <c r="H6" i="2"/>
  <c r="L6" i="2" s="1"/>
  <c r="K4" i="2"/>
  <c r="H9" i="2"/>
  <c r="L9" i="2" s="1"/>
  <c r="H5" i="2"/>
  <c r="L5" i="2" s="1"/>
  <c r="I11" i="2"/>
  <c r="I7" i="2"/>
  <c r="H12" i="2"/>
  <c r="L12" i="2" s="1"/>
  <c r="H8" i="2"/>
  <c r="L8" i="2" s="1"/>
  <c r="H4" i="2"/>
  <c r="L4" i="2" s="1"/>
  <c r="I10" i="2"/>
  <c r="H35" i="4" l="1"/>
  <c r="L33" i="4" s="1"/>
  <c r="J6" i="2"/>
  <c r="J7" i="2"/>
  <c r="K7" i="2"/>
  <c r="K11" i="2"/>
  <c r="J11" i="2"/>
  <c r="L13" i="2"/>
  <c r="J8" i="2"/>
  <c r="J12" i="2"/>
  <c r="H13" i="2"/>
  <c r="I13" i="2"/>
  <c r="K10" i="2"/>
  <c r="J10" i="2"/>
  <c r="J5" i="2"/>
  <c r="J9" i="2"/>
  <c r="J4" i="2"/>
  <c r="K13" i="2" l="1"/>
  <c r="J13" i="2"/>
  <c r="F18" i="2" s="1"/>
  <c r="F20" i="2" s="1"/>
</calcChain>
</file>

<file path=xl/sharedStrings.xml><?xml version="1.0" encoding="utf-8"?>
<sst xmlns="http://schemas.openxmlformats.org/spreadsheetml/2006/main" count="82" uniqueCount="70">
  <si>
    <t>NO</t>
  </si>
  <si>
    <t>X1</t>
  </si>
  <si>
    <t>X2</t>
  </si>
  <si>
    <t>X3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</si>
  <si>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</si>
  <si>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</si>
  <si>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</si>
  <si>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</si>
  <si>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</si>
  <si>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</si>
  <si>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</si>
  <si>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</si>
  <si>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</si>
  <si>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</si>
  <si>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</si>
  <si>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</si>
  <si>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</si>
  <si>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</si>
  <si>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</si>
  <si>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</si>
  <si>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</si>
  <si>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</si>
  <si>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</si>
  <si>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</si>
  <si>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</si>
  <si>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</si>
  <si>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</si>
  <si>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</si>
  <si>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</si>
  <si>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secara bersama-sama sebesar 78,6%</t>
  </si>
  <si>
    <t>=sumbangan pengaruh X1, X2, X3 terhadap Y</t>
  </si>
  <si>
    <t>cth ini menggunakan 3 variabel independen berbeda</t>
  </si>
  <si>
    <t>= cocok digunakan untuk regresi linear berganda</t>
  </si>
  <si>
    <t>= cocok untuk regresi linear sederhana</t>
  </si>
  <si>
    <t>hanya satu variabel independen</t>
  </si>
  <si>
    <t>MENGGUNAKAN ADD-INS</t>
  </si>
  <si>
    <t>HITUNG MANUAL KOEFISIEN DETERMINASI R SQUARE REGRESI LINEAR SEDERHANA</t>
  </si>
  <si>
    <t>Tahun</t>
  </si>
  <si>
    <t>penjualan roti (Y)</t>
  </si>
  <si>
    <t>harga jual (X)</t>
  </si>
  <si>
    <t>yi = Yi-Y^</t>
  </si>
  <si>
    <t>xi=Xi=X^</t>
  </si>
  <si>
    <t>x^2</t>
  </si>
  <si>
    <t>y^2</t>
  </si>
  <si>
    <t>SUM</t>
  </si>
  <si>
    <t>AVERAGE</t>
  </si>
  <si>
    <t>xi * yi</t>
  </si>
  <si>
    <t>b1 =</t>
  </si>
  <si>
    <t>R^2 =</t>
  </si>
  <si>
    <t>KERAGAMAN VARIABEL BEBAS 84,5% MAMPU MENJELASKAN KERAGAMAN DARI VARIABEL TERIKAT</t>
  </si>
  <si>
    <t>SISANYA 15,5% DIJELASKAN OLEH VARIABEL LAIN DILUAR MODEL</t>
  </si>
  <si>
    <t>x.y</t>
  </si>
  <si>
    <t>hour (x)</t>
  </si>
  <si>
    <t>nilai (y)</t>
  </si>
  <si>
    <t>n =</t>
  </si>
  <si>
    <t>X Variable 1</t>
  </si>
  <si>
    <t>Y = 2,327520056 + 9,560516X</t>
  </si>
  <si>
    <t>intercept</t>
  </si>
  <si>
    <t>variabel X</t>
  </si>
  <si>
    <t>Y-Y'</t>
  </si>
  <si>
    <t>Y' (Y prediksi)</t>
  </si>
  <si>
    <t>(Y-Y')^2</t>
  </si>
  <si>
    <t>RMSE =</t>
  </si>
  <si>
    <t>????</t>
  </si>
  <si>
    <t>hitung :</t>
  </si>
  <si>
    <t>+ - 5,86</t>
  </si>
  <si>
    <t>artinya</t>
  </si>
  <si>
    <t>nilai tertinggi :</t>
  </si>
  <si>
    <t>nilai terendah :</t>
  </si>
  <si>
    <t>nilainya ada diantara 37,58 sampai 49,3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</si>
</sst>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0" xfId="0" quotePrefix="1"/>
    <xf numFmtId="10" fontId="0" fillId="0" borderId="0" xfId="0" applyNumberFormat="1"/>
    <xf numFmtId="0" fontId="0" fillId="4" borderId="0" xfId="0" applyFill="1" applyBorder="1" applyAlignme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1</xdr:row>
      <xdr:rowOff>66675</xdr:rowOff>
    </xdr:from>
    <xdr:to>
      <xdr:col>12</xdr:col>
      <xdr:colOff>588871</xdr:colOff>
      <xdr:row>15</xdr:row>
      <xdr:rowOff>114493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850" y="3305175"/>
          <a:ext cx="6999196" cy="271481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12</xdr:col>
      <xdr:colOff>504575</xdr:colOff>
      <xdr:row>31</xdr:row>
      <xdr:rowOff>47548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3375" y="8572500"/>
          <a:ext cx="2000000" cy="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350095</xdr:colOff>
      <xdr:row>6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178894" cy="12382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</xdr:row>
      <xdr:rowOff>161925</xdr:rowOff>
    </xdr:from>
    <xdr:to>
      <xdr:col>2</xdr:col>
      <xdr:colOff>590329</xdr:colOff>
      <xdr:row>11</xdr:row>
      <xdr:rowOff>37996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1304925"/>
          <a:ext cx="1771429" cy="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114057</xdr:colOff>
      <xdr:row>15</xdr:row>
      <xdr:rowOff>76119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86000"/>
          <a:ext cx="1942857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13"/>
  <sheetViews>
    <sheetView tabSelected="1" workbookViewId="0">
      <selection activeCell="N10" sqref="N10"/>
    </sheetView>
  </sheetViews>
  <sheetFormatPr defaultRowHeight="15" x14ac:dyDescent="0.25"/>
  <cols>
    <col min="6" max="6" width="16.42578125" bestFit="1" customWidth="1"/>
    <col min="7" max="7" width="12.5703125" bestFit="1" customWidth="1"/>
    <col min="8" max="8" width="14.140625" customWidth="1"/>
    <col min="11" max="11" width="13.28515625" customWidth="1"/>
    <col min="14" max="14" width="19.140625" customWidth="1"/>
    <col min="15" max="15" width="18" bestFit="1" customWidth="1"/>
    <col min="16" max="16" width="12.7109375" bestFit="1" customWidth="1"/>
  </cols>
  <sheetData>
    <row r="1" spans="5:24" x14ac:dyDescent="0.25">
      <c r="O1" s="3"/>
      <c r="P1" s="3"/>
      <c r="Q1" s="3"/>
      <c r="R1" s="3"/>
      <c r="S1" s="3"/>
      <c r="T1" s="3"/>
      <c r="U1" s="13"/>
      <c r="V1" s="13"/>
      <c r="W1" s="13"/>
      <c r="X1" s="13"/>
    </row>
    <row r="2" spans="5:24" x14ac:dyDescent="0.25">
      <c r="E2" t="s">
        <v>47</v>
      </c>
      <c r="F2" t="e">
        <f>#REF!/#REF!</f>
        <v>#REF!</v>
      </c>
      <c r="O2" s="3"/>
      <c r="P2" s="3"/>
      <c r="Q2" s="3"/>
      <c r="R2" s="3"/>
      <c r="S2" s="3"/>
      <c r="T2" s="3"/>
      <c r="U2" s="13"/>
      <c r="V2" s="13"/>
      <c r="W2" s="13"/>
      <c r="X2" s="13"/>
    </row>
    <row r="3" spans="5:24" x14ac:dyDescent="0.25">
      <c r="O3" s="3"/>
      <c r="P3" s="3"/>
      <c r="Q3" s="3"/>
      <c r="R3" s="3"/>
      <c r="S3" s="3"/>
      <c r="T3" s="3"/>
      <c r="U3" s="13"/>
      <c r="V3" s="13"/>
      <c r="W3" s="13"/>
      <c r="X3" s="13"/>
    </row>
    <row r="4" spans="5:24" x14ac:dyDescent="0.25">
      <c r="E4" t="s">
        <v>48</v>
      </c>
      <c r="F4" t="e">
        <f>F2*#REF!/#REF!</f>
        <v>#REF!</v>
      </c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5:24" x14ac:dyDescent="0.25">
      <c r="G5" t="s">
        <v>50</v>
      </c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5:24" x14ac:dyDescent="0.25"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5:24" x14ac:dyDescent="0.25">
      <c r="F7" s="8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5:24" x14ac:dyDescent="0.25">
      <c r="F8" s="8"/>
      <c r="O8" s="13"/>
      <c r="P8" s="13"/>
      <c r="Q8" s="13"/>
      <c r="R8" s="13"/>
      <c r="S8" s="13"/>
      <c r="T8" s="13"/>
      <c r="U8" s="13"/>
      <c r="V8" s="13"/>
      <c r="W8" s="13"/>
      <c r="X8" s="13"/>
    </row>
    <row r="20" spans="2:17" x14ac:dyDescent="0.25">
      <c r="F20" s="13"/>
      <c r="G20" s="13"/>
      <c r="H20" s="13"/>
      <c r="I20" s="13"/>
    </row>
    <row r="21" spans="2:17" x14ac:dyDescent="0.25">
      <c r="F21" s="13"/>
      <c r="G21" s="13"/>
      <c r="H21" s="13"/>
      <c r="I21" s="13"/>
    </row>
    <row r="22" spans="2:17" x14ac:dyDescent="0.25">
      <c r="B22" s="11" t="s">
        <v>52</v>
      </c>
      <c r="C22" s="11" t="s">
        <v>53</v>
      </c>
      <c r="D22" s="11" t="s">
        <v>42</v>
      </c>
      <c r="E22" s="16" t="s">
        <v>51</v>
      </c>
      <c r="F22" s="17" t="s">
        <v>60</v>
      </c>
      <c r="G22" s="17" t="s">
        <v>59</v>
      </c>
      <c r="H22" t="s">
        <v>61</v>
      </c>
      <c r="I22" s="17"/>
      <c r="J22" s="1"/>
      <c r="K22" s="13">
        <f>505*267.23</f>
        <v>134951.15000000002</v>
      </c>
      <c r="L22" s="13">
        <f>12*267.23</f>
        <v>3206.76</v>
      </c>
      <c r="N22">
        <f>12*E35</f>
        <v>32052</v>
      </c>
    </row>
    <row r="23" spans="2:17" x14ac:dyDescent="0.25">
      <c r="B23" s="11">
        <v>2.5</v>
      </c>
      <c r="C23" s="11">
        <v>21</v>
      </c>
      <c r="D23" s="11">
        <f>B23^2</f>
        <v>6.25</v>
      </c>
      <c r="E23" s="16">
        <f>B23*C23</f>
        <v>52.5</v>
      </c>
      <c r="F23" s="17">
        <f>$E$38+($E$39*B23)</f>
        <v>26.228810603418232</v>
      </c>
      <c r="G23">
        <f>C23-F23</f>
        <v>-5.228810603418232</v>
      </c>
      <c r="H23">
        <f>G23^2</f>
        <v>27.340460326418935</v>
      </c>
      <c r="K23" s="13">
        <f>49.9*2671</f>
        <v>133282.9</v>
      </c>
      <c r="L23" s="13">
        <f>49.9^2</f>
        <v>2490.0099999999998</v>
      </c>
      <c r="N23">
        <f>B35*C35</f>
        <v>25199.5</v>
      </c>
      <c r="P23" t="s">
        <v>57</v>
      </c>
      <c r="Q23">
        <f>L25</f>
        <v>2.3275200558075033</v>
      </c>
    </row>
    <row r="24" spans="2:17" x14ac:dyDescent="0.25">
      <c r="B24" s="11">
        <v>3.2</v>
      </c>
      <c r="C24" s="11">
        <v>27</v>
      </c>
      <c r="D24" s="11">
        <f t="shared" ref="D24:D34" si="0">B24^2</f>
        <v>10.240000000000002</v>
      </c>
      <c r="E24" s="16">
        <f t="shared" ref="E24:E34" si="1">B24*C24</f>
        <v>86.4</v>
      </c>
      <c r="F24" s="17">
        <f t="shared" ref="F24:F34" si="2">$E$38+($E$39*B24)</f>
        <v>32.921171956749241</v>
      </c>
      <c r="G24">
        <f t="shared" ref="G24:G34" si="3">C24-F24</f>
        <v>-5.9211719567492409</v>
      </c>
      <c r="H24">
        <f t="shared" ref="H24:H34" si="4">G24^2</f>
        <v>35.060277341393636</v>
      </c>
      <c r="K24" s="13">
        <f>K22-K23</f>
        <v>1668.2500000000291</v>
      </c>
      <c r="L24" s="13">
        <f>L22-L23</f>
        <v>716.75000000000045</v>
      </c>
      <c r="N24">
        <f>N22-N23</f>
        <v>6852.5</v>
      </c>
      <c r="P24" t="s">
        <v>58</v>
      </c>
      <c r="Q24">
        <f>O25</f>
        <v>9.5605162190442918</v>
      </c>
    </row>
    <row r="25" spans="2:17" x14ac:dyDescent="0.25">
      <c r="B25" s="11">
        <v>8.5</v>
      </c>
      <c r="C25" s="11">
        <v>75</v>
      </c>
      <c r="D25" s="11">
        <f t="shared" si="0"/>
        <v>72.25</v>
      </c>
      <c r="E25" s="16">
        <f t="shared" si="1"/>
        <v>637.5</v>
      </c>
      <c r="F25" s="17">
        <f t="shared" si="2"/>
        <v>83.591907917683983</v>
      </c>
      <c r="G25">
        <f t="shared" si="3"/>
        <v>-8.591907917683983</v>
      </c>
      <c r="H25">
        <f t="shared" si="4"/>
        <v>73.820881665960712</v>
      </c>
      <c r="K25" s="13"/>
      <c r="L25" s="20">
        <f>K24/L24</f>
        <v>2.3275200558075033</v>
      </c>
      <c r="O25">
        <f>N24/L24</f>
        <v>9.5605162190442918</v>
      </c>
    </row>
    <row r="26" spans="2:17" x14ac:dyDescent="0.25">
      <c r="B26" s="11">
        <v>3.5</v>
      </c>
      <c r="C26" s="11">
        <v>30</v>
      </c>
      <c r="D26" s="11">
        <f t="shared" si="0"/>
        <v>12.25</v>
      </c>
      <c r="E26" s="16">
        <f t="shared" si="1"/>
        <v>105</v>
      </c>
      <c r="F26" s="17">
        <f t="shared" si="2"/>
        <v>35.789326822462527</v>
      </c>
      <c r="G26">
        <f t="shared" si="3"/>
        <v>-5.7893268224625274</v>
      </c>
      <c r="H26">
        <f t="shared" si="4"/>
        <v>33.516305057284065</v>
      </c>
      <c r="K26" s="13"/>
      <c r="L26" s="13"/>
    </row>
    <row r="27" spans="2:17" x14ac:dyDescent="0.25">
      <c r="B27" s="11">
        <v>1.5</v>
      </c>
      <c r="C27" s="11">
        <v>20</v>
      </c>
      <c r="D27" s="11">
        <f t="shared" si="0"/>
        <v>2.25</v>
      </c>
      <c r="E27" s="16">
        <f t="shared" si="1"/>
        <v>30</v>
      </c>
      <c r="F27" s="17">
        <f t="shared" si="2"/>
        <v>16.66829438437394</v>
      </c>
      <c r="G27">
        <f t="shared" si="3"/>
        <v>3.3317056156260598</v>
      </c>
      <c r="H27">
        <f t="shared" si="4"/>
        <v>11.100262309194223</v>
      </c>
      <c r="K27" s="13"/>
      <c r="L27" s="21" t="s">
        <v>56</v>
      </c>
      <c r="M27" s="22"/>
      <c r="N27" s="22"/>
    </row>
    <row r="28" spans="2:17" x14ac:dyDescent="0.25">
      <c r="B28" s="11">
        <v>5.5</v>
      </c>
      <c r="C28" s="11">
        <v>60</v>
      </c>
      <c r="D28" s="11">
        <f t="shared" si="0"/>
        <v>30.25</v>
      </c>
      <c r="E28" s="16">
        <f t="shared" si="1"/>
        <v>330</v>
      </c>
      <c r="F28" s="17">
        <f t="shared" si="2"/>
        <v>54.910359260551111</v>
      </c>
      <c r="G28">
        <f t="shared" si="3"/>
        <v>5.089640739448889</v>
      </c>
      <c r="H28">
        <f t="shared" si="4"/>
        <v>25.904442856657834</v>
      </c>
      <c r="K28" s="17"/>
      <c r="L28" s="17"/>
      <c r="M28" s="17"/>
      <c r="N28" s="1"/>
      <c r="O28" s="1"/>
    </row>
    <row r="29" spans="2:17" x14ac:dyDescent="0.25">
      <c r="B29" s="11">
        <v>2.7</v>
      </c>
      <c r="C29" s="11">
        <v>25</v>
      </c>
      <c r="D29" s="11">
        <f t="shared" si="0"/>
        <v>7.2900000000000009</v>
      </c>
      <c r="E29" s="16">
        <f t="shared" si="1"/>
        <v>67.5</v>
      </c>
      <c r="F29" s="17">
        <f t="shared" si="2"/>
        <v>28.140913847227093</v>
      </c>
      <c r="G29">
        <f t="shared" si="3"/>
        <v>-3.1409138472270932</v>
      </c>
      <c r="H29">
        <f t="shared" si="4"/>
        <v>9.8653397957028997</v>
      </c>
      <c r="K29" s="17"/>
      <c r="L29" s="17"/>
      <c r="M29" s="17"/>
      <c r="N29" s="1"/>
      <c r="O29" s="1"/>
    </row>
    <row r="30" spans="2:17" x14ac:dyDescent="0.25">
      <c r="B30" s="11">
        <v>7.7</v>
      </c>
      <c r="C30" s="11">
        <v>85</v>
      </c>
      <c r="D30" s="11">
        <f t="shared" si="0"/>
        <v>59.290000000000006</v>
      </c>
      <c r="E30" s="16">
        <f t="shared" si="1"/>
        <v>654.5</v>
      </c>
      <c r="F30" s="17">
        <f t="shared" si="2"/>
        <v>75.943494942448552</v>
      </c>
      <c r="G30">
        <f t="shared" si="3"/>
        <v>9.0565050575514476</v>
      </c>
      <c r="H30">
        <f t="shared" si="4"/>
        <v>82.020283857454956</v>
      </c>
      <c r="K30" s="17"/>
      <c r="L30" s="17"/>
      <c r="M30" s="17"/>
      <c r="N30" s="1"/>
      <c r="O30" s="1"/>
    </row>
    <row r="31" spans="2:17" x14ac:dyDescent="0.25">
      <c r="B31" s="11">
        <v>5.9</v>
      </c>
      <c r="C31" s="11">
        <v>62</v>
      </c>
      <c r="D31" s="11">
        <f t="shared" si="0"/>
        <v>34.81</v>
      </c>
      <c r="E31" s="16">
        <f t="shared" si="1"/>
        <v>365.8</v>
      </c>
      <c r="F31" s="17">
        <f t="shared" si="2"/>
        <v>58.734565748168826</v>
      </c>
      <c r="G31">
        <f t="shared" si="3"/>
        <v>3.2654342518311736</v>
      </c>
      <c r="H31">
        <f t="shared" si="4"/>
        <v>10.663060853032217</v>
      </c>
      <c r="K31" s="17"/>
      <c r="L31" s="17"/>
      <c r="M31" s="17"/>
      <c r="N31" s="1"/>
      <c r="O31" s="1"/>
    </row>
    <row r="32" spans="2:17" x14ac:dyDescent="0.25">
      <c r="B32" s="11">
        <v>4.5</v>
      </c>
      <c r="C32" s="11">
        <v>41</v>
      </c>
      <c r="D32" s="11">
        <f t="shared" si="0"/>
        <v>20.25</v>
      </c>
      <c r="E32" s="16">
        <f t="shared" si="1"/>
        <v>184.5</v>
      </c>
      <c r="F32" s="17">
        <f t="shared" si="2"/>
        <v>45.349843041506816</v>
      </c>
      <c r="G32">
        <f t="shared" si="3"/>
        <v>-4.3498430415068157</v>
      </c>
      <c r="H32">
        <f t="shared" si="4"/>
        <v>18.921134485745267</v>
      </c>
      <c r="K32" s="17"/>
      <c r="L32" s="17"/>
      <c r="M32" s="17"/>
      <c r="N32" s="1"/>
      <c r="O32" s="1"/>
    </row>
    <row r="33" spans="2:15" x14ac:dyDescent="0.25">
      <c r="B33" s="11">
        <v>3.3</v>
      </c>
      <c r="C33" s="11">
        <v>42</v>
      </c>
      <c r="D33" s="11">
        <f t="shared" si="0"/>
        <v>10.889999999999999</v>
      </c>
      <c r="E33" s="16">
        <f t="shared" si="1"/>
        <v>138.6</v>
      </c>
      <c r="F33" s="17">
        <f t="shared" si="2"/>
        <v>33.877223578653663</v>
      </c>
      <c r="G33">
        <f t="shared" si="3"/>
        <v>8.1227764213463374</v>
      </c>
      <c r="H33">
        <f t="shared" si="4"/>
        <v>65.979496791180011</v>
      </c>
      <c r="K33" t="s">
        <v>62</v>
      </c>
      <c r="L33" s="17">
        <f>SQRT(H35/12)</f>
        <v>5.8556493430839414</v>
      </c>
      <c r="M33" s="17"/>
      <c r="N33" s="1"/>
      <c r="O33" s="1"/>
    </row>
    <row r="34" spans="2:15" x14ac:dyDescent="0.25">
      <c r="B34" s="11">
        <v>1.1000000000000001</v>
      </c>
      <c r="C34" s="11">
        <v>17</v>
      </c>
      <c r="D34" s="11">
        <f t="shared" si="0"/>
        <v>1.2100000000000002</v>
      </c>
      <c r="E34" s="16">
        <f t="shared" si="1"/>
        <v>18.700000000000003</v>
      </c>
      <c r="F34" s="17">
        <f t="shared" si="2"/>
        <v>12.844087896756225</v>
      </c>
      <c r="G34">
        <f t="shared" si="3"/>
        <v>4.1559121032437751</v>
      </c>
      <c r="H34">
        <f t="shared" si="4"/>
        <v>17.2716054098881</v>
      </c>
    </row>
    <row r="35" spans="2:15" x14ac:dyDescent="0.25">
      <c r="B35" s="23">
        <f>SUM(B23:B34)</f>
        <v>49.9</v>
      </c>
      <c r="C35" s="23">
        <f>SUM(C23:C34)</f>
        <v>505</v>
      </c>
      <c r="D35" s="23">
        <f>SUM(D23:D34)</f>
        <v>267.22999999999996</v>
      </c>
      <c r="E35" s="24">
        <f>SUM(E23:E34)</f>
        <v>2671</v>
      </c>
      <c r="F35" s="17">
        <f t="shared" ref="F35" si="5">E50+E51*B35</f>
        <v>0</v>
      </c>
      <c r="G35" s="17"/>
      <c r="H35" s="17">
        <f>SUM(H23:H34)</f>
        <v>411.46355074991277</v>
      </c>
      <c r="I35" s="17"/>
    </row>
    <row r="36" spans="2:15" x14ac:dyDescent="0.25">
      <c r="F36" s="13"/>
      <c r="G36" s="13"/>
      <c r="H36" s="13"/>
      <c r="I36" s="13"/>
    </row>
    <row r="37" spans="2:15" x14ac:dyDescent="0.25">
      <c r="B37" s="18" t="s">
        <v>54</v>
      </c>
      <c r="C37" s="19">
        <v>12</v>
      </c>
      <c r="F37" s="13"/>
      <c r="G37" s="13"/>
    </row>
    <row r="38" spans="2:15" x14ac:dyDescent="0.25">
      <c r="D38" s="7" t="s">
        <v>16</v>
      </c>
      <c r="E38" s="7">
        <f>L25</f>
        <v>2.3275200558075033</v>
      </c>
      <c r="F38" s="13"/>
      <c r="G38" s="13"/>
    </row>
    <row r="39" spans="2:15" ht="15.75" thickBot="1" x14ac:dyDescent="0.3">
      <c r="D39" s="4" t="s">
        <v>55</v>
      </c>
      <c r="E39" s="4">
        <f>O25</f>
        <v>9.5605162190442918</v>
      </c>
      <c r="F39" s="13"/>
      <c r="G39" s="13"/>
    </row>
    <row r="40" spans="2:15" x14ac:dyDescent="0.25">
      <c r="F40" s="13"/>
      <c r="G40" s="13"/>
    </row>
    <row r="41" spans="2:15" x14ac:dyDescent="0.25">
      <c r="F41" s="13"/>
      <c r="G41" s="13"/>
    </row>
    <row r="42" spans="2:15" x14ac:dyDescent="0.25">
      <c r="B42" s="25">
        <v>4.3</v>
      </c>
      <c r="C42" s="25" t="s">
        <v>63</v>
      </c>
      <c r="D42" s="25"/>
      <c r="E42" s="25"/>
      <c r="F42" s="26"/>
      <c r="G42" s="13"/>
    </row>
    <row r="43" spans="2:15" x14ac:dyDescent="0.25">
      <c r="B43" t="s">
        <v>64</v>
      </c>
      <c r="C43">
        <f>+L25+O25*B42</f>
        <v>43.437739797697958</v>
      </c>
      <c r="D43" s="8" t="s">
        <v>65</v>
      </c>
      <c r="F43" s="13"/>
      <c r="G43" s="13"/>
      <c r="H43" s="13"/>
      <c r="I43" s="13"/>
    </row>
    <row r="44" spans="2:15" x14ac:dyDescent="0.25">
      <c r="B44" t="s">
        <v>66</v>
      </c>
      <c r="C44" t="s">
        <v>67</v>
      </c>
      <c r="E44">
        <f>43.44+5.86</f>
        <v>49.3</v>
      </c>
      <c r="F44" s="13"/>
      <c r="G44" s="13"/>
      <c r="H44" s="13"/>
      <c r="I44" s="13"/>
    </row>
    <row r="45" spans="2:15" x14ac:dyDescent="0.25">
      <c r="C45" t="s">
        <v>68</v>
      </c>
      <c r="E45">
        <f>43.44-5.86</f>
        <v>37.58</v>
      </c>
      <c r="F45" s="13"/>
      <c r="G45" s="13"/>
      <c r="H45" s="13"/>
      <c r="I45" s="13"/>
    </row>
    <row r="46" spans="2:15" x14ac:dyDescent="0.25">
      <c r="C46" t="s">
        <v>69</v>
      </c>
      <c r="F46" s="13"/>
      <c r="G46" s="13"/>
      <c r="H46" s="13"/>
      <c r="I46" s="13"/>
    </row>
    <row r="47" spans="2:15" x14ac:dyDescent="0.25">
      <c r="F47" s="13"/>
      <c r="G47" s="13"/>
      <c r="H47" s="13"/>
      <c r="I47" s="13"/>
    </row>
    <row r="48" spans="2:15" x14ac:dyDescent="0.25">
      <c r="F48" s="13"/>
      <c r="G48" s="13"/>
      <c r="H48" s="13"/>
      <c r="I48" s="13"/>
    </row>
    <row r="49" spans="6:9" x14ac:dyDescent="0.25">
      <c r="F49" s="13"/>
      <c r="G49" s="13"/>
      <c r="H49" s="13"/>
      <c r="I49" s="13"/>
    </row>
    <row r="50" spans="6:9" x14ac:dyDescent="0.25">
      <c r="F50" s="13"/>
      <c r="G50" s="13"/>
      <c r="H50" s="13"/>
      <c r="I50" s="13"/>
    </row>
    <row r="51" spans="6:9" x14ac:dyDescent="0.25">
      <c r="F51" s="13"/>
      <c r="G51" s="13"/>
      <c r="H51" s="13"/>
      <c r="I51" s="13"/>
    </row>
    <row r="52" spans="6:9" x14ac:dyDescent="0.25">
      <c r="F52" s="13"/>
      <c r="G52" s="13"/>
      <c r="H52" s="13"/>
      <c r="I52" s="13"/>
    </row>
    <row r="53" spans="6:9" x14ac:dyDescent="0.25">
      <c r="F53" s="13"/>
      <c r="G53" s="13"/>
      <c r="H53" s="13"/>
      <c r="I53" s="13"/>
    </row>
    <row r="54" spans="6:9" x14ac:dyDescent="0.25">
      <c r="F54" s="13"/>
      <c r="G54" s="13"/>
      <c r="H54" s="13"/>
      <c r="I54" s="13"/>
    </row>
    <row r="55" spans="6:9" x14ac:dyDescent="0.25">
      <c r="F55" s="13"/>
      <c r="G55" s="13"/>
      <c r="H55" s="13"/>
      <c r="I55" s="13"/>
    </row>
    <row r="56" spans="6:9" x14ac:dyDescent="0.25">
      <c r="F56" s="13"/>
      <c r="G56" s="13"/>
      <c r="H56" s="13"/>
      <c r="I56" s="13"/>
    </row>
    <row r="57" spans="6:9" x14ac:dyDescent="0.25">
      <c r="F57" s="13"/>
      <c r="G57" s="13"/>
      <c r="H57" s="13"/>
      <c r="I57" s="13"/>
    </row>
    <row r="58" spans="6:9" x14ac:dyDescent="0.25">
      <c r="F58" s="13"/>
      <c r="G58" s="13"/>
      <c r="H58" s="13"/>
      <c r="I58" s="13"/>
    </row>
    <row r="59" spans="6:9" x14ac:dyDescent="0.25">
      <c r="F59" s="13"/>
      <c r="G59" s="13"/>
      <c r="H59" s="13"/>
      <c r="I59" s="13"/>
    </row>
    <row r="60" spans="6:9" x14ac:dyDescent="0.25">
      <c r="F60" s="13"/>
      <c r="G60" s="13"/>
      <c r="H60" s="13"/>
      <c r="I60" s="13"/>
    </row>
    <row r="61" spans="6:9" x14ac:dyDescent="0.25">
      <c r="F61" s="13"/>
      <c r="G61" s="13"/>
      <c r="H61" s="13"/>
      <c r="I61" s="13"/>
    </row>
    <row r="62" spans="6:9" x14ac:dyDescent="0.25">
      <c r="F62" s="13"/>
      <c r="G62" s="13"/>
      <c r="H62" s="13"/>
      <c r="I62" s="13"/>
    </row>
    <row r="63" spans="6:9" x14ac:dyDescent="0.25">
      <c r="F63" s="13"/>
      <c r="G63" s="13"/>
      <c r="H63" s="13"/>
      <c r="I63" s="13"/>
    </row>
    <row r="64" spans="6:9" x14ac:dyDescent="0.25">
      <c r="F64" s="13"/>
      <c r="G64" s="13"/>
      <c r="H64" s="13"/>
      <c r="I64" s="13"/>
    </row>
    <row r="65" spans="6:9" x14ac:dyDescent="0.25">
      <c r="F65" s="13"/>
      <c r="G65" s="13"/>
      <c r="H65" s="13"/>
      <c r="I65" s="13"/>
    </row>
    <row r="66" spans="6:9" x14ac:dyDescent="0.25">
      <c r="F66" s="13"/>
      <c r="G66" s="13"/>
      <c r="H66" s="13"/>
      <c r="I66" s="13"/>
    </row>
    <row r="67" spans="6:9" x14ac:dyDescent="0.25">
      <c r="F67" s="13"/>
      <c r="G67" s="13"/>
      <c r="H67" s="13"/>
      <c r="I67" s="13"/>
    </row>
    <row r="68" spans="6:9" x14ac:dyDescent="0.25">
      <c r="F68" s="13"/>
      <c r="G68" s="13"/>
      <c r="H68" s="13"/>
      <c r="I68" s="13"/>
    </row>
    <row r="69" spans="6:9" x14ac:dyDescent="0.25">
      <c r="F69" s="13"/>
      <c r="G69" s="13"/>
      <c r="H69" s="13"/>
      <c r="I69" s="13"/>
    </row>
    <row r="70" spans="6:9" x14ac:dyDescent="0.25">
      <c r="F70" s="13"/>
      <c r="G70" s="13"/>
      <c r="H70" s="13"/>
      <c r="I70" s="13"/>
    </row>
    <row r="71" spans="6:9" x14ac:dyDescent="0.25">
      <c r="F71" s="13"/>
      <c r="G71" s="13"/>
      <c r="H71" s="13"/>
      <c r="I71" s="13"/>
    </row>
    <row r="72" spans="6:9" x14ac:dyDescent="0.25">
      <c r="F72" s="13"/>
      <c r="G72" s="13"/>
      <c r="H72" s="13"/>
      <c r="I72" s="13"/>
    </row>
    <row r="73" spans="6:9" x14ac:dyDescent="0.25">
      <c r="F73" s="13"/>
      <c r="G73" s="13"/>
      <c r="H73" s="13"/>
      <c r="I73" s="13"/>
    </row>
    <row r="74" spans="6:9" x14ac:dyDescent="0.25">
      <c r="F74" s="13"/>
      <c r="G74" s="13"/>
      <c r="H74" s="13"/>
      <c r="I74" s="13"/>
    </row>
    <row r="75" spans="6:9" x14ac:dyDescent="0.25">
      <c r="F75" s="13"/>
      <c r="G75" s="13"/>
      <c r="H75" s="13"/>
      <c r="I75" s="13"/>
    </row>
    <row r="76" spans="6:9" x14ac:dyDescent="0.25">
      <c r="F76" s="13"/>
      <c r="G76" s="13"/>
      <c r="H76" s="13"/>
      <c r="I76" s="13"/>
    </row>
    <row r="77" spans="6:9" x14ac:dyDescent="0.25">
      <c r="F77" s="13"/>
      <c r="G77" s="13"/>
      <c r="H77" s="13"/>
      <c r="I77" s="13"/>
    </row>
    <row r="78" spans="6:9" x14ac:dyDescent="0.25">
      <c r="F78" s="13"/>
      <c r="G78" s="13"/>
      <c r="H78" s="13"/>
      <c r="I78" s="13"/>
    </row>
    <row r="79" spans="6:9" x14ac:dyDescent="0.25">
      <c r="F79" s="13"/>
      <c r="G79" s="13"/>
      <c r="H79" s="13"/>
      <c r="I79" s="13"/>
    </row>
    <row r="80" spans="6:9" x14ac:dyDescent="0.25">
      <c r="F80" s="13"/>
      <c r="G80" s="13"/>
      <c r="H80" s="13"/>
      <c r="I80" s="13"/>
    </row>
    <row r="81" spans="6:9" x14ac:dyDescent="0.25">
      <c r="F81" s="13"/>
      <c r="G81" s="13"/>
      <c r="H81" s="13"/>
      <c r="I81" s="13"/>
    </row>
    <row r="82" spans="6:9" x14ac:dyDescent="0.25">
      <c r="F82" s="13"/>
      <c r="G82" s="13"/>
      <c r="H82" s="13"/>
      <c r="I82" s="13"/>
    </row>
    <row r="83" spans="6:9" x14ac:dyDescent="0.25">
      <c r="F83" s="13"/>
      <c r="G83" s="13"/>
      <c r="H83" s="13"/>
      <c r="I83" s="13"/>
    </row>
    <row r="84" spans="6:9" x14ac:dyDescent="0.25">
      <c r="F84" s="13"/>
      <c r="G84" s="13"/>
      <c r="H84" s="13"/>
      <c r="I84" s="13"/>
    </row>
    <row r="85" spans="6:9" x14ac:dyDescent="0.25">
      <c r="F85" s="13"/>
      <c r="G85" s="13"/>
      <c r="H85" s="13"/>
      <c r="I85" s="13"/>
    </row>
    <row r="86" spans="6:9" x14ac:dyDescent="0.25">
      <c r="F86" s="13"/>
      <c r="G86" s="13"/>
      <c r="H86" s="13"/>
      <c r="I86" s="13"/>
    </row>
    <row r="87" spans="6:9" x14ac:dyDescent="0.25">
      <c r="F87" s="13"/>
      <c r="G87" s="13"/>
      <c r="H87" s="13"/>
      <c r="I87" s="13"/>
    </row>
    <row r="88" spans="6:9" x14ac:dyDescent="0.25">
      <c r="F88" s="13"/>
      <c r="G88" s="13"/>
      <c r="H88" s="13"/>
      <c r="I88" s="13"/>
    </row>
    <row r="89" spans="6:9" x14ac:dyDescent="0.25">
      <c r="F89" s="13"/>
      <c r="G89" s="13"/>
      <c r="H89" s="13"/>
      <c r="I89" s="13"/>
    </row>
    <row r="90" spans="6:9" x14ac:dyDescent="0.25">
      <c r="F90" s="13"/>
      <c r="G90" s="13"/>
      <c r="H90" s="13"/>
      <c r="I90" s="13"/>
    </row>
    <row r="91" spans="6:9" x14ac:dyDescent="0.25">
      <c r="F91" s="13"/>
      <c r="G91" s="13"/>
      <c r="H91" s="13"/>
      <c r="I91" s="13"/>
    </row>
    <row r="92" spans="6:9" x14ac:dyDescent="0.25">
      <c r="F92" s="13"/>
      <c r="G92" s="13"/>
      <c r="H92" s="13"/>
      <c r="I92" s="13"/>
    </row>
    <row r="93" spans="6:9" x14ac:dyDescent="0.25">
      <c r="F93" s="13"/>
      <c r="G93" s="13"/>
      <c r="H93" s="13"/>
      <c r="I93" s="13"/>
    </row>
    <row r="94" spans="6:9" x14ac:dyDescent="0.25">
      <c r="F94" s="13"/>
      <c r="G94" s="13"/>
      <c r="H94" s="13"/>
      <c r="I94" s="13"/>
    </row>
    <row r="95" spans="6:9" x14ac:dyDescent="0.25">
      <c r="F95" s="13"/>
      <c r="G95" s="13"/>
      <c r="H95" s="13"/>
      <c r="I95" s="13"/>
    </row>
    <row r="96" spans="6:9" x14ac:dyDescent="0.25">
      <c r="F96" s="13"/>
      <c r="G96" s="13"/>
      <c r="H96" s="13"/>
      <c r="I96" s="13"/>
    </row>
    <row r="97" spans="6:9" x14ac:dyDescent="0.25">
      <c r="F97" s="13"/>
      <c r="G97" s="13"/>
      <c r="H97" s="13"/>
      <c r="I97" s="13"/>
    </row>
    <row r="98" spans="6:9" x14ac:dyDescent="0.25">
      <c r="F98" s="13"/>
      <c r="G98" s="13"/>
      <c r="H98" s="13"/>
      <c r="I98" s="13"/>
    </row>
    <row r="99" spans="6:9" x14ac:dyDescent="0.25">
      <c r="F99" s="13"/>
      <c r="G99" s="13"/>
      <c r="H99" s="13"/>
      <c r="I99" s="13"/>
    </row>
    <row r="100" spans="6:9" x14ac:dyDescent="0.25">
      <c r="F100" s="13"/>
      <c r="G100" s="13"/>
      <c r="H100" s="13"/>
      <c r="I100" s="13"/>
    </row>
    <row r="101" spans="6:9" x14ac:dyDescent="0.25">
      <c r="F101" s="13"/>
      <c r="G101" s="13"/>
      <c r="H101" s="13"/>
      <c r="I101" s="13"/>
    </row>
    <row r="102" spans="6:9" x14ac:dyDescent="0.25">
      <c r="F102" s="13"/>
      <c r="G102" s="13"/>
      <c r="H102" s="13"/>
      <c r="I102" s="13"/>
    </row>
    <row r="103" spans="6:9" x14ac:dyDescent="0.25">
      <c r="F103" s="13"/>
      <c r="G103" s="13"/>
      <c r="H103" s="13"/>
      <c r="I103" s="13"/>
    </row>
    <row r="104" spans="6:9" x14ac:dyDescent="0.25">
      <c r="F104" s="13"/>
      <c r="G104" s="13"/>
      <c r="H104" s="13"/>
      <c r="I104" s="13"/>
    </row>
    <row r="105" spans="6:9" x14ac:dyDescent="0.25">
      <c r="F105" s="13"/>
      <c r="G105" s="13"/>
      <c r="H105" s="13"/>
      <c r="I105" s="13"/>
    </row>
    <row r="106" spans="6:9" x14ac:dyDescent="0.25">
      <c r="F106" s="13"/>
      <c r="G106" s="13"/>
      <c r="H106" s="13"/>
      <c r="I106" s="13"/>
    </row>
    <row r="107" spans="6:9" x14ac:dyDescent="0.25">
      <c r="F107" s="13"/>
      <c r="G107" s="13"/>
      <c r="H107" s="13"/>
      <c r="I107" s="13"/>
    </row>
    <row r="108" spans="6:9" x14ac:dyDescent="0.25">
      <c r="F108" s="13"/>
      <c r="G108" s="13"/>
      <c r="H108" s="13"/>
      <c r="I108" s="13"/>
    </row>
    <row r="109" spans="6:9" x14ac:dyDescent="0.25">
      <c r="F109" s="13"/>
      <c r="G109" s="13"/>
      <c r="H109" s="13"/>
      <c r="I109" s="13"/>
    </row>
    <row r="110" spans="6:9" x14ac:dyDescent="0.25">
      <c r="F110" s="13"/>
      <c r="G110" s="13"/>
      <c r="H110" s="13"/>
      <c r="I110" s="13"/>
    </row>
    <row r="111" spans="6:9" x14ac:dyDescent="0.25">
      <c r="F111" s="13"/>
      <c r="G111" s="13"/>
      <c r="H111" s="13"/>
      <c r="I111" s="13"/>
    </row>
    <row r="112" spans="6:9" x14ac:dyDescent="0.25">
      <c r="F112" s="13"/>
      <c r="G112" s="13"/>
      <c r="H112" s="13"/>
      <c r="I112" s="13"/>
    </row>
    <row r="113" spans="6:9" x14ac:dyDescent="0.25">
      <c r="F113" s="13"/>
      <c r="G113" s="13"/>
      <c r="H113" s="13"/>
      <c r="I113" s="13"/>
    </row>
    <row r="114" spans="6:9" x14ac:dyDescent="0.25">
      <c r="F114" s="13"/>
      <c r="G114" s="13"/>
      <c r="H114" s="13"/>
      <c r="I114" s="13"/>
    </row>
    <row r="115" spans="6:9" x14ac:dyDescent="0.25">
      <c r="F115" s="13"/>
      <c r="G115" s="13"/>
      <c r="H115" s="13"/>
      <c r="I115" s="13"/>
    </row>
    <row r="116" spans="6:9" x14ac:dyDescent="0.25">
      <c r="F116" s="13"/>
      <c r="G116" s="13"/>
      <c r="H116" s="13"/>
      <c r="I116" s="13"/>
    </row>
    <row r="117" spans="6:9" x14ac:dyDescent="0.25">
      <c r="F117" s="13"/>
      <c r="G117" s="13"/>
      <c r="H117" s="13"/>
      <c r="I117" s="13"/>
    </row>
    <row r="118" spans="6:9" x14ac:dyDescent="0.25">
      <c r="F118" s="13"/>
      <c r="G118" s="13"/>
      <c r="H118" s="13"/>
      <c r="I118" s="13"/>
    </row>
    <row r="119" spans="6:9" x14ac:dyDescent="0.25">
      <c r="F119" s="13"/>
      <c r="G119" s="13"/>
      <c r="H119" s="13"/>
      <c r="I119" s="13"/>
    </row>
    <row r="120" spans="6:9" x14ac:dyDescent="0.25">
      <c r="F120" s="13"/>
      <c r="G120" s="13"/>
      <c r="H120" s="13"/>
      <c r="I120" s="13"/>
    </row>
    <row r="121" spans="6:9" x14ac:dyDescent="0.25">
      <c r="F121" s="13"/>
      <c r="G121" s="13"/>
      <c r="H121" s="13"/>
      <c r="I121" s="13"/>
    </row>
    <row r="122" spans="6:9" x14ac:dyDescent="0.25">
      <c r="F122" s="13"/>
      <c r="G122" s="13"/>
      <c r="H122" s="13"/>
      <c r="I122" s="13"/>
    </row>
    <row r="123" spans="6:9" x14ac:dyDescent="0.25">
      <c r="F123" s="13"/>
      <c r="G123" s="13"/>
      <c r="H123" s="13"/>
      <c r="I123" s="13"/>
    </row>
    <row r="124" spans="6:9" x14ac:dyDescent="0.25">
      <c r="F124" s="13"/>
      <c r="G124" s="13"/>
      <c r="H124" s="13"/>
      <c r="I124" s="13"/>
    </row>
    <row r="125" spans="6:9" x14ac:dyDescent="0.25">
      <c r="F125" s="13"/>
      <c r="G125" s="13"/>
      <c r="H125" s="13"/>
      <c r="I125" s="13"/>
    </row>
    <row r="126" spans="6:9" x14ac:dyDescent="0.25">
      <c r="F126" s="13"/>
      <c r="G126" s="13"/>
      <c r="H126" s="13"/>
      <c r="I126" s="13"/>
    </row>
    <row r="127" spans="6:9" x14ac:dyDescent="0.25">
      <c r="F127" s="13"/>
      <c r="G127" s="13"/>
      <c r="H127" s="13"/>
      <c r="I127" s="13"/>
    </row>
    <row r="128" spans="6:9" x14ac:dyDescent="0.25">
      <c r="F128" s="13"/>
      <c r="G128" s="13"/>
      <c r="H128" s="13"/>
      <c r="I128" s="13"/>
    </row>
    <row r="129" spans="6:9" x14ac:dyDescent="0.25">
      <c r="F129" s="13"/>
      <c r="G129" s="13"/>
      <c r="H129" s="13"/>
      <c r="I129" s="13"/>
    </row>
    <row r="130" spans="6:9" x14ac:dyDescent="0.25">
      <c r="F130" s="13"/>
      <c r="G130" s="13"/>
      <c r="H130" s="13"/>
      <c r="I130" s="13"/>
    </row>
    <row r="131" spans="6:9" x14ac:dyDescent="0.25">
      <c r="F131" s="13"/>
      <c r="G131" s="13"/>
      <c r="H131" s="13"/>
      <c r="I131" s="13"/>
    </row>
    <row r="132" spans="6:9" x14ac:dyDescent="0.25">
      <c r="F132" s="13"/>
      <c r="G132" s="13"/>
      <c r="H132" s="13"/>
      <c r="I132" s="13"/>
    </row>
    <row r="133" spans="6:9" x14ac:dyDescent="0.25">
      <c r="F133" s="13"/>
      <c r="G133" s="13"/>
      <c r="H133" s="13"/>
      <c r="I133" s="13"/>
    </row>
    <row r="134" spans="6:9" x14ac:dyDescent="0.25">
      <c r="F134" s="13"/>
      <c r="G134" s="13"/>
      <c r="H134" s="13"/>
      <c r="I134" s="13"/>
    </row>
    <row r="135" spans="6:9" x14ac:dyDescent="0.25">
      <c r="F135" s="13"/>
      <c r="G135" s="13"/>
      <c r="H135" s="13"/>
      <c r="I135" s="13"/>
    </row>
    <row r="136" spans="6:9" x14ac:dyDescent="0.25">
      <c r="F136" s="13"/>
      <c r="G136" s="13"/>
      <c r="H136" s="13"/>
      <c r="I136" s="13"/>
    </row>
    <row r="137" spans="6:9" x14ac:dyDescent="0.25">
      <c r="F137" s="13"/>
      <c r="G137" s="13"/>
      <c r="H137" s="13"/>
      <c r="I137" s="13"/>
    </row>
    <row r="138" spans="6:9" x14ac:dyDescent="0.25">
      <c r="F138" s="13"/>
      <c r="G138" s="13"/>
      <c r="H138" s="13"/>
      <c r="I138" s="13"/>
    </row>
    <row r="139" spans="6:9" x14ac:dyDescent="0.25">
      <c r="F139" s="13"/>
      <c r="G139" s="13"/>
      <c r="H139" s="13"/>
      <c r="I139" s="13"/>
    </row>
    <row r="140" spans="6:9" x14ac:dyDescent="0.25">
      <c r="F140" s="13"/>
      <c r="G140" s="13"/>
      <c r="H140" s="13"/>
      <c r="I140" s="13"/>
    </row>
    <row r="141" spans="6:9" x14ac:dyDescent="0.25">
      <c r="F141" s="13"/>
      <c r="G141" s="13"/>
      <c r="H141" s="13"/>
      <c r="I141" s="13"/>
    </row>
    <row r="142" spans="6:9" x14ac:dyDescent="0.25">
      <c r="F142" s="13"/>
      <c r="G142" s="13"/>
      <c r="H142" s="13"/>
      <c r="I142" s="13"/>
    </row>
    <row r="143" spans="6:9" x14ac:dyDescent="0.25">
      <c r="F143" s="13"/>
      <c r="G143" s="13"/>
      <c r="H143" s="13"/>
      <c r="I143" s="13"/>
    </row>
    <row r="144" spans="6:9" x14ac:dyDescent="0.25">
      <c r="F144" s="13"/>
      <c r="G144" s="13"/>
      <c r="H144" s="13"/>
      <c r="I144" s="13"/>
    </row>
    <row r="145" spans="6:9" x14ac:dyDescent="0.25">
      <c r="F145" s="13"/>
      <c r="G145" s="13"/>
      <c r="H145" s="13"/>
      <c r="I145" s="13"/>
    </row>
    <row r="146" spans="6:9" x14ac:dyDescent="0.25">
      <c r="F146" s="13"/>
      <c r="G146" s="13"/>
      <c r="H146" s="13"/>
      <c r="I146" s="13"/>
    </row>
    <row r="147" spans="6:9" x14ac:dyDescent="0.25">
      <c r="F147" s="13"/>
      <c r="G147" s="13"/>
      <c r="H147" s="13"/>
      <c r="I147" s="13"/>
    </row>
    <row r="148" spans="6:9" x14ac:dyDescent="0.25">
      <c r="F148" s="13"/>
      <c r="G148" s="13"/>
      <c r="H148" s="13"/>
      <c r="I148" s="13"/>
    </row>
    <row r="149" spans="6:9" x14ac:dyDescent="0.25">
      <c r="F149" s="13"/>
      <c r="G149" s="13"/>
      <c r="H149" s="13"/>
      <c r="I149" s="13"/>
    </row>
    <row r="150" spans="6:9" x14ac:dyDescent="0.25">
      <c r="F150" s="13"/>
      <c r="G150" s="13"/>
      <c r="H150" s="13"/>
      <c r="I150" s="13"/>
    </row>
    <row r="151" spans="6:9" x14ac:dyDescent="0.25">
      <c r="F151" s="13"/>
      <c r="G151" s="13"/>
      <c r="H151" s="13"/>
      <c r="I151" s="13"/>
    </row>
    <row r="152" spans="6:9" x14ac:dyDescent="0.25">
      <c r="F152" s="13"/>
      <c r="G152" s="13"/>
      <c r="H152" s="13"/>
      <c r="I152" s="13"/>
    </row>
    <row r="153" spans="6:9" x14ac:dyDescent="0.25">
      <c r="F153" s="13"/>
      <c r="G153" s="13"/>
      <c r="H153" s="13"/>
      <c r="I153" s="13"/>
    </row>
    <row r="154" spans="6:9" x14ac:dyDescent="0.25">
      <c r="F154" s="13"/>
      <c r="G154" s="13"/>
      <c r="H154" s="13"/>
      <c r="I154" s="13"/>
    </row>
    <row r="155" spans="6:9" x14ac:dyDescent="0.25">
      <c r="F155" s="13"/>
      <c r="G155" s="13"/>
      <c r="H155" s="13"/>
      <c r="I155" s="13"/>
    </row>
    <row r="156" spans="6:9" x14ac:dyDescent="0.25">
      <c r="F156" s="13"/>
      <c r="G156" s="13"/>
      <c r="H156" s="13"/>
      <c r="I156" s="13"/>
    </row>
    <row r="157" spans="6:9" x14ac:dyDescent="0.25">
      <c r="F157" s="13"/>
      <c r="G157" s="13"/>
      <c r="H157" s="13"/>
      <c r="I157" s="13"/>
    </row>
    <row r="158" spans="6:9" x14ac:dyDescent="0.25">
      <c r="F158" s="13"/>
      <c r="G158" s="13"/>
      <c r="H158" s="13"/>
      <c r="I158" s="13"/>
    </row>
    <row r="159" spans="6:9" x14ac:dyDescent="0.25">
      <c r="F159" s="13"/>
      <c r="G159" s="13"/>
      <c r="H159" s="13"/>
      <c r="I159" s="13"/>
    </row>
    <row r="160" spans="6:9" x14ac:dyDescent="0.25">
      <c r="F160" s="13"/>
      <c r="G160" s="13"/>
      <c r="H160" s="13"/>
      <c r="I160" s="13"/>
    </row>
    <row r="161" spans="6:9" x14ac:dyDescent="0.25">
      <c r="F161" s="13"/>
      <c r="G161" s="13"/>
      <c r="H161" s="13"/>
      <c r="I161" s="13"/>
    </row>
    <row r="162" spans="6:9" x14ac:dyDescent="0.25">
      <c r="F162" s="13"/>
      <c r="G162" s="13"/>
      <c r="H162" s="13"/>
      <c r="I162" s="13"/>
    </row>
    <row r="163" spans="6:9" x14ac:dyDescent="0.25">
      <c r="F163" s="13"/>
      <c r="G163" s="13"/>
      <c r="H163" s="13"/>
      <c r="I163" s="13"/>
    </row>
    <row r="164" spans="6:9" x14ac:dyDescent="0.25">
      <c r="F164" s="13"/>
      <c r="G164" s="13"/>
      <c r="H164" s="13"/>
      <c r="I164" s="13"/>
    </row>
    <row r="165" spans="6:9" x14ac:dyDescent="0.25">
      <c r="F165" s="13"/>
      <c r="G165" s="13"/>
      <c r="H165" s="13"/>
      <c r="I165" s="13"/>
    </row>
    <row r="166" spans="6:9" x14ac:dyDescent="0.25">
      <c r="F166" s="13"/>
      <c r="G166" s="13"/>
      <c r="H166" s="13"/>
      <c r="I166" s="13"/>
    </row>
    <row r="167" spans="6:9" x14ac:dyDescent="0.25">
      <c r="F167" s="13"/>
      <c r="G167" s="13"/>
      <c r="H167" s="13"/>
      <c r="I167" s="13"/>
    </row>
    <row r="168" spans="6:9" x14ac:dyDescent="0.25">
      <c r="F168" s="13"/>
      <c r="G168" s="13"/>
      <c r="H168" s="13"/>
      <c r="I168" s="13"/>
    </row>
    <row r="169" spans="6:9" x14ac:dyDescent="0.25">
      <c r="F169" s="13"/>
      <c r="G169" s="13"/>
      <c r="H169" s="13"/>
      <c r="I169" s="13"/>
    </row>
    <row r="170" spans="6:9" x14ac:dyDescent="0.25">
      <c r="F170" s="13"/>
      <c r="G170" s="13"/>
      <c r="H170" s="13"/>
      <c r="I170" s="13"/>
    </row>
    <row r="171" spans="6:9" x14ac:dyDescent="0.25">
      <c r="F171" s="13"/>
      <c r="G171" s="13"/>
      <c r="H171" s="13"/>
      <c r="I171" s="13"/>
    </row>
    <row r="172" spans="6:9" x14ac:dyDescent="0.25">
      <c r="F172" s="13"/>
      <c r="G172" s="13"/>
      <c r="H172" s="13"/>
      <c r="I172" s="13"/>
    </row>
    <row r="173" spans="6:9" x14ac:dyDescent="0.25">
      <c r="F173" s="13"/>
      <c r="G173" s="13"/>
      <c r="H173" s="13"/>
      <c r="I173" s="13"/>
    </row>
    <row r="174" spans="6:9" x14ac:dyDescent="0.25">
      <c r="F174" s="13"/>
      <c r="G174" s="13"/>
      <c r="H174" s="13"/>
      <c r="I174" s="13"/>
    </row>
    <row r="175" spans="6:9" x14ac:dyDescent="0.25">
      <c r="F175" s="13"/>
      <c r="G175" s="13"/>
      <c r="H175" s="13"/>
      <c r="I175" s="13"/>
    </row>
    <row r="176" spans="6:9" x14ac:dyDescent="0.25">
      <c r="F176" s="13"/>
      <c r="G176" s="13"/>
      <c r="H176" s="13"/>
      <c r="I176" s="13"/>
    </row>
    <row r="177" spans="6:9" x14ac:dyDescent="0.25">
      <c r="F177" s="13"/>
      <c r="G177" s="13"/>
      <c r="H177" s="13"/>
      <c r="I177" s="13"/>
    </row>
    <row r="178" spans="6:9" x14ac:dyDescent="0.25">
      <c r="F178" s="13"/>
      <c r="G178" s="13"/>
      <c r="H178" s="13"/>
      <c r="I178" s="13"/>
    </row>
    <row r="179" spans="6:9" x14ac:dyDescent="0.25">
      <c r="F179" s="13"/>
      <c r="G179" s="13"/>
      <c r="H179" s="13"/>
      <c r="I179" s="13"/>
    </row>
    <row r="180" spans="6:9" x14ac:dyDescent="0.25">
      <c r="F180" s="13"/>
      <c r="G180" s="13"/>
      <c r="H180" s="13"/>
      <c r="I180" s="13"/>
    </row>
    <row r="181" spans="6:9" x14ac:dyDescent="0.25">
      <c r="F181" s="13"/>
      <c r="G181" s="13"/>
      <c r="H181" s="13"/>
      <c r="I181" s="13"/>
    </row>
    <row r="182" spans="6:9" x14ac:dyDescent="0.25">
      <c r="F182" s="13"/>
      <c r="G182" s="13"/>
      <c r="H182" s="13"/>
      <c r="I182" s="13"/>
    </row>
    <row r="183" spans="6:9" x14ac:dyDescent="0.25">
      <c r="F183" s="13"/>
      <c r="G183" s="13"/>
      <c r="H183" s="13"/>
      <c r="I183" s="13"/>
    </row>
    <row r="184" spans="6:9" x14ac:dyDescent="0.25">
      <c r="F184" s="13"/>
      <c r="G184" s="13"/>
      <c r="H184" s="13"/>
      <c r="I184" s="13"/>
    </row>
    <row r="185" spans="6:9" x14ac:dyDescent="0.25">
      <c r="F185" s="13"/>
      <c r="G185" s="13"/>
      <c r="H185" s="13"/>
      <c r="I185" s="13"/>
    </row>
    <row r="186" spans="6:9" x14ac:dyDescent="0.25">
      <c r="F186" s="13"/>
      <c r="G186" s="13"/>
      <c r="H186" s="13"/>
      <c r="I186" s="13"/>
    </row>
    <row r="187" spans="6:9" x14ac:dyDescent="0.25">
      <c r="F187" s="13"/>
      <c r="G187" s="13"/>
      <c r="H187" s="13"/>
      <c r="I187" s="13"/>
    </row>
    <row r="188" spans="6:9" x14ac:dyDescent="0.25">
      <c r="F188" s="13"/>
      <c r="G188" s="13"/>
      <c r="H188" s="13"/>
      <c r="I188" s="13"/>
    </row>
    <row r="189" spans="6:9" x14ac:dyDescent="0.25">
      <c r="F189" s="13"/>
      <c r="G189" s="13"/>
      <c r="H189" s="13"/>
      <c r="I189" s="13"/>
    </row>
    <row r="190" spans="6:9" x14ac:dyDescent="0.25">
      <c r="F190" s="13"/>
      <c r="G190" s="13"/>
      <c r="H190" s="13"/>
      <c r="I190" s="13"/>
    </row>
    <row r="191" spans="6:9" x14ac:dyDescent="0.25">
      <c r="F191" s="13"/>
      <c r="G191" s="13"/>
      <c r="H191" s="13"/>
      <c r="I191" s="13"/>
    </row>
    <row r="192" spans="6:9" x14ac:dyDescent="0.25">
      <c r="F192" s="13"/>
      <c r="G192" s="13"/>
      <c r="H192" s="13"/>
      <c r="I192" s="13"/>
    </row>
    <row r="193" spans="6:9" x14ac:dyDescent="0.25">
      <c r="F193" s="13"/>
      <c r="G193" s="13"/>
      <c r="H193" s="13"/>
      <c r="I193" s="13"/>
    </row>
    <row r="194" spans="6:9" x14ac:dyDescent="0.25">
      <c r="F194" s="13"/>
      <c r="G194" s="13"/>
      <c r="H194" s="13"/>
      <c r="I194" s="13"/>
    </row>
    <row r="195" spans="6:9" x14ac:dyDescent="0.25">
      <c r="F195" s="13"/>
      <c r="G195" s="13"/>
      <c r="H195" s="13"/>
      <c r="I195" s="13"/>
    </row>
    <row r="196" spans="6:9" x14ac:dyDescent="0.25">
      <c r="F196" s="13"/>
      <c r="G196" s="13"/>
      <c r="H196" s="13"/>
      <c r="I196" s="13"/>
    </row>
    <row r="197" spans="6:9" x14ac:dyDescent="0.25">
      <c r="F197" s="13"/>
      <c r="G197" s="13"/>
      <c r="H197" s="13"/>
      <c r="I197" s="13"/>
    </row>
    <row r="198" spans="6:9" x14ac:dyDescent="0.25">
      <c r="F198" s="13"/>
      <c r="G198" s="13"/>
      <c r="H198" s="13"/>
      <c r="I198" s="13"/>
    </row>
    <row r="199" spans="6:9" x14ac:dyDescent="0.25">
      <c r="F199" s="13"/>
      <c r="G199" s="13"/>
      <c r="H199" s="13"/>
      <c r="I199" s="13"/>
    </row>
    <row r="200" spans="6:9" x14ac:dyDescent="0.25">
      <c r="F200" s="13"/>
      <c r="G200" s="13"/>
      <c r="H200" s="13"/>
      <c r="I200" s="13"/>
    </row>
    <row r="201" spans="6:9" x14ac:dyDescent="0.25">
      <c r="F201" s="13"/>
      <c r="G201" s="13"/>
      <c r="H201" s="13"/>
      <c r="I201" s="13"/>
    </row>
    <row r="202" spans="6:9" x14ac:dyDescent="0.25">
      <c r="F202" s="13"/>
      <c r="G202" s="13"/>
      <c r="H202" s="13"/>
      <c r="I202" s="13"/>
    </row>
    <row r="203" spans="6:9" x14ac:dyDescent="0.25">
      <c r="F203" s="13"/>
      <c r="G203" s="13"/>
      <c r="H203" s="13"/>
      <c r="I203" s="13"/>
    </row>
    <row r="204" spans="6:9" x14ac:dyDescent="0.25">
      <c r="F204" s="13"/>
      <c r="G204" s="13"/>
      <c r="H204" s="13"/>
      <c r="I204" s="13"/>
    </row>
    <row r="205" spans="6:9" x14ac:dyDescent="0.25">
      <c r="F205" s="13"/>
      <c r="G205" s="13"/>
      <c r="H205" s="13"/>
      <c r="I205" s="13"/>
    </row>
    <row r="206" spans="6:9" x14ac:dyDescent="0.25">
      <c r="F206" s="13"/>
      <c r="G206" s="13"/>
      <c r="H206" s="13"/>
      <c r="I206" s="13"/>
    </row>
    <row r="207" spans="6:9" x14ac:dyDescent="0.25">
      <c r="F207" s="13"/>
      <c r="G207" s="13"/>
      <c r="H207" s="13"/>
      <c r="I207" s="13"/>
    </row>
    <row r="208" spans="6:9" x14ac:dyDescent="0.25">
      <c r="F208" s="13"/>
      <c r="G208" s="13"/>
      <c r="H208" s="13"/>
      <c r="I208" s="13"/>
    </row>
    <row r="209" spans="6:9" x14ac:dyDescent="0.25">
      <c r="F209" s="13"/>
      <c r="G209" s="13"/>
      <c r="H209" s="13"/>
      <c r="I209" s="13"/>
    </row>
    <row r="210" spans="6:9" x14ac:dyDescent="0.25">
      <c r="F210" s="13"/>
      <c r="G210" s="13"/>
      <c r="H210" s="13"/>
      <c r="I210" s="13"/>
    </row>
    <row r="211" spans="6:9" x14ac:dyDescent="0.25">
      <c r="F211" s="13"/>
      <c r="G211" s="13"/>
      <c r="H211" s="13"/>
      <c r="I211" s="13"/>
    </row>
    <row r="212" spans="6:9" x14ac:dyDescent="0.25">
      <c r="F212" s="13"/>
      <c r="G212" s="13"/>
      <c r="H212" s="13"/>
      <c r="I212" s="13"/>
    </row>
    <row r="213" spans="6:9" x14ac:dyDescent="0.25">
      <c r="F213" s="13"/>
      <c r="G213" s="13"/>
      <c r="H213" s="13"/>
      <c r="I21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X24"/>
  <sheetViews>
    <sheetView workbookViewId="0">
      <selection activeCell="P6" sqref="P6"/>
    </sheetView>
  </sheetViews>
  <sheetFormatPr defaultRowHeight="15" x14ac:dyDescent="0.25"/>
  <cols>
    <col min="6" max="6" width="16.42578125" bestFit="1" customWidth="1"/>
    <col min="7" max="7" width="12.5703125" bestFit="1" customWidth="1"/>
    <col min="8" max="8" width="14.140625" customWidth="1"/>
    <col min="11" max="11" width="13.28515625" customWidth="1"/>
    <col min="15" max="15" width="18" bestFit="1" customWidth="1"/>
    <col min="16" max="16" width="12.7109375" bestFit="1" customWidth="1"/>
  </cols>
  <sheetData>
    <row r="1" spans="5:24" x14ac:dyDescent="0.25">
      <c r="E1" t="s">
        <v>36</v>
      </c>
    </row>
    <row r="2" spans="5:24" x14ac:dyDescent="0.25">
      <c r="E2" s="11" t="s">
        <v>37</v>
      </c>
      <c r="F2" s="11" t="s">
        <v>38</v>
      </c>
      <c r="G2" s="11" t="s">
        <v>39</v>
      </c>
      <c r="H2" s="11" t="s">
        <v>40</v>
      </c>
      <c r="I2" s="11" t="s">
        <v>41</v>
      </c>
      <c r="J2" s="11" t="s">
        <v>46</v>
      </c>
      <c r="K2" s="11" t="s">
        <v>42</v>
      </c>
      <c r="L2" s="11" t="s">
        <v>43</v>
      </c>
    </row>
    <row r="3" spans="5:24" x14ac:dyDescent="0.25">
      <c r="E3" s="12">
        <v>2010</v>
      </c>
      <c r="F3" s="12">
        <v>213</v>
      </c>
      <c r="G3" s="12">
        <v>6000</v>
      </c>
      <c r="H3" s="12">
        <f>F3-$F$14</f>
        <v>11.099999999999994</v>
      </c>
      <c r="I3" s="12">
        <f>G3-$G$14</f>
        <v>-5800</v>
      </c>
      <c r="J3" s="12">
        <f>I3*H3</f>
        <v>-64379.999999999964</v>
      </c>
      <c r="K3" s="12">
        <f>I3^2</f>
        <v>33640000</v>
      </c>
      <c r="L3" s="12">
        <f>H3^2</f>
        <v>123.20999999999988</v>
      </c>
    </row>
    <row r="4" spans="5:24" x14ac:dyDescent="0.25">
      <c r="E4" s="12">
        <v>2011</v>
      </c>
      <c r="F4" s="12">
        <v>210</v>
      </c>
      <c r="G4" s="12">
        <v>9000</v>
      </c>
      <c r="H4" s="12">
        <f>F4-$F$14</f>
        <v>8.0999999999999943</v>
      </c>
      <c r="I4" s="12">
        <f t="shared" ref="I4:I12" si="0">G4-$G$14</f>
        <v>-2800</v>
      </c>
      <c r="J4" s="12">
        <f t="shared" ref="J4:J12" si="1">I4*H4</f>
        <v>-22679.999999999985</v>
      </c>
      <c r="K4" s="12">
        <f t="shared" ref="K4:K12" si="2">I4^2</f>
        <v>7840000</v>
      </c>
      <c r="L4" s="12">
        <f t="shared" ref="L4:L12" si="3">H4^2</f>
        <v>65.609999999999914</v>
      </c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5:24" x14ac:dyDescent="0.25">
      <c r="E5" s="12">
        <v>2012</v>
      </c>
      <c r="F5" s="12">
        <v>205</v>
      </c>
      <c r="G5" s="12">
        <v>7000</v>
      </c>
      <c r="H5" s="12">
        <f>F5-$F$14</f>
        <v>3.0999999999999943</v>
      </c>
      <c r="I5" s="12">
        <f t="shared" si="0"/>
        <v>-4800</v>
      </c>
      <c r="J5" s="12">
        <f t="shared" si="1"/>
        <v>-14879.999999999973</v>
      </c>
      <c r="K5" s="12">
        <f t="shared" si="2"/>
        <v>23040000</v>
      </c>
      <c r="L5" s="12">
        <f t="shared" si="3"/>
        <v>9.6099999999999639</v>
      </c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5:24" x14ac:dyDescent="0.25">
      <c r="E6" s="12">
        <v>2013</v>
      </c>
      <c r="F6" s="12">
        <v>203</v>
      </c>
      <c r="G6" s="12">
        <v>10000</v>
      </c>
      <c r="H6" s="12">
        <f>F6-$F$14</f>
        <v>1.0999999999999943</v>
      </c>
      <c r="I6" s="12">
        <f t="shared" si="0"/>
        <v>-1800</v>
      </c>
      <c r="J6" s="12">
        <f t="shared" si="1"/>
        <v>-1979.9999999999898</v>
      </c>
      <c r="K6" s="12">
        <f t="shared" si="2"/>
        <v>3240000</v>
      </c>
      <c r="L6" s="12">
        <f t="shared" si="3"/>
        <v>1.2099999999999875</v>
      </c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5:24" x14ac:dyDescent="0.25">
      <c r="E7" s="12">
        <v>2014</v>
      </c>
      <c r="F7" s="12">
        <v>202</v>
      </c>
      <c r="G7" s="12">
        <v>10000</v>
      </c>
      <c r="H7" s="12">
        <f>F7-$F$14</f>
        <v>9.9999999999994316E-2</v>
      </c>
      <c r="I7" s="12">
        <f t="shared" si="0"/>
        <v>-1800</v>
      </c>
      <c r="J7" s="12">
        <f t="shared" si="1"/>
        <v>-179.99999999998977</v>
      </c>
      <c r="K7" s="12">
        <f t="shared" si="2"/>
        <v>3240000</v>
      </c>
      <c r="L7" s="12">
        <f t="shared" si="3"/>
        <v>9.999999999998864E-3</v>
      </c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5:24" x14ac:dyDescent="0.25">
      <c r="E8" s="12">
        <v>2015</v>
      </c>
      <c r="F8" s="12">
        <v>200</v>
      </c>
      <c r="G8" s="12">
        <v>12000</v>
      </c>
      <c r="H8" s="12">
        <f>F8-$F$14</f>
        <v>-1.9000000000000057</v>
      </c>
      <c r="I8" s="12">
        <f t="shared" si="0"/>
        <v>200</v>
      </c>
      <c r="J8" s="12">
        <f t="shared" si="1"/>
        <v>-380.00000000000114</v>
      </c>
      <c r="K8" s="12">
        <f t="shared" si="2"/>
        <v>40000</v>
      </c>
      <c r="L8" s="12">
        <f t="shared" si="3"/>
        <v>3.6100000000000216</v>
      </c>
      <c r="O8" s="14"/>
      <c r="P8" s="14"/>
      <c r="Q8" s="13"/>
      <c r="R8" s="13"/>
      <c r="S8" s="13"/>
      <c r="T8" s="13"/>
      <c r="U8" s="13"/>
      <c r="V8" s="13"/>
      <c r="W8" s="13"/>
      <c r="X8" s="13"/>
    </row>
    <row r="9" spans="5:24" x14ac:dyDescent="0.25">
      <c r="E9" s="12">
        <v>2016</v>
      </c>
      <c r="F9" s="12">
        <v>199</v>
      </c>
      <c r="G9" s="12">
        <v>15000</v>
      </c>
      <c r="H9" s="12">
        <f>F9-$F$14</f>
        <v>-2.9000000000000057</v>
      </c>
      <c r="I9" s="12">
        <f t="shared" si="0"/>
        <v>3200</v>
      </c>
      <c r="J9" s="12">
        <f t="shared" si="1"/>
        <v>-9280.0000000000182</v>
      </c>
      <c r="K9" s="12">
        <f t="shared" si="2"/>
        <v>10240000</v>
      </c>
      <c r="L9" s="12">
        <f t="shared" si="3"/>
        <v>8.4100000000000321</v>
      </c>
      <c r="O9" s="3"/>
      <c r="P9" s="3"/>
      <c r="Q9" s="13"/>
      <c r="R9" s="13"/>
      <c r="S9" s="13"/>
      <c r="T9" s="13"/>
      <c r="U9" s="13"/>
      <c r="V9" s="13"/>
      <c r="W9" s="13"/>
      <c r="X9" s="13"/>
    </row>
    <row r="10" spans="5:24" x14ac:dyDescent="0.25">
      <c r="E10" s="12">
        <v>2017</v>
      </c>
      <c r="F10" s="12">
        <v>198</v>
      </c>
      <c r="G10" s="12">
        <v>15000</v>
      </c>
      <c r="H10" s="12">
        <f>F10-$F$14</f>
        <v>-3.9000000000000057</v>
      </c>
      <c r="I10" s="12">
        <f t="shared" si="0"/>
        <v>3200</v>
      </c>
      <c r="J10" s="12">
        <f t="shared" si="1"/>
        <v>-12480.000000000018</v>
      </c>
      <c r="K10" s="12">
        <f t="shared" si="2"/>
        <v>10240000</v>
      </c>
      <c r="L10" s="12">
        <f t="shared" si="3"/>
        <v>15.210000000000043</v>
      </c>
      <c r="O10" s="3"/>
      <c r="P10" s="3"/>
      <c r="Q10" s="13"/>
      <c r="R10" s="13"/>
      <c r="S10" s="13"/>
      <c r="T10" s="13"/>
      <c r="U10" s="13"/>
      <c r="V10" s="13"/>
      <c r="W10" s="13"/>
      <c r="X10" s="13"/>
    </row>
    <row r="11" spans="5:24" x14ac:dyDescent="0.25">
      <c r="E11" s="12">
        <v>2018</v>
      </c>
      <c r="F11" s="12">
        <v>196</v>
      </c>
      <c r="G11" s="12">
        <v>16000</v>
      </c>
      <c r="H11" s="12">
        <f>F11-$F$14</f>
        <v>-5.9000000000000057</v>
      </c>
      <c r="I11" s="12">
        <f t="shared" si="0"/>
        <v>4200</v>
      </c>
      <c r="J11" s="12">
        <f t="shared" si="1"/>
        <v>-24780.000000000025</v>
      </c>
      <c r="K11" s="12">
        <f t="shared" si="2"/>
        <v>17640000</v>
      </c>
      <c r="L11" s="12">
        <f t="shared" si="3"/>
        <v>34.810000000000066</v>
      </c>
      <c r="O11" s="3"/>
      <c r="P11" s="3"/>
      <c r="Q11" s="13"/>
      <c r="R11" s="13"/>
      <c r="S11" s="13"/>
      <c r="T11" s="13"/>
      <c r="U11" s="13"/>
      <c r="V11" s="13"/>
      <c r="W11" s="13"/>
      <c r="X11" s="13"/>
    </row>
    <row r="12" spans="5:24" x14ac:dyDescent="0.25">
      <c r="E12" s="12">
        <v>2019</v>
      </c>
      <c r="F12" s="12">
        <v>193</v>
      </c>
      <c r="G12" s="12">
        <v>18000</v>
      </c>
      <c r="H12" s="12">
        <f>F12-$F$14</f>
        <v>-8.9000000000000057</v>
      </c>
      <c r="I12" s="12">
        <f t="shared" si="0"/>
        <v>6200</v>
      </c>
      <c r="J12" s="12">
        <f t="shared" si="1"/>
        <v>-55180.000000000036</v>
      </c>
      <c r="K12" s="12">
        <f t="shared" si="2"/>
        <v>38440000</v>
      </c>
      <c r="L12" s="12">
        <f t="shared" si="3"/>
        <v>79.210000000000107</v>
      </c>
      <c r="O12" s="3"/>
      <c r="P12" s="3"/>
      <c r="Q12" s="13"/>
      <c r="R12" s="13"/>
      <c r="S12" s="13"/>
      <c r="T12" s="13"/>
      <c r="U12" s="13"/>
      <c r="V12" s="13"/>
      <c r="W12" s="13"/>
      <c r="X12" s="13"/>
    </row>
    <row r="13" spans="5:24" x14ac:dyDescent="0.25">
      <c r="E13" s="12" t="s">
        <v>44</v>
      </c>
      <c r="F13" s="12">
        <f>SUM(F3:F12)</f>
        <v>2019</v>
      </c>
      <c r="G13" s="12">
        <f t="shared" ref="G13:L13" si="4">SUM(G3:G12)</f>
        <v>118000</v>
      </c>
      <c r="H13" s="12">
        <f>SUM(H3:H12)</f>
        <v>-5.6843418860808015E-14</v>
      </c>
      <c r="I13" s="12">
        <f t="shared" si="4"/>
        <v>0</v>
      </c>
      <c r="J13" s="12">
        <f t="shared" si="4"/>
        <v>-206199.99999999997</v>
      </c>
      <c r="K13" s="12">
        <f t="shared" si="4"/>
        <v>147600000</v>
      </c>
      <c r="L13" s="12">
        <f t="shared" si="4"/>
        <v>340.9</v>
      </c>
      <c r="O13" s="3"/>
      <c r="P13" s="3"/>
      <c r="Q13" s="13"/>
      <c r="R13" s="13"/>
      <c r="S13" s="13"/>
      <c r="T13" s="13"/>
      <c r="U13" s="13"/>
      <c r="V13" s="13"/>
      <c r="W13" s="13"/>
      <c r="X13" s="13"/>
    </row>
    <row r="14" spans="5:24" x14ac:dyDescent="0.25">
      <c r="E14" s="12" t="s">
        <v>45</v>
      </c>
      <c r="F14" s="12">
        <f>AVERAGE(F3:F12)</f>
        <v>201.9</v>
      </c>
      <c r="G14" s="12">
        <f>AVERAGE(G3:G12)</f>
        <v>11800</v>
      </c>
      <c r="H14" s="12"/>
      <c r="I14" s="12"/>
      <c r="J14" s="12"/>
      <c r="K14" s="12"/>
      <c r="L14" s="12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5:24" x14ac:dyDescent="0.25"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5:24" x14ac:dyDescent="0.25">
      <c r="O16" s="15"/>
      <c r="P16" s="15"/>
      <c r="Q16" s="15"/>
      <c r="R16" s="15"/>
      <c r="S16" s="15"/>
      <c r="T16" s="15"/>
      <c r="U16" s="13"/>
      <c r="V16" s="13"/>
      <c r="W16" s="13"/>
      <c r="X16" s="13"/>
    </row>
    <row r="17" spans="5:24" x14ac:dyDescent="0.25">
      <c r="O17" s="3"/>
      <c r="P17" s="3"/>
      <c r="Q17" s="3"/>
      <c r="R17" s="3"/>
      <c r="S17" s="3"/>
      <c r="T17" s="3"/>
      <c r="U17" s="13"/>
      <c r="V17" s="13"/>
      <c r="W17" s="13"/>
      <c r="X17" s="13"/>
    </row>
    <row r="18" spans="5:24" x14ac:dyDescent="0.25">
      <c r="E18" t="s">
        <v>47</v>
      </c>
      <c r="F18">
        <f>J13/K13</f>
        <v>-1.3970189701897017E-3</v>
      </c>
      <c r="O18" s="3"/>
      <c r="P18" s="3"/>
      <c r="Q18" s="3"/>
      <c r="R18" s="3"/>
      <c r="S18" s="3"/>
      <c r="T18" s="3"/>
      <c r="U18" s="13"/>
      <c r="V18" s="13"/>
      <c r="W18" s="13"/>
      <c r="X18" s="13"/>
    </row>
    <row r="19" spans="5:24" x14ac:dyDescent="0.25">
      <c r="O19" s="3"/>
      <c r="P19" s="3"/>
      <c r="Q19" s="3"/>
      <c r="R19" s="3"/>
      <c r="S19" s="3"/>
      <c r="T19" s="3"/>
      <c r="U19" s="13"/>
      <c r="V19" s="13"/>
      <c r="W19" s="13"/>
      <c r="X19" s="13"/>
    </row>
    <row r="20" spans="5:24" x14ac:dyDescent="0.25">
      <c r="E20" t="s">
        <v>48</v>
      </c>
      <c r="F20">
        <f>F18*J13/L13</f>
        <v>0.84501411455886322</v>
      </c>
      <c r="G20" t="s">
        <v>49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5:24" x14ac:dyDescent="0.25">
      <c r="G21" t="s">
        <v>50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5:24" x14ac:dyDescent="0.25"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5:24" x14ac:dyDescent="0.25">
      <c r="F23" s="8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5:24" x14ac:dyDescent="0.25">
      <c r="F24" s="8"/>
      <c r="O24" s="13"/>
      <c r="P24" s="13"/>
      <c r="Q24" s="13"/>
      <c r="R24" s="13"/>
      <c r="S24" s="13"/>
      <c r="T24" s="13"/>
      <c r="U24" s="13"/>
      <c r="V24" s="13"/>
      <c r="W24" s="13"/>
      <c r="X24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J2" sqref="J2"/>
    </sheetView>
  </sheetViews>
  <sheetFormatPr defaultRowHeight="15" x14ac:dyDescent="0.25"/>
  <cols>
    <col min="10" max="10" width="18" bestFit="1" customWidth="1"/>
    <col min="15" max="15" width="18.28515625" customWidth="1"/>
  </cols>
  <sheetData>
    <row r="1" spans="2:15" x14ac:dyDescent="0.25">
      <c r="J1" t="s">
        <v>35</v>
      </c>
    </row>
    <row r="2" spans="2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5" x14ac:dyDescent="0.25">
      <c r="B3" s="1">
        <v>1</v>
      </c>
      <c r="C3" s="2">
        <v>4</v>
      </c>
      <c r="D3" s="2">
        <v>5</v>
      </c>
      <c r="E3" s="2">
        <v>3</v>
      </c>
      <c r="F3" s="2">
        <v>4</v>
      </c>
    </row>
    <row r="4" spans="2:15" x14ac:dyDescent="0.25">
      <c r="B4" s="1">
        <v>2</v>
      </c>
      <c r="C4" s="2">
        <v>4</v>
      </c>
      <c r="D4" s="2">
        <v>4.25</v>
      </c>
      <c r="E4" s="2">
        <v>3.4</v>
      </c>
      <c r="F4" s="2">
        <v>3.83</v>
      </c>
    </row>
    <row r="5" spans="2:15" x14ac:dyDescent="0.25">
      <c r="B5" s="1">
        <v>3</v>
      </c>
      <c r="C5" s="2">
        <v>5</v>
      </c>
      <c r="D5" s="2">
        <v>5</v>
      </c>
      <c r="E5" s="2">
        <v>5</v>
      </c>
      <c r="F5" s="2">
        <v>5</v>
      </c>
    </row>
    <row r="6" spans="2:15" x14ac:dyDescent="0.25">
      <c r="B6" s="1">
        <v>4</v>
      </c>
      <c r="C6" s="2">
        <v>5</v>
      </c>
      <c r="D6" s="2">
        <v>5</v>
      </c>
      <c r="E6" s="2">
        <v>5</v>
      </c>
      <c r="F6" s="2">
        <v>5</v>
      </c>
      <c r="J6" t="s">
        <v>5</v>
      </c>
    </row>
    <row r="7" spans="2:15" ht="15.75" thickBot="1" x14ac:dyDescent="0.3">
      <c r="B7" s="1">
        <v>5</v>
      </c>
      <c r="C7" s="2">
        <v>3.25</v>
      </c>
      <c r="D7" s="2">
        <v>3.25</v>
      </c>
      <c r="E7" s="2">
        <v>3.2</v>
      </c>
      <c r="F7" s="2">
        <v>3.33</v>
      </c>
      <c r="M7" s="7" t="s">
        <v>9</v>
      </c>
      <c r="O7" s="8" t="s">
        <v>30</v>
      </c>
    </row>
    <row r="8" spans="2:15" x14ac:dyDescent="0.25">
      <c r="B8" s="1">
        <v>6</v>
      </c>
      <c r="C8" s="2">
        <v>3.75</v>
      </c>
      <c r="D8" s="2">
        <v>4.25</v>
      </c>
      <c r="E8" s="2">
        <v>3.4</v>
      </c>
      <c r="F8" s="2">
        <v>3.83</v>
      </c>
      <c r="J8" s="6" t="s">
        <v>6</v>
      </c>
      <c r="K8" s="6"/>
      <c r="O8" s="9" t="s">
        <v>29</v>
      </c>
    </row>
    <row r="9" spans="2:15" x14ac:dyDescent="0.25">
      <c r="B9" s="1">
        <v>7</v>
      </c>
      <c r="C9" s="2">
        <v>4</v>
      </c>
      <c r="D9" s="2">
        <v>4.25</v>
      </c>
      <c r="E9" s="2">
        <v>3.6</v>
      </c>
      <c r="F9" s="2">
        <v>4.17</v>
      </c>
      <c r="J9" s="3" t="s">
        <v>7</v>
      </c>
      <c r="K9" s="3">
        <v>0.899236964143869</v>
      </c>
    </row>
    <row r="10" spans="2:15" x14ac:dyDescent="0.25">
      <c r="B10" s="1">
        <v>8</v>
      </c>
      <c r="C10" s="2">
        <v>4.75</v>
      </c>
      <c r="D10" s="2">
        <v>4.25</v>
      </c>
      <c r="E10" s="2">
        <v>4.2</v>
      </c>
      <c r="F10" s="2">
        <v>4.17</v>
      </c>
      <c r="J10" s="10" t="s">
        <v>8</v>
      </c>
      <c r="K10" s="10">
        <v>0.80862711768268203</v>
      </c>
      <c r="M10" s="7" t="s">
        <v>9</v>
      </c>
      <c r="O10" s="8" t="s">
        <v>32</v>
      </c>
    </row>
    <row r="11" spans="2:15" x14ac:dyDescent="0.25">
      <c r="B11" s="1">
        <v>9</v>
      </c>
      <c r="C11" s="2">
        <v>4.25</v>
      </c>
      <c r="D11" s="2">
        <v>4</v>
      </c>
      <c r="E11" s="2">
        <v>4</v>
      </c>
      <c r="F11" s="2">
        <v>3.67</v>
      </c>
      <c r="J11" s="7" t="s">
        <v>9</v>
      </c>
      <c r="K11" s="7">
        <v>0.78654563126145305</v>
      </c>
      <c r="O11" t="s">
        <v>31</v>
      </c>
    </row>
    <row r="12" spans="2:15" x14ac:dyDescent="0.25">
      <c r="B12" s="1">
        <v>10</v>
      </c>
      <c r="C12" s="2">
        <v>4</v>
      </c>
      <c r="D12" s="2">
        <v>4</v>
      </c>
      <c r="E12" s="2">
        <v>4</v>
      </c>
      <c r="F12" s="2">
        <v>4</v>
      </c>
      <c r="J12" s="3" t="s">
        <v>10</v>
      </c>
      <c r="K12" s="3">
        <v>0.24690107077172158</v>
      </c>
    </row>
    <row r="13" spans="2:15" ht="15.75" thickBot="1" x14ac:dyDescent="0.3">
      <c r="B13" s="1">
        <v>11</v>
      </c>
      <c r="C13" s="2">
        <v>4</v>
      </c>
      <c r="D13" s="2">
        <v>5</v>
      </c>
      <c r="E13" s="2">
        <v>3</v>
      </c>
      <c r="F13" s="2">
        <v>5</v>
      </c>
      <c r="J13" s="4" t="s">
        <v>11</v>
      </c>
      <c r="K13" s="4">
        <v>30</v>
      </c>
      <c r="M13" s="10" t="s">
        <v>8</v>
      </c>
      <c r="O13" s="8" t="s">
        <v>33</v>
      </c>
    </row>
    <row r="14" spans="2:15" x14ac:dyDescent="0.25">
      <c r="B14" s="1">
        <v>12</v>
      </c>
      <c r="C14" s="2">
        <v>5</v>
      </c>
      <c r="D14" s="2">
        <v>3</v>
      </c>
      <c r="E14" s="2">
        <v>5</v>
      </c>
      <c r="F14" s="2">
        <v>3</v>
      </c>
      <c r="O14" t="s">
        <v>34</v>
      </c>
    </row>
    <row r="15" spans="2:15" ht="15.75" thickBot="1" x14ac:dyDescent="0.3">
      <c r="B15" s="1">
        <v>13</v>
      </c>
      <c r="C15" s="2">
        <v>5</v>
      </c>
      <c r="D15" s="2">
        <v>5</v>
      </c>
      <c r="E15" s="2">
        <v>4.2</v>
      </c>
      <c r="F15" s="2">
        <v>5</v>
      </c>
      <c r="J15" t="s">
        <v>12</v>
      </c>
    </row>
    <row r="16" spans="2:15" x14ac:dyDescent="0.25">
      <c r="B16" s="1">
        <v>14</v>
      </c>
      <c r="C16" s="2">
        <v>3.25</v>
      </c>
      <c r="D16" s="2">
        <v>3.25</v>
      </c>
      <c r="E16" s="2">
        <v>3</v>
      </c>
      <c r="F16" s="2">
        <v>3.17</v>
      </c>
      <c r="J16" s="5"/>
      <c r="K16" s="5" t="s">
        <v>17</v>
      </c>
      <c r="L16" s="5" t="s">
        <v>18</v>
      </c>
      <c r="M16" s="5" t="s">
        <v>19</v>
      </c>
      <c r="N16" s="5" t="s">
        <v>20</v>
      </c>
      <c r="O16" s="5" t="s">
        <v>21</v>
      </c>
    </row>
    <row r="17" spans="2:18" x14ac:dyDescent="0.25">
      <c r="B17" s="1">
        <v>15</v>
      </c>
      <c r="C17" s="2">
        <v>4</v>
      </c>
      <c r="D17" s="2">
        <v>4.5</v>
      </c>
      <c r="E17" s="2">
        <v>4</v>
      </c>
      <c r="F17" s="2">
        <v>3.83</v>
      </c>
      <c r="J17" s="3" t="s">
        <v>13</v>
      </c>
      <c r="K17" s="3">
        <v>3</v>
      </c>
      <c r="L17" s="3">
        <v>6.6971063925462087</v>
      </c>
      <c r="M17" s="3">
        <v>2.2323687975154027</v>
      </c>
      <c r="N17" s="3">
        <v>36.620139706957097</v>
      </c>
      <c r="O17" s="3">
        <v>1.7522208685993815E-9</v>
      </c>
    </row>
    <row r="18" spans="2:18" x14ac:dyDescent="0.25">
      <c r="B18" s="1">
        <v>16</v>
      </c>
      <c r="C18" s="2">
        <v>4</v>
      </c>
      <c r="D18" s="2">
        <v>4</v>
      </c>
      <c r="E18" s="2">
        <v>4.5999999999999996</v>
      </c>
      <c r="F18" s="2">
        <v>3.83</v>
      </c>
      <c r="J18" s="3" t="s">
        <v>14</v>
      </c>
      <c r="K18" s="3">
        <v>26</v>
      </c>
      <c r="L18" s="3">
        <v>1.5849636074537892</v>
      </c>
      <c r="M18" s="3">
        <v>6.0960138748222661E-2</v>
      </c>
      <c r="N18" s="3"/>
      <c r="O18" s="3"/>
    </row>
    <row r="19" spans="2:18" ht="15.75" thickBot="1" x14ac:dyDescent="0.3">
      <c r="B19" s="1">
        <v>17</v>
      </c>
      <c r="C19" s="2">
        <v>4</v>
      </c>
      <c r="D19" s="2">
        <v>4.5</v>
      </c>
      <c r="E19" s="2">
        <v>4</v>
      </c>
      <c r="F19" s="2">
        <v>4</v>
      </c>
      <c r="J19" s="4" t="s">
        <v>15</v>
      </c>
      <c r="K19" s="4">
        <v>29</v>
      </c>
      <c r="L19" s="4">
        <v>8.2820699999999974</v>
      </c>
      <c r="M19" s="4"/>
      <c r="N19" s="4"/>
      <c r="O19" s="4"/>
    </row>
    <row r="20" spans="2:18" ht="15.75" thickBot="1" x14ac:dyDescent="0.3">
      <c r="B20" s="1">
        <v>18</v>
      </c>
      <c r="C20" s="2">
        <v>5</v>
      </c>
      <c r="D20" s="2">
        <v>4</v>
      </c>
      <c r="E20" s="2">
        <v>4.5999999999999996</v>
      </c>
      <c r="F20" s="2">
        <v>4.5</v>
      </c>
    </row>
    <row r="21" spans="2:18" x14ac:dyDescent="0.25">
      <c r="B21" s="1">
        <v>19</v>
      </c>
      <c r="C21" s="2">
        <v>4.25</v>
      </c>
      <c r="D21" s="2">
        <v>3.75</v>
      </c>
      <c r="E21" s="2">
        <v>3.2</v>
      </c>
      <c r="F21" s="2">
        <v>3.83</v>
      </c>
      <c r="J21" s="5"/>
      <c r="K21" s="5" t="s">
        <v>22</v>
      </c>
      <c r="L21" s="5" t="s">
        <v>10</v>
      </c>
      <c r="M21" s="5" t="s">
        <v>23</v>
      </c>
      <c r="N21" s="5" t="s">
        <v>24</v>
      </c>
      <c r="O21" s="5" t="s">
        <v>25</v>
      </c>
      <c r="P21" s="5" t="s">
        <v>26</v>
      </c>
      <c r="Q21" s="5" t="s">
        <v>27</v>
      </c>
      <c r="R21" s="5" t="s">
        <v>28</v>
      </c>
    </row>
    <row r="22" spans="2:18" x14ac:dyDescent="0.25">
      <c r="B22" s="1">
        <v>20</v>
      </c>
      <c r="C22" s="2">
        <v>4</v>
      </c>
      <c r="D22" s="2">
        <v>4</v>
      </c>
      <c r="E22" s="2">
        <v>4.2</v>
      </c>
      <c r="F22" s="2">
        <v>4</v>
      </c>
      <c r="J22" s="3" t="s">
        <v>16</v>
      </c>
      <c r="K22" s="3">
        <v>-0.17491989926885898</v>
      </c>
      <c r="L22" s="3">
        <v>0.41801089638617478</v>
      </c>
      <c r="M22" s="3">
        <v>-0.41845775021917408</v>
      </c>
      <c r="N22" s="3">
        <v>0.67904888665746554</v>
      </c>
      <c r="O22" s="3">
        <v>-1.0341536024641371</v>
      </c>
      <c r="P22" s="3">
        <v>0.68431380392641905</v>
      </c>
      <c r="Q22" s="3">
        <v>-1.0341536024641371</v>
      </c>
      <c r="R22" s="3">
        <v>0.68431380392641905</v>
      </c>
    </row>
    <row r="23" spans="2:18" x14ac:dyDescent="0.25">
      <c r="B23" s="1">
        <v>21</v>
      </c>
      <c r="C23" s="2">
        <v>4</v>
      </c>
      <c r="D23" s="2">
        <v>4.5</v>
      </c>
      <c r="E23" s="2">
        <v>4</v>
      </c>
      <c r="F23" s="2">
        <v>4</v>
      </c>
      <c r="J23" s="3" t="s">
        <v>1</v>
      </c>
      <c r="K23" s="3">
        <v>0.32351356436412126</v>
      </c>
      <c r="L23" s="3">
        <v>0.14724582207073822</v>
      </c>
      <c r="M23" s="3">
        <v>2.1970984291065485</v>
      </c>
      <c r="N23" s="3">
        <v>3.7123266553351852E-2</v>
      </c>
      <c r="O23" s="3">
        <v>2.0845442380548362E-2</v>
      </c>
      <c r="P23" s="3">
        <v>0.62618168634769411</v>
      </c>
      <c r="Q23" s="3">
        <v>2.0845442380548362E-2</v>
      </c>
      <c r="R23" s="3">
        <v>0.62618168634769411</v>
      </c>
    </row>
    <row r="24" spans="2:18" x14ac:dyDescent="0.25">
      <c r="B24" s="1">
        <v>22</v>
      </c>
      <c r="C24" s="2">
        <v>4</v>
      </c>
      <c r="D24" s="2">
        <v>4</v>
      </c>
      <c r="E24" s="2">
        <v>4</v>
      </c>
      <c r="F24" s="2">
        <v>4</v>
      </c>
      <c r="J24" s="3" t="s">
        <v>2</v>
      </c>
      <c r="K24" s="3">
        <v>0.67819315486097553</v>
      </c>
      <c r="L24" s="3">
        <v>9.2093741212724206E-2</v>
      </c>
      <c r="M24" s="3">
        <v>7.3641611897863957</v>
      </c>
      <c r="N24" s="3">
        <v>8.0607817315112271E-8</v>
      </c>
      <c r="O24" s="3">
        <v>0.48889175868346252</v>
      </c>
      <c r="P24" s="3">
        <v>0.8674945510384886</v>
      </c>
      <c r="Q24" s="3">
        <v>0.48889175868346252</v>
      </c>
      <c r="R24" s="3">
        <v>0.8674945510384886</v>
      </c>
    </row>
    <row r="25" spans="2:18" ht="15.75" thickBot="1" x14ac:dyDescent="0.3">
      <c r="B25" s="1">
        <v>23</v>
      </c>
      <c r="C25" s="2">
        <v>4</v>
      </c>
      <c r="D25" s="2">
        <v>4.75</v>
      </c>
      <c r="E25" s="2">
        <v>4</v>
      </c>
      <c r="F25" s="2">
        <v>4.17</v>
      </c>
      <c r="J25" s="4" t="s">
        <v>3</v>
      </c>
      <c r="K25" s="4">
        <v>-7.8334712641257992E-3</v>
      </c>
      <c r="L25" s="4">
        <v>0.10680553784217092</v>
      </c>
      <c r="M25" s="4">
        <v>-7.3343306184193421E-2</v>
      </c>
      <c r="N25" s="4">
        <v>0.94209427523308475</v>
      </c>
      <c r="O25" s="4">
        <v>-0.22737539850879351</v>
      </c>
      <c r="P25" s="4">
        <v>0.21170845598054194</v>
      </c>
      <c r="Q25" s="4">
        <v>-0.22737539850879351</v>
      </c>
      <c r="R25" s="4">
        <v>0.21170845598054194</v>
      </c>
    </row>
    <row r="26" spans="2:18" x14ac:dyDescent="0.25">
      <c r="B26" s="1">
        <v>24</v>
      </c>
      <c r="C26" s="2">
        <v>4.25</v>
      </c>
      <c r="D26" s="2">
        <v>4.5</v>
      </c>
      <c r="E26" s="2">
        <v>4</v>
      </c>
      <c r="F26" s="2">
        <v>4.17</v>
      </c>
    </row>
    <row r="27" spans="2:18" x14ac:dyDescent="0.25">
      <c r="B27" s="1">
        <v>25</v>
      </c>
      <c r="C27" s="2">
        <v>3.75</v>
      </c>
      <c r="D27" s="2">
        <v>3.75</v>
      </c>
      <c r="E27" s="2">
        <v>2.8</v>
      </c>
      <c r="F27" s="2">
        <v>3.5</v>
      </c>
    </row>
    <row r="28" spans="2:18" x14ac:dyDescent="0.25">
      <c r="B28" s="1">
        <v>26</v>
      </c>
      <c r="C28" s="2">
        <v>4</v>
      </c>
      <c r="D28" s="2">
        <v>4.5</v>
      </c>
      <c r="E28" s="2">
        <v>2.8</v>
      </c>
      <c r="F28" s="2">
        <v>4</v>
      </c>
    </row>
    <row r="29" spans="2:18" x14ac:dyDescent="0.25">
      <c r="B29" s="1">
        <v>27</v>
      </c>
      <c r="C29" s="2">
        <v>4.5</v>
      </c>
      <c r="D29" s="2">
        <v>4.25</v>
      </c>
      <c r="E29" s="2">
        <v>3.8</v>
      </c>
      <c r="F29" s="2">
        <v>4</v>
      </c>
    </row>
    <row r="30" spans="2:18" x14ac:dyDescent="0.25">
      <c r="B30" s="1">
        <v>28</v>
      </c>
      <c r="C30" s="2">
        <v>4.5</v>
      </c>
      <c r="D30" s="2">
        <v>4.75</v>
      </c>
      <c r="E30" s="2">
        <v>4.5999999999999996</v>
      </c>
      <c r="F30" s="2">
        <v>4.17</v>
      </c>
    </row>
    <row r="31" spans="2:18" x14ac:dyDescent="0.25">
      <c r="B31" s="1">
        <v>29</v>
      </c>
      <c r="C31" s="2">
        <v>3.75</v>
      </c>
      <c r="D31" s="2">
        <v>3.75</v>
      </c>
      <c r="E31" s="2">
        <v>3.4</v>
      </c>
      <c r="F31" s="2">
        <v>3.5</v>
      </c>
    </row>
    <row r="32" spans="2:18" x14ac:dyDescent="0.25">
      <c r="B32" s="1">
        <v>30</v>
      </c>
      <c r="C32" s="2">
        <v>3</v>
      </c>
      <c r="D32" s="2">
        <v>3.25</v>
      </c>
      <c r="E32" s="2">
        <v>3</v>
      </c>
      <c r="F32" s="2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SEDERHANA (2)</vt:lpstr>
      <vt:lpstr>LINEAR SEDERHANA</vt:lpstr>
      <vt:lpstr>linear berganda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MUHAMMADIYAH</dc:creator>
  <cp:lastModifiedBy>SMK MUHAMMADIYAH</cp:lastModifiedBy>
  <dcterms:created xsi:type="dcterms:W3CDTF">2024-03-13T04:13:22Z</dcterms:created>
  <dcterms:modified xsi:type="dcterms:W3CDTF">2024-03-13T06:53:43Z</dcterms:modified>
</cp:coreProperties>
</file>