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Office\Documents\DATA PKL\DATA PENGGAJIAN 2022-2023\"/>
    </mc:Choice>
  </mc:AlternateContent>
  <xr:revisionPtr revIDLastSave="0" documentId="13_ncr:1_{F581AB25-DAF5-4C02-8258-34CD0D156DD9}" xr6:coauthVersionLast="47" xr6:coauthVersionMax="47" xr10:uidLastSave="{00000000-0000-0000-0000-000000000000}"/>
  <bookViews>
    <workbookView xWindow="1665" yWindow="735" windowWidth="9780" windowHeight="10290" tabRatio="888" activeTab="3" xr2:uid="{00000000-000D-0000-FFFF-FFFF00000000}"/>
  </bookViews>
  <sheets>
    <sheet name="Invoice" sheetId="19" r:id="rId1"/>
    <sheet name="MUTU A" sheetId="25" r:id="rId2"/>
    <sheet name="MUTU A TRAINING" sheetId="26" r:id="rId3"/>
    <sheet name="MUTU B" sheetId="23" r:id="rId4"/>
    <sheet name="NG MD 1" sheetId="17" r:id="rId5"/>
    <sheet name="INV MD 1" sheetId="18" r:id="rId6"/>
    <sheet name="Harga April 2020 (2)" sheetId="22" r:id="rId7"/>
    <sheet name="Sheet1" sheetId="24" r:id="rId8"/>
  </sheets>
  <externalReferences>
    <externalReference r:id="rId9"/>
    <externalReference r:id="rId10"/>
  </externalReferences>
  <definedNames>
    <definedName name="_xlnm._FilterDatabase" localSheetId="6" hidden="1">'Harga April 2020 (2)'!$4:$286</definedName>
    <definedName name="_xlnm._FilterDatabase" localSheetId="1" hidden="1">'MUTU A'!$A$5:$O$84</definedName>
    <definedName name="_xlnm._FilterDatabase" localSheetId="2" hidden="1">'MUTU A TRAINING'!$A$5:$O$45</definedName>
    <definedName name="_xlnm._FilterDatabase" localSheetId="3" hidden="1">'MUTU B'!$A$5:$O$65</definedName>
    <definedName name="Excel_BuiltIn__FilterDatabase_10_1">[1]BALANCE!$AO$6:$AO$97</definedName>
    <definedName name="Excel_BuiltIn__FilterDatabase_9">[1]BALANCE!$AO$6:$AO$97</definedName>
    <definedName name="Excel_BuiltIn_Print_Area_10_1">[1]BALANCE!$A$1:$AN$97</definedName>
    <definedName name="Excel_BuiltIn_Print_Area_10_1_1">[1]BALANCE!$A$1:$AN$97</definedName>
    <definedName name="Excel_BuiltIn_Print_Area_10_1_1_1">[1]BALANCE!$A$1:$AM$97</definedName>
    <definedName name="Excel_BuiltIn_Print_Area_10_1_1_1_1">[1]BALANCE!$A$1:$AM$97</definedName>
    <definedName name="fg">[2]Kls3!#REF!</definedName>
    <definedName name="IV">[2]Kls3!#REF!</definedName>
    <definedName name="k">[2]Kls3!#REF!</definedName>
    <definedName name="l">[2]Kls3!#REF!</definedName>
    <definedName name="P">[2]Kls3!#REF!</definedName>
    <definedName name="_xlnm.Print_Area" localSheetId="5">'INV MD 1'!$A$1:$G$20</definedName>
    <definedName name="_xlnm.Print_Area" localSheetId="0">Invoice!$A$1:$C$20</definedName>
    <definedName name="_xlnm.Print_Area" localSheetId="1">'MUTU A'!$A$1:$K$91</definedName>
    <definedName name="_xlnm.Print_Area" localSheetId="2">'MUTU A TRAINING'!$A$1:$K$52</definedName>
    <definedName name="_xlnm.Print_Area" localSheetId="3">'MUTU B'!$A$1:$K$72</definedName>
    <definedName name="_xlnm.Print_Area" localSheetId="4">'NG MD 1'!$A$1:$G$34</definedName>
    <definedName name="_xlnm.Print_Titles" localSheetId="1">'MUTU A'!$5:$5</definedName>
    <definedName name="_xlnm.Print_Titles" localSheetId="2">'MUTU A TRAINING'!$5:$5</definedName>
    <definedName name="_xlnm.Print_Titles" localSheetId="3">'MUTU B'!$5:$5</definedName>
    <definedName name="S">[2]Kls3!#REF!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5" l="1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H26" i="26"/>
  <c r="I26" i="26"/>
  <c r="I27" i="26"/>
  <c r="I28" i="26"/>
  <c r="I29" i="26"/>
  <c r="I30" i="26"/>
  <c r="I31" i="26"/>
  <c r="I32" i="26"/>
  <c r="I33" i="26"/>
  <c r="I34" i="26"/>
  <c r="I35" i="26"/>
  <c r="I37" i="26"/>
  <c r="I38" i="26"/>
  <c r="I39" i="26"/>
  <c r="I40" i="26"/>
  <c r="I41" i="26"/>
  <c r="I42" i="26"/>
  <c r="I43" i="26"/>
  <c r="I44" i="26"/>
  <c r="I45" i="26"/>
  <c r="C6" i="19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C7" i="19"/>
  <c r="F6" i="19"/>
  <c r="E7" i="19"/>
  <c r="E10" i="19"/>
  <c r="E11" i="19"/>
  <c r="C12" i="19"/>
  <c r="A1" i="25"/>
  <c r="A3" i="25"/>
  <c r="K6" i="25"/>
  <c r="N6" i="25"/>
  <c r="O6" i="25"/>
  <c r="K7" i="25"/>
  <c r="N7" i="25"/>
  <c r="O7" i="25"/>
  <c r="K8" i="25"/>
  <c r="N8" i="25"/>
  <c r="O8" i="25"/>
  <c r="K9" i="25"/>
  <c r="N9" i="25"/>
  <c r="O9" i="25"/>
  <c r="K10" i="25"/>
  <c r="N10" i="25"/>
  <c r="O10" i="25"/>
  <c r="K11" i="25"/>
  <c r="N11" i="25"/>
  <c r="O11" i="25"/>
  <c r="K12" i="25"/>
  <c r="N12" i="25"/>
  <c r="O12" i="25"/>
  <c r="K13" i="25"/>
  <c r="N13" i="25"/>
  <c r="O13" i="25"/>
  <c r="K14" i="25"/>
  <c r="N14" i="25"/>
  <c r="O14" i="25"/>
  <c r="K15" i="25"/>
  <c r="N15" i="25"/>
  <c r="O15" i="25"/>
  <c r="K16" i="25"/>
  <c r="N16" i="25"/>
  <c r="O16" i="25"/>
  <c r="K17" i="25"/>
  <c r="N17" i="25"/>
  <c r="O17" i="25"/>
  <c r="K18" i="25"/>
  <c r="N18" i="25"/>
  <c r="O18" i="25"/>
  <c r="Q18" i="25"/>
  <c r="K19" i="25"/>
  <c r="N19" i="25"/>
  <c r="O19" i="25"/>
  <c r="K20" i="25"/>
  <c r="N20" i="25"/>
  <c r="O20" i="25"/>
  <c r="K21" i="25"/>
  <c r="N21" i="25"/>
  <c r="O21" i="25"/>
  <c r="K22" i="25"/>
  <c r="K23" i="25"/>
  <c r="N23" i="25"/>
  <c r="O23" i="25"/>
  <c r="K24" i="25"/>
  <c r="N24" i="25"/>
  <c r="O24" i="25"/>
  <c r="K25" i="25"/>
  <c r="K26" i="25"/>
  <c r="N26" i="25"/>
  <c r="O26" i="25"/>
  <c r="K27" i="25"/>
  <c r="N27" i="25"/>
  <c r="O27" i="25"/>
  <c r="K28" i="25"/>
  <c r="N28" i="25"/>
  <c r="O28" i="25"/>
  <c r="K29" i="25"/>
  <c r="N29" i="25"/>
  <c r="O29" i="25"/>
  <c r="K30" i="25"/>
  <c r="N30" i="25"/>
  <c r="O30" i="25"/>
  <c r="K31" i="25"/>
  <c r="N31" i="25"/>
  <c r="O31" i="25"/>
  <c r="K32" i="25"/>
  <c r="N32" i="25"/>
  <c r="O32" i="25"/>
  <c r="K33" i="25"/>
  <c r="N33" i="25"/>
  <c r="O33" i="25"/>
  <c r="K34" i="25"/>
  <c r="N34" i="25"/>
  <c r="O34" i="25"/>
  <c r="K35" i="25"/>
  <c r="N35" i="25"/>
  <c r="O35" i="25"/>
  <c r="K36" i="25"/>
  <c r="N36" i="25"/>
  <c r="O36" i="25"/>
  <c r="K37" i="25"/>
  <c r="N37" i="25"/>
  <c r="O37" i="25"/>
  <c r="K38" i="25"/>
  <c r="K39" i="25"/>
  <c r="K40" i="25"/>
  <c r="N40" i="25"/>
  <c r="O40" i="25"/>
  <c r="K41" i="25"/>
  <c r="N41" i="25"/>
  <c r="O41" i="25"/>
  <c r="K42" i="25"/>
  <c r="N42" i="25"/>
  <c r="O42" i="25"/>
  <c r="K43" i="25"/>
  <c r="N43" i="25"/>
  <c r="O43" i="25"/>
  <c r="K44" i="25"/>
  <c r="N44" i="25"/>
  <c r="O44" i="25"/>
  <c r="R44" i="25"/>
  <c r="K45" i="25"/>
  <c r="N45" i="25"/>
  <c r="O45" i="25"/>
  <c r="K46" i="25"/>
  <c r="N46" i="25"/>
  <c r="O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E84" i="25"/>
  <c r="F84" i="25"/>
  <c r="G84" i="25"/>
  <c r="H84" i="25"/>
  <c r="K84" i="25"/>
  <c r="A1" i="26"/>
  <c r="A3" i="26"/>
  <c r="K6" i="26"/>
  <c r="N6" i="26"/>
  <c r="O6" i="26"/>
  <c r="K7" i="26"/>
  <c r="N7" i="26"/>
  <c r="O7" i="26"/>
  <c r="K8" i="26"/>
  <c r="N8" i="26"/>
  <c r="O8" i="26"/>
  <c r="K9" i="26"/>
  <c r="N9" i="26"/>
  <c r="O9" i="26"/>
  <c r="K10" i="26"/>
  <c r="N10" i="26"/>
  <c r="O10" i="26"/>
  <c r="K11" i="26"/>
  <c r="N11" i="26"/>
  <c r="O11" i="26"/>
  <c r="K12" i="26"/>
  <c r="N12" i="26"/>
  <c r="O12" i="26"/>
  <c r="K13" i="26"/>
  <c r="N13" i="26"/>
  <c r="O13" i="26"/>
  <c r="K14" i="26"/>
  <c r="N14" i="26"/>
  <c r="O14" i="26"/>
  <c r="K15" i="26"/>
  <c r="N15" i="26"/>
  <c r="O15" i="26"/>
  <c r="K16" i="26"/>
  <c r="N16" i="26"/>
  <c r="O16" i="26"/>
  <c r="K17" i="26"/>
  <c r="N17" i="26"/>
  <c r="O17" i="26"/>
  <c r="K18" i="26"/>
  <c r="N18" i="26"/>
  <c r="O18" i="26"/>
  <c r="Q18" i="26"/>
  <c r="K19" i="26"/>
  <c r="N19" i="26"/>
  <c r="O19" i="26"/>
  <c r="K20" i="26"/>
  <c r="N20" i="26"/>
  <c r="O20" i="26"/>
  <c r="K21" i="26"/>
  <c r="N21" i="26"/>
  <c r="O21" i="26"/>
  <c r="K22" i="26"/>
  <c r="K23" i="26"/>
  <c r="N23" i="26"/>
  <c r="O23" i="26"/>
  <c r="K24" i="26"/>
  <c r="N24" i="26"/>
  <c r="O24" i="26"/>
  <c r="K25" i="26"/>
  <c r="K26" i="26"/>
  <c r="N26" i="26"/>
  <c r="O26" i="26"/>
  <c r="K27" i="26"/>
  <c r="N27" i="26"/>
  <c r="O27" i="26"/>
  <c r="K28" i="26"/>
  <c r="N28" i="26"/>
  <c r="O28" i="26"/>
  <c r="K29" i="26"/>
  <c r="N29" i="26"/>
  <c r="O29" i="26"/>
  <c r="K30" i="26"/>
  <c r="N30" i="26"/>
  <c r="O30" i="26"/>
  <c r="K31" i="26"/>
  <c r="N31" i="26"/>
  <c r="O31" i="26"/>
  <c r="K32" i="26"/>
  <c r="N32" i="26"/>
  <c r="O32" i="26"/>
  <c r="K33" i="26"/>
  <c r="N33" i="26"/>
  <c r="O33" i="26"/>
  <c r="K34" i="26"/>
  <c r="N34" i="26"/>
  <c r="O34" i="26"/>
  <c r="K35" i="26"/>
  <c r="N35" i="26"/>
  <c r="O35" i="26"/>
  <c r="K36" i="26"/>
  <c r="N36" i="26"/>
  <c r="O36" i="26"/>
  <c r="K37" i="26"/>
  <c r="N37" i="26"/>
  <c r="O37" i="26"/>
  <c r="K38" i="26"/>
  <c r="K39" i="26"/>
  <c r="K40" i="26"/>
  <c r="N40" i="26"/>
  <c r="O40" i="26"/>
  <c r="K41" i="26"/>
  <c r="N41" i="26"/>
  <c r="O41" i="26"/>
  <c r="K42" i="26"/>
  <c r="N42" i="26"/>
  <c r="O42" i="26"/>
  <c r="K43" i="26"/>
  <c r="N43" i="26"/>
  <c r="O43" i="26"/>
  <c r="K44" i="26"/>
  <c r="N44" i="26"/>
  <c r="O44" i="26"/>
  <c r="R44" i="26"/>
  <c r="E45" i="26"/>
  <c r="F45" i="26"/>
  <c r="G45" i="26"/>
  <c r="H45" i="26"/>
  <c r="K45" i="26"/>
  <c r="A1" i="23"/>
  <c r="A3" i="23"/>
  <c r="K6" i="23"/>
  <c r="N6" i="23"/>
  <c r="O6" i="23"/>
  <c r="K7" i="23"/>
  <c r="N7" i="23"/>
  <c r="O7" i="23"/>
  <c r="K8" i="23"/>
  <c r="N8" i="23"/>
  <c r="O8" i="23"/>
  <c r="K9" i="23"/>
  <c r="N9" i="23"/>
  <c r="O9" i="23"/>
  <c r="K10" i="23"/>
  <c r="N10" i="23"/>
  <c r="O10" i="23"/>
  <c r="K11" i="23"/>
  <c r="N11" i="23"/>
  <c r="O11" i="23"/>
  <c r="K12" i="23"/>
  <c r="N12" i="23"/>
  <c r="O12" i="23"/>
  <c r="K13" i="23"/>
  <c r="N13" i="23"/>
  <c r="O13" i="23"/>
  <c r="K14" i="23"/>
  <c r="N14" i="23"/>
  <c r="O14" i="23"/>
  <c r="K15" i="23"/>
  <c r="N15" i="23"/>
  <c r="O15" i="23"/>
  <c r="K16" i="23"/>
  <c r="N16" i="23"/>
  <c r="O16" i="23"/>
  <c r="K17" i="23"/>
  <c r="N17" i="23"/>
  <c r="O17" i="23"/>
  <c r="K18" i="23"/>
  <c r="N18" i="23"/>
  <c r="O18" i="23"/>
  <c r="Q18" i="23"/>
  <c r="K19" i="23"/>
  <c r="N19" i="23"/>
  <c r="O19" i="23"/>
  <c r="K20" i="23"/>
  <c r="N20" i="23"/>
  <c r="O20" i="23"/>
  <c r="K21" i="23"/>
  <c r="N21" i="23"/>
  <c r="O21" i="23"/>
  <c r="K22" i="23"/>
  <c r="K23" i="23"/>
  <c r="N23" i="23"/>
  <c r="O23" i="23"/>
  <c r="K24" i="23"/>
  <c r="N24" i="23"/>
  <c r="O24" i="23"/>
  <c r="K25" i="23"/>
  <c r="K26" i="23"/>
  <c r="N26" i="23"/>
  <c r="O26" i="23"/>
  <c r="K27" i="23"/>
  <c r="N27" i="23"/>
  <c r="O27" i="23"/>
  <c r="K28" i="23"/>
  <c r="N28" i="23"/>
  <c r="O28" i="23"/>
  <c r="K29" i="23"/>
  <c r="N29" i="23"/>
  <c r="O29" i="23"/>
  <c r="K30" i="23"/>
  <c r="N30" i="23"/>
  <c r="O30" i="23"/>
  <c r="K31" i="23"/>
  <c r="N31" i="23"/>
  <c r="O31" i="23"/>
  <c r="K32" i="23"/>
  <c r="N32" i="23"/>
  <c r="O32" i="23"/>
  <c r="K33" i="23"/>
  <c r="N33" i="23"/>
  <c r="O33" i="23"/>
  <c r="K34" i="23"/>
  <c r="N34" i="23"/>
  <c r="O34" i="23"/>
  <c r="K35" i="23"/>
  <c r="N35" i="23"/>
  <c r="O35" i="23"/>
  <c r="K36" i="23"/>
  <c r="N36" i="23"/>
  <c r="O36" i="23"/>
  <c r="K37" i="23"/>
  <c r="N37" i="23"/>
  <c r="O37" i="23"/>
  <c r="K38" i="23"/>
  <c r="K39" i="23"/>
  <c r="K40" i="23"/>
  <c r="N40" i="23"/>
  <c r="O40" i="23"/>
  <c r="K41" i="23"/>
  <c r="N41" i="23"/>
  <c r="O41" i="23"/>
  <c r="K42" i="23"/>
  <c r="N42" i="23"/>
  <c r="O42" i="23"/>
  <c r="K43" i="23"/>
  <c r="N43" i="23"/>
  <c r="O43" i="23"/>
  <c r="K44" i="23"/>
  <c r="N44" i="23"/>
  <c r="O44" i="23"/>
  <c r="R44" i="23"/>
  <c r="K45" i="23"/>
  <c r="N45" i="23"/>
  <c r="O45" i="23"/>
  <c r="K46" i="23"/>
  <c r="N46" i="23"/>
  <c r="O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E65" i="23"/>
  <c r="F65" i="23"/>
  <c r="G65" i="23"/>
  <c r="H65" i="23"/>
  <c r="K65" i="23"/>
  <c r="B4" i="17"/>
  <c r="F8" i="17"/>
  <c r="G8" i="17"/>
  <c r="F9" i="17"/>
  <c r="G9" i="17"/>
  <c r="G10" i="17"/>
  <c r="F11" i="17"/>
  <c r="G11" i="17"/>
  <c r="F12" i="17"/>
  <c r="G12" i="17"/>
  <c r="F13" i="17"/>
  <c r="G13" i="17"/>
  <c r="F14" i="17"/>
  <c r="G14" i="17"/>
  <c r="G15" i="17"/>
  <c r="G16" i="17"/>
  <c r="F17" i="17"/>
  <c r="G17" i="17"/>
  <c r="G18" i="17"/>
  <c r="G19" i="17"/>
  <c r="G20" i="17"/>
  <c r="G21" i="17"/>
  <c r="G22" i="17"/>
  <c r="G23" i="17"/>
  <c r="G24" i="17"/>
  <c r="F25" i="17"/>
  <c r="G25" i="17"/>
  <c r="I26" i="17"/>
  <c r="E27" i="17"/>
  <c r="A3" i="18"/>
  <c r="H3" i="18"/>
  <c r="C7" i="18"/>
  <c r="F7" i="18"/>
  <c r="G7" i="18"/>
  <c r="C8" i="18"/>
  <c r="D8" i="18"/>
  <c r="E8" i="18"/>
  <c r="F8" i="18"/>
  <c r="G8" i="18"/>
  <c r="G9" i="18"/>
  <c r="L9" i="18"/>
  <c r="G10" i="18"/>
  <c r="H10" i="18"/>
  <c r="H11" i="18"/>
  <c r="C13" i="18"/>
  <c r="H15" i="18"/>
  <c r="H18" i="18"/>
  <c r="H21" i="18"/>
  <c r="G5" i="22"/>
  <c r="E5" i="22"/>
  <c r="J5" i="22"/>
  <c r="G6" i="22"/>
  <c r="E6" i="22"/>
  <c r="J6" i="22"/>
  <c r="G7" i="22"/>
  <c r="E7" i="22"/>
  <c r="J7" i="22"/>
  <c r="G8" i="22"/>
  <c r="E8" i="22"/>
  <c r="J8" i="22"/>
  <c r="G9" i="22"/>
  <c r="E9" i="22"/>
  <c r="J9" i="22"/>
  <c r="G10" i="22"/>
  <c r="E10" i="22"/>
  <c r="J10" i="22"/>
  <c r="G11" i="22"/>
  <c r="E11" i="22"/>
  <c r="J11" i="22"/>
  <c r="G12" i="22"/>
  <c r="E12" i="22"/>
  <c r="J12" i="22"/>
  <c r="G13" i="22"/>
  <c r="E13" i="22"/>
  <c r="J13" i="22"/>
  <c r="G14" i="22"/>
  <c r="E14" i="22"/>
  <c r="J14" i="22"/>
  <c r="G15" i="22"/>
  <c r="E15" i="22"/>
  <c r="J15" i="22"/>
  <c r="G16" i="22"/>
  <c r="E16" i="22"/>
  <c r="J16" i="22"/>
  <c r="G17" i="22"/>
  <c r="E17" i="22"/>
  <c r="J17" i="22"/>
  <c r="G18" i="22"/>
  <c r="E18" i="22"/>
  <c r="J18" i="22"/>
  <c r="G19" i="22"/>
  <c r="E19" i="22"/>
  <c r="J19" i="22"/>
  <c r="G20" i="22"/>
  <c r="E20" i="22"/>
  <c r="J20" i="22"/>
  <c r="G21" i="22"/>
  <c r="E21" i="22"/>
  <c r="J21" i="22"/>
  <c r="G22" i="22"/>
  <c r="E22" i="22"/>
  <c r="J22" i="22"/>
  <c r="G23" i="22"/>
  <c r="E23" i="22"/>
  <c r="J23" i="22"/>
  <c r="G24" i="22"/>
  <c r="E24" i="22"/>
  <c r="J24" i="22"/>
  <c r="G25" i="22"/>
  <c r="E25" i="22"/>
  <c r="J25" i="22"/>
  <c r="G26" i="22"/>
  <c r="E26" i="22"/>
  <c r="J26" i="22"/>
  <c r="G27" i="22"/>
  <c r="E27" i="22"/>
  <c r="J27" i="22"/>
  <c r="G28" i="22"/>
  <c r="E28" i="22"/>
  <c r="J28" i="22"/>
  <c r="G29" i="22"/>
  <c r="E29" i="22"/>
  <c r="J29" i="22"/>
  <c r="G30" i="22"/>
  <c r="E30" i="22"/>
  <c r="J30" i="22"/>
  <c r="G31" i="22"/>
  <c r="E31" i="22"/>
  <c r="J31" i="22"/>
  <c r="G32" i="22"/>
  <c r="E32" i="22"/>
  <c r="J32" i="22"/>
  <c r="G33" i="22"/>
  <c r="E33" i="22"/>
  <c r="J33" i="22"/>
  <c r="G34" i="22"/>
  <c r="E34" i="22"/>
  <c r="J34" i="22"/>
  <c r="G35" i="22"/>
  <c r="E35" i="22"/>
  <c r="J35" i="22"/>
  <c r="G36" i="22"/>
  <c r="E36" i="22"/>
  <c r="J36" i="22"/>
  <c r="G37" i="22"/>
  <c r="E37" i="22"/>
  <c r="J37" i="22"/>
  <c r="G38" i="22"/>
  <c r="E38" i="22"/>
  <c r="J38" i="22"/>
  <c r="G39" i="22"/>
  <c r="E39" i="22"/>
  <c r="J39" i="22"/>
  <c r="M39" i="22"/>
  <c r="G40" i="22"/>
  <c r="E40" i="22"/>
  <c r="J40" i="22"/>
  <c r="G41" i="22"/>
  <c r="E41" i="22"/>
  <c r="J41" i="22"/>
  <c r="G42" i="22"/>
  <c r="E42" i="22"/>
  <c r="J42" i="22"/>
  <c r="G43" i="22"/>
  <c r="E43" i="22"/>
  <c r="J43" i="22"/>
  <c r="G44" i="22"/>
  <c r="E44" i="22"/>
  <c r="J44" i="22"/>
  <c r="G45" i="22"/>
  <c r="E45" i="22"/>
  <c r="J45" i="22"/>
  <c r="G46" i="22"/>
  <c r="E46" i="22"/>
  <c r="J46" i="22"/>
  <c r="G47" i="22"/>
  <c r="E47" i="22"/>
  <c r="J47" i="22"/>
  <c r="G48" i="22"/>
  <c r="E48" i="22"/>
  <c r="J48" i="22"/>
  <c r="G49" i="22"/>
  <c r="E49" i="22"/>
  <c r="J49" i="22"/>
  <c r="G50" i="22"/>
  <c r="E50" i="22"/>
  <c r="J50" i="22"/>
  <c r="G51" i="22"/>
  <c r="E51" i="22"/>
  <c r="J51" i="22"/>
  <c r="G52" i="22"/>
  <c r="E52" i="22"/>
  <c r="J52" i="22"/>
  <c r="G53" i="22"/>
  <c r="E53" i="22"/>
  <c r="J53" i="22"/>
  <c r="G54" i="22"/>
  <c r="E54" i="22"/>
  <c r="J54" i="22"/>
  <c r="G55" i="22"/>
  <c r="E55" i="22"/>
  <c r="J55" i="22"/>
  <c r="G56" i="22"/>
  <c r="E56" i="22"/>
  <c r="J56" i="22"/>
  <c r="G57" i="22"/>
  <c r="E57" i="22"/>
  <c r="J57" i="22"/>
  <c r="G58" i="22"/>
  <c r="E58" i="22"/>
  <c r="J58" i="22"/>
  <c r="G59" i="22"/>
  <c r="E59" i="22"/>
  <c r="J59" i="22"/>
  <c r="G60" i="22"/>
  <c r="E60" i="22"/>
  <c r="J60" i="22"/>
  <c r="G61" i="22"/>
  <c r="E61" i="22"/>
  <c r="J61" i="22"/>
  <c r="G62" i="22"/>
  <c r="E62" i="22"/>
  <c r="J62" i="22"/>
  <c r="G63" i="22"/>
  <c r="E63" i="22"/>
  <c r="J63" i="22"/>
  <c r="G64" i="22"/>
  <c r="E64" i="22"/>
  <c r="J64" i="22"/>
  <c r="G65" i="22"/>
  <c r="E65" i="22"/>
  <c r="J65" i="22"/>
  <c r="G66" i="22"/>
  <c r="E66" i="22"/>
  <c r="J66" i="22"/>
  <c r="G67" i="22"/>
  <c r="E67" i="22"/>
  <c r="J67" i="22"/>
  <c r="G68" i="22"/>
  <c r="E68" i="22"/>
  <c r="J68" i="22"/>
  <c r="G69" i="22"/>
  <c r="E69" i="22"/>
  <c r="J69" i="22"/>
  <c r="G70" i="22"/>
  <c r="E70" i="22"/>
  <c r="J70" i="22"/>
  <c r="G71" i="22"/>
  <c r="E71" i="22"/>
  <c r="J71" i="22"/>
  <c r="G72" i="22"/>
  <c r="E72" i="22"/>
  <c r="J72" i="22"/>
  <c r="G73" i="22"/>
  <c r="E73" i="22"/>
  <c r="J73" i="22"/>
  <c r="G74" i="22"/>
  <c r="E74" i="22"/>
  <c r="J74" i="22"/>
  <c r="G75" i="22"/>
  <c r="E75" i="22"/>
  <c r="J75" i="22"/>
  <c r="G76" i="22"/>
  <c r="E76" i="22"/>
  <c r="J76" i="22"/>
  <c r="G77" i="22"/>
  <c r="E77" i="22"/>
  <c r="J77" i="22"/>
  <c r="G78" i="22"/>
  <c r="E78" i="22"/>
  <c r="J78" i="22"/>
  <c r="G79" i="22"/>
  <c r="E79" i="22"/>
  <c r="J79" i="22"/>
  <c r="G80" i="22"/>
  <c r="E80" i="22"/>
  <c r="J80" i="22"/>
  <c r="G81" i="22"/>
  <c r="E81" i="22"/>
  <c r="J81" i="22"/>
  <c r="G82" i="22"/>
  <c r="E82" i="22"/>
  <c r="J82" i="22"/>
  <c r="G83" i="22"/>
  <c r="E83" i="22"/>
  <c r="J83" i="22"/>
  <c r="G84" i="22"/>
  <c r="E84" i="22"/>
  <c r="J84" i="22"/>
  <c r="G85" i="22"/>
  <c r="E85" i="22"/>
  <c r="J85" i="22"/>
  <c r="G86" i="22"/>
  <c r="E86" i="22"/>
  <c r="J86" i="22"/>
  <c r="G87" i="22"/>
  <c r="E87" i="22"/>
  <c r="J87" i="22"/>
  <c r="G88" i="22"/>
  <c r="E88" i="22"/>
  <c r="J88" i="22"/>
  <c r="G89" i="22"/>
  <c r="E89" i="22"/>
  <c r="J89" i="22"/>
  <c r="G90" i="22"/>
  <c r="E90" i="22"/>
  <c r="J90" i="22"/>
  <c r="G91" i="22"/>
  <c r="E91" i="22"/>
  <c r="J91" i="22"/>
  <c r="G92" i="22"/>
  <c r="E92" i="22"/>
  <c r="J92" i="22"/>
  <c r="G93" i="22"/>
  <c r="E93" i="22"/>
  <c r="J93" i="22"/>
  <c r="G94" i="22"/>
  <c r="E94" i="22"/>
  <c r="J94" i="22"/>
  <c r="G95" i="22"/>
  <c r="E95" i="22"/>
  <c r="J95" i="22"/>
  <c r="G96" i="22"/>
  <c r="E96" i="22"/>
  <c r="J96" i="22"/>
  <c r="G97" i="22"/>
  <c r="E97" i="22"/>
  <c r="J97" i="22"/>
  <c r="G98" i="22"/>
  <c r="E98" i="22"/>
  <c r="J98" i="22"/>
  <c r="G99" i="22"/>
  <c r="E99" i="22"/>
  <c r="J99" i="22"/>
  <c r="G100" i="22"/>
  <c r="E100" i="22"/>
  <c r="J100" i="22"/>
  <c r="G101" i="22"/>
  <c r="E101" i="22"/>
  <c r="J101" i="22"/>
  <c r="G102" i="22"/>
  <c r="E102" i="22"/>
  <c r="J102" i="22"/>
  <c r="E103" i="22"/>
  <c r="J103" i="22"/>
  <c r="G104" i="22"/>
  <c r="E104" i="22"/>
  <c r="J104" i="22"/>
  <c r="G105" i="22"/>
  <c r="E105" i="22"/>
  <c r="J105" i="22"/>
  <c r="G106" i="22"/>
  <c r="E106" i="22"/>
  <c r="J106" i="22"/>
  <c r="G107" i="22"/>
  <c r="E107" i="22"/>
  <c r="J107" i="22"/>
  <c r="G108" i="22"/>
  <c r="E108" i="22"/>
  <c r="J108" i="22"/>
  <c r="G109" i="22"/>
  <c r="E109" i="22"/>
  <c r="J109" i="22"/>
  <c r="G110" i="22"/>
  <c r="E110" i="22"/>
  <c r="J110" i="22"/>
  <c r="G111" i="22"/>
  <c r="E111" i="22"/>
  <c r="J111" i="22"/>
  <c r="G112" i="22"/>
  <c r="E112" i="22"/>
  <c r="J112" i="22"/>
  <c r="G113" i="22"/>
  <c r="E113" i="22"/>
  <c r="J113" i="22"/>
  <c r="G114" i="22"/>
  <c r="E114" i="22"/>
  <c r="J114" i="22"/>
  <c r="G115" i="22"/>
  <c r="E115" i="22"/>
  <c r="J115" i="22"/>
  <c r="G116" i="22"/>
  <c r="E116" i="22"/>
  <c r="J116" i="22"/>
  <c r="G117" i="22"/>
  <c r="E117" i="22"/>
  <c r="J117" i="22"/>
  <c r="G118" i="22"/>
  <c r="E118" i="22"/>
  <c r="J118" i="22"/>
  <c r="G119" i="22"/>
  <c r="E119" i="22"/>
  <c r="J119" i="22"/>
  <c r="G120" i="22"/>
  <c r="E120" i="22"/>
  <c r="J120" i="22"/>
  <c r="G121" i="22"/>
  <c r="E121" i="22"/>
  <c r="J121" i="22"/>
  <c r="G122" i="22"/>
  <c r="E122" i="22"/>
  <c r="J122" i="22"/>
  <c r="G123" i="22"/>
  <c r="E123" i="22"/>
  <c r="J123" i="22"/>
  <c r="G124" i="22"/>
  <c r="E124" i="22"/>
  <c r="J124" i="22"/>
  <c r="G125" i="22"/>
  <c r="E125" i="22"/>
  <c r="J125" i="22"/>
  <c r="G126" i="22"/>
  <c r="E126" i="22"/>
  <c r="J126" i="22"/>
  <c r="G127" i="22"/>
  <c r="E127" i="22"/>
  <c r="J127" i="22"/>
  <c r="G128" i="22"/>
  <c r="E128" i="22"/>
  <c r="J128" i="22"/>
  <c r="G129" i="22"/>
  <c r="E129" i="22"/>
  <c r="J129" i="22"/>
  <c r="G130" i="22"/>
  <c r="E130" i="22"/>
  <c r="J130" i="22"/>
  <c r="G131" i="22"/>
  <c r="E131" i="22"/>
  <c r="J131" i="22"/>
  <c r="G132" i="22"/>
  <c r="E132" i="22"/>
  <c r="J132" i="22"/>
  <c r="G133" i="22"/>
  <c r="E133" i="22"/>
  <c r="J133" i="22"/>
  <c r="G134" i="22"/>
  <c r="E134" i="22"/>
  <c r="J134" i="22"/>
  <c r="G135" i="22"/>
  <c r="E135" i="22"/>
  <c r="J135" i="22"/>
  <c r="G136" i="22"/>
  <c r="E136" i="22"/>
  <c r="J136" i="22"/>
  <c r="G137" i="22"/>
  <c r="E137" i="22"/>
  <c r="J137" i="22"/>
  <c r="G138" i="22"/>
  <c r="E138" i="22"/>
  <c r="J138" i="22"/>
  <c r="G139" i="22"/>
  <c r="E139" i="22"/>
  <c r="J139" i="22"/>
  <c r="G140" i="22"/>
  <c r="E140" i="22"/>
  <c r="J140" i="22"/>
  <c r="G141" i="22"/>
  <c r="E141" i="22"/>
  <c r="J141" i="22"/>
  <c r="G142" i="22"/>
  <c r="E142" i="22"/>
  <c r="J142" i="22"/>
  <c r="G143" i="22"/>
  <c r="E143" i="22"/>
  <c r="J143" i="22"/>
  <c r="G144" i="22"/>
  <c r="E144" i="22"/>
  <c r="J144" i="22"/>
  <c r="G145" i="22"/>
  <c r="E145" i="22"/>
  <c r="J145" i="22"/>
  <c r="G146" i="22"/>
  <c r="E146" i="22"/>
  <c r="J146" i="22"/>
  <c r="G147" i="22"/>
  <c r="E147" i="22"/>
  <c r="J147" i="22"/>
  <c r="G148" i="22"/>
  <c r="E148" i="22"/>
  <c r="J148" i="22"/>
  <c r="G149" i="22"/>
  <c r="E149" i="22"/>
  <c r="J149" i="22"/>
  <c r="G150" i="22"/>
  <c r="E150" i="22"/>
  <c r="J150" i="22"/>
  <c r="G151" i="22"/>
  <c r="E151" i="22"/>
  <c r="J151" i="22"/>
  <c r="G152" i="22"/>
  <c r="E152" i="22"/>
  <c r="J152" i="22"/>
  <c r="G153" i="22"/>
  <c r="E153" i="22"/>
  <c r="J153" i="22"/>
  <c r="G154" i="22"/>
  <c r="E154" i="22"/>
  <c r="J154" i="22"/>
  <c r="G155" i="22"/>
  <c r="E155" i="22"/>
  <c r="J155" i="22"/>
  <c r="G156" i="22"/>
  <c r="E156" i="22"/>
  <c r="J156" i="22"/>
  <c r="G157" i="22"/>
  <c r="E157" i="22"/>
  <c r="J157" i="22"/>
  <c r="G158" i="22"/>
  <c r="E158" i="22"/>
  <c r="J158" i="22"/>
  <c r="G159" i="22"/>
  <c r="E159" i="22"/>
  <c r="J159" i="22"/>
  <c r="G160" i="22"/>
  <c r="E160" i="22"/>
  <c r="J160" i="22"/>
  <c r="G161" i="22"/>
  <c r="E161" i="22"/>
  <c r="J161" i="22"/>
  <c r="G162" i="22"/>
  <c r="E162" i="22"/>
  <c r="J162" i="22"/>
  <c r="G163" i="22"/>
  <c r="E163" i="22"/>
  <c r="J163" i="22"/>
  <c r="G164" i="22"/>
  <c r="E164" i="22"/>
  <c r="J164" i="22"/>
  <c r="G165" i="22"/>
  <c r="E165" i="22"/>
  <c r="J165" i="22"/>
  <c r="G166" i="22"/>
  <c r="E166" i="22"/>
  <c r="J166" i="22"/>
  <c r="G167" i="22"/>
  <c r="E167" i="22"/>
  <c r="J167" i="22"/>
  <c r="G168" i="22"/>
  <c r="E168" i="22"/>
  <c r="J168" i="22"/>
  <c r="G169" i="22"/>
  <c r="E169" i="22"/>
  <c r="J169" i="22"/>
  <c r="E170" i="22"/>
  <c r="J170" i="22"/>
  <c r="E171" i="22"/>
  <c r="J171" i="22"/>
  <c r="E172" i="22"/>
  <c r="J172" i="22"/>
  <c r="E173" i="22"/>
  <c r="J173" i="22"/>
  <c r="G174" i="22"/>
  <c r="E174" i="22"/>
  <c r="J174" i="22"/>
  <c r="E175" i="22"/>
  <c r="J175" i="22"/>
  <c r="E176" i="22"/>
  <c r="J176" i="22"/>
  <c r="G177" i="22"/>
  <c r="E177" i="22"/>
  <c r="J177" i="22"/>
  <c r="G178" i="22"/>
  <c r="E178" i="22"/>
  <c r="J178" i="22"/>
  <c r="G179" i="22"/>
  <c r="E179" i="22"/>
  <c r="J179" i="22"/>
  <c r="G180" i="22"/>
  <c r="E180" i="22"/>
  <c r="J180" i="22"/>
  <c r="G181" i="22"/>
  <c r="E181" i="22"/>
  <c r="J181" i="22"/>
  <c r="G182" i="22"/>
  <c r="E182" i="22"/>
  <c r="J182" i="22"/>
  <c r="G183" i="22"/>
  <c r="E183" i="22"/>
  <c r="J183" i="22"/>
  <c r="G184" i="22"/>
  <c r="E184" i="22"/>
  <c r="J184" i="22"/>
  <c r="G185" i="22"/>
  <c r="E185" i="22"/>
  <c r="J185" i="22"/>
  <c r="G186" i="22"/>
  <c r="E186" i="22"/>
  <c r="J186" i="22"/>
  <c r="G187" i="22"/>
  <c r="E187" i="22"/>
  <c r="J187" i="22"/>
  <c r="G188" i="22"/>
  <c r="E188" i="22"/>
  <c r="J188" i="22"/>
  <c r="G189" i="22"/>
  <c r="E189" i="22"/>
  <c r="J189" i="22"/>
  <c r="G190" i="22"/>
  <c r="E190" i="22"/>
  <c r="J190" i="22"/>
  <c r="G191" i="22"/>
  <c r="E191" i="22"/>
  <c r="J191" i="22"/>
  <c r="G192" i="22"/>
  <c r="E192" i="22"/>
  <c r="J192" i="22"/>
  <c r="G193" i="22"/>
  <c r="E193" i="22"/>
  <c r="J193" i="22"/>
  <c r="E194" i="22"/>
  <c r="J194" i="22"/>
  <c r="G195" i="22"/>
  <c r="E195" i="22"/>
  <c r="J195" i="22"/>
  <c r="G196" i="22"/>
  <c r="E196" i="22"/>
  <c r="J196" i="22"/>
  <c r="G197" i="22"/>
  <c r="E197" i="22"/>
  <c r="J197" i="22"/>
  <c r="G198" i="22"/>
  <c r="E198" i="22"/>
  <c r="J198" i="22"/>
  <c r="G199" i="22"/>
  <c r="E199" i="22"/>
  <c r="J199" i="22"/>
  <c r="G200" i="22"/>
  <c r="E200" i="22"/>
  <c r="J200" i="22"/>
  <c r="G201" i="22"/>
  <c r="E201" i="22"/>
  <c r="J201" i="22"/>
  <c r="G202" i="22"/>
  <c r="E202" i="22"/>
  <c r="J202" i="22"/>
  <c r="G203" i="22"/>
  <c r="E203" i="22"/>
  <c r="J203" i="22"/>
  <c r="G204" i="22"/>
  <c r="E204" i="22"/>
  <c r="J204" i="22"/>
  <c r="G205" i="22"/>
  <c r="E205" i="22"/>
  <c r="J205" i="22"/>
  <c r="G206" i="22"/>
  <c r="E206" i="22"/>
  <c r="J206" i="22"/>
  <c r="G207" i="22"/>
  <c r="E207" i="22"/>
  <c r="J207" i="22"/>
  <c r="G208" i="22"/>
  <c r="E208" i="22"/>
  <c r="J208" i="22"/>
  <c r="G209" i="22"/>
  <c r="E209" i="22"/>
  <c r="J209" i="22"/>
  <c r="G210" i="22"/>
  <c r="E210" i="22"/>
  <c r="J210" i="22"/>
  <c r="G211" i="22"/>
  <c r="E211" i="22"/>
  <c r="J211" i="22"/>
  <c r="G212" i="22"/>
  <c r="E212" i="22"/>
  <c r="J212" i="22"/>
  <c r="G213" i="22"/>
  <c r="E213" i="22"/>
  <c r="J213" i="22"/>
  <c r="G214" i="22"/>
  <c r="E214" i="22"/>
  <c r="J214" i="22"/>
  <c r="G215" i="22"/>
  <c r="E215" i="22"/>
  <c r="J215" i="22"/>
  <c r="G216" i="22"/>
  <c r="E216" i="22"/>
  <c r="J216" i="22"/>
  <c r="G217" i="22"/>
  <c r="E217" i="22"/>
  <c r="J217" i="22"/>
  <c r="G218" i="22"/>
  <c r="E218" i="22"/>
  <c r="J218" i="22"/>
  <c r="G219" i="22"/>
  <c r="E219" i="22"/>
  <c r="J219" i="22"/>
  <c r="G220" i="22"/>
  <c r="E220" i="22"/>
  <c r="J220" i="22"/>
  <c r="G221" i="22"/>
  <c r="E221" i="22"/>
  <c r="J221" i="22"/>
  <c r="G222" i="22"/>
  <c r="E222" i="22"/>
  <c r="J222" i="22"/>
  <c r="G223" i="22"/>
  <c r="E223" i="22"/>
  <c r="J223" i="22"/>
  <c r="G224" i="22"/>
  <c r="E224" i="22"/>
  <c r="J224" i="22"/>
  <c r="G225" i="22"/>
  <c r="E225" i="22"/>
  <c r="J225" i="22"/>
  <c r="G226" i="22"/>
  <c r="E226" i="22"/>
  <c r="J226" i="22"/>
  <c r="G227" i="22"/>
  <c r="E227" i="22"/>
  <c r="J227" i="22"/>
  <c r="G228" i="22"/>
  <c r="E228" i="22"/>
  <c r="J228" i="22"/>
  <c r="G229" i="22"/>
  <c r="E229" i="22"/>
  <c r="J229" i="22"/>
  <c r="G230" i="22"/>
  <c r="E230" i="22"/>
  <c r="J230" i="22"/>
  <c r="G231" i="22"/>
  <c r="E231" i="22"/>
  <c r="J231" i="22"/>
  <c r="G232" i="22"/>
  <c r="E232" i="22"/>
  <c r="J232" i="22"/>
  <c r="G233" i="22"/>
  <c r="E233" i="22"/>
  <c r="J233" i="22"/>
  <c r="G234" i="22"/>
  <c r="E234" i="22"/>
  <c r="J234" i="22"/>
  <c r="G235" i="22"/>
  <c r="E235" i="22"/>
  <c r="J235" i="22"/>
  <c r="G236" i="22"/>
  <c r="E236" i="22"/>
  <c r="J236" i="22"/>
  <c r="G237" i="22"/>
  <c r="E237" i="22"/>
  <c r="J237" i="22"/>
  <c r="G238" i="22"/>
  <c r="E238" i="22"/>
  <c r="J238" i="22"/>
  <c r="G239" i="22"/>
  <c r="E239" i="22"/>
  <c r="J239" i="22"/>
  <c r="G240" i="22"/>
  <c r="E240" i="22"/>
  <c r="J240" i="22"/>
  <c r="G241" i="22"/>
  <c r="E241" i="22"/>
  <c r="J241" i="22"/>
  <c r="G242" i="22"/>
  <c r="E242" i="22"/>
  <c r="J242" i="22"/>
  <c r="G243" i="22"/>
  <c r="E243" i="22"/>
  <c r="J243" i="22"/>
  <c r="G244" i="22"/>
  <c r="E244" i="22"/>
  <c r="J244" i="22"/>
  <c r="G245" i="22"/>
  <c r="E245" i="22"/>
  <c r="J245" i="22"/>
  <c r="G246" i="22"/>
  <c r="E246" i="22"/>
  <c r="J246" i="22"/>
  <c r="G247" i="22"/>
  <c r="E247" i="22"/>
  <c r="J247" i="22"/>
  <c r="G248" i="22"/>
  <c r="E248" i="22"/>
  <c r="J248" i="22"/>
  <c r="G249" i="22"/>
  <c r="E249" i="22"/>
  <c r="J249" i="22"/>
  <c r="G250" i="22"/>
  <c r="E250" i="22"/>
  <c r="J250" i="22"/>
  <c r="G251" i="22"/>
  <c r="E251" i="22"/>
  <c r="J251" i="22"/>
  <c r="G252" i="22"/>
  <c r="E252" i="22"/>
  <c r="J252" i="22"/>
  <c r="G253" i="22"/>
  <c r="E253" i="22"/>
  <c r="J253" i="22"/>
  <c r="G254" i="22"/>
  <c r="E254" i="22"/>
  <c r="J254" i="22"/>
  <c r="G255" i="22"/>
  <c r="E255" i="22"/>
  <c r="J255" i="22"/>
  <c r="G256" i="22"/>
  <c r="E256" i="22"/>
  <c r="J256" i="22"/>
  <c r="G257" i="22"/>
  <c r="E257" i="22"/>
  <c r="J257" i="22"/>
  <c r="G258" i="22"/>
  <c r="E258" i="22"/>
  <c r="J258" i="22"/>
  <c r="G259" i="22"/>
  <c r="E259" i="22"/>
  <c r="J259" i="22"/>
  <c r="G260" i="22"/>
  <c r="E260" i="22"/>
  <c r="J260" i="22"/>
  <c r="G261" i="22"/>
  <c r="E261" i="22"/>
  <c r="J261" i="22"/>
  <c r="G262" i="22"/>
  <c r="E262" i="22"/>
  <c r="J262" i="22"/>
  <c r="G263" i="22"/>
  <c r="E263" i="22"/>
  <c r="J263" i="22"/>
  <c r="G264" i="22"/>
  <c r="E264" i="22"/>
  <c r="J264" i="22"/>
  <c r="G265" i="22"/>
  <c r="E265" i="22"/>
  <c r="J265" i="22"/>
  <c r="G266" i="22"/>
  <c r="E266" i="22"/>
  <c r="J266" i="22"/>
  <c r="G267" i="22"/>
  <c r="E267" i="22"/>
  <c r="J267" i="22"/>
  <c r="G268" i="22"/>
  <c r="E268" i="22"/>
  <c r="J268" i="22"/>
  <c r="G269" i="22"/>
  <c r="E269" i="22"/>
  <c r="J269" i="22"/>
  <c r="G270" i="22"/>
  <c r="E270" i="22"/>
  <c r="J270" i="22"/>
  <c r="G271" i="22"/>
  <c r="E271" i="22"/>
  <c r="J271" i="22"/>
  <c r="G272" i="22"/>
  <c r="E272" i="22"/>
  <c r="J272" i="22"/>
  <c r="G273" i="22"/>
  <c r="E273" i="22"/>
  <c r="J273" i="22"/>
  <c r="G274" i="22"/>
  <c r="E274" i="22"/>
  <c r="J274" i="22"/>
  <c r="G275" i="22"/>
  <c r="E275" i="22"/>
  <c r="J275" i="22"/>
  <c r="G276" i="22"/>
  <c r="E276" i="22"/>
  <c r="J276" i="22"/>
  <c r="G277" i="22"/>
  <c r="E277" i="22"/>
  <c r="J27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ppic</author>
    <author>BRI-1</author>
  </authors>
  <commentList>
    <comment ref="C40" authorId="0" shapeId="0" xr:uid="{00000000-0006-0000-0600-000001000000}">
      <text>
        <r>
          <rPr>
            <sz val="9"/>
            <rFont val="Arial"/>
            <family val="2"/>
          </rPr>
          <t xml:space="preserve">ppic:
</t>
        </r>
      </text>
    </comment>
    <comment ref="J192" authorId="1" shapeId="0" xr:uid="{00000000-0006-0000-0600-000002000000}">
      <text>
        <r>
          <rPr>
            <sz val="9"/>
            <rFont val="Arial"/>
            <family val="2"/>
          </rPr>
          <t xml:space="preserve">BRI-1:
Request Pa Ag 21 Maret 2020
</t>
        </r>
      </text>
    </comment>
  </commentList>
</comments>
</file>

<file path=xl/sharedStrings.xml><?xml version="1.0" encoding="utf-8"?>
<sst xmlns="http://schemas.openxmlformats.org/spreadsheetml/2006/main" count="1067" uniqueCount="783">
  <si>
    <t>INVOICE</t>
  </si>
  <si>
    <t>TEACHING FACTORY MUHAMMADIYAH 1</t>
  </si>
  <si>
    <t>PERIODE : 16 OKTOBER - 15 NOVEMBER 2022</t>
  </si>
  <si>
    <t>NO</t>
  </si>
  <si>
    <t>JENIS PEMBIAYAAN</t>
  </si>
  <si>
    <t>JUMLAH</t>
  </si>
  <si>
    <t>Uang Saku</t>
  </si>
  <si>
    <t>Uang Makan</t>
  </si>
  <si>
    <t>Listrik per bulan</t>
  </si>
  <si>
    <t>sekolah per bulan</t>
  </si>
  <si>
    <t>Pembimbing per bulan</t>
  </si>
  <si>
    <t>Keamanan, kebersihan dan gedung perbulan</t>
  </si>
  <si>
    <t>TOTAL INVOICE YANG DIBAYARKAN</t>
  </si>
  <si>
    <t>Purwakarta, 23 November 2022</t>
  </si>
  <si>
    <t>Disetujui</t>
  </si>
  <si>
    <t>Diketahui</t>
  </si>
  <si>
    <t>Diperiksa</t>
  </si>
  <si>
    <t>Dibuat</t>
  </si>
  <si>
    <t>Abd. Rachman</t>
  </si>
  <si>
    <t>Roushan</t>
  </si>
  <si>
    <t>S. Tomi</t>
  </si>
  <si>
    <t>Erna A</t>
  </si>
  <si>
    <t>BOD</t>
  </si>
  <si>
    <t>Manager</t>
  </si>
  <si>
    <t>Leader</t>
  </si>
  <si>
    <t>Admin</t>
  </si>
  <si>
    <t>KELAS A (HENDRA)</t>
  </si>
  <si>
    <t>No</t>
  </si>
  <si>
    <t>Nama</t>
  </si>
  <si>
    <t>Cost Perhari</t>
  </si>
  <si>
    <t>Cost Makan Perhari</t>
  </si>
  <si>
    <t>Jumlah Kehadiran</t>
  </si>
  <si>
    <t>Total Target</t>
  </si>
  <si>
    <t>Total OK</t>
  </si>
  <si>
    <t>%</t>
  </si>
  <si>
    <t>Cost Target</t>
  </si>
  <si>
    <t>Cost Makan</t>
  </si>
  <si>
    <t>Total
 Cost Target + Cost Makan</t>
  </si>
  <si>
    <t>TOTAL PERSENTASE</t>
  </si>
  <si>
    <t>JML PRODUK</t>
  </si>
  <si>
    <t>TP/JML PRODUK</t>
  </si>
  <si>
    <t>WIWI PARIDA</t>
  </si>
  <si>
    <t>DELLA C CARROLINE</t>
  </si>
  <si>
    <t>RISKA</t>
  </si>
  <si>
    <t>PUTRI F</t>
  </si>
  <si>
    <t>SUSI</t>
  </si>
  <si>
    <t>GILANG F</t>
  </si>
  <si>
    <t>AISYAH</t>
  </si>
  <si>
    <t>ADJI N AMALIA</t>
  </si>
  <si>
    <t>IRHAM HAMIDI</t>
  </si>
  <si>
    <t>INAH</t>
  </si>
  <si>
    <t>BANG BANG</t>
  </si>
  <si>
    <t>GALANG A</t>
  </si>
  <si>
    <t>SURYA PRATAMA</t>
  </si>
  <si>
    <t>TASYA</t>
  </si>
  <si>
    <t>DIMAS MAULANA</t>
  </si>
  <si>
    <t>ASEP SAMSUDIN</t>
  </si>
  <si>
    <t>KIKI</t>
  </si>
  <si>
    <t>IRFAN FAUZI</t>
  </si>
  <si>
    <t>NATASYA</t>
  </si>
  <si>
    <t>DHEA N</t>
  </si>
  <si>
    <t>TIARA RAHMAWATI</t>
  </si>
  <si>
    <t>MELATI HERWINUARI</t>
  </si>
  <si>
    <t>MILA AYU</t>
  </si>
  <si>
    <t>M ADE ANGGARA</t>
  </si>
  <si>
    <t>M MAULANA</t>
  </si>
  <si>
    <t>FADHIL MUHAMMAD</t>
  </si>
  <si>
    <t>ADAM HASANUDIN</t>
  </si>
  <si>
    <t>M LURY</t>
  </si>
  <si>
    <t>HALDI MALDANI</t>
  </si>
  <si>
    <t>AHMAD FAUZAN</t>
  </si>
  <si>
    <t>RIKI AGUNG</t>
  </si>
  <si>
    <t>M ARIF WICAKSONO</t>
  </si>
  <si>
    <t>M FAJAR</t>
  </si>
  <si>
    <t>M ZAMY</t>
  </si>
  <si>
    <t>ADIRA SUANDI</t>
  </si>
  <si>
    <t>M RAFIE MULINDRA</t>
  </si>
  <si>
    <t>RAMA DANDI N</t>
  </si>
  <si>
    <t>WANDI</t>
  </si>
  <si>
    <t>RAMDANI</t>
  </si>
  <si>
    <t>M FAHRU ROJI</t>
  </si>
  <si>
    <t>M DZAKY</t>
  </si>
  <si>
    <t>REGA ADITYA</t>
  </si>
  <si>
    <t>M ILHAM HERMANSYAH</t>
  </si>
  <si>
    <t>FAHMI RISTIADI</t>
  </si>
  <si>
    <t>M ARRAFI</t>
  </si>
  <si>
    <t>M RIFKI WIJAYA</t>
  </si>
  <si>
    <t>SURYA AJI</t>
  </si>
  <si>
    <t>DERI RAHMAT</t>
  </si>
  <si>
    <t>ANDRE W SATRIA</t>
  </si>
  <si>
    <t>ADEN APRILIAN</t>
  </si>
  <si>
    <t>ZOHAN SETIABUDI</t>
  </si>
  <si>
    <t>M LAKSMANA</t>
  </si>
  <si>
    <t>RIAN A FIRMANSYAH</t>
  </si>
  <si>
    <t>GINANJAR</t>
  </si>
  <si>
    <t>M FAIZ</t>
  </si>
  <si>
    <t>INDRA ZAELANI</t>
  </si>
  <si>
    <t>AFRIYAN NURHAKIM</t>
  </si>
  <si>
    <t>M REZA MALDINI</t>
  </si>
  <si>
    <t>KHAYRU LUTFHI</t>
  </si>
  <si>
    <t>ASWA</t>
  </si>
  <si>
    <t>ODIH</t>
  </si>
  <si>
    <t>HARYASENA</t>
  </si>
  <si>
    <t>SYARIF ARDIANTO</t>
  </si>
  <si>
    <t>DIMAS A</t>
  </si>
  <si>
    <t>DIMAS ILHAM</t>
  </si>
  <si>
    <t>RADITHYA</t>
  </si>
  <si>
    <t>OK APRASETYO</t>
  </si>
  <si>
    <t>ADINDA N</t>
  </si>
  <si>
    <t>M AKBAR</t>
  </si>
  <si>
    <t>RIFKI</t>
  </si>
  <si>
    <t>ALVIN</t>
  </si>
  <si>
    <t>RAMDAN ABIDIN</t>
  </si>
  <si>
    <t>REYHAN MUHAMMAD</t>
  </si>
  <si>
    <t>FEBY ADIAR</t>
  </si>
  <si>
    <t>IKHSAN</t>
  </si>
  <si>
    <t>ROMANSYAH A</t>
  </si>
  <si>
    <t>DRUPADI</t>
  </si>
  <si>
    <t>RAYHAN</t>
  </si>
  <si>
    <t>Confirm Ok</t>
  </si>
  <si>
    <t>MUHAMMAD FAHRU ROJI</t>
  </si>
  <si>
    <t>MELATI H PUTRI</t>
  </si>
  <si>
    <t>RAMA DINDA</t>
  </si>
  <si>
    <t>ADIRA S</t>
  </si>
  <si>
    <t>KHAYRUL LUTFI</t>
  </si>
  <si>
    <t>AHMAD FAUDZAN</t>
  </si>
  <si>
    <t>REGA ADHITYA</t>
  </si>
  <si>
    <t>M RIFKI W</t>
  </si>
  <si>
    <t>ANDRE WIRA SATRIA</t>
  </si>
  <si>
    <t>ADEN A</t>
  </si>
  <si>
    <t>ZOHAN</t>
  </si>
  <si>
    <t>HALDI M</t>
  </si>
  <si>
    <t>DHEA NAUFALIDA</t>
  </si>
  <si>
    <t>M ILHAM F</t>
  </si>
  <si>
    <t>AFRIYAN</t>
  </si>
  <si>
    <t>KELAS B (SUPRI)</t>
  </si>
  <si>
    <t>M RIZKY</t>
  </si>
  <si>
    <t>RISKY IBROHIM</t>
  </si>
  <si>
    <t>RIZKY H</t>
  </si>
  <si>
    <t>HARISKA</t>
  </si>
  <si>
    <t>DESI N ALFIANI</t>
  </si>
  <si>
    <t>FATUROHMAN</t>
  </si>
  <si>
    <t>FERDIYAN RAMANDIKA</t>
  </si>
  <si>
    <t>ALDA ARYUDI</t>
  </si>
  <si>
    <t>HANDIKA P</t>
  </si>
  <si>
    <t>LATIFATUL A</t>
  </si>
  <si>
    <t>ARYO</t>
  </si>
  <si>
    <t>M FADILAH</t>
  </si>
  <si>
    <t>DENDI S</t>
  </si>
  <si>
    <t>ALFAN F</t>
  </si>
  <si>
    <t>YUDISTIRA</t>
  </si>
  <si>
    <t>ESA FEBRIYANSYAH</t>
  </si>
  <si>
    <t>FERDI H</t>
  </si>
  <si>
    <t>PAJAR R</t>
  </si>
  <si>
    <t>M IKHSAN F</t>
  </si>
  <si>
    <t>THORIQ ALTHAF SYAH</t>
  </si>
  <si>
    <t>MUHIDIN</t>
  </si>
  <si>
    <t>IFAN RUGA H</t>
  </si>
  <si>
    <t>A FAIRUZ J</t>
  </si>
  <si>
    <t>ARYA ZG</t>
  </si>
  <si>
    <t>WAHYUDIN</t>
  </si>
  <si>
    <t>ROBI A</t>
  </si>
  <si>
    <t>SYAHDAT B</t>
  </si>
  <si>
    <t>RIKI MAULANA</t>
  </si>
  <si>
    <t>IFAL M KAHFI</t>
  </si>
  <si>
    <t>ARYA TUBAGUS</t>
  </si>
  <si>
    <t>SUDIRMAN</t>
  </si>
  <si>
    <t>RIVALDI</t>
  </si>
  <si>
    <t>A SAEPUDIN</t>
  </si>
  <si>
    <t>ADHIKA D PUTRA</t>
  </si>
  <si>
    <t>ILHAM R</t>
  </si>
  <si>
    <t>ILYAS S</t>
  </si>
  <si>
    <t>NURHIKMAH</t>
  </si>
  <si>
    <t>SIFA A AZZAHRA</t>
  </si>
  <si>
    <t>IMAN FAISAL S</t>
  </si>
  <si>
    <t>M FIRMAN A</t>
  </si>
  <si>
    <t>M RIZAL F</t>
  </si>
  <si>
    <t>AJI D</t>
  </si>
  <si>
    <t>HELMI JULIANTO</t>
  </si>
  <si>
    <t>HARRIS SYAM</t>
  </si>
  <si>
    <t>RIZIK PERMANA</t>
  </si>
  <si>
    <t>RHISNA</t>
  </si>
  <si>
    <t>SELIA</t>
  </si>
  <si>
    <t>M AROF</t>
  </si>
  <si>
    <t>M ADE J</t>
  </si>
  <si>
    <t>EVAN LISTIYANA</t>
  </si>
  <si>
    <t>M PIAN</t>
  </si>
  <si>
    <t>M FADLY</t>
  </si>
  <si>
    <t>NAZWA N AISAH</t>
  </si>
  <si>
    <t>NOVAN</t>
  </si>
  <si>
    <t>SAKIWA</t>
  </si>
  <si>
    <t>ECHA</t>
  </si>
  <si>
    <t>NESYA</t>
  </si>
  <si>
    <t>WILDAN</t>
  </si>
  <si>
    <t>RINCIAN POTONGAN TEACHING FACTORY MUHAMMADIYAH 1</t>
  </si>
  <si>
    <t>KODE</t>
  </si>
  <si>
    <t>PART NO</t>
  </si>
  <si>
    <t>PART NAME</t>
  </si>
  <si>
    <t>PRICE</t>
  </si>
  <si>
    <t>TOTAL NG</t>
  </si>
  <si>
    <t>R. ITEC.002</t>
  </si>
  <si>
    <t>G04447</t>
  </si>
  <si>
    <t>RUBBER COVER</t>
  </si>
  <si>
    <t>R. ITEC.005</t>
  </si>
  <si>
    <t>G04129-02</t>
  </si>
  <si>
    <t>CAP RUBBER</t>
  </si>
  <si>
    <t>-</t>
  </si>
  <si>
    <t>RS BULB BYNT</t>
  </si>
  <si>
    <t>CVR-SKT-WR-SL</t>
  </si>
  <si>
    <t>R.KI.058</t>
  </si>
  <si>
    <t>99301-39009</t>
  </si>
  <si>
    <t>BUSHING</t>
  </si>
  <si>
    <t>R. ITEC.007</t>
  </si>
  <si>
    <t>G00679-01</t>
  </si>
  <si>
    <t>COVER REAR STOP</t>
  </si>
  <si>
    <t>R.VIN.005</t>
  </si>
  <si>
    <t>85373-BZ010</t>
  </si>
  <si>
    <t>GROMET WASHER</t>
  </si>
  <si>
    <t>R.EWI.004</t>
  </si>
  <si>
    <t>32108-K59J-A700-H1</t>
  </si>
  <si>
    <t>COVER LEAD WINKER</t>
  </si>
  <si>
    <t>VMBODY-TA1290M-FG</t>
  </si>
  <si>
    <t>SEAL</t>
  </si>
  <si>
    <t>R.KI.049</t>
  </si>
  <si>
    <t>32108-K15G-9200</t>
  </si>
  <si>
    <t>COVER</t>
  </si>
  <si>
    <t xml:space="preserve"> </t>
  </si>
  <si>
    <t>PEMBAYARAN INVOICE TF MUHAMMADIYAH 1</t>
  </si>
  <si>
    <t>KET</t>
  </si>
  <si>
    <t>INSENTIF</t>
  </si>
  <si>
    <t>UANG MAKAN</t>
  </si>
  <si>
    <t>LAIN-LAIN</t>
  </si>
  <si>
    <t>Pembulatan</t>
  </si>
  <si>
    <t>TOTAL</t>
  </si>
  <si>
    <t>Total</t>
  </si>
  <si>
    <t>Potongan Deffect (NG)</t>
  </si>
  <si>
    <t>DAFTAR HARGA FINISHING DAN CHECKER PLASMA</t>
  </si>
  <si>
    <t xml:space="preserve">PART NO </t>
  </si>
  <si>
    <t>Total sebelum BBM</t>
  </si>
  <si>
    <t>PRICE FINISHING / PCS</t>
  </si>
  <si>
    <t>PRICE CHECKER / PCS</t>
  </si>
  <si>
    <t>PRICE PACKAGING / PCS</t>
  </si>
  <si>
    <t>BBM &amp; MP                     ( del ) / pcs</t>
  </si>
  <si>
    <t>TOTAL PRICE / PCS</t>
  </si>
  <si>
    <t>Tota QTY</t>
  </si>
  <si>
    <t>Total Harga</t>
  </si>
  <si>
    <t xml:space="preserve"> RUBBER 001</t>
  </si>
  <si>
    <t>92161-0220</t>
  </si>
  <si>
    <t>DAMPER</t>
  </si>
  <si>
    <t xml:space="preserve"> RUBBER 002</t>
  </si>
  <si>
    <t>92161-0520</t>
  </si>
  <si>
    <t xml:space="preserve"> RUBBER 003</t>
  </si>
  <si>
    <t>92161-0521</t>
  </si>
  <si>
    <t xml:space="preserve"> RUBBER 004</t>
  </si>
  <si>
    <t>92071-024</t>
  </si>
  <si>
    <t>GROMMET</t>
  </si>
  <si>
    <t xml:space="preserve"> RUBBER 005</t>
  </si>
  <si>
    <t>92006-1348</t>
  </si>
  <si>
    <t>PLUG</t>
  </si>
  <si>
    <t xml:space="preserve"> RUBBER 006</t>
  </si>
  <si>
    <t>49016-1067</t>
  </si>
  <si>
    <t>BOOT</t>
  </si>
  <si>
    <t xml:space="preserve"> RUBBER 007</t>
  </si>
  <si>
    <t>49006-1310</t>
  </si>
  <si>
    <t xml:space="preserve"> RUBBER 008</t>
  </si>
  <si>
    <t>92075-209Z</t>
  </si>
  <si>
    <t xml:space="preserve"> RUBBER 009</t>
  </si>
  <si>
    <t>92075-1690</t>
  </si>
  <si>
    <t xml:space="preserve"> RUBBER 010</t>
  </si>
  <si>
    <t>92160-1115</t>
  </si>
  <si>
    <t xml:space="preserve"> RUBBER 011</t>
  </si>
  <si>
    <t>92160-1422</t>
  </si>
  <si>
    <t xml:space="preserve"> RUBBER 012</t>
  </si>
  <si>
    <t>49016-0477A</t>
  </si>
  <si>
    <t xml:space="preserve"> RUBBER 013</t>
  </si>
  <si>
    <t>13157-004Z</t>
  </si>
  <si>
    <t>BUSH</t>
  </si>
  <si>
    <t xml:space="preserve"> RUBBER 014</t>
  </si>
  <si>
    <t>92161-0522</t>
  </si>
  <si>
    <t xml:space="preserve"> RUBBER 015</t>
  </si>
  <si>
    <t>43064-007Z</t>
  </si>
  <si>
    <t>CLAMP RUB</t>
  </si>
  <si>
    <t xml:space="preserve"> RUBBER 017</t>
  </si>
  <si>
    <t>92161-0370A</t>
  </si>
  <si>
    <t xml:space="preserve"> RUBBER 018</t>
  </si>
  <si>
    <t>92161-0371A</t>
  </si>
  <si>
    <t xml:space="preserve"> RUBBER 019</t>
  </si>
  <si>
    <t>11065-0313A</t>
  </si>
  <si>
    <t>CAP</t>
  </si>
  <si>
    <t xml:space="preserve"> RUBBER 022</t>
  </si>
  <si>
    <t>92075-0056</t>
  </si>
  <si>
    <t xml:space="preserve"> RUBBER 023</t>
  </si>
  <si>
    <t>92006-1499</t>
  </si>
  <si>
    <t xml:space="preserve"> RUBBER 024</t>
  </si>
  <si>
    <t>92161-1273</t>
  </si>
  <si>
    <t xml:space="preserve"> RUBBER 025</t>
  </si>
  <si>
    <t>92161-1630</t>
  </si>
  <si>
    <t xml:space="preserve"> RUBBER 026</t>
  </si>
  <si>
    <t>92160-1294</t>
  </si>
  <si>
    <t xml:space="preserve"> RUBBER 027</t>
  </si>
  <si>
    <t>11012-1933</t>
  </si>
  <si>
    <t xml:space="preserve"> RUBBER 028</t>
  </si>
  <si>
    <t>53004-0011</t>
  </si>
  <si>
    <t>MAT</t>
  </si>
  <si>
    <t xml:space="preserve"> RUBBER 029</t>
  </si>
  <si>
    <t>49016-0039A</t>
  </si>
  <si>
    <t>COVER SEAL</t>
  </si>
  <si>
    <t xml:space="preserve"> RUBBER 032</t>
  </si>
  <si>
    <t>92161-1648</t>
  </si>
  <si>
    <t>Damper</t>
  </si>
  <si>
    <t xml:space="preserve"> RUBBER 033</t>
  </si>
  <si>
    <t>92071-0055</t>
  </si>
  <si>
    <t>R.ISE.001</t>
  </si>
  <si>
    <t xml:space="preserve"> 4772-333-700 Hs 60</t>
  </si>
  <si>
    <t xml:space="preserve"> R. S. BULB BYNT</t>
  </si>
  <si>
    <t>R.ISE.002</t>
  </si>
  <si>
    <t xml:space="preserve"> 6266879200</t>
  </si>
  <si>
    <t xml:space="preserve"> BYNT SEPATU BLACK</t>
  </si>
  <si>
    <t>R.ISE.003</t>
  </si>
  <si>
    <t xml:space="preserve"> 4464949700</t>
  </si>
  <si>
    <t xml:space="preserve"> BYNT SEPATU BLUE</t>
  </si>
  <si>
    <t>R.ISE.004</t>
  </si>
  <si>
    <t>R.ISE.005</t>
  </si>
  <si>
    <t xml:space="preserve"> 4772-333-700 Hs 70</t>
  </si>
  <si>
    <t>R.ISE.006</t>
  </si>
  <si>
    <t>2181046000 (BEI)</t>
  </si>
  <si>
    <t>R.ISE.007</t>
  </si>
  <si>
    <t xml:space="preserve"> R. S. BULB BYNT NATURAL</t>
  </si>
  <si>
    <t>R.AI.001</t>
  </si>
  <si>
    <t>32108-KET-9100</t>
  </si>
  <si>
    <t>COVER CONECTOR</t>
  </si>
  <si>
    <t>R.AI.002</t>
  </si>
  <si>
    <t>32118-KEV-8800</t>
  </si>
  <si>
    <t>PROTECTOR</t>
  </si>
  <si>
    <t>R.AI.003</t>
  </si>
  <si>
    <t>D20-1-S7</t>
  </si>
  <si>
    <t>R.AI.004</t>
  </si>
  <si>
    <t>31B-H2598-00</t>
  </si>
  <si>
    <t>R.AI.005</t>
  </si>
  <si>
    <t>3CI-H7178-00-1</t>
  </si>
  <si>
    <t>COVER COUPLER</t>
  </si>
  <si>
    <t>R.AI.006</t>
  </si>
  <si>
    <t>3CI-H2119-00-0</t>
  </si>
  <si>
    <t>COVER LEAD WIRE</t>
  </si>
  <si>
    <t>R.AI.007</t>
  </si>
  <si>
    <t>49016-1195A</t>
  </si>
  <si>
    <t>R.AI.008</t>
  </si>
  <si>
    <t>50C</t>
  </si>
  <si>
    <t xml:space="preserve">COVER </t>
  </si>
  <si>
    <t>R.AI.009</t>
  </si>
  <si>
    <t>3KA-H2155-00</t>
  </si>
  <si>
    <t>R.AI.010</t>
  </si>
  <si>
    <t>30 MM</t>
  </si>
  <si>
    <t>HOLO KOTAK</t>
  </si>
  <si>
    <t>R.AI.011</t>
  </si>
  <si>
    <t>HOLO BULAT</t>
  </si>
  <si>
    <t>R.AI.012</t>
  </si>
  <si>
    <t xml:space="preserve"> 1 DY</t>
  </si>
  <si>
    <t>Cover Viton</t>
  </si>
  <si>
    <t>R.AI.013</t>
  </si>
  <si>
    <t>32108-KBA-9000</t>
  </si>
  <si>
    <t xml:space="preserve">Cover </t>
  </si>
  <si>
    <t>R.AI.014</t>
  </si>
  <si>
    <t>1WD-H2599-00-0</t>
  </si>
  <si>
    <t>Cover Connector</t>
  </si>
  <si>
    <t>R.AI.015</t>
  </si>
  <si>
    <t>1WD-H2532-00-W</t>
  </si>
  <si>
    <t>Cap</t>
  </si>
  <si>
    <t>R.AI.016</t>
  </si>
  <si>
    <t>1WD-H1916-00-1</t>
  </si>
  <si>
    <t>Cover Terminal</t>
  </si>
  <si>
    <t>R.AI.017</t>
  </si>
  <si>
    <t>08F13-504-000-15</t>
  </si>
  <si>
    <t>Grommet</t>
  </si>
  <si>
    <t>R.AI.019</t>
  </si>
  <si>
    <t>ASK 001</t>
  </si>
  <si>
    <t>Holo 3 x3</t>
  </si>
  <si>
    <t>R.AI.020</t>
  </si>
  <si>
    <t>ASK 002</t>
  </si>
  <si>
    <t>Holo 4 x 4</t>
  </si>
  <si>
    <t>R.AI.021</t>
  </si>
  <si>
    <t>ASK 003</t>
  </si>
  <si>
    <t>Holo 5 x 5</t>
  </si>
  <si>
    <t>R.AI.022</t>
  </si>
  <si>
    <t xml:space="preserve"> 1 DY-H2599-00-BK</t>
  </si>
  <si>
    <t>R.KI.001</t>
  </si>
  <si>
    <t>519-0107-90-00</t>
  </si>
  <si>
    <t>RUBBER SOCKET</t>
  </si>
  <si>
    <t>R.KI.002</t>
  </si>
  <si>
    <t>0550-00107B</t>
  </si>
  <si>
    <t>R.KI.003</t>
  </si>
  <si>
    <t>SN900-02422A</t>
  </si>
  <si>
    <t>BODY A</t>
  </si>
  <si>
    <t>R.KI.004</t>
  </si>
  <si>
    <t>SN904-20600C</t>
  </si>
  <si>
    <t>SEAL GASKET</t>
  </si>
  <si>
    <t>R.KI.005</t>
  </si>
  <si>
    <t>32108-KPH-7000</t>
  </si>
  <si>
    <t>R.KI.006</t>
  </si>
  <si>
    <t>50547-763-00</t>
  </si>
  <si>
    <t>CVR TERMINAL</t>
  </si>
  <si>
    <t>R.KI.007</t>
  </si>
  <si>
    <t>31861-10D00</t>
  </si>
  <si>
    <t>CAP STARTER RELAY</t>
  </si>
  <si>
    <t>R.KI.008</t>
  </si>
  <si>
    <t>31861-48B10</t>
  </si>
  <si>
    <t>R.KI.009</t>
  </si>
  <si>
    <t>32411-253-0000</t>
  </si>
  <si>
    <t>BEI-KMI-004</t>
  </si>
  <si>
    <t>R.KI.010</t>
  </si>
  <si>
    <t>33624-13H00</t>
  </si>
  <si>
    <t>R.KI.011</t>
  </si>
  <si>
    <t>33624-31010</t>
  </si>
  <si>
    <t>R.KI.012</t>
  </si>
  <si>
    <t>33624-20H00</t>
  </si>
  <si>
    <t>R.KI.013</t>
  </si>
  <si>
    <t>706387-1100</t>
  </si>
  <si>
    <t>COVER KVLP</t>
  </si>
  <si>
    <t>R.KI.014</t>
  </si>
  <si>
    <t>R.KI.015</t>
  </si>
  <si>
    <t>BEI-KMI-005</t>
  </si>
  <si>
    <t>DUMPER HOLDER</t>
  </si>
  <si>
    <t>R.KI.016</t>
  </si>
  <si>
    <t>32107-KGH-9000</t>
  </si>
  <si>
    <t>R.KI.017</t>
  </si>
  <si>
    <t>49016-0057</t>
  </si>
  <si>
    <t>R.KI.018</t>
  </si>
  <si>
    <t>32195-KTW-9000</t>
  </si>
  <si>
    <t>R.KI.019</t>
  </si>
  <si>
    <t>BR-002</t>
  </si>
  <si>
    <t>BUSSING</t>
  </si>
  <si>
    <t>R.KI.020</t>
  </si>
  <si>
    <t>BR-001</t>
  </si>
  <si>
    <t>R.KI.021</t>
  </si>
  <si>
    <t>0519-02900/KS-04</t>
  </si>
  <si>
    <t>R.KI.022</t>
  </si>
  <si>
    <t>31861-13HAO</t>
  </si>
  <si>
    <t>R.KI.023</t>
  </si>
  <si>
    <t>150881M001/8240105399E</t>
  </si>
  <si>
    <t>LAMP HOLDER</t>
  </si>
  <si>
    <t>R.KI.024</t>
  </si>
  <si>
    <t>SN900-01222E</t>
  </si>
  <si>
    <t>SOCKET BODY E</t>
  </si>
  <si>
    <t>R.KI.025</t>
  </si>
  <si>
    <t>21028-17601</t>
  </si>
  <si>
    <t>SOCKET FLUG KOITO</t>
  </si>
  <si>
    <t>R.KI.026</t>
  </si>
  <si>
    <t>32108-KVK-9000</t>
  </si>
  <si>
    <t>R.KI.027</t>
  </si>
  <si>
    <t>0519-00109B</t>
  </si>
  <si>
    <t>R.KI.028</t>
  </si>
  <si>
    <t>0707A</t>
  </si>
  <si>
    <t>R.KI.029</t>
  </si>
  <si>
    <t>11065-0761A</t>
  </si>
  <si>
    <t>R.KI.030</t>
  </si>
  <si>
    <t>CVR-SKT-WR-SL-175</t>
  </si>
  <si>
    <t>R.KI.031</t>
  </si>
  <si>
    <t>R.KI.032</t>
  </si>
  <si>
    <t>SN900-10250C</t>
  </si>
  <si>
    <t>R.KI.033</t>
  </si>
  <si>
    <t>SN900-10340C</t>
  </si>
  <si>
    <t>R.KI.034</t>
  </si>
  <si>
    <t>SN907-16700A</t>
  </si>
  <si>
    <t>R.KI.035</t>
  </si>
  <si>
    <t>SN907-22400A</t>
  </si>
  <si>
    <t>R.KI.036</t>
  </si>
  <si>
    <t>92161-1576</t>
  </si>
  <si>
    <t>COVER HOLDER</t>
  </si>
  <si>
    <t>R.KI.037</t>
  </si>
  <si>
    <t>BRI-HCD2-0003</t>
  </si>
  <si>
    <t>COVER CABLE CAMERA</t>
  </si>
  <si>
    <t>R.KI.038</t>
  </si>
  <si>
    <t>32108-KWA-8300</t>
  </si>
  <si>
    <t>R.KI.039</t>
  </si>
  <si>
    <t>32109-K15-9000</t>
  </si>
  <si>
    <t>R.KI.040</t>
  </si>
  <si>
    <t>3213-K18-9000</t>
  </si>
  <si>
    <t>Cover Injector Coupler</t>
  </si>
  <si>
    <t>R.KI.041</t>
  </si>
  <si>
    <t>32106-KEI-6000</t>
  </si>
  <si>
    <t>Cover</t>
  </si>
  <si>
    <t>R.KI.042</t>
  </si>
  <si>
    <t>Gasket</t>
  </si>
  <si>
    <t>R.KI.043</t>
  </si>
  <si>
    <t>SN904-11260</t>
  </si>
  <si>
    <t>R.KI.044</t>
  </si>
  <si>
    <t>KS 24-701</t>
  </si>
  <si>
    <t>Boot Cover</t>
  </si>
  <si>
    <t>R.KI.045</t>
  </si>
  <si>
    <t>BRI-01-C-0001 ( KZR )</t>
  </si>
  <si>
    <t>R.KI.051</t>
  </si>
  <si>
    <t>32108-K93A-N001-H1</t>
  </si>
  <si>
    <t>COVER OLD</t>
  </si>
  <si>
    <t xml:space="preserve"> RUBBER 030</t>
  </si>
  <si>
    <t>0361</t>
  </si>
  <si>
    <t xml:space="preserve"> RUBBER 031</t>
  </si>
  <si>
    <t>99241-50207</t>
  </si>
  <si>
    <t>Bulbynt sepatu KOITO</t>
  </si>
  <si>
    <t>R.KI.046</t>
  </si>
  <si>
    <t>BR-004</t>
  </si>
  <si>
    <t>Plug BEE</t>
  </si>
  <si>
    <t>R.KI.047</t>
  </si>
  <si>
    <t>ZAB004-701X</t>
  </si>
  <si>
    <t>RUBBER SOCKET ( T5 )</t>
  </si>
  <si>
    <t>R.KI.048</t>
  </si>
  <si>
    <t xml:space="preserve">32115-KBG-0030-HI </t>
  </si>
  <si>
    <t>SLEEVE ( 7210-0142 )</t>
  </si>
  <si>
    <t>R.KI.050</t>
  </si>
  <si>
    <t>32108-MFY-0000</t>
  </si>
  <si>
    <t>32113-K15G-9201</t>
  </si>
  <si>
    <t>R.KI.052</t>
  </si>
  <si>
    <t>7105-3159</t>
  </si>
  <si>
    <t>R.KMI.001</t>
  </si>
  <si>
    <t>CUSHION</t>
  </si>
  <si>
    <t>R.KMI.002</t>
  </si>
  <si>
    <t>R.KMI.003</t>
  </si>
  <si>
    <t>R.KMI.004</t>
  </si>
  <si>
    <t>R.KMI.005</t>
  </si>
  <si>
    <t>0709501035</t>
  </si>
  <si>
    <t>R.KMI.006</t>
  </si>
  <si>
    <t>195-54-42538</t>
  </si>
  <si>
    <t>R.KMI.007</t>
  </si>
  <si>
    <t>0709500524</t>
  </si>
  <si>
    <t>R.KMI.008</t>
  </si>
  <si>
    <t>0709500421</t>
  </si>
  <si>
    <t>R.KMI.009</t>
  </si>
  <si>
    <t>0709501034</t>
  </si>
  <si>
    <t>R.KMI.010</t>
  </si>
  <si>
    <t>0709500627</t>
  </si>
  <si>
    <t>R.KMI.011</t>
  </si>
  <si>
    <t>CUSHION A</t>
  </si>
  <si>
    <t>R.KMI.012</t>
  </si>
  <si>
    <t>CUSHION B</t>
  </si>
  <si>
    <t>R.KMI.013</t>
  </si>
  <si>
    <t>R.KMI.014</t>
  </si>
  <si>
    <t>195-Z11-2970</t>
  </si>
  <si>
    <t>R.KMI.015</t>
  </si>
  <si>
    <t>R.KMI.016</t>
  </si>
  <si>
    <t>418-54-13151</t>
  </si>
  <si>
    <t>R.KMI.017</t>
  </si>
  <si>
    <t>0709500420</t>
  </si>
  <si>
    <t>R.KMI.018</t>
  </si>
  <si>
    <t>20Y5485230</t>
  </si>
  <si>
    <t xml:space="preserve">SEAL </t>
  </si>
  <si>
    <t>R.KMI.019</t>
  </si>
  <si>
    <t>22B5411150</t>
  </si>
  <si>
    <t>R.KMI.020</t>
  </si>
  <si>
    <t>ROD</t>
  </si>
  <si>
    <t>R.KMI.021</t>
  </si>
  <si>
    <t>R.KMI.022</t>
  </si>
  <si>
    <t>O-RING</t>
  </si>
  <si>
    <t>R.KMI.023</t>
  </si>
  <si>
    <t>195-54-42550</t>
  </si>
  <si>
    <t>R.KMI.024</t>
  </si>
  <si>
    <t>0268</t>
  </si>
  <si>
    <t>R.KMI.025</t>
  </si>
  <si>
    <t>21K-62-35270</t>
  </si>
  <si>
    <t>R.KMI.026</t>
  </si>
  <si>
    <t>21T-62-39540</t>
  </si>
  <si>
    <t>SEAT</t>
  </si>
  <si>
    <t>R.KMI.027</t>
  </si>
  <si>
    <t>R.KMI.028</t>
  </si>
  <si>
    <t>17A-04-12550</t>
  </si>
  <si>
    <t>R.KMI.029</t>
  </si>
  <si>
    <t>134-62-61550</t>
  </si>
  <si>
    <t>R.KMI.030</t>
  </si>
  <si>
    <t>20970-53150</t>
  </si>
  <si>
    <t>R.KMI.031</t>
  </si>
  <si>
    <t>08037-11425</t>
  </si>
  <si>
    <t>R.KMI.032</t>
  </si>
  <si>
    <t>285-01-12411</t>
  </si>
  <si>
    <t>RUBBER</t>
  </si>
  <si>
    <t>R.KMI.033</t>
  </si>
  <si>
    <t>39156-2564</t>
  </si>
  <si>
    <t>PAD</t>
  </si>
  <si>
    <t>R.PC.001</t>
  </si>
  <si>
    <t>122-1122-M001</t>
  </si>
  <si>
    <t xml:space="preserve">CAP </t>
  </si>
  <si>
    <t>R.PC.002</t>
  </si>
  <si>
    <t>150881M001E</t>
  </si>
  <si>
    <t>R.BPI.001</t>
  </si>
  <si>
    <t>0508-00138-90-00</t>
  </si>
  <si>
    <t>PACKING</t>
  </si>
  <si>
    <t>R.MTL.001</t>
  </si>
  <si>
    <t>HIP CONECTOR</t>
  </si>
  <si>
    <t>R.MTL.002</t>
  </si>
  <si>
    <t>16058-2019</t>
  </si>
  <si>
    <t>R.MTL.003</t>
  </si>
  <si>
    <t>Y9963-20809</t>
  </si>
  <si>
    <t>R.MTL.004</t>
  </si>
  <si>
    <t>Cap Oring Seal</t>
  </si>
  <si>
    <t>R.SDI.001</t>
  </si>
  <si>
    <t>CI 822</t>
  </si>
  <si>
    <t>HOLDER KWW</t>
  </si>
  <si>
    <t>R.SDI.002</t>
  </si>
  <si>
    <t>CI 833</t>
  </si>
  <si>
    <t>R.SDI.004</t>
  </si>
  <si>
    <t>CI 849</t>
  </si>
  <si>
    <t>R.SDI.005</t>
  </si>
  <si>
    <t>CI 836</t>
  </si>
  <si>
    <t>R.SDI.006</t>
  </si>
  <si>
    <t>CI 810</t>
  </si>
  <si>
    <t>R.SDI.007</t>
  </si>
  <si>
    <t>ADP-9-1NL</t>
  </si>
  <si>
    <t xml:space="preserve">HOLDER </t>
  </si>
  <si>
    <t>R.MRG.001</t>
  </si>
  <si>
    <t>12001-03801</t>
  </si>
  <si>
    <t xml:space="preserve">Boot </t>
  </si>
  <si>
    <t>R.MRG.002</t>
  </si>
  <si>
    <t>53384-BZ020</t>
  </si>
  <si>
    <t>Cushion Hood</t>
  </si>
  <si>
    <t>R.MRI.001</t>
  </si>
  <si>
    <t>TMRI</t>
  </si>
  <si>
    <t>R.MRI.002</t>
  </si>
  <si>
    <t>BRAKE HOSE</t>
  </si>
  <si>
    <t>R.MRI.003</t>
  </si>
  <si>
    <t>GROMMET SUZUKI</t>
  </si>
  <si>
    <t>R.MRI.004</t>
  </si>
  <si>
    <t>GROMMET KAWASAKI</t>
  </si>
  <si>
    <t>R.MRI.005</t>
  </si>
  <si>
    <t>GROMMET YAMAHA</t>
  </si>
  <si>
    <t>R.ICH.001</t>
  </si>
  <si>
    <t>000-Y32-0020-B</t>
  </si>
  <si>
    <t>Packing Ichikoh</t>
  </si>
  <si>
    <t>R.AI.018</t>
  </si>
  <si>
    <t>99302-33004</t>
  </si>
  <si>
    <t>Bushing</t>
  </si>
  <si>
    <t>R.KI.053</t>
  </si>
  <si>
    <t>32103-K81-N001</t>
  </si>
  <si>
    <t>COVER  CONNECTOR (CP)</t>
  </si>
  <si>
    <t>32103-K59J-A700-H1</t>
  </si>
  <si>
    <t>R.KI058</t>
  </si>
  <si>
    <t>ZHG006-701</t>
  </si>
  <si>
    <t>INSULATOR</t>
  </si>
  <si>
    <t>R.EWI.002</t>
  </si>
  <si>
    <t>32103-K59J-A702-H1</t>
  </si>
  <si>
    <t>R.EWI.003</t>
  </si>
  <si>
    <t>38306-K59J-A703-H1</t>
  </si>
  <si>
    <t>SUSPENSION</t>
  </si>
  <si>
    <t>R.EWI.001</t>
  </si>
  <si>
    <t xml:space="preserve">BRI-05-BS-001 </t>
  </si>
  <si>
    <t>BULB SOCKET</t>
  </si>
  <si>
    <t>R.ISE.008</t>
  </si>
  <si>
    <t>2181046000/ SN900-09022A</t>
  </si>
  <si>
    <t>R.KI.057</t>
  </si>
  <si>
    <t>WIR SL CLP 266</t>
  </si>
  <si>
    <t>R.KI.056</t>
  </si>
  <si>
    <t>WIR SL CLP 261</t>
  </si>
  <si>
    <t>R.KI.055</t>
  </si>
  <si>
    <t>7210-0163</t>
  </si>
  <si>
    <t>SLEEVE</t>
  </si>
  <si>
    <t>GASKET 2 LENS</t>
  </si>
  <si>
    <t>R.KI.054</t>
  </si>
  <si>
    <t>0034B-052</t>
  </si>
  <si>
    <t>GROMET MINDA</t>
  </si>
  <si>
    <t>R.LH.001</t>
  </si>
  <si>
    <t>LVH-10029-0-150</t>
  </si>
  <si>
    <t>DA/BD Sheet</t>
  </si>
  <si>
    <t>R.CP.001</t>
  </si>
  <si>
    <t>FST-7450 A21 0010</t>
  </si>
  <si>
    <t>SEAT BODY</t>
  </si>
  <si>
    <t>FSTZ200-A51</t>
  </si>
  <si>
    <t>R.VIN.001</t>
  </si>
  <si>
    <t>99004A-48060 (NA1550)</t>
  </si>
  <si>
    <t>GROMET</t>
  </si>
  <si>
    <t>R.VIN.002</t>
  </si>
  <si>
    <t>48815-BZ080 (NA1090)</t>
  </si>
  <si>
    <t>BUSH STABILIZER</t>
  </si>
  <si>
    <t>R.VIN.003</t>
  </si>
  <si>
    <t>16464-BZ010 (NA1260)</t>
  </si>
  <si>
    <t>BUSH TANG LOWER</t>
  </si>
  <si>
    <t>R.VIN.004</t>
  </si>
  <si>
    <t>48481-BZ090 (NA1720)</t>
  </si>
  <si>
    <t>SEAT SPRING</t>
  </si>
  <si>
    <t>R. ITEC.001</t>
  </si>
  <si>
    <t>G01330</t>
  </si>
  <si>
    <t>LOW COVER REAR STOP</t>
  </si>
  <si>
    <t>R. ITEC.003</t>
  </si>
  <si>
    <t>G04235</t>
  </si>
  <si>
    <t>GROMMET PULSER</t>
  </si>
  <si>
    <t>R. ITEC.004</t>
  </si>
  <si>
    <t>G04701</t>
  </si>
  <si>
    <t>R. ITEC.006</t>
  </si>
  <si>
    <t>G04395</t>
  </si>
  <si>
    <t>CAP CORD WATER PROOF</t>
  </si>
  <si>
    <t>R.VIN.006</t>
  </si>
  <si>
    <t>VMBODY-NA0890M-FG</t>
  </si>
  <si>
    <t>GROMET CLOTH</t>
  </si>
  <si>
    <t>32107-MJR-6700</t>
  </si>
  <si>
    <t>32113-K56-N000</t>
  </si>
  <si>
    <t>38771-K15-6000-H1</t>
  </si>
  <si>
    <t>SUSPENG CONTROL</t>
  </si>
  <si>
    <t>R.TRI.001</t>
  </si>
  <si>
    <t>Z11D-014A</t>
  </si>
  <si>
    <t>R.KI.059</t>
  </si>
  <si>
    <t>32108-KOWA-N000-H</t>
  </si>
  <si>
    <t>R.KMI.034</t>
  </si>
  <si>
    <t>12053-0267</t>
  </si>
  <si>
    <t>GUIDE CHAIN</t>
  </si>
  <si>
    <t>R.VIN.007</t>
  </si>
  <si>
    <t>VMBODY-TA13000M-FG</t>
  </si>
  <si>
    <t>VMBODY-TA1260M-FG</t>
  </si>
  <si>
    <t>92066-0965</t>
  </si>
  <si>
    <t>36618-49KA0</t>
  </si>
  <si>
    <t>32103-K0F-T010-Y1</t>
  </si>
  <si>
    <t>32115-K44-J000-H1</t>
  </si>
  <si>
    <t>39156-2521</t>
  </si>
  <si>
    <t>32108-K1AA-N200-H1</t>
  </si>
  <si>
    <t>BRI-01-P-002</t>
  </si>
  <si>
    <t>+0000044461</t>
  </si>
  <si>
    <t>+7034-1280</t>
  </si>
  <si>
    <t>BEI-CVR-020</t>
  </si>
  <si>
    <t>B5D-H2599-00</t>
  </si>
  <si>
    <t>CF512(KCJ)</t>
  </si>
  <si>
    <t>HOLDER</t>
  </si>
  <si>
    <t>ZP4034</t>
  </si>
  <si>
    <t>Packing D58A</t>
  </si>
  <si>
    <t>+7034-1279</t>
  </si>
  <si>
    <t>92161-2216</t>
  </si>
  <si>
    <t>11017-14808</t>
  </si>
  <si>
    <t>HIP CONNECTOR KEN</t>
  </si>
  <si>
    <t>RUBBER PACKING BOOT</t>
  </si>
  <si>
    <t>SEAL CAP RUBBER</t>
  </si>
  <si>
    <t>VMFUNC-TA0140M-FG</t>
  </si>
  <si>
    <t>BOOT CLUTCH</t>
  </si>
  <si>
    <t>92161-2111</t>
  </si>
  <si>
    <t>14093-0754</t>
  </si>
  <si>
    <t>14093-0755</t>
  </si>
  <si>
    <t>36618-49K00</t>
  </si>
  <si>
    <t>36618-49K10</t>
  </si>
  <si>
    <t>FW+C-6F</t>
  </si>
  <si>
    <t>RUBBER SEAL CONNECTOR</t>
  </si>
  <si>
    <t>BRI-24-S-001</t>
  </si>
  <si>
    <t>SILICONE SEAL</t>
  </si>
  <si>
    <t>BRI-24-S-002</t>
  </si>
  <si>
    <t>BRI-24-S-003</t>
  </si>
  <si>
    <t>BRI-24-S-004</t>
  </si>
  <si>
    <t>32108-K84A-9001-H1</t>
  </si>
  <si>
    <t>14093-0724A</t>
  </si>
  <si>
    <t>14093-0725A</t>
  </si>
  <si>
    <t>14093-0726A</t>
  </si>
  <si>
    <t>14093-0727A</t>
  </si>
  <si>
    <t>92161-2117A</t>
  </si>
  <si>
    <t>VMBODY-TA010M-FG</t>
  </si>
  <si>
    <t>D3G0510-001-01</t>
  </si>
  <si>
    <t>83301-TLAA-T010-28</t>
  </si>
  <si>
    <t>DA/BD SHEET</t>
  </si>
  <si>
    <t>92071-0782A</t>
  </si>
  <si>
    <t>31126-36070</t>
  </si>
  <si>
    <t>32108-K93-N000-H1</t>
  </si>
  <si>
    <t>C. CONECTOR "NEW"</t>
  </si>
  <si>
    <t>2075382482</t>
  </si>
  <si>
    <t>BRACKET</t>
  </si>
  <si>
    <t>2PK-H1662-00</t>
  </si>
  <si>
    <t>COVER CONNERCTOR</t>
  </si>
  <si>
    <t>22009-8L001</t>
  </si>
  <si>
    <t>ZSS002-701</t>
  </si>
  <si>
    <t>WATERPROOF COVER</t>
  </si>
  <si>
    <t>O-RING CHELSEA</t>
  </si>
  <si>
    <t>A0101-90215</t>
  </si>
  <si>
    <t>99301-39001</t>
  </si>
  <si>
    <t>13001-07505</t>
  </si>
  <si>
    <t>13001-07504</t>
  </si>
  <si>
    <t>YC-A010</t>
  </si>
  <si>
    <t>KNOB</t>
  </si>
  <si>
    <t>YC-A015</t>
  </si>
  <si>
    <t>YC-A020</t>
  </si>
  <si>
    <t>YC-A025</t>
  </si>
  <si>
    <t>22018-18690</t>
  </si>
  <si>
    <t>99301-39006</t>
  </si>
  <si>
    <t>32109-K56-N100</t>
  </si>
  <si>
    <t>SEAL CAP KEN</t>
  </si>
  <si>
    <t>ORING</t>
  </si>
  <si>
    <t>HIP CONNECTOR</t>
  </si>
  <si>
    <t>1225-1-03801</t>
  </si>
  <si>
    <t>1225-1-03802</t>
  </si>
  <si>
    <t>VMBODY-TA1270M-FG</t>
  </si>
  <si>
    <t>Purwakarta, 20 April 2020</t>
  </si>
  <si>
    <t>Wasroh</t>
  </si>
  <si>
    <t>Endah y</t>
  </si>
  <si>
    <t>Asep Nunu</t>
  </si>
  <si>
    <t>Dzakiyyah</t>
  </si>
  <si>
    <t>Asst Manager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</si>
</sst>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[$-409]d/mmm/yyyy;@"/>
    <numFmt numFmtId="166" formatCode="_(&quot;Rp&quot;* #,##0.0_);_(&quot;Rp&quot;* \(#,##0.0\);_(&quot;Rp&quot;* &quot;-&quot;_);_(@_)"/>
    <numFmt numFmtId="167" formatCode="_ * #,##0_ ;_ * \-#,##0_ ;_ * &quot;-&quot;??_ ;_ @_ "/>
    <numFmt numFmtId="168" formatCode="_-[$Rp-421]* #,##0.0_ ;_-[$Rp-421]* \-#,##0.0\ ;_-[$Rp-421]* &quot;-&quot;_ ;_-@_ "/>
    <numFmt numFmtId="169" formatCode="_ * #,##0.00_ ;_ * \-#,##0.00_ ;_ * &quot;-&quot;??.00_ ;_ @_ "/>
    <numFmt numFmtId="170" formatCode="_-[$Rp-421]* #,##0_ ;_-[$Rp-421]* \-#,##0\ ;_-[$Rp-421]* &quot;-&quot;_ ;_-@_ "/>
    <numFmt numFmtId="171" formatCode="0_ "/>
    <numFmt numFmtId="172" formatCode="_([$Rp-421]* #,##0_);_([$Rp-421]* \(#,##0\);_([$Rp-421]* &quot;-&quot;_);_(@_)"/>
    <numFmt numFmtId="173" formatCode="_-[$Rp-421]* #,##0.0_ ;_-[$Rp-421]* \-#,##0.0\ ;_-[$Rp-421]* &quot;-&quot;??.0_ ;_-@_ "/>
  </numFmts>
  <fonts count="27" x14ac:knownFonts="1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1"/>
      <name val="Calibri"/>
      <family val="2"/>
    </font>
    <font>
      <b/>
      <sz val="6"/>
      <name val="Arial"/>
      <family val="2"/>
    </font>
    <font>
      <sz val="10"/>
      <name val="Calibri"/>
      <family val="2"/>
    </font>
    <font>
      <sz val="10"/>
      <color indexed="56"/>
      <name val="Calibri"/>
      <family val="2"/>
    </font>
    <font>
      <b/>
      <sz val="12"/>
      <name val="Calibri"/>
      <family val="2"/>
    </font>
    <font>
      <sz val="14"/>
      <name val="Century Gothic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8"/>
      <color indexed="8"/>
      <name val="Arial"/>
      <family val="2"/>
    </font>
    <font>
      <sz val="16"/>
      <name val="Arial"/>
      <family val="2"/>
    </font>
    <font>
      <sz val="16"/>
      <name val="Century Gothic"/>
      <family val="2"/>
    </font>
    <font>
      <b/>
      <sz val="12"/>
      <name val="Arial"/>
      <family val="2"/>
    </font>
    <font>
      <sz val="12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2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>
      <alignment vertical="center"/>
    </xf>
    <xf numFmtId="16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" fillId="0" borderId="0"/>
    <xf numFmtId="0" fontId="18" fillId="0" borderId="0"/>
    <xf numFmtId="0" fontId="18" fillId="0" borderId="0" applyProtection="0"/>
    <xf numFmtId="43" fontId="1" fillId="0" borderId="0" applyProtection="0"/>
    <xf numFmtId="0" fontId="18" fillId="0" borderId="0"/>
    <xf numFmtId="43" fontId="18" fillId="0" borderId="0" applyProtection="0"/>
    <xf numFmtId="0" fontId="18" fillId="0" borderId="0" applyProtection="0"/>
    <xf numFmtId="0" fontId="18" fillId="0" borderId="0"/>
    <xf numFmtId="43" fontId="1" fillId="0" borderId="0" applyFont="0" applyFill="0" applyBorder="0" applyAlignment="0" applyProtection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  <xf numFmtId="0" fontId="1" fillId="0" borderId="0"/>
  </cellStyleXfs>
  <cellXfs count="3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3"/>
    <xf numFmtId="0" fontId="1" fillId="4" borderId="0" xfId="0" applyFont="1" applyFill="1">
      <alignment vertical="center"/>
    </xf>
    <xf numFmtId="0" fontId="1" fillId="5" borderId="0" xfId="3" applyFill="1"/>
    <xf numFmtId="0" fontId="1" fillId="0" borderId="2" xfId="3" applyBorder="1"/>
    <xf numFmtId="0" fontId="1" fillId="0" borderId="3" xfId="3" applyBorder="1"/>
    <xf numFmtId="0" fontId="1" fillId="0" borderId="4" xfId="3" applyBorder="1"/>
    <xf numFmtId="0" fontId="3" fillId="3" borderId="5" xfId="5" applyFont="1" applyFill="1" applyBorder="1" applyAlignment="1">
      <alignment horizontal="center" vertical="center"/>
    </xf>
    <xf numFmtId="0" fontId="3" fillId="3" borderId="1" xfId="5" applyFont="1" applyFill="1" applyBorder="1" applyAlignment="1">
      <alignment horizontal="center" vertical="center"/>
    </xf>
    <xf numFmtId="0" fontId="4" fillId="5" borderId="6" xfId="5" applyFont="1" applyFill="1" applyBorder="1" applyAlignment="1">
      <alignment horizontal="center" vertical="center" wrapText="1"/>
    </xf>
    <xf numFmtId="0" fontId="4" fillId="3" borderId="7" xfId="5" applyFont="1" applyFill="1" applyBorder="1" applyAlignment="1">
      <alignment horizontal="center" vertical="center" wrapText="1"/>
    </xf>
    <xf numFmtId="0" fontId="4" fillId="3" borderId="1" xfId="5" applyFont="1" applyFill="1" applyBorder="1" applyAlignment="1">
      <alignment horizontal="center" vertical="center" wrapText="1"/>
    </xf>
    <xf numFmtId="0" fontId="4" fillId="3" borderId="6" xfId="5" applyFont="1" applyFill="1" applyBorder="1" applyAlignment="1">
      <alignment horizontal="center" vertical="center" wrapText="1"/>
    </xf>
    <xf numFmtId="0" fontId="0" fillId="0" borderId="5" xfId="5" applyFont="1" applyBorder="1" applyAlignment="1">
      <alignment horizontal="center" vertical="center"/>
    </xf>
    <xf numFmtId="0" fontId="0" fillId="0" borderId="1" xfId="5" applyFont="1" applyBorder="1" applyAlignment="1">
      <alignment horizontal="center" vertical="center"/>
    </xf>
    <xf numFmtId="3" fontId="0" fillId="0" borderId="1" xfId="5" applyNumberFormat="1" applyFont="1" applyBorder="1" applyAlignment="1">
      <alignment horizontal="center" vertical="center"/>
    </xf>
    <xf numFmtId="166" fontId="18" fillId="5" borderId="1" xfId="5" applyNumberFormat="1" applyFill="1" applyBorder="1" applyAlignment="1">
      <alignment horizontal="center"/>
    </xf>
    <xf numFmtId="166" fontId="0" fillId="0" borderId="1" xfId="5" applyNumberFormat="1" applyFont="1" applyBorder="1" applyAlignment="1">
      <alignment horizontal="center"/>
    </xf>
    <xf numFmtId="0" fontId="0" fillId="0" borderId="1" xfId="5" applyFont="1" applyBorder="1" applyAlignment="1">
      <alignment horizontal="center"/>
    </xf>
    <xf numFmtId="166" fontId="0" fillId="0" borderId="1" xfId="5" applyNumberFormat="1" applyFont="1" applyBorder="1" applyAlignment="1">
      <alignment horizontal="center" vertical="center"/>
    </xf>
    <xf numFmtId="0" fontId="5" fillId="0" borderId="1" xfId="8" applyNumberFormat="1" applyFont="1" applyBorder="1" applyAlignment="1">
      <alignment horizontal="center" vertical="center"/>
    </xf>
    <xf numFmtId="43" fontId="5" fillId="0" borderId="1" xfId="8" applyFont="1" applyBorder="1" applyAlignment="1">
      <alignment horizontal="center" vertical="top"/>
    </xf>
    <xf numFmtId="0" fontId="0" fillId="0" borderId="1" xfId="5" applyFont="1" applyBorder="1" applyAlignment="1">
      <alignment horizontal="center" vertical="top"/>
    </xf>
    <xf numFmtId="43" fontId="5" fillId="0" borderId="1" xfId="8" applyFont="1" applyBorder="1" applyAlignment="1">
      <alignment horizontal="center" vertical="center"/>
    </xf>
    <xf numFmtId="0" fontId="1" fillId="0" borderId="8" xfId="3" applyBorder="1"/>
    <xf numFmtId="0" fontId="1" fillId="0" borderId="11" xfId="3" applyBorder="1"/>
    <xf numFmtId="0" fontId="1" fillId="0" borderId="12" xfId="3" applyBorder="1"/>
    <xf numFmtId="0" fontId="1" fillId="0" borderId="1" xfId="3" applyBorder="1"/>
    <xf numFmtId="0" fontId="4" fillId="3" borderId="13" xfId="5" applyFont="1" applyFill="1" applyBorder="1" applyAlignment="1">
      <alignment horizontal="center" vertical="center" wrapText="1"/>
    </xf>
    <xf numFmtId="0" fontId="1" fillId="0" borderId="12" xfId="3" applyBorder="1" applyAlignment="1">
      <alignment horizontal="center" vertical="center" wrapText="1"/>
    </xf>
    <xf numFmtId="0" fontId="1" fillId="0" borderId="1" xfId="3" applyBorder="1" applyAlignment="1">
      <alignment horizontal="center" vertical="center"/>
    </xf>
    <xf numFmtId="166" fontId="0" fillId="0" borderId="14" xfId="5" applyNumberFormat="1" applyFont="1" applyBorder="1" applyAlignment="1">
      <alignment horizontal="center"/>
    </xf>
    <xf numFmtId="167" fontId="7" fillId="0" borderId="12" xfId="1" applyNumberFormat="1" applyFont="1" applyBorder="1" applyAlignment="1"/>
    <xf numFmtId="10" fontId="1" fillId="0" borderId="1" xfId="2" applyNumberFormat="1" applyFont="1" applyBorder="1" applyAlignment="1"/>
    <xf numFmtId="167" fontId="8" fillId="0" borderId="12" xfId="1" applyNumberFormat="1" applyFont="1" applyFill="1" applyBorder="1" applyAlignment="1">
      <alignment horizontal="right"/>
    </xf>
    <xf numFmtId="166" fontId="5" fillId="0" borderId="14" xfId="0" applyNumberFormat="1" applyFont="1" applyBorder="1" applyAlignment="1">
      <alignment horizontal="center" vertical="center"/>
    </xf>
    <xf numFmtId="10" fontId="1" fillId="0" borderId="1" xfId="2" applyNumberFormat="1" applyFont="1" applyBorder="1">
      <alignment vertical="center"/>
    </xf>
    <xf numFmtId="167" fontId="7" fillId="3" borderId="12" xfId="1" applyNumberFormat="1" applyFont="1" applyFill="1" applyBorder="1" applyAlignment="1"/>
    <xf numFmtId="43" fontId="5" fillId="3" borderId="1" xfId="8" applyFont="1" applyFill="1" applyBorder="1" applyAlignment="1">
      <alignment horizontal="center" vertical="center"/>
    </xf>
    <xf numFmtId="0" fontId="0" fillId="3" borderId="1" xfId="5" applyFont="1" applyFill="1" applyBorder="1" applyAlignment="1">
      <alignment horizontal="center"/>
    </xf>
    <xf numFmtId="42" fontId="0" fillId="3" borderId="1" xfId="5" applyNumberFormat="1" applyFont="1" applyFill="1" applyBorder="1" applyAlignment="1">
      <alignment horizontal="center"/>
    </xf>
    <xf numFmtId="168" fontId="0" fillId="0" borderId="1" xfId="5" applyNumberFormat="1" applyFont="1" applyBorder="1" applyAlignment="1">
      <alignment horizontal="center"/>
    </xf>
    <xf numFmtId="43" fontId="0" fillId="3" borderId="1" xfId="5" applyNumberFormat="1" applyFont="1" applyFill="1" applyBorder="1" applyAlignment="1">
      <alignment horizontal="center"/>
    </xf>
    <xf numFmtId="0" fontId="0" fillId="3" borderId="1" xfId="5" applyFont="1" applyFill="1" applyBorder="1" applyAlignment="1">
      <alignment horizontal="center" vertical="center"/>
    </xf>
    <xf numFmtId="43" fontId="0" fillId="0" borderId="1" xfId="5" applyNumberFormat="1" applyFont="1" applyBorder="1" applyAlignment="1">
      <alignment horizontal="center"/>
    </xf>
    <xf numFmtId="0" fontId="1" fillId="0" borderId="1" xfId="3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5" fillId="0" borderId="1" xfId="3" applyFont="1" applyBorder="1" applyAlignment="1">
      <alignment horizontal="center" vertical="center"/>
    </xf>
    <xf numFmtId="166" fontId="0" fillId="3" borderId="1" xfId="5" applyNumberFormat="1" applyFont="1" applyFill="1" applyBorder="1" applyAlignment="1">
      <alignment horizontal="center"/>
    </xf>
    <xf numFmtId="166" fontId="0" fillId="3" borderId="14" xfId="5" applyNumberFormat="1" applyFont="1" applyFill="1" applyBorder="1" applyAlignment="1">
      <alignment horizontal="center"/>
    </xf>
    <xf numFmtId="167" fontId="7" fillId="0" borderId="12" xfId="1" applyNumberFormat="1" applyFont="1" applyFill="1" applyBorder="1" applyAlignment="1"/>
    <xf numFmtId="10" fontId="1" fillId="0" borderId="1" xfId="2" applyNumberFormat="1" applyFont="1" applyFill="1" applyBorder="1">
      <alignment vertical="center"/>
    </xf>
    <xf numFmtId="167" fontId="7" fillId="3" borderId="12" xfId="1" applyNumberFormat="1" applyFont="1" applyFill="1" applyBorder="1">
      <alignment vertical="center"/>
    </xf>
    <xf numFmtId="169" fontId="7" fillId="0" borderId="12" xfId="1" applyNumberFormat="1" applyFont="1" applyBorder="1" applyAlignment="1"/>
    <xf numFmtId="0" fontId="7" fillId="3" borderId="1" xfId="3" applyFont="1" applyFill="1" applyBorder="1" applyAlignment="1">
      <alignment horizontal="center"/>
    </xf>
    <xf numFmtId="0" fontId="5" fillId="0" borderId="1" xfId="12" applyFont="1" applyBorder="1" applyAlignment="1">
      <alignment horizontal="center" vertical="center"/>
    </xf>
    <xf numFmtId="0" fontId="5" fillId="0" borderId="1" xfId="12" applyFont="1" applyBorder="1" applyAlignment="1">
      <alignment horizontal="center"/>
    </xf>
    <xf numFmtId="0" fontId="5" fillId="0" borderId="1" xfId="3" applyFont="1" applyBorder="1" applyAlignment="1">
      <alignment horizontal="center"/>
    </xf>
    <xf numFmtId="166" fontId="0" fillId="0" borderId="1" xfId="5" applyNumberFormat="1" applyFont="1" applyBorder="1" applyAlignment="1">
      <alignment horizontal="center" vertical="center" wrapText="1"/>
    </xf>
    <xf numFmtId="0" fontId="5" fillId="3" borderId="1" xfId="8" applyNumberFormat="1" applyFont="1" applyFill="1" applyBorder="1" applyAlignment="1">
      <alignment horizontal="center" vertical="center"/>
    </xf>
    <xf numFmtId="43" fontId="5" fillId="3" borderId="1" xfId="8" applyFont="1" applyFill="1" applyBorder="1" applyAlignment="1">
      <alignment horizontal="center" vertical="top"/>
    </xf>
    <xf numFmtId="42" fontId="0" fillId="0" borderId="1" xfId="5" applyNumberFormat="1" applyFont="1" applyBorder="1" applyAlignment="1">
      <alignment horizontal="center"/>
    </xf>
    <xf numFmtId="43" fontId="5" fillId="0" borderId="1" xfId="1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5" applyFont="1" applyBorder="1" applyAlignment="1" applyProtection="1">
      <alignment horizontal="center"/>
    </xf>
    <xf numFmtId="0" fontId="0" fillId="3" borderId="5" xfId="5" applyFont="1" applyFill="1" applyBorder="1" applyAlignment="1">
      <alignment horizontal="center" vertical="center"/>
    </xf>
    <xf numFmtId="169" fontId="7" fillId="3" borderId="12" xfId="1" applyNumberFormat="1" applyFont="1" applyFill="1" applyBorder="1" applyAlignment="1"/>
    <xf numFmtId="170" fontId="1" fillId="0" borderId="1" xfId="2" applyNumberFormat="1" applyFont="1" applyFill="1" applyBorder="1">
      <alignment vertical="center"/>
    </xf>
    <xf numFmtId="170" fontId="1" fillId="0" borderId="15" xfId="2" applyNumberFormat="1" applyFont="1" applyFill="1" applyBorder="1">
      <alignment vertical="center"/>
    </xf>
    <xf numFmtId="167" fontId="7" fillId="0" borderId="16" xfId="1" applyNumberFormat="1" applyFont="1" applyBorder="1" applyAlignment="1"/>
    <xf numFmtId="167" fontId="7" fillId="2" borderId="12" xfId="1" applyNumberFormat="1" applyFont="1" applyFill="1" applyBorder="1" applyAlignment="1"/>
    <xf numFmtId="10" fontId="1" fillId="2" borderId="1" xfId="2" applyNumberFormat="1" applyFont="1" applyFill="1" applyBorder="1">
      <alignment vertical="center"/>
    </xf>
    <xf numFmtId="167" fontId="7" fillId="2" borderId="17" xfId="1" applyNumberFormat="1" applyFont="1" applyFill="1" applyBorder="1" applyAlignment="1"/>
    <xf numFmtId="10" fontId="1" fillId="2" borderId="18" xfId="2" applyNumberFormat="1" applyFont="1" applyFill="1" applyBorder="1">
      <alignment vertical="center"/>
    </xf>
    <xf numFmtId="0" fontId="1" fillId="2" borderId="1" xfId="3" applyFill="1" applyBorder="1"/>
    <xf numFmtId="170" fontId="0" fillId="0" borderId="1" xfId="5" applyNumberFormat="1" applyFont="1" applyBorder="1" applyAlignment="1">
      <alignment horizontal="center"/>
    </xf>
    <xf numFmtId="0" fontId="0" fillId="0" borderId="19" xfId="5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0" fontId="0" fillId="0" borderId="20" xfId="5" applyNumberFormat="1" applyFont="1" applyBorder="1" applyAlignment="1">
      <alignment horizontal="center"/>
    </xf>
    <xf numFmtId="0" fontId="5" fillId="0" borderId="1" xfId="14" applyFont="1" applyBorder="1" applyAlignment="1">
      <alignment horizontal="center"/>
    </xf>
    <xf numFmtId="170" fontId="0" fillId="0" borderId="1" xfId="5" applyNumberFormat="1" applyFont="1" applyBorder="1" applyAlignment="1">
      <alignment horizontal="center" vertical="center"/>
    </xf>
    <xf numFmtId="43" fontId="5" fillId="0" borderId="15" xfId="8" applyFont="1" applyBorder="1" applyAlignment="1">
      <alignment horizontal="center" vertical="center"/>
    </xf>
    <xf numFmtId="0" fontId="0" fillId="0" borderId="15" xfId="5" applyFont="1" applyBorder="1" applyAlignment="1">
      <alignment horizontal="center" vertical="center"/>
    </xf>
    <xf numFmtId="170" fontId="0" fillId="0" borderId="15" xfId="5" applyNumberFormat="1" applyFont="1" applyBorder="1" applyAlignment="1">
      <alignment horizontal="center" vertical="center"/>
    </xf>
    <xf numFmtId="0" fontId="1" fillId="0" borderId="15" xfId="3" applyBorder="1" applyAlignment="1">
      <alignment horizontal="center"/>
    </xf>
    <xf numFmtId="0" fontId="5" fillId="0" borderId="15" xfId="8" applyNumberFormat="1" applyFont="1" applyBorder="1" applyAlignment="1">
      <alignment horizontal="center" vertical="center"/>
    </xf>
    <xf numFmtId="0" fontId="7" fillId="0" borderId="15" xfId="3" applyFont="1" applyBorder="1" applyAlignment="1">
      <alignment horizontal="center"/>
    </xf>
    <xf numFmtId="170" fontId="0" fillId="0" borderId="15" xfId="5" applyNumberFormat="1" applyFont="1" applyBorder="1" applyAlignment="1">
      <alignment horizontal="center"/>
    </xf>
    <xf numFmtId="170" fontId="7" fillId="0" borderId="1" xfId="3" applyNumberFormat="1" applyFont="1" applyBorder="1" applyAlignment="1">
      <alignment horizontal="center"/>
    </xf>
    <xf numFmtId="0" fontId="7" fillId="0" borderId="21" xfId="3" applyFont="1" applyBorder="1" applyAlignment="1">
      <alignment horizontal="center"/>
    </xf>
    <xf numFmtId="170" fontId="7" fillId="0" borderId="21" xfId="3" applyNumberFormat="1" applyFont="1" applyBorder="1" applyAlignment="1">
      <alignment horizontal="center"/>
    </xf>
    <xf numFmtId="42" fontId="0" fillId="0" borderId="21" xfId="5" applyNumberFormat="1" applyFont="1" applyBorder="1" applyAlignment="1">
      <alignment horizontal="center"/>
    </xf>
    <xf numFmtId="43" fontId="5" fillId="2" borderId="1" xfId="8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70" fontId="7" fillId="2" borderId="21" xfId="3" applyNumberFormat="1" applyFont="1" applyFill="1" applyBorder="1" applyAlignment="1">
      <alignment horizontal="center"/>
    </xf>
    <xf numFmtId="168" fontId="0" fillId="2" borderId="1" xfId="5" applyNumberFormat="1" applyFont="1" applyFill="1" applyBorder="1" applyAlignment="1">
      <alignment horizontal="center"/>
    </xf>
    <xf numFmtId="42" fontId="0" fillId="2" borderId="21" xfId="5" applyNumberFormat="1" applyFont="1" applyFill="1" applyBorder="1" applyAlignment="1">
      <alignment horizontal="center"/>
    </xf>
    <xf numFmtId="43" fontId="5" fillId="2" borderId="1" xfId="13" applyFont="1" applyFill="1" applyBorder="1" applyAlignment="1">
      <alignment horizontal="center" vertical="center"/>
    </xf>
    <xf numFmtId="43" fontId="5" fillId="2" borderId="1" xfId="6" applyFont="1" applyFill="1" applyBorder="1" applyAlignment="1">
      <alignment horizontal="center"/>
    </xf>
    <xf numFmtId="1" fontId="5" fillId="2" borderId="1" xfId="6" applyNumberFormat="1" applyFont="1" applyFill="1" applyBorder="1" applyAlignment="1">
      <alignment horizontal="center"/>
    </xf>
    <xf numFmtId="43" fontId="5" fillId="2" borderId="15" xfId="6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166" fontId="0" fillId="0" borderId="21" xfId="5" applyNumberFormat="1" applyFont="1" applyBorder="1" applyAlignment="1">
      <alignment horizontal="center"/>
    </xf>
    <xf numFmtId="166" fontId="0" fillId="2" borderId="21" xfId="5" applyNumberFormat="1" applyFont="1" applyFill="1" applyBorder="1" applyAlignment="1">
      <alignment horizontal="center"/>
    </xf>
    <xf numFmtId="166" fontId="0" fillId="2" borderId="14" xfId="5" applyNumberFormat="1" applyFont="1" applyFill="1" applyBorder="1" applyAlignment="1">
      <alignment horizontal="center"/>
    </xf>
    <xf numFmtId="0" fontId="18" fillId="4" borderId="5" xfId="5" applyFill="1" applyBorder="1" applyAlignment="1">
      <alignment horizontal="center" vertical="center"/>
    </xf>
    <xf numFmtId="43" fontId="5" fillId="4" borderId="1" xfId="8" applyFont="1" applyFill="1" applyBorder="1" applyAlignment="1">
      <alignment horizontal="center" vertical="center"/>
    </xf>
    <xf numFmtId="1" fontId="5" fillId="4" borderId="1" xfId="6" applyNumberFormat="1" applyFont="1" applyFill="1" applyBorder="1" applyAlignment="1">
      <alignment horizontal="center"/>
    </xf>
    <xf numFmtId="43" fontId="5" fillId="4" borderId="1" xfId="6" applyFont="1" applyFill="1" applyBorder="1" applyAlignment="1">
      <alignment horizontal="center"/>
    </xf>
    <xf numFmtId="0" fontId="0" fillId="3" borderId="4" xfId="5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3" borderId="0" xfId="5" applyFont="1" applyFill="1" applyAlignment="1" applyProtection="1">
      <alignment horizontal="center"/>
    </xf>
    <xf numFmtId="42" fontId="0" fillId="3" borderId="0" xfId="5" applyNumberFormat="1" applyFont="1" applyFill="1" applyAlignment="1">
      <alignment horizontal="center"/>
    </xf>
    <xf numFmtId="42" fontId="0" fillId="3" borderId="0" xfId="5" applyNumberFormat="1" applyFont="1" applyFill="1" applyAlignment="1">
      <alignment horizontal="left"/>
    </xf>
    <xf numFmtId="0" fontId="1" fillId="3" borderId="4" xfId="3" applyFill="1" applyBorder="1"/>
    <xf numFmtId="0" fontId="1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3" borderId="23" xfId="5" applyFont="1" applyFill="1" applyBorder="1" applyAlignment="1" applyProtection="1">
      <alignment horizontal="center"/>
    </xf>
    <xf numFmtId="0" fontId="0" fillId="0" borderId="18" xfId="5" applyFont="1" applyBorder="1" applyAlignment="1" applyProtection="1">
      <alignment horizontal="center"/>
    </xf>
    <xf numFmtId="0" fontId="18" fillId="5" borderId="18" xfId="5" applyFill="1" applyBorder="1" applyAlignment="1" applyProtection="1">
      <alignment horizontal="center"/>
    </xf>
    <xf numFmtId="0" fontId="18" fillId="5" borderId="1" xfId="5" applyFill="1" applyBorder="1" applyAlignment="1" applyProtection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1" fillId="3" borderId="24" xfId="3" applyFill="1" applyBorder="1"/>
    <xf numFmtId="0" fontId="1" fillId="3" borderId="25" xfId="3" applyFill="1" applyBorder="1"/>
    <xf numFmtId="0" fontId="7" fillId="3" borderId="25" xfId="3" applyFont="1" applyFill="1" applyBorder="1"/>
    <xf numFmtId="0" fontId="0" fillId="3" borderId="25" xfId="5" applyFont="1" applyFill="1" applyBorder="1" applyAlignment="1" applyProtection="1">
      <alignment horizontal="center"/>
    </xf>
    <xf numFmtId="0" fontId="0" fillId="3" borderId="26" xfId="5" applyFont="1" applyFill="1" applyBorder="1" applyAlignment="1" applyProtection="1">
      <alignment horizontal="center"/>
    </xf>
    <xf numFmtId="0" fontId="0" fillId="0" borderId="27" xfId="5" applyFont="1" applyBorder="1" applyAlignment="1" applyProtection="1">
      <alignment horizontal="center"/>
    </xf>
    <xf numFmtId="0" fontId="18" fillId="5" borderId="27" xfId="5" applyFill="1" applyBorder="1" applyAlignment="1" applyProtection="1">
      <alignment horizontal="center"/>
    </xf>
    <xf numFmtId="0" fontId="1" fillId="3" borderId="0" xfId="3" applyFill="1"/>
    <xf numFmtId="0" fontId="7" fillId="3" borderId="0" xfId="3" applyFont="1" applyFill="1"/>
    <xf numFmtId="0" fontId="7" fillId="5" borderId="0" xfId="3" applyFont="1" applyFill="1"/>
    <xf numFmtId="171" fontId="9" fillId="3" borderId="0" xfId="3" applyNumberFormat="1" applyFont="1" applyFill="1"/>
    <xf numFmtId="0" fontId="9" fillId="3" borderId="0" xfId="3" applyFont="1" applyFill="1"/>
    <xf numFmtId="0" fontId="9" fillId="5" borderId="0" xfId="3" applyFont="1" applyFill="1"/>
    <xf numFmtId="0" fontId="7" fillId="0" borderId="0" xfId="3" applyFont="1"/>
    <xf numFmtId="171" fontId="7" fillId="0" borderId="0" xfId="3" applyNumberFormat="1" applyFont="1"/>
    <xf numFmtId="167" fontId="7" fillId="4" borderId="12" xfId="1" applyNumberFormat="1" applyFont="1" applyFill="1" applyBorder="1" applyAlignment="1"/>
    <xf numFmtId="0" fontId="1" fillId="4" borderId="1" xfId="3" applyFill="1" applyBorder="1"/>
    <xf numFmtId="0" fontId="1" fillId="4" borderId="0" xfId="3" applyFill="1"/>
    <xf numFmtId="167" fontId="7" fillId="0" borderId="0" xfId="1" applyNumberFormat="1" applyFont="1" applyAlignment="1"/>
    <xf numFmtId="0" fontId="7" fillId="0" borderId="30" xfId="0" applyFont="1" applyBorder="1" applyAlignment="1">
      <alignment horizontal="center" vertical="center"/>
    </xf>
    <xf numFmtId="0" fontId="7" fillId="0" borderId="0" xfId="0" applyFont="1">
      <alignment vertical="center"/>
    </xf>
    <xf numFmtId="9" fontId="7" fillId="0" borderId="0" xfId="2" applyFont="1" applyAlignment="1"/>
    <xf numFmtId="0" fontId="10" fillId="0" borderId="0" xfId="9" applyFont="1" applyProtection="1"/>
    <xf numFmtId="0" fontId="10" fillId="0" borderId="0" xfId="9" applyFont="1" applyAlignment="1" applyProtection="1">
      <alignment wrapText="1"/>
    </xf>
    <xf numFmtId="0" fontId="12" fillId="3" borderId="1" xfId="9" applyFont="1" applyFill="1" applyBorder="1" applyAlignment="1" applyProtection="1">
      <alignment horizontal="center" vertical="center" wrapText="1"/>
    </xf>
    <xf numFmtId="0" fontId="12" fillId="3" borderId="1" xfId="9" applyFont="1" applyFill="1" applyBorder="1" applyAlignment="1" applyProtection="1">
      <alignment horizontal="left" vertical="center" wrapText="1"/>
    </xf>
    <xf numFmtId="172" fontId="13" fillId="3" borderId="1" xfId="9" applyNumberFormat="1" applyFont="1" applyFill="1" applyBorder="1" applyAlignment="1" applyProtection="1">
      <alignment horizontal="center" vertical="center" wrapText="1"/>
    </xf>
    <xf numFmtId="42" fontId="13" fillId="3" borderId="1" xfId="9" applyNumberFormat="1" applyFont="1" applyFill="1" applyBorder="1" applyAlignment="1" applyProtection="1">
      <alignment horizontal="center" vertical="center" wrapText="1"/>
    </xf>
    <xf numFmtId="42" fontId="13" fillId="3" borderId="18" xfId="9" applyNumberFormat="1" applyFont="1" applyFill="1" applyBorder="1" applyAlignment="1" applyProtection="1">
      <alignment horizontal="center" vertical="center" wrapText="1"/>
    </xf>
    <xf numFmtId="42" fontId="12" fillId="3" borderId="18" xfId="9" applyNumberFormat="1" applyFont="1" applyFill="1" applyBorder="1" applyAlignment="1" applyProtection="1">
      <alignment horizontal="center" vertical="center" wrapText="1"/>
    </xf>
    <xf numFmtId="0" fontId="12" fillId="3" borderId="1" xfId="9" applyFont="1" applyFill="1" applyBorder="1" applyAlignment="1" applyProtection="1">
      <alignment horizontal="left" vertical="center"/>
    </xf>
    <xf numFmtId="0" fontId="12" fillId="3" borderId="7" xfId="9" applyFont="1" applyFill="1" applyBorder="1" applyAlignment="1" applyProtection="1">
      <alignment horizontal="left" vertical="center"/>
    </xf>
    <xf numFmtId="42" fontId="13" fillId="3" borderId="10" xfId="9" applyNumberFormat="1" applyFont="1" applyFill="1" applyBorder="1" applyAlignment="1" applyProtection="1">
      <alignment horizontal="left" vertical="center" wrapText="1"/>
    </xf>
    <xf numFmtId="42" fontId="13" fillId="3" borderId="17" xfId="9" applyNumberFormat="1" applyFont="1" applyFill="1" applyBorder="1" applyAlignment="1" applyProtection="1">
      <alignment horizontal="left" vertical="center" wrapText="1"/>
    </xf>
    <xf numFmtId="42" fontId="10" fillId="0" borderId="0" xfId="9" applyNumberFormat="1" applyFont="1" applyProtection="1"/>
    <xf numFmtId="172" fontId="12" fillId="3" borderId="1" xfId="9" applyNumberFormat="1" applyFont="1" applyFill="1" applyBorder="1" applyAlignment="1" applyProtection="1">
      <alignment vertical="center"/>
    </xf>
    <xf numFmtId="0" fontId="14" fillId="0" borderId="0" xfId="9" applyFont="1" applyProtection="1"/>
    <xf numFmtId="42" fontId="10" fillId="4" borderId="0" xfId="9" applyNumberFormat="1" applyFont="1" applyFill="1" applyProtection="1"/>
    <xf numFmtId="0" fontId="12" fillId="0" borderId="0" xfId="9" applyFont="1" applyProtection="1"/>
    <xf numFmtId="0" fontId="12" fillId="0" borderId="0" xfId="9" applyFont="1" applyAlignment="1" applyProtection="1">
      <alignment horizontal="center"/>
    </xf>
    <xf numFmtId="0" fontId="15" fillId="0" borderId="0" xfId="9" applyFont="1" applyProtection="1"/>
    <xf numFmtId="167" fontId="0" fillId="0" borderId="1" xfId="1" applyNumberFormat="1" applyFont="1" applyBorder="1" applyAlignment="1">
      <alignment horizontal="center" vertical="center"/>
    </xf>
    <xf numFmtId="49" fontId="1" fillId="0" borderId="0" xfId="3" applyNumberFormat="1"/>
    <xf numFmtId="165" fontId="16" fillId="0" borderId="0" xfId="10" applyNumberFormat="1" applyFont="1" applyAlignment="1">
      <alignment horizontal="center" vertical="center"/>
    </xf>
    <xf numFmtId="49" fontId="16" fillId="0" borderId="0" xfId="10" applyNumberFormat="1" applyFont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49" fontId="3" fillId="0" borderId="1" xfId="4" applyNumberFormat="1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 wrapText="1"/>
    </xf>
    <xf numFmtId="173" fontId="17" fillId="3" borderId="1" xfId="1" applyNumberFormat="1" applyFont="1" applyFill="1" applyBorder="1" applyAlignment="1">
      <alignment horizontal="center" vertical="center"/>
    </xf>
    <xf numFmtId="0" fontId="0" fillId="0" borderId="1" xfId="4" applyFont="1" applyBorder="1" applyAlignment="1">
      <alignment horizontal="center" vertical="center"/>
    </xf>
    <xf numFmtId="0" fontId="5" fillId="0" borderId="1" xfId="5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66" fontId="5" fillId="0" borderId="1" xfId="5" applyNumberFormat="1" applyFont="1" applyBorder="1" applyAlignment="1">
      <alignment horizontal="left"/>
    </xf>
    <xf numFmtId="171" fontId="25" fillId="0" borderId="1" xfId="0" applyNumberFormat="1" applyFont="1" applyBorder="1" applyAlignment="1">
      <alignment horizontal="right" vertical="center"/>
    </xf>
    <xf numFmtId="42" fontId="0" fillId="0" borderId="1" xfId="5" applyNumberFormat="1" applyFont="1" applyBorder="1" applyAlignment="1">
      <alignment horizontal="left"/>
    </xf>
    <xf numFmtId="0" fontId="26" fillId="0" borderId="1" xfId="0" applyFont="1" applyBorder="1" applyAlignment="1">
      <alignment horizontal="left" vertical="center"/>
    </xf>
    <xf numFmtId="170" fontId="5" fillId="0" borderId="1" xfId="5" applyNumberFormat="1" applyFont="1" applyBorder="1" applyAlignment="1">
      <alignment horizontal="left"/>
    </xf>
    <xf numFmtId="170" fontId="0" fillId="0" borderId="1" xfId="5" applyNumberFormat="1" applyFont="1" applyBorder="1" applyAlignment="1">
      <alignment horizontal="left"/>
    </xf>
    <xf numFmtId="166" fontId="5" fillId="0" borderId="1" xfId="5" applyNumberFormat="1" applyFont="1" applyBorder="1" applyAlignment="1">
      <alignment horizontal="center"/>
    </xf>
    <xf numFmtId="0" fontId="0" fillId="0" borderId="1" xfId="5" applyFont="1" applyBorder="1" applyAlignment="1">
      <alignment horizontal="left"/>
    </xf>
    <xf numFmtId="0" fontId="0" fillId="0" borderId="1" xfId="5" applyFont="1" applyBorder="1" applyAlignment="1">
      <alignment horizontal="left" vertical="center"/>
    </xf>
    <xf numFmtId="0" fontId="1" fillId="3" borderId="1" xfId="3" applyFill="1" applyBorder="1"/>
    <xf numFmtId="167" fontId="0" fillId="0" borderId="1" xfId="1" applyNumberFormat="1" applyFont="1" applyFill="1" applyBorder="1" applyAlignment="1">
      <alignment vertical="center"/>
    </xf>
    <xf numFmtId="173" fontId="5" fillId="3" borderId="1" xfId="1" applyNumberFormat="1" applyFont="1" applyFill="1" applyBorder="1" applyAlignment="1">
      <alignment horizontal="center" vertical="center"/>
    </xf>
    <xf numFmtId="1" fontId="5" fillId="0" borderId="1" xfId="6" applyNumberFormat="1" applyFont="1" applyBorder="1" applyAlignment="1">
      <alignment horizontal="center"/>
    </xf>
    <xf numFmtId="49" fontId="5" fillId="0" borderId="1" xfId="6" applyNumberFormat="1" applyFont="1" applyBorder="1" applyAlignment="1">
      <alignment horizontal="center"/>
    </xf>
    <xf numFmtId="170" fontId="5" fillId="0" borderId="21" xfId="3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5" applyNumberFormat="1" applyFont="1" applyBorder="1" applyAlignment="1">
      <alignment horizontal="center"/>
    </xf>
    <xf numFmtId="41" fontId="3" fillId="0" borderId="1" xfId="5" applyNumberFormat="1" applyFont="1" applyBorder="1" applyAlignment="1">
      <alignment horizontal="center" vertical="center"/>
    </xf>
    <xf numFmtId="41" fontId="3" fillId="0" borderId="1" xfId="5" applyNumberFormat="1" applyFont="1" applyBorder="1" applyAlignment="1">
      <alignment vertical="center"/>
    </xf>
    <xf numFmtId="171" fontId="3" fillId="0" borderId="0" xfId="4" applyNumberFormat="1" applyFont="1"/>
    <xf numFmtId="166" fontId="1" fillId="0" borderId="0" xfId="3" applyNumberFormat="1"/>
    <xf numFmtId="49" fontId="3" fillId="0" borderId="0" xfId="10" applyNumberFormat="1" applyFont="1" applyAlignment="1">
      <alignment vertical="center"/>
    </xf>
    <xf numFmtId="49" fontId="0" fillId="0" borderId="0" xfId="10" applyNumberFormat="1" applyFont="1" applyAlignment="1">
      <alignment horizontal="center"/>
    </xf>
    <xf numFmtId="0" fontId="18" fillId="0" borderId="0" xfId="1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10" applyFont="1" applyAlignment="1">
      <alignment horizontal="center"/>
    </xf>
    <xf numFmtId="49" fontId="3" fillId="0" borderId="0" xfId="10" applyNumberFormat="1" applyFont="1" applyAlignment="1">
      <alignment horizontal="center"/>
    </xf>
    <xf numFmtId="0" fontId="3" fillId="0" borderId="0" xfId="10" applyFont="1" applyAlignment="1">
      <alignment horizontal="center"/>
    </xf>
    <xf numFmtId="171" fontId="16" fillId="0" borderId="0" xfId="3" applyNumberFormat="1" applyFont="1"/>
    <xf numFmtId="0" fontId="16" fillId="0" borderId="0" xfId="3" applyFont="1"/>
    <xf numFmtId="0" fontId="20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0" xfId="0" applyFill="1">
      <alignment vertical="center"/>
    </xf>
    <xf numFmtId="2" fontId="0" fillId="0" borderId="0" xfId="0" applyNumberFormat="1">
      <alignment vertical="center"/>
    </xf>
    <xf numFmtId="164" fontId="0" fillId="0" borderId="0" xfId="1" applyFont="1">
      <alignment vertical="center"/>
    </xf>
    <xf numFmtId="0" fontId="0" fillId="0" borderId="0" xfId="0" applyAlignment="1"/>
    <xf numFmtId="0" fontId="20" fillId="0" borderId="15" xfId="0" applyFont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3" borderId="1" xfId="7" applyFont="1" applyFill="1" applyBorder="1" applyAlignment="1">
      <alignment horizontal="left" vertical="center"/>
    </xf>
    <xf numFmtId="172" fontId="0" fillId="0" borderId="1" xfId="0" applyNumberFormat="1" applyBorder="1" applyAlignment="1"/>
    <xf numFmtId="167" fontId="0" fillId="0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Fill="1" applyBorder="1" applyAlignment="1" applyProtection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167" fontId="0" fillId="3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Fill="1" applyBorder="1" applyAlignment="1">
      <alignment horizontal="center"/>
    </xf>
    <xf numFmtId="167" fontId="0" fillId="0" borderId="12" xfId="1" applyNumberFormat="1" applyFont="1" applyFill="1" applyBorder="1" applyAlignment="1" applyProtection="1">
      <alignment horizontal="center" vertical="center"/>
    </xf>
    <xf numFmtId="0" fontId="0" fillId="0" borderId="1" xfId="7" applyFont="1" applyBorder="1" applyAlignment="1">
      <alignment horizontal="left" vertical="center"/>
    </xf>
    <xf numFmtId="0" fontId="0" fillId="3" borderId="1" xfId="4" applyFont="1" applyFill="1" applyBorder="1" applyAlignment="1">
      <alignment horizontal="left" vertical="center"/>
    </xf>
    <xf numFmtId="167" fontId="0" fillId="0" borderId="7" xfId="1" applyNumberFormat="1" applyFont="1" applyFill="1" applyBorder="1" applyAlignment="1" applyProtection="1">
      <alignment horizontal="center" vertical="center"/>
    </xf>
    <xf numFmtId="0" fontId="0" fillId="0" borderId="23" xfId="0" applyBorder="1" applyAlignment="1"/>
    <xf numFmtId="2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4" fontId="20" fillId="0" borderId="0" xfId="1" applyFont="1" applyFill="1" applyBorder="1" applyAlignment="1">
      <alignment horizontal="center" vertical="center" wrapText="1"/>
    </xf>
    <xf numFmtId="170" fontId="0" fillId="0" borderId="1" xfId="0" applyNumberFormat="1" applyBorder="1" applyAlignment="1"/>
    <xf numFmtId="164" fontId="0" fillId="0" borderId="0" xfId="1" applyFont="1" applyFill="1">
      <alignment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7" fontId="3" fillId="0" borderId="1" xfId="0" applyNumberFormat="1" applyFont="1" applyBorder="1" applyAlignme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0" fontId="3" fillId="0" borderId="1" xfId="0" applyNumberFormat="1" applyFont="1" applyBorder="1" applyAlignment="1"/>
    <xf numFmtId="170" fontId="0" fillId="3" borderId="0" xfId="0" applyNumberFormat="1" applyFill="1">
      <alignment vertical="center"/>
    </xf>
    <xf numFmtId="17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7" xfId="0" applyFont="1" applyBorder="1">
      <alignment vertical="center"/>
    </xf>
    <xf numFmtId="172" fontId="23" fillId="0" borderId="15" xfId="0" applyNumberFormat="1" applyFont="1" applyBorder="1">
      <alignment vertical="center"/>
    </xf>
    <xf numFmtId="172" fontId="0" fillId="0" borderId="0" xfId="0" applyNumberFormat="1">
      <alignment vertical="center"/>
    </xf>
    <xf numFmtId="172" fontId="23" fillId="0" borderId="1" xfId="0" applyNumberFormat="1" applyFont="1" applyBorder="1">
      <alignment vertical="center"/>
    </xf>
    <xf numFmtId="0" fontId="23" fillId="0" borderId="1" xfId="0" applyFont="1" applyBorder="1">
      <alignment vertical="center"/>
    </xf>
    <xf numFmtId="0" fontId="23" fillId="0" borderId="15" xfId="0" applyFont="1" applyBorder="1">
      <alignment vertical="center"/>
    </xf>
    <xf numFmtId="167" fontId="0" fillId="0" borderId="0" xfId="1" applyNumberFormat="1" applyFont="1">
      <alignment vertical="center"/>
    </xf>
    <xf numFmtId="167" fontId="20" fillId="0" borderId="0" xfId="1" applyNumberFormat="1" applyFont="1" applyFill="1" applyBorder="1" applyAlignment="1"/>
    <xf numFmtId="0" fontId="20" fillId="0" borderId="0" xfId="0" applyFont="1" applyAlignment="1"/>
    <xf numFmtId="172" fontId="20" fillId="0" borderId="1" xfId="0" applyNumberFormat="1" applyFont="1" applyBorder="1">
      <alignment vertical="center"/>
    </xf>
    <xf numFmtId="0" fontId="0" fillId="0" borderId="1" xfId="5" quotePrefix="1" applyFont="1" applyBorder="1" applyAlignment="1">
      <alignment horizontal="center" vertical="center"/>
    </xf>
    <xf numFmtId="0" fontId="0" fillId="0" borderId="1" xfId="5" quotePrefix="1" applyFont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0" fontId="5" fillId="2" borderId="18" xfId="0" quotePrefix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" fillId="0" borderId="33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49" fontId="18" fillId="0" borderId="0" xfId="10" applyNumberFormat="1" applyAlignment="1">
      <alignment horizontal="center"/>
    </xf>
    <xf numFmtId="0" fontId="18" fillId="0" borderId="0" xfId="10" applyAlignment="1">
      <alignment horizontal="center"/>
    </xf>
    <xf numFmtId="0" fontId="1" fillId="0" borderId="0" xfId="0" applyFont="1" applyAlignment="1">
      <alignment horizontal="center" vertical="center"/>
    </xf>
    <xf numFmtId="165" fontId="16" fillId="0" borderId="0" xfId="10" applyNumberFormat="1" applyFont="1" applyAlignment="1">
      <alignment horizontal="center" vertical="center"/>
    </xf>
    <xf numFmtId="49" fontId="16" fillId="0" borderId="0" xfId="10" applyNumberFormat="1" applyFont="1" applyAlignment="1">
      <alignment horizontal="center" vertical="center"/>
    </xf>
    <xf numFmtId="0" fontId="0" fillId="0" borderId="7" xfId="4" applyFont="1" applyBorder="1" applyAlignment="1">
      <alignment horizontal="center" vertical="center"/>
    </xf>
    <xf numFmtId="0" fontId="0" fillId="0" borderId="19" xfId="4" applyFont="1" applyBorder="1" applyAlignment="1">
      <alignment horizontal="center" vertical="center"/>
    </xf>
    <xf numFmtId="0" fontId="0" fillId="0" borderId="12" xfId="4" applyFont="1" applyBorder="1" applyAlignment="1">
      <alignment horizontal="center" vertical="center"/>
    </xf>
    <xf numFmtId="0" fontId="19" fillId="0" borderId="0" xfId="3" applyFont="1" applyAlignment="1">
      <alignment horizontal="center"/>
    </xf>
    <xf numFmtId="0" fontId="3" fillId="0" borderId="0" xfId="10" applyFont="1" applyAlignment="1">
      <alignment horizontal="center" vertical="center"/>
    </xf>
    <xf numFmtId="0" fontId="11" fillId="0" borderId="0" xfId="9" applyFont="1" applyAlignment="1" applyProtection="1">
      <alignment horizontal="center" vertical="center"/>
    </xf>
    <xf numFmtId="0" fontId="12" fillId="3" borderId="1" xfId="9" applyFont="1" applyFill="1" applyBorder="1" applyAlignment="1" applyProtection="1">
      <alignment horizontal="left" vertical="center"/>
    </xf>
    <xf numFmtId="0" fontId="12" fillId="3" borderId="7" xfId="9" applyFont="1" applyFill="1" applyBorder="1" applyAlignment="1" applyProtection="1">
      <alignment horizontal="left" vertical="center"/>
    </xf>
    <xf numFmtId="0" fontId="12" fillId="3" borderId="19" xfId="9" applyFont="1" applyFill="1" applyBorder="1" applyAlignment="1" applyProtection="1">
      <alignment horizontal="left" vertical="center"/>
    </xf>
    <xf numFmtId="0" fontId="12" fillId="3" borderId="12" xfId="9" applyFont="1" applyFill="1" applyBorder="1" applyAlignment="1" applyProtection="1">
      <alignment horizontal="left" vertical="center"/>
    </xf>
    <xf numFmtId="41" fontId="12" fillId="0" borderId="0" xfId="9" applyNumberFormat="1" applyFont="1" applyAlignment="1" applyProtection="1">
      <alignment horizontal="center" vertical="center"/>
    </xf>
    <xf numFmtId="0" fontId="12" fillId="3" borderId="1" xfId="9" applyFont="1" applyFill="1" applyBorder="1" applyAlignment="1" applyProtection="1">
      <alignment horizontal="center" vertical="center" wrapText="1"/>
    </xf>
    <xf numFmtId="0" fontId="12" fillId="3" borderId="1" xfId="9" applyFont="1" applyFill="1" applyBorder="1" applyAlignment="1" applyProtection="1">
      <alignment horizontal="center" vertical="center"/>
    </xf>
    <xf numFmtId="0" fontId="12" fillId="0" borderId="0" xfId="9" applyFont="1" applyAlignment="1" applyProtection="1">
      <alignment horizontal="center"/>
    </xf>
    <xf numFmtId="0" fontId="12" fillId="3" borderId="15" xfId="9" applyFont="1" applyFill="1" applyBorder="1" applyAlignment="1" applyProtection="1">
      <alignment horizontal="center" vertical="center" wrapText="1"/>
    </xf>
    <xf numFmtId="0" fontId="12" fillId="3" borderId="18" xfId="9" applyFont="1" applyFill="1" applyBorder="1" applyAlignment="1" applyProtection="1">
      <alignment horizontal="center" vertical="center" wrapText="1"/>
    </xf>
    <xf numFmtId="0" fontId="0" fillId="0" borderId="1" xfId="5" applyFont="1" applyBorder="1" applyAlignment="1" applyProtection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0" fillId="0" borderId="14" xfId="5" applyFont="1" applyBorder="1" applyAlignment="1" applyProtection="1">
      <alignment horizontal="center"/>
    </xf>
    <xf numFmtId="165" fontId="2" fillId="0" borderId="4" xfId="5" applyNumberFormat="1" applyFont="1" applyBorder="1" applyAlignment="1" applyProtection="1">
      <alignment horizontal="center" vertical="center"/>
    </xf>
    <xf numFmtId="165" fontId="2" fillId="0" borderId="9" xfId="5" applyNumberFormat="1" applyFont="1" applyBorder="1" applyAlignment="1" applyProtection="1">
      <alignment horizontal="center" vertical="center"/>
    </xf>
    <xf numFmtId="165" fontId="6" fillId="0" borderId="10" xfId="5" applyNumberFormat="1" applyFont="1" applyBorder="1" applyAlignment="1" applyProtection="1">
      <alignment horizontal="center" vertical="center"/>
    </xf>
    <xf numFmtId="166" fontId="0" fillId="3" borderId="0" xfId="5" applyNumberFormat="1" applyFont="1" applyFill="1" applyAlignment="1">
      <alignment horizontal="center"/>
    </xf>
    <xf numFmtId="166" fontId="18" fillId="5" borderId="0" xfId="5" applyNumberFormat="1" applyFill="1" applyAlignment="1">
      <alignment horizontal="center"/>
    </xf>
    <xf numFmtId="42" fontId="0" fillId="3" borderId="1" xfId="5" applyNumberFormat="1" applyFont="1" applyFill="1" applyBorder="1" applyAlignment="1">
      <alignment horizontal="left"/>
    </xf>
    <xf numFmtId="42" fontId="0" fillId="3" borderId="12" xfId="5" applyNumberFormat="1" applyFont="1" applyFill="1" applyBorder="1" applyAlignment="1">
      <alignment horizontal="left"/>
    </xf>
    <xf numFmtId="42" fontId="18" fillId="5" borderId="12" xfId="5" applyNumberFormat="1" applyFill="1" applyBorder="1" applyAlignment="1">
      <alignment horizontal="left"/>
    </xf>
    <xf numFmtId="42" fontId="0" fillId="3" borderId="28" xfId="5" applyNumberFormat="1" applyFont="1" applyFill="1" applyBorder="1" applyAlignment="1">
      <alignment horizontal="left"/>
    </xf>
    <xf numFmtId="0" fontId="0" fillId="0" borderId="18" xfId="5" applyFont="1" applyBorder="1" applyAlignment="1" applyProtection="1">
      <alignment horizontal="center"/>
    </xf>
    <xf numFmtId="0" fontId="0" fillId="0" borderId="29" xfId="5" applyFont="1" applyBorder="1" applyAlignment="1" applyProtection="1">
      <alignment horizontal="center"/>
    </xf>
  </cellXfs>
  <cellStyles count="15">
    <cellStyle name="Comma" xfId="1" builtinId="3"/>
    <cellStyle name="Comma 3 3" xfId="6" xr:uid="{00000000-0005-0000-0000-000001000000}"/>
    <cellStyle name="Comma_IN PRESS" xfId="11" xr:uid="{00000000-0005-0000-0000-000002000000}"/>
    <cellStyle name="Comma_new_REKAP Arini" xfId="8" xr:uid="{00000000-0005-0000-0000-000003000000}"/>
    <cellStyle name="Comma_wip produk (2)_6" xfId="13" xr:uid="{00000000-0005-0000-0000-000004000000}"/>
    <cellStyle name="Normal" xfId="0" builtinId="0"/>
    <cellStyle name="Normal 2" xfId="9" xr:uid="{00000000-0005-0000-0000-000006000000}"/>
    <cellStyle name="Normal_JULI_1" xfId="14" xr:uid="{00000000-0005-0000-0000-000007000000}"/>
    <cellStyle name="Normal_new" xfId="4" xr:uid="{00000000-0005-0000-0000-000008000000}"/>
    <cellStyle name="Normal_new_2" xfId="7" xr:uid="{00000000-0005-0000-0000-000009000000}"/>
    <cellStyle name="Normal_new_REKAP Arini" xfId="5" xr:uid="{00000000-0005-0000-0000-00000A000000}"/>
    <cellStyle name="Normal_new_Sheet6" xfId="10" xr:uid="{00000000-0005-0000-0000-00000B000000}"/>
    <cellStyle name="Normal_Oktober 2013 _REKAP Arini" xfId="12" xr:uid="{00000000-0005-0000-0000-00000C000000}"/>
    <cellStyle name="Normal_REKAP Arini" xfId="3" xr:uid="{00000000-0005-0000-0000-00000D000000}"/>
    <cellStyle name="Percent" xfId="2" builtinId="5"/>
  </cellStyles>
  <dxfs count="4"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wmf"/><Relationship Id="rId3" Type="http://schemas.openxmlformats.org/officeDocument/2006/relationships/image" Target="../media/image7.wmf"/><Relationship Id="rId7" Type="http://schemas.openxmlformats.org/officeDocument/2006/relationships/image" Target="../media/image11.wmf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wmf"/><Relationship Id="rId5" Type="http://schemas.openxmlformats.org/officeDocument/2006/relationships/image" Target="../media/image9.wmf"/><Relationship Id="rId4" Type="http://schemas.openxmlformats.org/officeDocument/2006/relationships/image" Target="../media/image8.png"/><Relationship Id="rId9" Type="http://schemas.openxmlformats.org/officeDocument/2006/relationships/image" Target="../media/image13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904875</xdr:colOff>
      <xdr:row>11</xdr:row>
      <xdr:rowOff>95250</xdr:rowOff>
    </xdr:from>
    <xdr:to>
      <xdr:col>8</xdr:col>
      <xdr:colOff>123825</xdr:colOff>
      <xdr:row>15</xdr:row>
      <xdr:rowOff>142875</xdr:rowOff>
    </xdr:to>
    <xdr:pic>
      <xdr:nvPicPr>
        <xdr:cNvPr id="78000" name="Picture 1">
          <a:extLst>
            <a:ext uri="{FF2B5EF4-FFF2-40B4-BE49-F238E27FC236}">
              <a16:creationId xmlns:a16="http://schemas.microsoft.com/office/drawing/2014/main" id="{6824D84B-78FD-0BA5-AD99-578196C8E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3409950"/>
          <a:ext cx="33337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14</xdr:row>
      <xdr:rowOff>47625</xdr:rowOff>
    </xdr:from>
    <xdr:to>
      <xdr:col>7</xdr:col>
      <xdr:colOff>666750</xdr:colOff>
      <xdr:row>19</xdr:row>
      <xdr:rowOff>47625</xdr:rowOff>
    </xdr:to>
    <xdr:pic>
      <xdr:nvPicPr>
        <xdr:cNvPr id="78001" name="Picture 1">
          <a:extLst>
            <a:ext uri="{FF2B5EF4-FFF2-40B4-BE49-F238E27FC236}">
              <a16:creationId xmlns:a16="http://schemas.microsoft.com/office/drawing/2014/main" id="{BD53FB7D-B85C-DD3A-3B6B-CACA857C1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4086225"/>
          <a:ext cx="30194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3362325</xdr:colOff>
      <xdr:row>14</xdr:row>
      <xdr:rowOff>9525</xdr:rowOff>
    </xdr:from>
    <xdr:to>
      <xdr:col>2</xdr:col>
      <xdr:colOff>2924175</xdr:colOff>
      <xdr:row>18</xdr:row>
      <xdr:rowOff>161925</xdr:rowOff>
    </xdr:to>
    <xdr:pic>
      <xdr:nvPicPr>
        <xdr:cNvPr id="78002" name="Picture 1">
          <a:extLst>
            <a:ext uri="{FF2B5EF4-FFF2-40B4-BE49-F238E27FC236}">
              <a16:creationId xmlns:a16="http://schemas.microsoft.com/office/drawing/2014/main" id="{E57A560A-4B5F-1D5F-A3BB-A5286C808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4048125"/>
          <a:ext cx="3019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409575</xdr:colOff>
      <xdr:row>88</xdr:row>
      <xdr:rowOff>209550</xdr:rowOff>
    </xdr:from>
    <xdr:to>
      <xdr:col>22</xdr:col>
      <xdr:colOff>76200</xdr:colOff>
      <xdr:row>93</xdr:row>
      <xdr:rowOff>47625</xdr:rowOff>
    </xdr:to>
    <xdr:pic>
      <xdr:nvPicPr>
        <xdr:cNvPr id="164914" name="Picture 1">
          <a:extLst>
            <a:ext uri="{FF2B5EF4-FFF2-40B4-BE49-F238E27FC236}">
              <a16:creationId xmlns:a16="http://schemas.microsoft.com/office/drawing/2014/main" id="{171C9C57-C175-260D-49F8-2ABC94D8F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0907375"/>
          <a:ext cx="30194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86</xdr:row>
      <xdr:rowOff>28575</xdr:rowOff>
    </xdr:from>
    <xdr:to>
      <xdr:col>10</xdr:col>
      <xdr:colOff>847725</xdr:colOff>
      <xdr:row>90</xdr:row>
      <xdr:rowOff>19050</xdr:rowOff>
    </xdr:to>
    <xdr:pic>
      <xdr:nvPicPr>
        <xdr:cNvPr id="164915" name="Picture 1">
          <a:extLst>
            <a:ext uri="{FF2B5EF4-FFF2-40B4-BE49-F238E27FC236}">
              <a16:creationId xmlns:a16="http://schemas.microsoft.com/office/drawing/2014/main" id="{190E2314-7470-36C5-02BF-C8ACFD6D0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20364450"/>
          <a:ext cx="3019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409575</xdr:colOff>
      <xdr:row>49</xdr:row>
      <xdr:rowOff>209550</xdr:rowOff>
    </xdr:from>
    <xdr:to>
      <xdr:col>22</xdr:col>
      <xdr:colOff>428625</xdr:colOff>
      <xdr:row>54</xdr:row>
      <xdr:rowOff>47625</xdr:rowOff>
    </xdr:to>
    <xdr:pic>
      <xdr:nvPicPr>
        <xdr:cNvPr id="172048" name="Picture 1">
          <a:extLst>
            <a:ext uri="{FF2B5EF4-FFF2-40B4-BE49-F238E27FC236}">
              <a16:creationId xmlns:a16="http://schemas.microsoft.com/office/drawing/2014/main" id="{694FFBA0-CEC1-1320-EAEF-161C5A134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11620500"/>
          <a:ext cx="30194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47</xdr:row>
      <xdr:rowOff>28575</xdr:rowOff>
    </xdr:from>
    <xdr:to>
      <xdr:col>10</xdr:col>
      <xdr:colOff>847725</xdr:colOff>
      <xdr:row>51</xdr:row>
      <xdr:rowOff>19050</xdr:rowOff>
    </xdr:to>
    <xdr:pic>
      <xdr:nvPicPr>
        <xdr:cNvPr id="172049" name="Picture 1">
          <a:extLst>
            <a:ext uri="{FF2B5EF4-FFF2-40B4-BE49-F238E27FC236}">
              <a16:creationId xmlns:a16="http://schemas.microsoft.com/office/drawing/2014/main" id="{E504FAD5-5262-3C0F-09A2-DBBEC77F3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11077575"/>
          <a:ext cx="3019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409575</xdr:colOff>
      <xdr:row>69</xdr:row>
      <xdr:rowOff>209550</xdr:rowOff>
    </xdr:from>
    <xdr:to>
      <xdr:col>22</xdr:col>
      <xdr:colOff>428625</xdr:colOff>
      <xdr:row>74</xdr:row>
      <xdr:rowOff>47625</xdr:rowOff>
    </xdr:to>
    <xdr:pic>
      <xdr:nvPicPr>
        <xdr:cNvPr id="173072" name="Picture 1">
          <a:extLst>
            <a:ext uri="{FF2B5EF4-FFF2-40B4-BE49-F238E27FC236}">
              <a16:creationId xmlns:a16="http://schemas.microsoft.com/office/drawing/2014/main" id="{04ED07D0-D2CB-180D-5020-A0F090D3A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16383000"/>
          <a:ext cx="30194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67</xdr:row>
      <xdr:rowOff>28575</xdr:rowOff>
    </xdr:from>
    <xdr:to>
      <xdr:col>10</xdr:col>
      <xdr:colOff>847725</xdr:colOff>
      <xdr:row>71</xdr:row>
      <xdr:rowOff>19050</xdr:rowOff>
    </xdr:to>
    <xdr:pic>
      <xdr:nvPicPr>
        <xdr:cNvPr id="173073" name="Picture 1">
          <a:extLst>
            <a:ext uri="{FF2B5EF4-FFF2-40B4-BE49-F238E27FC236}">
              <a16:creationId xmlns:a16="http://schemas.microsoft.com/office/drawing/2014/main" id="{325D5905-54A8-21E1-2694-04AA8E1A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15840075"/>
          <a:ext cx="3019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9525</xdr:rowOff>
    </xdr:from>
    <xdr:to>
      <xdr:col>0</xdr:col>
      <xdr:colOff>600075</xdr:colOff>
      <xdr:row>2</xdr:row>
      <xdr:rowOff>190500</xdr:rowOff>
    </xdr:to>
    <xdr:pic>
      <xdr:nvPicPr>
        <xdr:cNvPr id="174081" name="Picture 1" descr="logobri__0">
          <a:extLst>
            <a:ext uri="{FF2B5EF4-FFF2-40B4-BE49-F238E27FC236}">
              <a16:creationId xmlns:a16="http://schemas.microsoft.com/office/drawing/2014/main" id="{B6C8C511-5AEE-A87D-28BB-135E3B206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-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525"/>
          <a:ext cx="5334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0</xdr:row>
      <xdr:rowOff>58420</xdr:rowOff>
    </xdr:from>
    <xdr:to>
      <xdr:col>2</xdr:col>
      <xdr:colOff>1047750</xdr:colOff>
      <xdr:row>1</xdr:row>
      <xdr:rowOff>182245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173C33A-A9FC-8A6F-1CCA-7B8485874496}"/>
            </a:ext>
          </a:extLst>
        </xdr:cNvPr>
        <xdr:cNvSpPr txBox="1"/>
      </xdr:nvSpPr>
      <xdr:spPr>
        <a:xfrm>
          <a:off x="628650" y="48895"/>
          <a:ext cx="2000250" cy="2667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8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Times New Roman" panose="02020603050405020304" charset="0"/>
              <a:ea typeface="Century Gothic" panose="020B0502020202020204" charset="0"/>
              <a:cs typeface="Times New Roman" panose="02020603050405020304" charset="0"/>
              <a:sym typeface="Century Gothic" panose="020B0502020202020204" charset="0"/>
            </a:rPr>
            <a:t>PT.BANSHU RUBBER INDONESIA</a:t>
          </a:r>
        </a:p>
      </xdr:txBody>
    </xdr:sp>
    <xdr:clientData/>
  </xdr:twoCellAnchor>
  <xdr:twoCellAnchor editAs="oneCell">
    <xdr:from>
      <xdr:col>11</xdr:col>
      <xdr:colOff>161925</xdr:colOff>
      <xdr:row>9</xdr:row>
      <xdr:rowOff>104775</xdr:rowOff>
    </xdr:from>
    <xdr:to>
      <xdr:col>16</xdr:col>
      <xdr:colOff>133350</xdr:colOff>
      <xdr:row>14</xdr:row>
      <xdr:rowOff>76200</xdr:rowOff>
    </xdr:to>
    <xdr:pic>
      <xdr:nvPicPr>
        <xdr:cNvPr id="174083" name="Picture 2">
          <a:extLst>
            <a:ext uri="{FF2B5EF4-FFF2-40B4-BE49-F238E27FC236}">
              <a16:creationId xmlns:a16="http://schemas.microsoft.com/office/drawing/2014/main" id="{D65F207B-2577-4B83-128C-2075673D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1857375"/>
          <a:ext cx="30194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27</xdr:row>
      <xdr:rowOff>38100</xdr:rowOff>
    </xdr:from>
    <xdr:to>
      <xdr:col>6</xdr:col>
      <xdr:colOff>1028700</xdr:colOff>
      <xdr:row>32</xdr:row>
      <xdr:rowOff>66675</xdr:rowOff>
    </xdr:to>
    <xdr:pic>
      <xdr:nvPicPr>
        <xdr:cNvPr id="174084" name="Picture 2">
          <a:extLst>
            <a:ext uri="{FF2B5EF4-FFF2-40B4-BE49-F238E27FC236}">
              <a16:creationId xmlns:a16="http://schemas.microsoft.com/office/drawing/2014/main" id="{9F78A482-A15C-B549-D593-94E03F0D3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3886200"/>
          <a:ext cx="30194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10</xdr:row>
      <xdr:rowOff>161925</xdr:rowOff>
    </xdr:from>
    <xdr:to>
      <xdr:col>13</xdr:col>
      <xdr:colOff>190500</xdr:colOff>
      <xdr:row>16</xdr:row>
      <xdr:rowOff>9525</xdr:rowOff>
    </xdr:to>
    <xdr:pic>
      <xdr:nvPicPr>
        <xdr:cNvPr id="175105" name="Picture 1">
          <a:extLst>
            <a:ext uri="{FF2B5EF4-FFF2-40B4-BE49-F238E27FC236}">
              <a16:creationId xmlns:a16="http://schemas.microsoft.com/office/drawing/2014/main" id="{B36A800A-D275-40E5-90E3-328401589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9650" y="4143375"/>
          <a:ext cx="5038725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361950</xdr:colOff>
      <xdr:row>2</xdr:row>
      <xdr:rowOff>66675</xdr:rowOff>
    </xdr:from>
    <xdr:to>
      <xdr:col>15</xdr:col>
      <xdr:colOff>161925</xdr:colOff>
      <xdr:row>7</xdr:row>
      <xdr:rowOff>190500</xdr:rowOff>
    </xdr:to>
    <xdr:pic>
      <xdr:nvPicPr>
        <xdr:cNvPr id="175106" name="Picture 1">
          <a:extLst>
            <a:ext uri="{FF2B5EF4-FFF2-40B4-BE49-F238E27FC236}">
              <a16:creationId xmlns:a16="http://schemas.microsoft.com/office/drawing/2014/main" id="{EC127BDA-EF74-052C-4C5A-5147F2A49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1650" y="590550"/>
          <a:ext cx="6372225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180975</xdr:colOff>
      <xdr:row>14</xdr:row>
      <xdr:rowOff>95250</xdr:rowOff>
    </xdr:from>
    <xdr:to>
      <xdr:col>20</xdr:col>
      <xdr:colOff>476250</xdr:colOff>
      <xdr:row>20</xdr:row>
      <xdr:rowOff>95250</xdr:rowOff>
    </xdr:to>
    <xdr:pic>
      <xdr:nvPicPr>
        <xdr:cNvPr id="175107" name="Picture 2">
          <a:extLst>
            <a:ext uri="{FF2B5EF4-FFF2-40B4-BE49-F238E27FC236}">
              <a16:creationId xmlns:a16="http://schemas.microsoft.com/office/drawing/2014/main" id="{B05818CB-9130-C801-BC1D-9EAEED797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0" y="5210175"/>
          <a:ext cx="60769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23</xdr:row>
      <xdr:rowOff>19050</xdr:rowOff>
    </xdr:from>
    <xdr:to>
      <xdr:col>6</xdr:col>
      <xdr:colOff>1190625</xdr:colOff>
      <xdr:row>29</xdr:row>
      <xdr:rowOff>76200</xdr:rowOff>
    </xdr:to>
    <xdr:pic>
      <xdr:nvPicPr>
        <xdr:cNvPr id="175108" name="Picture 1">
          <a:extLst>
            <a:ext uri="{FF2B5EF4-FFF2-40B4-BE49-F238E27FC236}">
              <a16:creationId xmlns:a16="http://schemas.microsoft.com/office/drawing/2014/main" id="{3FBC4DA4-F4EC-C9DC-78D9-3B057C2DE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7534275"/>
          <a:ext cx="5943600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581025</xdr:colOff>
      <xdr:row>17</xdr:row>
      <xdr:rowOff>47625</xdr:rowOff>
    </xdr:from>
    <xdr:to>
      <xdr:col>15</xdr:col>
      <xdr:colOff>476250</xdr:colOff>
      <xdr:row>22</xdr:row>
      <xdr:rowOff>171450</xdr:rowOff>
    </xdr:to>
    <xdr:pic>
      <xdr:nvPicPr>
        <xdr:cNvPr id="175109" name="Picture 1">
          <a:extLst>
            <a:ext uri="{FF2B5EF4-FFF2-40B4-BE49-F238E27FC236}">
              <a16:creationId xmlns:a16="http://schemas.microsoft.com/office/drawing/2014/main" id="{50215AE7-8774-0CA9-3E20-F13526DD9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0725" y="6048375"/>
          <a:ext cx="646747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981075</xdr:colOff>
      <xdr:row>9</xdr:row>
      <xdr:rowOff>390525</xdr:rowOff>
    </xdr:from>
    <xdr:to>
      <xdr:col>18</xdr:col>
      <xdr:colOff>209550</xdr:colOff>
      <xdr:row>15</xdr:row>
      <xdr:rowOff>152400</xdr:rowOff>
    </xdr:to>
    <xdr:pic>
      <xdr:nvPicPr>
        <xdr:cNvPr id="175110" name="Picture 2">
          <a:extLst>
            <a:ext uri="{FF2B5EF4-FFF2-40B4-BE49-F238E27FC236}">
              <a16:creationId xmlns:a16="http://schemas.microsoft.com/office/drawing/2014/main" id="{C26C07F6-9E00-8B53-DD42-C146B22AE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9975" y="3800475"/>
          <a:ext cx="641032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590550</xdr:colOff>
      <xdr:row>4</xdr:row>
      <xdr:rowOff>38100</xdr:rowOff>
    </xdr:from>
    <xdr:to>
      <xdr:col>12</xdr:col>
      <xdr:colOff>142875</xdr:colOff>
      <xdr:row>8</xdr:row>
      <xdr:rowOff>19050</xdr:rowOff>
    </xdr:to>
    <xdr:pic>
      <xdr:nvPicPr>
        <xdr:cNvPr id="175111" name="Picture 1">
          <a:extLst>
            <a:ext uri="{FF2B5EF4-FFF2-40B4-BE49-F238E27FC236}">
              <a16:creationId xmlns:a16="http://schemas.microsoft.com/office/drawing/2014/main" id="{5CAF5C20-CB52-74FA-22F3-8EBE448F3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1104900"/>
          <a:ext cx="676275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352425</xdr:colOff>
      <xdr:row>7</xdr:row>
      <xdr:rowOff>561975</xdr:rowOff>
    </xdr:from>
    <xdr:to>
      <xdr:col>15</xdr:col>
      <xdr:colOff>257175</xdr:colOff>
      <xdr:row>10</xdr:row>
      <xdr:rowOff>238125</xdr:rowOff>
    </xdr:to>
    <xdr:pic>
      <xdr:nvPicPr>
        <xdr:cNvPr id="175112" name="Picture 1">
          <a:extLst>
            <a:ext uri="{FF2B5EF4-FFF2-40B4-BE49-F238E27FC236}">
              <a16:creationId xmlns:a16="http://schemas.microsoft.com/office/drawing/2014/main" id="{F298900E-AAFF-EF82-A3F4-8CAF7FD46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1725" y="2828925"/>
          <a:ext cx="586740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1933575</xdr:colOff>
      <xdr:row>12</xdr:row>
      <xdr:rowOff>304800</xdr:rowOff>
    </xdr:from>
    <xdr:to>
      <xdr:col>6</xdr:col>
      <xdr:colOff>1619250</xdr:colOff>
      <xdr:row>19</xdr:row>
      <xdr:rowOff>0</xdr:rowOff>
    </xdr:to>
    <xdr:pic>
      <xdr:nvPicPr>
        <xdr:cNvPr id="175113" name="Picture 1">
          <a:extLst>
            <a:ext uri="{FF2B5EF4-FFF2-40B4-BE49-F238E27FC236}">
              <a16:creationId xmlns:a16="http://schemas.microsoft.com/office/drawing/2014/main" id="{1D96B119-22A1-1680-8E7C-640BED4D9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4800600"/>
          <a:ext cx="6962775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</xdr:col>
      <xdr:colOff>19050</xdr:colOff>
      <xdr:row>2</xdr:row>
      <xdr:rowOff>85725</xdr:rowOff>
    </xdr:to>
    <xdr:pic>
      <xdr:nvPicPr>
        <xdr:cNvPr id="170258" name="Picture 1" descr="logobri__0">
          <a:extLst>
            <a:ext uri="{FF2B5EF4-FFF2-40B4-BE49-F238E27FC236}">
              <a16:creationId xmlns:a16="http://schemas.microsoft.com/office/drawing/2014/main" id="{C2E0ED1A-B326-0EDA-7658-284B08818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-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247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409575</xdr:colOff>
      <xdr:row>0</xdr:row>
      <xdr:rowOff>0</xdr:rowOff>
    </xdr:from>
    <xdr:to>
      <xdr:col>2</xdr:col>
      <xdr:colOff>827405</xdr:colOff>
      <xdr:row>1</xdr:row>
      <xdr:rowOff>122555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17C97B11-7D48-6E97-1D21-3394C7AEB781}"/>
            </a:ext>
          </a:extLst>
        </xdr:cNvPr>
        <xdr:cNvSpPr txBox="1"/>
      </xdr:nvSpPr>
      <xdr:spPr>
        <a:xfrm>
          <a:off x="409575" y="0"/>
          <a:ext cx="1656080" cy="29400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8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  <a:sym typeface="Century Gothic" panose="020B050202020202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28575</xdr:colOff>
      <xdr:row>0</xdr:row>
      <xdr:rowOff>9525</xdr:rowOff>
    </xdr:from>
    <xdr:to>
      <xdr:col>1</xdr:col>
      <xdr:colOff>733425</xdr:colOff>
      <xdr:row>2</xdr:row>
      <xdr:rowOff>57150</xdr:rowOff>
    </xdr:to>
    <xdr:pic>
      <xdr:nvPicPr>
        <xdr:cNvPr id="170260" name="Picture 1" descr="logobri__0">
          <a:extLst>
            <a:ext uri="{FF2B5EF4-FFF2-40B4-BE49-F238E27FC236}">
              <a16:creationId xmlns:a16="http://schemas.microsoft.com/office/drawing/2014/main" id="{2DFE179B-E363-FC65-49DA-13A295D72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-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"/>
          <a:ext cx="11144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10160</xdr:rowOff>
    </xdr:from>
    <xdr:to>
      <xdr:col>2</xdr:col>
      <xdr:colOff>1684655</xdr:colOff>
      <xdr:row>1</xdr:row>
      <xdr:rowOff>132715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65CF928-62D0-CE06-E449-9D9C2D72A98C}"/>
            </a:ext>
          </a:extLst>
        </xdr:cNvPr>
        <xdr:cNvSpPr txBox="1"/>
      </xdr:nvSpPr>
      <xdr:spPr>
        <a:xfrm>
          <a:off x="1266825" y="10160"/>
          <a:ext cx="1656080" cy="29400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8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  <a:sym typeface="Century Gothic" panose="020B0502020202020204" charset="0"/>
            </a:rPr>
            <a:t>PT.BANSHU RUBBER INDONESIA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-9\d\MY%20MINE\FINANCE\SUBCONT\PERHITUNGAN%20SUBCONT\JUNI\REKAP%20SUBCONT%2016%20Mei%20-%2015%20Juni~6D5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ILIS/GAJI/GAJI%20PLET/GAJI%20PENGAJUAN%20KE%20KI/2010/13%20Agust~12%20Sept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sJauh"/>
      <sheetName val="LKlsJauh"/>
      <sheetName val="AbsPeng"/>
      <sheetName val="LbrPeng"/>
      <sheetName val="Kls1"/>
      <sheetName val="Kls2"/>
      <sheetName val="LKls2"/>
      <sheetName val="Kls3"/>
      <sheetName val="LKls3 "/>
      <sheetName val="TjSiang"/>
      <sheetName val="LTjSiang"/>
      <sheetName val="R2"/>
      <sheetName val="LR2"/>
      <sheetName val="R4A"/>
      <sheetName val="LR4A"/>
      <sheetName val="R2A"/>
      <sheetName val="LR2A"/>
      <sheetName val="R2B"/>
      <sheetName val="LR2B"/>
      <sheetName val="R4B"/>
      <sheetName val="LR4B"/>
      <sheetName val="3EI"/>
      <sheetName val="L3EI"/>
      <sheetName val="2EI"/>
      <sheetName val="L2EI"/>
      <sheetName val="RPL"/>
      <sheetName val="LRPL"/>
      <sheetName val="Binong"/>
      <sheetName val="LBin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opLeftCell="A5" zoomScaleNormal="85" workbookViewId="0">
      <selection activeCell="A3" sqref="A3:C3"/>
    </sheetView>
  </sheetViews>
  <sheetFormatPr defaultColWidth="9" defaultRowHeight="14.45" customHeight="1" x14ac:dyDescent="0.25"/>
  <cols>
    <col min="1" max="1" width="5.7109375" customWidth="1"/>
    <col min="2" max="2" width="51.85546875" customWidth="1"/>
    <col min="3" max="3" width="44.85546875" customWidth="1"/>
    <col min="4" max="4" width="13.140625" bestFit="1" customWidth="1"/>
    <col min="5" max="8" width="15.42578125" customWidth="1"/>
    <col min="9" max="12" width="16.140625" customWidth="1"/>
    <col min="13" max="13" width="11.85546875" customWidth="1"/>
  </cols>
  <sheetData>
    <row r="1" spans="1:12" ht="18.75" customHeight="1" x14ac:dyDescent="0.3">
      <c r="A1" s="262" t="s">
        <v>0</v>
      </c>
      <c r="B1" s="262"/>
      <c r="C1" s="262"/>
    </row>
    <row r="2" spans="1:12" ht="18.75" customHeight="1" x14ac:dyDescent="0.3">
      <c r="A2" s="262" t="s">
        <v>1</v>
      </c>
      <c r="B2" s="262"/>
      <c r="C2" s="262"/>
    </row>
    <row r="3" spans="1:12" ht="18.75" customHeight="1" x14ac:dyDescent="0.3">
      <c r="A3" s="262" t="s">
        <v>2</v>
      </c>
      <c r="B3" s="262"/>
      <c r="C3" s="262"/>
    </row>
    <row r="4" spans="1:12" ht="14.45" customHeight="1" x14ac:dyDescent="0.25">
      <c r="A4" s="244"/>
    </row>
    <row r="5" spans="1:12" s="209" customFormat="1" ht="28.9" customHeight="1" x14ac:dyDescent="0.25">
      <c r="A5" s="245" t="s">
        <v>3</v>
      </c>
      <c r="B5" s="246" t="s">
        <v>4</v>
      </c>
      <c r="C5" s="245" t="s">
        <v>5</v>
      </c>
    </row>
    <row r="6" spans="1:12" ht="27" customHeight="1" x14ac:dyDescent="0.25">
      <c r="A6" s="247">
        <v>1</v>
      </c>
      <c r="B6" s="248" t="s">
        <v>6</v>
      </c>
      <c r="C6" s="249">
        <f>'MUTU A'!I84+'MUTU B'!I65+'MUTU A TRAINING'!I45</f>
        <v>26914491.666666668</v>
      </c>
      <c r="F6" s="250">
        <f>C6+C7</f>
        <v>55614491.666666672</v>
      </c>
    </row>
    <row r="7" spans="1:12" ht="27" customHeight="1" x14ac:dyDescent="0.25">
      <c r="A7" s="247">
        <v>2</v>
      </c>
      <c r="B7" s="248" t="s">
        <v>7</v>
      </c>
      <c r="C7" s="251">
        <f>'MUTU A'!J84+'MUTU B'!J65+'MUTU A TRAINING'!J45</f>
        <v>28700000</v>
      </c>
      <c r="E7" s="250">
        <f>37218400+6500</f>
        <v>37224900</v>
      </c>
    </row>
    <row r="8" spans="1:12" ht="27" customHeight="1" x14ac:dyDescent="0.25">
      <c r="A8" s="247">
        <v>3</v>
      </c>
      <c r="B8" s="252" t="s">
        <v>8</v>
      </c>
      <c r="C8" s="251">
        <v>150000</v>
      </c>
    </row>
    <row r="9" spans="1:12" ht="27" customHeight="1" x14ac:dyDescent="0.25">
      <c r="A9" s="247">
        <v>4</v>
      </c>
      <c r="B9" s="252" t="s">
        <v>9</v>
      </c>
      <c r="C9" s="251">
        <v>750000</v>
      </c>
    </row>
    <row r="10" spans="1:12" ht="27" customHeight="1" x14ac:dyDescent="0.25">
      <c r="A10" s="247">
        <v>5</v>
      </c>
      <c r="B10" s="252" t="s">
        <v>10</v>
      </c>
      <c r="C10" s="251">
        <v>1000000</v>
      </c>
      <c r="E10" s="250">
        <f>SUM(C8:C11)</f>
        <v>2500000</v>
      </c>
    </row>
    <row r="11" spans="1:12" ht="27" customHeight="1" x14ac:dyDescent="0.25">
      <c r="A11" s="247">
        <v>6</v>
      </c>
      <c r="B11" s="253" t="s">
        <v>11</v>
      </c>
      <c r="C11" s="251">
        <v>600000</v>
      </c>
      <c r="E11" s="250">
        <f>E10/2</f>
        <v>1250000</v>
      </c>
      <c r="F11" s="254"/>
      <c r="G11" s="255"/>
      <c r="H11" s="256"/>
      <c r="I11" s="256"/>
      <c r="J11" s="256"/>
      <c r="K11" s="256"/>
      <c r="L11" s="256"/>
    </row>
    <row r="12" spans="1:12" ht="27" customHeight="1" x14ac:dyDescent="0.25">
      <c r="A12" s="263" t="s">
        <v>12</v>
      </c>
      <c r="B12" s="264"/>
      <c r="C12" s="257">
        <f>SUM(C6:C11)</f>
        <v>58114491.666666672</v>
      </c>
      <c r="D12" s="250"/>
      <c r="F12" s="254"/>
      <c r="G12" s="254"/>
    </row>
    <row r="13" spans="1:12" ht="14.45" customHeight="1" x14ac:dyDescent="0.25">
      <c r="E13" s="254"/>
      <c r="F13" s="254"/>
      <c r="G13" s="254"/>
    </row>
    <row r="14" spans="1:12" ht="15.95" customHeight="1" x14ac:dyDescent="0.25">
      <c r="C14" s="240" t="s">
        <v>13</v>
      </c>
      <c r="E14" s="254"/>
      <c r="F14" s="254"/>
      <c r="G14" s="254"/>
    </row>
    <row r="15" spans="1:12" ht="15" customHeight="1" x14ac:dyDescent="0.25">
      <c r="E15" s="254"/>
      <c r="F15" s="254"/>
      <c r="G15" s="254"/>
    </row>
    <row r="16" spans="1:12" ht="14.45" customHeight="1" x14ac:dyDescent="0.25">
      <c r="E16" s="254"/>
      <c r="F16" s="254"/>
      <c r="G16" s="254"/>
    </row>
    <row r="17" spans="5:8" ht="14.45" customHeight="1" x14ac:dyDescent="0.25">
      <c r="E17" s="254"/>
      <c r="F17" s="254"/>
      <c r="G17" s="254"/>
    </row>
    <row r="18" spans="5:8" ht="14.45" customHeight="1" x14ac:dyDescent="0.25">
      <c r="F18" s="254"/>
      <c r="G18" s="254"/>
    </row>
    <row r="19" spans="5:8" ht="14.45" customHeight="1" x14ac:dyDescent="0.25">
      <c r="F19" s="254"/>
      <c r="G19" s="254"/>
    </row>
    <row r="20" spans="5:8" ht="15" customHeight="1" x14ac:dyDescent="0.25">
      <c r="F20" s="254"/>
      <c r="G20" s="254"/>
    </row>
    <row r="21" spans="5:8" ht="14.45" customHeight="1" x14ac:dyDescent="0.25">
      <c r="F21" s="254"/>
      <c r="G21" s="254"/>
    </row>
    <row r="22" spans="5:8" ht="14.45" customHeight="1" x14ac:dyDescent="0.25">
      <c r="F22" s="254"/>
      <c r="G22" s="254"/>
    </row>
    <row r="23" spans="5:8" ht="14.45" customHeight="1" x14ac:dyDescent="0.25">
      <c r="F23" s="254"/>
      <c r="G23" s="254"/>
    </row>
    <row r="24" spans="5:8" ht="14.45" customHeight="1" x14ac:dyDescent="0.25">
      <c r="E24" s="1" t="s">
        <v>14</v>
      </c>
      <c r="F24" s="166" t="s">
        <v>15</v>
      </c>
      <c r="G24" s="166" t="s">
        <v>16</v>
      </c>
      <c r="H24" s="1" t="s">
        <v>17</v>
      </c>
    </row>
    <row r="25" spans="5:8" ht="51" customHeight="1" x14ac:dyDescent="0.25">
      <c r="E25" s="1"/>
      <c r="F25" s="166"/>
      <c r="G25" s="166"/>
      <c r="H25" s="1"/>
    </row>
    <row r="26" spans="5:8" ht="14.45" customHeight="1" x14ac:dyDescent="0.25">
      <c r="E26" s="1" t="s">
        <v>18</v>
      </c>
      <c r="F26" s="166" t="s">
        <v>19</v>
      </c>
      <c r="G26" s="166" t="s">
        <v>20</v>
      </c>
      <c r="H26" s="1" t="s">
        <v>21</v>
      </c>
    </row>
    <row r="27" spans="5:8" ht="14.45" customHeight="1" x14ac:dyDescent="0.25">
      <c r="E27" s="1" t="s">
        <v>22</v>
      </c>
      <c r="F27" s="166" t="s">
        <v>23</v>
      </c>
      <c r="G27" s="166" t="s">
        <v>24</v>
      </c>
      <c r="H27" s="1" t="s">
        <v>25</v>
      </c>
    </row>
    <row r="28" spans="5:8" ht="14.45" customHeight="1" x14ac:dyDescent="0.25">
      <c r="F28" s="254"/>
      <c r="G28" s="254"/>
    </row>
    <row r="29" spans="5:8" ht="14.45" customHeight="1" x14ac:dyDescent="0.25">
      <c r="F29" s="254"/>
      <c r="G29" s="254"/>
    </row>
    <row r="30" spans="5:8" ht="14.45" customHeight="1" x14ac:dyDescent="0.25">
      <c r="F30" s="254"/>
      <c r="G30" s="254"/>
    </row>
    <row r="31" spans="5:8" ht="14.45" customHeight="1" x14ac:dyDescent="0.25">
      <c r="F31" s="254"/>
      <c r="G31" s="254"/>
    </row>
    <row r="32" spans="5:8" ht="14.45" customHeight="1" x14ac:dyDescent="0.25">
      <c r="F32" s="254"/>
      <c r="G32" s="254"/>
    </row>
    <row r="33" spans="6:7" ht="14.45" customHeight="1" x14ac:dyDescent="0.25">
      <c r="F33" s="254"/>
      <c r="G33" s="254"/>
    </row>
    <row r="34" spans="6:7" ht="14.45" customHeight="1" x14ac:dyDescent="0.25">
      <c r="F34" s="254"/>
      <c r="G34" s="254"/>
    </row>
    <row r="35" spans="6:7" ht="14.45" customHeight="1" x14ac:dyDescent="0.25">
      <c r="F35" s="254"/>
      <c r="G35" s="254"/>
    </row>
    <row r="36" spans="6:7" ht="14.45" customHeight="1" x14ac:dyDescent="0.25">
      <c r="F36" s="254"/>
      <c r="G36" s="254"/>
    </row>
    <row r="37" spans="6:7" ht="14.45" customHeight="1" x14ac:dyDescent="0.25">
      <c r="F37" s="254"/>
      <c r="G37" s="254"/>
    </row>
    <row r="38" spans="6:7" ht="14.45" customHeight="1" x14ac:dyDescent="0.25">
      <c r="F38" s="254"/>
      <c r="G38" s="254"/>
    </row>
    <row r="39" spans="6:7" ht="14.45" customHeight="1" x14ac:dyDescent="0.25">
      <c r="F39" s="254"/>
      <c r="G39" s="254"/>
    </row>
    <row r="40" spans="6:7" ht="14.45" customHeight="1" x14ac:dyDescent="0.25">
      <c r="F40" s="254"/>
      <c r="G40" s="254"/>
    </row>
    <row r="41" spans="6:7" ht="14.45" customHeight="1" x14ac:dyDescent="0.25">
      <c r="F41" s="254"/>
      <c r="G41" s="254"/>
    </row>
    <row r="42" spans="6:7" ht="14.45" customHeight="1" x14ac:dyDescent="0.25">
      <c r="F42" s="254"/>
      <c r="G42" s="254"/>
    </row>
    <row r="43" spans="6:7" ht="14.45" customHeight="1" x14ac:dyDescent="0.25">
      <c r="F43" s="254"/>
      <c r="G43" s="254"/>
    </row>
    <row r="44" spans="6:7" ht="14.45" customHeight="1" x14ac:dyDescent="0.25">
      <c r="F44" s="254"/>
      <c r="G44" s="254"/>
    </row>
    <row r="45" spans="6:7" ht="14.45" customHeight="1" x14ac:dyDescent="0.25">
      <c r="F45" s="254"/>
      <c r="G45" s="254"/>
    </row>
    <row r="46" spans="6:7" ht="14.45" customHeight="1" x14ac:dyDescent="0.25">
      <c r="F46" s="254"/>
      <c r="G46" s="254"/>
    </row>
    <row r="47" spans="6:7" ht="14.45" customHeight="1" x14ac:dyDescent="0.25">
      <c r="F47" s="254"/>
      <c r="G47" s="254"/>
    </row>
    <row r="48" spans="6:7" ht="14.45" customHeight="1" x14ac:dyDescent="0.25">
      <c r="F48" s="254"/>
      <c r="G48" s="254"/>
    </row>
    <row r="49" spans="6:7" ht="14.45" customHeight="1" x14ac:dyDescent="0.25">
      <c r="F49" s="254"/>
      <c r="G49" s="254"/>
    </row>
  </sheetData>
  <mergeCells count="4">
    <mergeCell ref="A1:C1"/>
    <mergeCell ref="A2:C2"/>
    <mergeCell ref="A3:C3"/>
    <mergeCell ref="A12:B12"/>
  </mergeCells>
  <pageMargins left="1.38" right="0" top="0.75" bottom="0.75" header="0.3" footer="0.3"/>
  <pageSetup orientation="landscape" verticalDpi="18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1"/>
  <sheetViews>
    <sheetView zoomScaleNormal="85" workbookViewId="0">
      <pane ySplit="5" topLeftCell="A82" activePane="bottomLeft" state="frozen"/>
      <selection pane="bottomLeft" activeCell="D94" sqref="D94"/>
    </sheetView>
  </sheetViews>
  <sheetFormatPr defaultColWidth="9" defaultRowHeight="14.45" customHeight="1" x14ac:dyDescent="0.25"/>
  <cols>
    <col min="1" max="1" width="6.42578125" style="209" customWidth="1"/>
    <col min="2" max="2" width="28.7109375" style="210" customWidth="1"/>
    <col min="3" max="4" width="13" customWidth="1"/>
    <col min="5" max="5" width="10.7109375" customWidth="1"/>
    <col min="6" max="7" width="10.5703125" customWidth="1"/>
    <col min="8" max="8" width="8.140625" customWidth="1"/>
    <col min="9" max="9" width="14.28515625" customWidth="1"/>
    <col min="10" max="10" width="13.140625" customWidth="1"/>
    <col min="11" max="11" width="14.28515625" customWidth="1"/>
    <col min="12" max="12" width="13.7109375" style="211" hidden="1" customWidth="1"/>
    <col min="13" max="13" width="9" hidden="1" customWidth="1"/>
    <col min="14" max="14" width="12.85546875" style="212" hidden="1" customWidth="1"/>
    <col min="15" max="15" width="9" hidden="1" customWidth="1"/>
    <col min="16" max="16" width="12.85546875" bestFit="1" customWidth="1"/>
    <col min="18" max="18" width="14.28515625" bestFit="1" customWidth="1"/>
  </cols>
  <sheetData>
    <row r="1" spans="1:15" ht="19.149999999999999" customHeight="1" x14ac:dyDescent="0.25">
      <c r="A1" s="265" t="str">
        <f>Invoice!A2</f>
        <v>TEACHING FACTORY MUHAMMADIYAH 1</v>
      </c>
      <c r="B1" s="266"/>
      <c r="C1" s="267"/>
      <c r="D1" s="267"/>
      <c r="E1" s="267"/>
      <c r="F1" s="267"/>
      <c r="G1" s="267"/>
      <c r="H1" s="267"/>
      <c r="I1" s="267"/>
      <c r="J1" s="267"/>
      <c r="K1" s="268"/>
    </row>
    <row r="2" spans="1:15" ht="8.1" customHeight="1" x14ac:dyDescent="0.25">
      <c r="A2" s="269"/>
      <c r="B2" s="270"/>
      <c r="C2" s="271"/>
      <c r="D2" s="271"/>
      <c r="E2" s="271"/>
      <c r="F2" s="271"/>
      <c r="G2" s="271"/>
      <c r="H2" s="271"/>
      <c r="I2" s="271"/>
      <c r="J2" s="271"/>
      <c r="K2" s="272"/>
    </row>
    <row r="3" spans="1:15" ht="15" customHeight="1" x14ac:dyDescent="0.25">
      <c r="A3" s="273" t="str">
        <f>Invoice!A3</f>
        <v>PERIODE : 16 OKTOBER - 15 NOVEMBER 2022</v>
      </c>
      <c r="B3" s="274"/>
      <c r="C3" s="275"/>
      <c r="D3" s="275"/>
      <c r="E3" s="275"/>
      <c r="F3" s="275"/>
      <c r="G3" s="275"/>
      <c r="H3" s="275"/>
      <c r="I3" s="275"/>
      <c r="J3" s="276"/>
      <c r="K3" s="277"/>
    </row>
    <row r="4" spans="1:15" ht="12.95" customHeight="1" x14ac:dyDescent="0.25">
      <c r="A4" s="278" t="s">
        <v>26</v>
      </c>
      <c r="B4" s="279"/>
      <c r="C4" s="209"/>
      <c r="D4" s="209"/>
      <c r="E4" s="213"/>
      <c r="F4" s="213"/>
      <c r="G4" s="213"/>
      <c r="H4" s="213"/>
      <c r="I4" s="213"/>
      <c r="J4" s="213"/>
      <c r="K4" s="229"/>
    </row>
    <row r="5" spans="1:15" s="208" customFormat="1" ht="49.15" customHeight="1" x14ac:dyDescent="0.25">
      <c r="A5" s="214" t="s">
        <v>27</v>
      </c>
      <c r="B5" s="215" t="s">
        <v>28</v>
      </c>
      <c r="C5" s="214" t="s">
        <v>29</v>
      </c>
      <c r="D5" s="214" t="s">
        <v>30</v>
      </c>
      <c r="E5" s="214" t="s">
        <v>31</v>
      </c>
      <c r="F5" s="214" t="s">
        <v>32</v>
      </c>
      <c r="G5" s="214" t="s">
        <v>33</v>
      </c>
      <c r="H5" s="216" t="s">
        <v>34</v>
      </c>
      <c r="I5" s="216" t="s">
        <v>35</v>
      </c>
      <c r="J5" s="216" t="s">
        <v>36</v>
      </c>
      <c r="K5" s="216" t="s">
        <v>37</v>
      </c>
      <c r="L5" s="230" t="s">
        <v>38</v>
      </c>
      <c r="M5" s="231" t="s">
        <v>39</v>
      </c>
      <c r="N5" s="232" t="s">
        <v>40</v>
      </c>
    </row>
    <row r="6" spans="1:15" ht="18.95" customHeight="1" x14ac:dyDescent="0.25">
      <c r="A6" s="79">
        <v>1</v>
      </c>
      <c r="B6" s="217" t="s">
        <v>41</v>
      </c>
      <c r="C6" s="218">
        <v>13000</v>
      </c>
      <c r="D6" s="218">
        <v>10000</v>
      </c>
      <c r="E6" s="219">
        <v>22</v>
      </c>
      <c r="F6" s="220">
        <v>10648</v>
      </c>
      <c r="G6" s="220">
        <v>10648</v>
      </c>
      <c r="H6" s="220">
        <v>100</v>
      </c>
      <c r="I6" s="218">
        <f t="shared" ref="I6:I63" si="0">C6/100*H6*E6</f>
        <v>286000</v>
      </c>
      <c r="J6" s="218">
        <f t="shared" ref="J6:J63" si="1">E6*D6</f>
        <v>220000</v>
      </c>
      <c r="K6" s="233">
        <f t="shared" ref="K6:K63" si="2">I6+J6</f>
        <v>506000</v>
      </c>
      <c r="L6" s="211">
        <v>1755.38</v>
      </c>
      <c r="M6">
        <v>21</v>
      </c>
      <c r="N6" s="212">
        <f t="shared" ref="N6:N21" si="3">L6/M6</f>
        <v>83.589523809523811</v>
      </c>
      <c r="O6" t="str">
        <f t="shared" ref="O6:O21" si="4">IF(H6=N6,"SAMA","BEDA")</f>
        <v>BEDA</v>
      </c>
    </row>
    <row r="7" spans="1:15" ht="18.95" customHeight="1" x14ac:dyDescent="0.25">
      <c r="A7" s="79">
        <v>2</v>
      </c>
      <c r="B7" s="217" t="s">
        <v>42</v>
      </c>
      <c r="C7" s="218">
        <v>13000</v>
      </c>
      <c r="D7" s="218">
        <v>10000</v>
      </c>
      <c r="E7" s="220">
        <v>22</v>
      </c>
      <c r="F7" s="220">
        <v>66000</v>
      </c>
      <c r="G7" s="220">
        <v>62651</v>
      </c>
      <c r="H7" s="220">
        <v>95</v>
      </c>
      <c r="I7" s="218">
        <f t="shared" si="0"/>
        <v>271700</v>
      </c>
      <c r="J7" s="218">
        <f t="shared" si="1"/>
        <v>220000</v>
      </c>
      <c r="K7" s="233">
        <f t="shared" si="2"/>
        <v>491700</v>
      </c>
      <c r="L7" s="211">
        <v>1709.5</v>
      </c>
      <c r="M7">
        <v>22</v>
      </c>
      <c r="N7" s="212">
        <f t="shared" si="3"/>
        <v>77.704545454545453</v>
      </c>
      <c r="O7" t="str">
        <f t="shared" si="4"/>
        <v>BEDA</v>
      </c>
    </row>
    <row r="8" spans="1:15" ht="18.95" customHeight="1" x14ac:dyDescent="0.25">
      <c r="A8" s="79">
        <v>3</v>
      </c>
      <c r="B8" s="217" t="s">
        <v>43</v>
      </c>
      <c r="C8" s="218">
        <v>13000</v>
      </c>
      <c r="D8" s="218">
        <v>10000</v>
      </c>
      <c r="E8" s="220">
        <v>19</v>
      </c>
      <c r="F8" s="220">
        <v>95000</v>
      </c>
      <c r="G8" s="220">
        <v>95000</v>
      </c>
      <c r="H8" s="220">
        <v>100</v>
      </c>
      <c r="I8" s="218">
        <f t="shared" si="0"/>
        <v>247000</v>
      </c>
      <c r="J8" s="218">
        <f t="shared" si="1"/>
        <v>190000</v>
      </c>
      <c r="K8" s="233">
        <f t="shared" si="2"/>
        <v>437000</v>
      </c>
      <c r="L8" s="211">
        <v>1911.66</v>
      </c>
      <c r="M8">
        <v>21</v>
      </c>
      <c r="N8" s="212">
        <f t="shared" si="3"/>
        <v>91.031428571428577</v>
      </c>
      <c r="O8" t="str">
        <f t="shared" si="4"/>
        <v>BEDA</v>
      </c>
    </row>
    <row r="9" spans="1:15" ht="18.95" customHeight="1" x14ac:dyDescent="0.25">
      <c r="A9" s="79">
        <v>4</v>
      </c>
      <c r="B9" s="221" t="s">
        <v>44</v>
      </c>
      <c r="C9" s="218">
        <v>13000</v>
      </c>
      <c r="D9" s="218">
        <v>10000</v>
      </c>
      <c r="E9" s="220">
        <v>19</v>
      </c>
      <c r="F9" s="220">
        <v>17238</v>
      </c>
      <c r="G9" s="220">
        <v>17546</v>
      </c>
      <c r="H9" s="220">
        <v>101</v>
      </c>
      <c r="I9" s="218">
        <f t="shared" si="0"/>
        <v>249470</v>
      </c>
      <c r="J9" s="218">
        <f t="shared" si="1"/>
        <v>190000</v>
      </c>
      <c r="K9" s="233">
        <f t="shared" si="2"/>
        <v>439470</v>
      </c>
      <c r="L9" s="211">
        <v>1797.36</v>
      </c>
      <c r="M9">
        <v>22</v>
      </c>
      <c r="N9" s="212">
        <f t="shared" si="3"/>
        <v>81.698181818181808</v>
      </c>
      <c r="O9" t="str">
        <f t="shared" si="4"/>
        <v>BEDA</v>
      </c>
    </row>
    <row r="10" spans="1:15" ht="18.95" customHeight="1" x14ac:dyDescent="0.25">
      <c r="A10" s="79">
        <v>5</v>
      </c>
      <c r="B10" s="221" t="s">
        <v>45</v>
      </c>
      <c r="C10" s="218">
        <v>13000</v>
      </c>
      <c r="D10" s="218">
        <v>10000</v>
      </c>
      <c r="E10" s="219">
        <v>22</v>
      </c>
      <c r="F10" s="220">
        <v>26304</v>
      </c>
      <c r="G10" s="220">
        <v>26500</v>
      </c>
      <c r="H10" s="220">
        <v>101</v>
      </c>
      <c r="I10" s="218">
        <f t="shared" si="0"/>
        <v>288860</v>
      </c>
      <c r="J10" s="218">
        <f t="shared" si="1"/>
        <v>220000</v>
      </c>
      <c r="K10" s="233">
        <f t="shared" si="2"/>
        <v>508860</v>
      </c>
      <c r="L10" s="211">
        <v>1117.17</v>
      </c>
      <c r="M10">
        <v>21</v>
      </c>
      <c r="N10" s="212">
        <f t="shared" si="3"/>
        <v>53.198571428571434</v>
      </c>
      <c r="O10" t="str">
        <f t="shared" si="4"/>
        <v>BEDA</v>
      </c>
    </row>
    <row r="11" spans="1:15" ht="18.95" customHeight="1" x14ac:dyDescent="0.25">
      <c r="A11" s="79">
        <v>6</v>
      </c>
      <c r="B11" s="221" t="s">
        <v>46</v>
      </c>
      <c r="C11" s="218">
        <v>13000</v>
      </c>
      <c r="D11" s="218">
        <v>10000</v>
      </c>
      <c r="E11" s="220">
        <v>22</v>
      </c>
      <c r="F11" s="220">
        <v>15592</v>
      </c>
      <c r="G11" s="220">
        <v>15592</v>
      </c>
      <c r="H11" s="220">
        <v>100</v>
      </c>
      <c r="I11" s="218">
        <f t="shared" si="0"/>
        <v>286000</v>
      </c>
      <c r="J11" s="218">
        <f t="shared" si="1"/>
        <v>220000</v>
      </c>
      <c r="K11" s="233">
        <f t="shared" si="2"/>
        <v>506000</v>
      </c>
      <c r="L11" s="211">
        <v>2000</v>
      </c>
      <c r="M11">
        <v>20</v>
      </c>
      <c r="N11" s="212">
        <f t="shared" si="3"/>
        <v>100</v>
      </c>
      <c r="O11" t="str">
        <f t="shared" si="4"/>
        <v>SAMA</v>
      </c>
    </row>
    <row r="12" spans="1:15" ht="18.95" customHeight="1" x14ac:dyDescent="0.25">
      <c r="A12" s="79">
        <v>7</v>
      </c>
      <c r="B12" s="217" t="s">
        <v>47</v>
      </c>
      <c r="C12" s="218">
        <v>13000</v>
      </c>
      <c r="D12" s="218">
        <v>10000</v>
      </c>
      <c r="E12" s="220">
        <v>19</v>
      </c>
      <c r="F12" s="220">
        <v>9557</v>
      </c>
      <c r="G12" s="220">
        <v>12112</v>
      </c>
      <c r="H12" s="220">
        <v>100</v>
      </c>
      <c r="I12" s="218">
        <f t="shared" si="0"/>
        <v>247000</v>
      </c>
      <c r="J12" s="218">
        <f t="shared" si="1"/>
        <v>190000</v>
      </c>
      <c r="K12" s="233">
        <f t="shared" si="2"/>
        <v>437000</v>
      </c>
      <c r="L12" s="211">
        <v>2225.4</v>
      </c>
      <c r="M12">
        <v>22</v>
      </c>
      <c r="N12" s="212">
        <f t="shared" si="3"/>
        <v>101.15454545454546</v>
      </c>
      <c r="O12" t="str">
        <f t="shared" si="4"/>
        <v>BEDA</v>
      </c>
    </row>
    <row r="13" spans="1:15" ht="18.95" customHeight="1" x14ac:dyDescent="0.25">
      <c r="A13" s="79">
        <v>8</v>
      </c>
      <c r="B13" s="217" t="s">
        <v>48</v>
      </c>
      <c r="C13" s="218">
        <v>13000</v>
      </c>
      <c r="D13" s="218">
        <v>10000</v>
      </c>
      <c r="E13" s="220">
        <v>20</v>
      </c>
      <c r="F13" s="220">
        <v>15200</v>
      </c>
      <c r="G13" s="220">
        <v>15200</v>
      </c>
      <c r="H13" s="220">
        <v>100</v>
      </c>
      <c r="I13" s="218">
        <f t="shared" si="0"/>
        <v>260000</v>
      </c>
      <c r="J13" s="218">
        <f t="shared" si="1"/>
        <v>200000</v>
      </c>
      <c r="K13" s="233">
        <f t="shared" si="2"/>
        <v>460000</v>
      </c>
      <c r="L13" s="211">
        <v>1271.26</v>
      </c>
      <c r="M13">
        <v>19</v>
      </c>
      <c r="N13" s="212">
        <f t="shared" si="3"/>
        <v>66.908421052631581</v>
      </c>
      <c r="O13" t="str">
        <f t="shared" si="4"/>
        <v>BEDA</v>
      </c>
    </row>
    <row r="14" spans="1:15" ht="18.95" customHeight="1" x14ac:dyDescent="0.25">
      <c r="A14" s="79">
        <v>9</v>
      </c>
      <c r="B14" s="222" t="s">
        <v>49</v>
      </c>
      <c r="C14" s="218">
        <v>13000</v>
      </c>
      <c r="D14" s="218">
        <v>10000</v>
      </c>
      <c r="E14" s="223">
        <v>21</v>
      </c>
      <c r="F14" s="220">
        <v>16792</v>
      </c>
      <c r="G14" s="220">
        <v>16792</v>
      </c>
      <c r="H14" s="220">
        <v>100</v>
      </c>
      <c r="I14" s="218">
        <f t="shared" si="0"/>
        <v>273000</v>
      </c>
      <c r="J14" s="218">
        <f t="shared" si="1"/>
        <v>210000</v>
      </c>
      <c r="K14" s="233">
        <f t="shared" si="2"/>
        <v>483000</v>
      </c>
      <c r="L14" s="211">
        <v>1979.75</v>
      </c>
      <c r="M14">
        <v>21</v>
      </c>
      <c r="N14" s="212">
        <f t="shared" si="3"/>
        <v>94.273809523809518</v>
      </c>
      <c r="O14" t="str">
        <f t="shared" si="4"/>
        <v>BEDA</v>
      </c>
    </row>
    <row r="15" spans="1:15" ht="18.95" customHeight="1" x14ac:dyDescent="0.25">
      <c r="A15" s="79">
        <v>10</v>
      </c>
      <c r="B15" s="221" t="s">
        <v>50</v>
      </c>
      <c r="C15" s="218">
        <v>13000</v>
      </c>
      <c r="D15" s="218">
        <v>10000</v>
      </c>
      <c r="E15" s="219">
        <v>21</v>
      </c>
      <c r="F15" s="220">
        <v>18904</v>
      </c>
      <c r="G15" s="220">
        <v>1909</v>
      </c>
      <c r="H15" s="220">
        <v>102</v>
      </c>
      <c r="I15" s="218">
        <f t="shared" si="0"/>
        <v>278460</v>
      </c>
      <c r="J15" s="218">
        <f t="shared" si="1"/>
        <v>210000</v>
      </c>
      <c r="K15" s="233">
        <f t="shared" si="2"/>
        <v>488460</v>
      </c>
      <c r="L15" s="211">
        <v>2109</v>
      </c>
      <c r="M15">
        <v>22</v>
      </c>
      <c r="N15" s="212">
        <f t="shared" si="3"/>
        <v>95.86363636363636</v>
      </c>
      <c r="O15" t="str">
        <f t="shared" si="4"/>
        <v>BEDA</v>
      </c>
    </row>
    <row r="16" spans="1:15" ht="18.95" customHeight="1" x14ac:dyDescent="0.25">
      <c r="A16" s="79">
        <v>11</v>
      </c>
      <c r="B16" s="217" t="s">
        <v>51</v>
      </c>
      <c r="C16" s="218">
        <v>13000</v>
      </c>
      <c r="D16" s="218">
        <v>10000</v>
      </c>
      <c r="E16" s="220">
        <v>21</v>
      </c>
      <c r="F16" s="220">
        <v>5865</v>
      </c>
      <c r="G16" s="220">
        <v>5865</v>
      </c>
      <c r="H16" s="220">
        <v>100</v>
      </c>
      <c r="I16" s="218">
        <f t="shared" si="0"/>
        <v>273000</v>
      </c>
      <c r="J16" s="218">
        <f t="shared" si="1"/>
        <v>210000</v>
      </c>
      <c r="K16" s="233">
        <f t="shared" si="2"/>
        <v>483000</v>
      </c>
      <c r="L16" s="211">
        <v>1456.27</v>
      </c>
      <c r="M16">
        <v>16</v>
      </c>
      <c r="N16" s="212">
        <f t="shared" si="3"/>
        <v>91.016874999999999</v>
      </c>
      <c r="O16" t="str">
        <f t="shared" si="4"/>
        <v>BEDA</v>
      </c>
    </row>
    <row r="17" spans="1:17" ht="18.95" customHeight="1" x14ac:dyDescent="0.25">
      <c r="A17" s="79">
        <v>12</v>
      </c>
      <c r="B17" s="217" t="s">
        <v>52</v>
      </c>
      <c r="C17" s="218">
        <v>13000</v>
      </c>
      <c r="D17" s="218">
        <v>10000</v>
      </c>
      <c r="E17" s="220">
        <v>22</v>
      </c>
      <c r="F17" s="220">
        <v>9328</v>
      </c>
      <c r="G17" s="220">
        <v>9328</v>
      </c>
      <c r="H17" s="220">
        <v>100</v>
      </c>
      <c r="I17" s="218">
        <f t="shared" si="0"/>
        <v>286000</v>
      </c>
      <c r="J17" s="218">
        <f t="shared" si="1"/>
        <v>220000</v>
      </c>
      <c r="K17" s="233">
        <f t="shared" si="2"/>
        <v>506000</v>
      </c>
      <c r="L17" s="211">
        <v>1589.3</v>
      </c>
      <c r="M17">
        <v>20</v>
      </c>
      <c r="N17" s="212">
        <f t="shared" si="3"/>
        <v>79.465000000000003</v>
      </c>
      <c r="O17" t="str">
        <f t="shared" si="4"/>
        <v>BEDA</v>
      </c>
    </row>
    <row r="18" spans="1:17" ht="18.95" customHeight="1" x14ac:dyDescent="0.25">
      <c r="A18" s="79">
        <v>13</v>
      </c>
      <c r="B18" s="221" t="s">
        <v>53</v>
      </c>
      <c r="C18" s="218">
        <v>13000</v>
      </c>
      <c r="D18" s="218">
        <v>10000</v>
      </c>
      <c r="E18" s="219">
        <v>20</v>
      </c>
      <c r="F18" s="220">
        <v>15560</v>
      </c>
      <c r="G18" s="220">
        <v>16266</v>
      </c>
      <c r="H18" s="220">
        <v>103</v>
      </c>
      <c r="I18" s="218">
        <f t="shared" si="0"/>
        <v>267800</v>
      </c>
      <c r="J18" s="218">
        <f t="shared" si="1"/>
        <v>200000</v>
      </c>
      <c r="K18" s="233">
        <f t="shared" si="2"/>
        <v>467800</v>
      </c>
      <c r="L18" s="211">
        <v>1907.75</v>
      </c>
      <c r="M18">
        <v>21</v>
      </c>
      <c r="N18" s="212">
        <f t="shared" si="3"/>
        <v>90.845238095238102</v>
      </c>
      <c r="O18" t="str">
        <f t="shared" si="4"/>
        <v>BEDA</v>
      </c>
      <c r="Q18">
        <f>10000+10000+7500+20000+200000+20000+8000+8000</f>
        <v>283500</v>
      </c>
    </row>
    <row r="19" spans="1:17" ht="18.95" customHeight="1" x14ac:dyDescent="0.25">
      <c r="A19" s="79">
        <v>14</v>
      </c>
      <c r="B19" s="217" t="s">
        <v>54</v>
      </c>
      <c r="C19" s="218">
        <v>13000</v>
      </c>
      <c r="D19" s="218">
        <v>10000</v>
      </c>
      <c r="E19" s="220">
        <v>16</v>
      </c>
      <c r="F19" s="220">
        <v>12160</v>
      </c>
      <c r="G19" s="220">
        <v>9120</v>
      </c>
      <c r="H19" s="220">
        <v>100</v>
      </c>
      <c r="I19" s="218">
        <f t="shared" si="0"/>
        <v>208000</v>
      </c>
      <c r="J19" s="218">
        <f t="shared" si="1"/>
        <v>160000</v>
      </c>
      <c r="K19" s="233">
        <f t="shared" si="2"/>
        <v>368000</v>
      </c>
      <c r="L19" s="211">
        <v>775.68</v>
      </c>
      <c r="M19">
        <v>10</v>
      </c>
      <c r="N19" s="212">
        <f t="shared" si="3"/>
        <v>77.567999999999998</v>
      </c>
      <c r="O19" t="str">
        <f t="shared" si="4"/>
        <v>BEDA</v>
      </c>
    </row>
    <row r="20" spans="1:17" ht="18.95" customHeight="1" x14ac:dyDescent="0.25">
      <c r="A20" s="79">
        <v>15</v>
      </c>
      <c r="B20" s="221" t="s">
        <v>55</v>
      </c>
      <c r="C20" s="218">
        <v>13000</v>
      </c>
      <c r="D20" s="218">
        <v>10000</v>
      </c>
      <c r="E20" s="219">
        <v>12</v>
      </c>
      <c r="F20" s="220">
        <v>5064</v>
      </c>
      <c r="G20" s="220">
        <v>5064</v>
      </c>
      <c r="H20" s="224">
        <v>100</v>
      </c>
      <c r="I20" s="218">
        <f t="shared" si="0"/>
        <v>156000</v>
      </c>
      <c r="J20" s="218">
        <f t="shared" si="1"/>
        <v>120000</v>
      </c>
      <c r="K20" s="233">
        <f t="shared" si="2"/>
        <v>276000</v>
      </c>
      <c r="L20" s="211">
        <v>1407.37</v>
      </c>
      <c r="M20">
        <v>20</v>
      </c>
      <c r="N20" s="212">
        <f t="shared" si="3"/>
        <v>70.368499999999997</v>
      </c>
      <c r="O20" t="str">
        <f t="shared" si="4"/>
        <v>BEDA</v>
      </c>
    </row>
    <row r="21" spans="1:17" ht="18.95" customHeight="1" x14ac:dyDescent="0.25">
      <c r="A21" s="79">
        <v>16</v>
      </c>
      <c r="B21" s="221" t="s">
        <v>56</v>
      </c>
      <c r="C21" s="218">
        <v>13000</v>
      </c>
      <c r="D21" s="218">
        <v>10000</v>
      </c>
      <c r="E21" s="220">
        <v>20</v>
      </c>
      <c r="F21" s="220">
        <v>24720</v>
      </c>
      <c r="G21" s="220">
        <v>24919</v>
      </c>
      <c r="H21" s="220">
        <v>100</v>
      </c>
      <c r="I21" s="218">
        <f t="shared" si="0"/>
        <v>260000</v>
      </c>
      <c r="J21" s="218">
        <f t="shared" si="1"/>
        <v>200000</v>
      </c>
      <c r="K21" s="233">
        <f t="shared" si="2"/>
        <v>460000</v>
      </c>
      <c r="L21" s="211">
        <v>753.78</v>
      </c>
      <c r="M21">
        <v>20</v>
      </c>
      <c r="N21" s="212">
        <f t="shared" si="3"/>
        <v>37.689</v>
      </c>
      <c r="O21" t="str">
        <f t="shared" si="4"/>
        <v>BEDA</v>
      </c>
    </row>
    <row r="22" spans="1:17" ht="18.95" customHeight="1" x14ac:dyDescent="0.25">
      <c r="A22" s="79">
        <v>17</v>
      </c>
      <c r="B22" s="221" t="s">
        <v>57</v>
      </c>
      <c r="C22" s="218">
        <v>13000</v>
      </c>
      <c r="D22" s="218">
        <v>10000</v>
      </c>
      <c r="E22" s="220">
        <v>19</v>
      </c>
      <c r="F22" s="220">
        <v>10112</v>
      </c>
      <c r="G22" s="220">
        <v>10229</v>
      </c>
      <c r="H22" s="220">
        <v>101</v>
      </c>
      <c r="I22" s="218">
        <f t="shared" si="0"/>
        <v>249470</v>
      </c>
      <c r="J22" s="218">
        <f t="shared" si="1"/>
        <v>190000</v>
      </c>
      <c r="K22" s="233">
        <f t="shared" si="2"/>
        <v>439470</v>
      </c>
    </row>
    <row r="23" spans="1:17" ht="18.95" customHeight="1" x14ac:dyDescent="0.25">
      <c r="A23" s="79">
        <v>18</v>
      </c>
      <c r="B23" s="217" t="s">
        <v>58</v>
      </c>
      <c r="C23" s="218">
        <v>13000</v>
      </c>
      <c r="D23" s="218">
        <v>10000</v>
      </c>
      <c r="E23" s="220">
        <v>19</v>
      </c>
      <c r="F23" s="220">
        <v>94000</v>
      </c>
      <c r="G23" s="220">
        <v>83000</v>
      </c>
      <c r="H23" s="220">
        <v>88</v>
      </c>
      <c r="I23" s="218">
        <f t="shared" si="0"/>
        <v>217360</v>
      </c>
      <c r="J23" s="218">
        <f t="shared" si="1"/>
        <v>190000</v>
      </c>
      <c r="K23" s="233">
        <f t="shared" si="2"/>
        <v>407360</v>
      </c>
      <c r="L23" s="211">
        <v>2182</v>
      </c>
      <c r="M23">
        <v>22</v>
      </c>
      <c r="N23" s="212">
        <f t="shared" ref="N23:N37" si="5">L23/M23</f>
        <v>99.181818181818187</v>
      </c>
      <c r="O23" t="str">
        <f t="shared" ref="O23:O37" si="6">IF(H23=N23,"SAMA","BEDA")</f>
        <v>BEDA</v>
      </c>
    </row>
    <row r="24" spans="1:17" ht="18.95" customHeight="1" x14ac:dyDescent="0.25">
      <c r="A24" s="79">
        <v>19</v>
      </c>
      <c r="B24" s="217" t="s">
        <v>59</v>
      </c>
      <c r="C24" s="218">
        <v>13000</v>
      </c>
      <c r="D24" s="218">
        <v>10000</v>
      </c>
      <c r="E24" s="220">
        <v>22</v>
      </c>
      <c r="F24" s="220">
        <v>37508</v>
      </c>
      <c r="G24" s="220">
        <v>22954</v>
      </c>
      <c r="H24" s="220">
        <v>63</v>
      </c>
      <c r="I24" s="218">
        <f t="shared" si="0"/>
        <v>180180</v>
      </c>
      <c r="J24" s="218">
        <f t="shared" si="1"/>
        <v>220000</v>
      </c>
      <c r="K24" s="233">
        <f t="shared" si="2"/>
        <v>400180</v>
      </c>
      <c r="L24" s="211">
        <v>2172.87</v>
      </c>
      <c r="M24">
        <v>22</v>
      </c>
      <c r="N24" s="212">
        <f t="shared" si="5"/>
        <v>98.766818181818181</v>
      </c>
      <c r="O24" t="str">
        <f t="shared" si="6"/>
        <v>BEDA</v>
      </c>
      <c r="P24">
        <v>101</v>
      </c>
    </row>
    <row r="25" spans="1:17" ht="18.95" customHeight="1" x14ac:dyDescent="0.25">
      <c r="A25" s="79">
        <v>20</v>
      </c>
      <c r="B25" s="217" t="s">
        <v>60</v>
      </c>
      <c r="C25" s="218">
        <v>13000</v>
      </c>
      <c r="D25" s="218">
        <v>10000</v>
      </c>
      <c r="E25" s="220">
        <v>22</v>
      </c>
      <c r="F25" s="220">
        <v>66000</v>
      </c>
      <c r="G25" s="220">
        <v>34680</v>
      </c>
      <c r="H25" s="220">
        <v>56</v>
      </c>
      <c r="I25" s="218">
        <f t="shared" si="0"/>
        <v>160160</v>
      </c>
      <c r="J25" s="218">
        <f t="shared" si="1"/>
        <v>220000</v>
      </c>
      <c r="K25" s="233">
        <f t="shared" si="2"/>
        <v>380160</v>
      </c>
    </row>
    <row r="26" spans="1:17" ht="18.95" customHeight="1" x14ac:dyDescent="0.25">
      <c r="A26" s="79">
        <v>21</v>
      </c>
      <c r="B26" s="217" t="s">
        <v>61</v>
      </c>
      <c r="C26" s="218">
        <v>13000</v>
      </c>
      <c r="D26" s="218">
        <v>10000</v>
      </c>
      <c r="E26" s="220">
        <v>22</v>
      </c>
      <c r="F26" s="220">
        <v>66000</v>
      </c>
      <c r="G26" s="220">
        <v>35774</v>
      </c>
      <c r="H26" s="220">
        <v>54</v>
      </c>
      <c r="I26" s="218">
        <f t="shared" si="0"/>
        <v>154440</v>
      </c>
      <c r="J26" s="218">
        <f t="shared" si="1"/>
        <v>220000</v>
      </c>
      <c r="K26" s="233">
        <f t="shared" si="2"/>
        <v>374440</v>
      </c>
      <c r="L26" s="211">
        <v>1449.92</v>
      </c>
      <c r="M26">
        <v>22</v>
      </c>
      <c r="N26" s="212">
        <f t="shared" si="5"/>
        <v>65.905454545454546</v>
      </c>
      <c r="O26" t="str">
        <f t="shared" si="6"/>
        <v>BEDA</v>
      </c>
    </row>
    <row r="27" spans="1:17" ht="18.95" customHeight="1" x14ac:dyDescent="0.25">
      <c r="A27" s="79">
        <v>22</v>
      </c>
      <c r="B27" s="217" t="s">
        <v>62</v>
      </c>
      <c r="C27" s="218">
        <v>13000</v>
      </c>
      <c r="D27" s="218">
        <v>10000</v>
      </c>
      <c r="E27" s="220">
        <v>20</v>
      </c>
      <c r="F27" s="220">
        <v>63000</v>
      </c>
      <c r="G27" s="220">
        <v>55000</v>
      </c>
      <c r="H27" s="220">
        <v>92</v>
      </c>
      <c r="I27" s="218">
        <f t="shared" si="0"/>
        <v>239200</v>
      </c>
      <c r="J27" s="218">
        <f t="shared" si="1"/>
        <v>200000</v>
      </c>
      <c r="K27" s="233">
        <f t="shared" si="2"/>
        <v>439200</v>
      </c>
      <c r="L27" s="211">
        <v>1449.7</v>
      </c>
      <c r="M27">
        <v>21</v>
      </c>
      <c r="N27" s="212">
        <f t="shared" si="5"/>
        <v>69.033333333333331</v>
      </c>
      <c r="O27" t="str">
        <f t="shared" si="6"/>
        <v>BEDA</v>
      </c>
    </row>
    <row r="28" spans="1:17" ht="18.95" customHeight="1" x14ac:dyDescent="0.25">
      <c r="A28" s="79">
        <v>23</v>
      </c>
      <c r="B28" s="221" t="s">
        <v>63</v>
      </c>
      <c r="C28" s="218">
        <v>13000</v>
      </c>
      <c r="D28" s="218">
        <v>10000</v>
      </c>
      <c r="E28" s="220">
        <v>22</v>
      </c>
      <c r="F28" s="220">
        <v>64500</v>
      </c>
      <c r="G28" s="220">
        <v>47096</v>
      </c>
      <c r="H28" s="220">
        <v>80</v>
      </c>
      <c r="I28" s="218">
        <f t="shared" si="0"/>
        <v>228800</v>
      </c>
      <c r="J28" s="218">
        <f t="shared" si="1"/>
        <v>220000</v>
      </c>
      <c r="K28" s="233">
        <f t="shared" si="2"/>
        <v>448800</v>
      </c>
      <c r="L28" s="211">
        <v>1635.92</v>
      </c>
      <c r="M28">
        <v>22</v>
      </c>
      <c r="N28" s="212">
        <f t="shared" si="5"/>
        <v>74.36</v>
      </c>
      <c r="O28" t="str">
        <f t="shared" si="6"/>
        <v>BEDA</v>
      </c>
    </row>
    <row r="29" spans="1:17" ht="18.95" customHeight="1" x14ac:dyDescent="0.25">
      <c r="A29" s="79">
        <v>24</v>
      </c>
      <c r="B29" s="217" t="s">
        <v>64</v>
      </c>
      <c r="C29" s="218">
        <v>13000</v>
      </c>
      <c r="D29" s="218">
        <v>10000</v>
      </c>
      <c r="E29" s="220">
        <v>22</v>
      </c>
      <c r="F29" s="220">
        <v>20064</v>
      </c>
      <c r="G29" s="220">
        <v>16117</v>
      </c>
      <c r="H29" s="220">
        <v>70</v>
      </c>
      <c r="I29" s="218">
        <f t="shared" si="0"/>
        <v>200200</v>
      </c>
      <c r="J29" s="218">
        <f t="shared" si="1"/>
        <v>220000</v>
      </c>
      <c r="K29" s="233">
        <f t="shared" si="2"/>
        <v>420200</v>
      </c>
      <c r="L29" s="211">
        <v>1810.2</v>
      </c>
      <c r="M29">
        <v>22</v>
      </c>
      <c r="N29" s="212">
        <f t="shared" si="5"/>
        <v>82.281818181818181</v>
      </c>
      <c r="O29" t="str">
        <f t="shared" si="6"/>
        <v>BEDA</v>
      </c>
    </row>
    <row r="30" spans="1:17" ht="18.95" customHeight="1" x14ac:dyDescent="0.25">
      <c r="A30" s="79">
        <v>25</v>
      </c>
      <c r="B30" s="221" t="s">
        <v>65</v>
      </c>
      <c r="C30" s="218">
        <v>13000</v>
      </c>
      <c r="D30" s="218">
        <v>10000</v>
      </c>
      <c r="E30" s="219">
        <v>22</v>
      </c>
      <c r="F30" s="220">
        <v>40880</v>
      </c>
      <c r="G30" s="220">
        <v>2455</v>
      </c>
      <c r="H30" s="220">
        <v>59</v>
      </c>
      <c r="I30" s="218">
        <f t="shared" si="0"/>
        <v>168740</v>
      </c>
      <c r="J30" s="218">
        <f t="shared" si="1"/>
        <v>220000</v>
      </c>
      <c r="K30" s="233">
        <f t="shared" si="2"/>
        <v>388740</v>
      </c>
      <c r="L30" s="211">
        <v>1861.33</v>
      </c>
      <c r="M30">
        <v>22</v>
      </c>
      <c r="N30" s="212">
        <f t="shared" si="5"/>
        <v>84.605909090909094</v>
      </c>
      <c r="O30" t="str">
        <f t="shared" si="6"/>
        <v>BEDA</v>
      </c>
    </row>
    <row r="31" spans="1:17" ht="15.95" customHeight="1" x14ac:dyDescent="0.25">
      <c r="A31" s="79">
        <v>26</v>
      </c>
      <c r="B31" s="217" t="s">
        <v>66</v>
      </c>
      <c r="C31" s="218">
        <v>13000</v>
      </c>
      <c r="D31" s="218">
        <v>10000</v>
      </c>
      <c r="E31" s="220">
        <v>22</v>
      </c>
      <c r="F31" s="220">
        <v>50624</v>
      </c>
      <c r="G31" s="220">
        <v>31832</v>
      </c>
      <c r="H31" s="220">
        <v>60</v>
      </c>
      <c r="I31" s="218">
        <f t="shared" si="0"/>
        <v>171600</v>
      </c>
      <c r="J31" s="218">
        <f t="shared" si="1"/>
        <v>220000</v>
      </c>
      <c r="K31" s="233">
        <f t="shared" si="2"/>
        <v>391600</v>
      </c>
      <c r="L31" s="211">
        <v>1490.42</v>
      </c>
      <c r="M31">
        <v>20</v>
      </c>
      <c r="N31" s="212">
        <f t="shared" si="5"/>
        <v>74.521000000000001</v>
      </c>
      <c r="O31" t="str">
        <f t="shared" si="6"/>
        <v>BEDA</v>
      </c>
    </row>
    <row r="32" spans="1:17" ht="18.95" customHeight="1" x14ac:dyDescent="0.25">
      <c r="A32" s="79">
        <v>27</v>
      </c>
      <c r="B32" s="221" t="s">
        <v>67</v>
      </c>
      <c r="C32" s="218">
        <v>13000</v>
      </c>
      <c r="D32" s="218">
        <v>10000</v>
      </c>
      <c r="E32" s="219">
        <v>22</v>
      </c>
      <c r="F32" s="220">
        <v>17600</v>
      </c>
      <c r="G32" s="220">
        <v>13472</v>
      </c>
      <c r="H32" s="220">
        <v>76</v>
      </c>
      <c r="I32" s="218">
        <f t="shared" si="0"/>
        <v>217360</v>
      </c>
      <c r="J32" s="218">
        <f t="shared" si="1"/>
        <v>220000</v>
      </c>
      <c r="K32" s="233">
        <f t="shared" si="2"/>
        <v>437360</v>
      </c>
      <c r="L32" s="211">
        <v>1893.76</v>
      </c>
      <c r="M32">
        <v>22</v>
      </c>
      <c r="N32" s="212">
        <f t="shared" si="5"/>
        <v>86.08</v>
      </c>
      <c r="O32" t="str">
        <f t="shared" si="6"/>
        <v>BEDA</v>
      </c>
    </row>
    <row r="33" spans="1:18" ht="18.95" customHeight="1" x14ac:dyDescent="0.25">
      <c r="A33" s="79">
        <v>28</v>
      </c>
      <c r="B33" s="217" t="s">
        <v>68</v>
      </c>
      <c r="C33" s="218">
        <v>13000</v>
      </c>
      <c r="D33" s="218">
        <v>10000</v>
      </c>
      <c r="E33" s="220">
        <v>20</v>
      </c>
      <c r="F33" s="220">
        <v>16640</v>
      </c>
      <c r="G33" s="220">
        <v>13114</v>
      </c>
      <c r="H33" s="220">
        <v>78</v>
      </c>
      <c r="I33" s="218">
        <f t="shared" si="0"/>
        <v>202800</v>
      </c>
      <c r="J33" s="218">
        <f t="shared" si="1"/>
        <v>200000</v>
      </c>
      <c r="K33" s="233">
        <f t="shared" si="2"/>
        <v>402800</v>
      </c>
      <c r="L33" s="211">
        <v>2000</v>
      </c>
      <c r="M33">
        <v>20</v>
      </c>
      <c r="N33" s="212">
        <f t="shared" si="5"/>
        <v>100</v>
      </c>
      <c r="O33" t="str">
        <f t="shared" si="6"/>
        <v>BEDA</v>
      </c>
    </row>
    <row r="34" spans="1:18" ht="18.95" customHeight="1" x14ac:dyDescent="0.25">
      <c r="A34" s="79">
        <v>29</v>
      </c>
      <c r="B34" s="217" t="s">
        <v>69</v>
      </c>
      <c r="C34" s="218">
        <v>13000</v>
      </c>
      <c r="D34" s="218">
        <v>10000</v>
      </c>
      <c r="E34" s="220">
        <v>19</v>
      </c>
      <c r="F34" s="220">
        <v>10968</v>
      </c>
      <c r="G34" s="220">
        <v>6368</v>
      </c>
      <c r="H34" s="225">
        <v>63</v>
      </c>
      <c r="I34" s="218">
        <f t="shared" si="0"/>
        <v>155610</v>
      </c>
      <c r="J34" s="218">
        <f t="shared" si="1"/>
        <v>190000</v>
      </c>
      <c r="K34" s="233">
        <f t="shared" si="2"/>
        <v>345610</v>
      </c>
      <c r="L34" s="211">
        <v>1729.19</v>
      </c>
      <c r="M34">
        <v>21</v>
      </c>
      <c r="N34" s="212">
        <f t="shared" si="5"/>
        <v>82.34238095238095</v>
      </c>
      <c r="O34" t="str">
        <f t="shared" si="6"/>
        <v>BEDA</v>
      </c>
    </row>
    <row r="35" spans="1:18" ht="18.95" customHeight="1" x14ac:dyDescent="0.25">
      <c r="A35" s="79">
        <v>30</v>
      </c>
      <c r="B35" s="217" t="s">
        <v>70</v>
      </c>
      <c r="C35" s="218">
        <v>13000</v>
      </c>
      <c r="D35" s="218">
        <v>10000</v>
      </c>
      <c r="E35" s="220">
        <v>22</v>
      </c>
      <c r="F35" s="220">
        <v>27120</v>
      </c>
      <c r="G35" s="220">
        <v>24964</v>
      </c>
      <c r="H35" s="225">
        <v>91</v>
      </c>
      <c r="I35" s="218">
        <f t="shared" si="0"/>
        <v>260260</v>
      </c>
      <c r="J35" s="218">
        <f t="shared" si="1"/>
        <v>220000</v>
      </c>
      <c r="K35" s="233">
        <f t="shared" si="2"/>
        <v>480260</v>
      </c>
      <c r="L35" s="211">
        <v>1828.38</v>
      </c>
      <c r="M35">
        <v>21</v>
      </c>
      <c r="N35" s="212">
        <f t="shared" si="5"/>
        <v>87.065714285714293</v>
      </c>
      <c r="O35" t="str">
        <f t="shared" si="6"/>
        <v>BEDA</v>
      </c>
    </row>
    <row r="36" spans="1:18" ht="18.95" customHeight="1" x14ac:dyDescent="0.25">
      <c r="A36" s="79">
        <v>31</v>
      </c>
      <c r="B36" s="226" t="s">
        <v>71</v>
      </c>
      <c r="C36" s="218">
        <v>13000</v>
      </c>
      <c r="D36" s="218">
        <v>10000</v>
      </c>
      <c r="E36" s="220">
        <v>21</v>
      </c>
      <c r="F36" s="220">
        <v>13866</v>
      </c>
      <c r="G36" s="220">
        <v>11340</v>
      </c>
      <c r="H36" s="225">
        <v>80</v>
      </c>
      <c r="I36" s="218">
        <f t="shared" si="0"/>
        <v>218400</v>
      </c>
      <c r="J36" s="218">
        <f t="shared" si="1"/>
        <v>210000</v>
      </c>
      <c r="K36" s="233">
        <f t="shared" si="2"/>
        <v>428400</v>
      </c>
      <c r="L36" s="211">
        <v>2100</v>
      </c>
      <c r="M36">
        <v>21</v>
      </c>
      <c r="N36" s="234">
        <f t="shared" si="5"/>
        <v>100</v>
      </c>
      <c r="O36" t="str">
        <f t="shared" si="6"/>
        <v>BEDA</v>
      </c>
    </row>
    <row r="37" spans="1:18" ht="18.95" customHeight="1" x14ac:dyDescent="0.25">
      <c r="A37" s="79">
        <v>32</v>
      </c>
      <c r="B37" s="217" t="s">
        <v>72</v>
      </c>
      <c r="C37" s="218">
        <v>13000</v>
      </c>
      <c r="D37" s="218">
        <v>10000</v>
      </c>
      <c r="E37" s="220">
        <v>22</v>
      </c>
      <c r="F37" s="220">
        <v>9328</v>
      </c>
      <c r="G37" s="220">
        <v>9328</v>
      </c>
      <c r="H37" s="225">
        <v>100</v>
      </c>
      <c r="I37" s="218">
        <f t="shared" si="0"/>
        <v>286000</v>
      </c>
      <c r="J37" s="218">
        <f t="shared" si="1"/>
        <v>220000</v>
      </c>
      <c r="K37" s="233">
        <f t="shared" si="2"/>
        <v>506000</v>
      </c>
      <c r="L37" s="211">
        <v>1194.92</v>
      </c>
      <c r="M37">
        <v>22</v>
      </c>
      <c r="N37" s="212">
        <f t="shared" si="5"/>
        <v>54.31454545454546</v>
      </c>
      <c r="O37" t="str">
        <f t="shared" si="6"/>
        <v>BEDA</v>
      </c>
    </row>
    <row r="38" spans="1:18" ht="18.95" customHeight="1" x14ac:dyDescent="0.25">
      <c r="A38" s="79">
        <v>33</v>
      </c>
      <c r="B38" s="217" t="s">
        <v>73</v>
      </c>
      <c r="C38" s="218">
        <v>13000</v>
      </c>
      <c r="D38" s="218">
        <v>10000</v>
      </c>
      <c r="E38" s="220">
        <v>22</v>
      </c>
      <c r="F38" s="220">
        <v>20064</v>
      </c>
      <c r="G38" s="220">
        <v>16739</v>
      </c>
      <c r="H38" s="225">
        <v>83</v>
      </c>
      <c r="I38" s="218">
        <f t="shared" si="0"/>
        <v>237380</v>
      </c>
      <c r="J38" s="218">
        <f t="shared" si="1"/>
        <v>220000</v>
      </c>
      <c r="K38" s="233">
        <f t="shared" si="2"/>
        <v>457380</v>
      </c>
    </row>
    <row r="39" spans="1:18" ht="18.95" customHeight="1" x14ac:dyDescent="0.25">
      <c r="A39" s="79">
        <v>34</v>
      </c>
      <c r="B39" s="217" t="s">
        <v>74</v>
      </c>
      <c r="C39" s="218">
        <v>13000</v>
      </c>
      <c r="D39" s="218">
        <v>10000</v>
      </c>
      <c r="E39" s="220">
        <v>22</v>
      </c>
      <c r="F39" s="220">
        <v>8920</v>
      </c>
      <c r="G39" s="220">
        <v>7996</v>
      </c>
      <c r="H39" s="225">
        <v>90</v>
      </c>
      <c r="I39" s="218">
        <f t="shared" si="0"/>
        <v>257400</v>
      </c>
      <c r="J39" s="218">
        <f t="shared" si="1"/>
        <v>220000</v>
      </c>
      <c r="K39" s="233">
        <f t="shared" si="2"/>
        <v>477400</v>
      </c>
    </row>
    <row r="40" spans="1:18" ht="18.95" customHeight="1" x14ac:dyDescent="0.25">
      <c r="A40" s="79">
        <v>35</v>
      </c>
      <c r="B40" s="221" t="s">
        <v>75</v>
      </c>
      <c r="C40" s="218">
        <v>13000</v>
      </c>
      <c r="D40" s="218">
        <v>10000</v>
      </c>
      <c r="E40" s="220">
        <v>20</v>
      </c>
      <c r="F40" s="220">
        <v>14800</v>
      </c>
      <c r="G40" s="220">
        <v>10786</v>
      </c>
      <c r="H40" s="225">
        <v>72</v>
      </c>
      <c r="I40" s="218">
        <f t="shared" si="0"/>
        <v>187200</v>
      </c>
      <c r="J40" s="218">
        <f t="shared" si="1"/>
        <v>200000</v>
      </c>
      <c r="K40" s="233">
        <f t="shared" si="2"/>
        <v>387200</v>
      </c>
      <c r="L40" s="211">
        <v>2281.33</v>
      </c>
      <c r="M40">
        <v>22</v>
      </c>
      <c r="N40" s="212">
        <f t="shared" ref="N40:N46" si="7">L40/M40</f>
        <v>103.69681818181817</v>
      </c>
      <c r="O40" t="str">
        <f t="shared" ref="O40:O46" si="8">IF(H40=N40,"SAMA","BEDA")</f>
        <v>BEDA</v>
      </c>
    </row>
    <row r="41" spans="1:18" ht="18.95" customHeight="1" x14ac:dyDescent="0.25">
      <c r="A41" s="79">
        <v>36</v>
      </c>
      <c r="B41" s="217" t="s">
        <v>76</v>
      </c>
      <c r="C41" s="218">
        <v>13000</v>
      </c>
      <c r="D41" s="218">
        <v>10000</v>
      </c>
      <c r="E41" s="220">
        <v>21</v>
      </c>
      <c r="F41" s="220">
        <v>22552</v>
      </c>
      <c r="G41" s="220">
        <v>19191</v>
      </c>
      <c r="H41" s="225">
        <v>85</v>
      </c>
      <c r="I41" s="218">
        <f t="shared" si="0"/>
        <v>232050</v>
      </c>
      <c r="J41" s="218">
        <f t="shared" si="1"/>
        <v>210000</v>
      </c>
      <c r="K41" s="233">
        <f t="shared" si="2"/>
        <v>442050</v>
      </c>
      <c r="L41" s="211">
        <v>1372.72</v>
      </c>
      <c r="M41">
        <v>19</v>
      </c>
      <c r="N41" s="212">
        <f t="shared" si="7"/>
        <v>72.248421052631585</v>
      </c>
      <c r="O41" t="str">
        <f t="shared" si="8"/>
        <v>BEDA</v>
      </c>
    </row>
    <row r="42" spans="1:18" ht="18.95" customHeight="1" x14ac:dyDescent="0.25">
      <c r="A42" s="79">
        <v>37</v>
      </c>
      <c r="B42" s="217" t="s">
        <v>77</v>
      </c>
      <c r="C42" s="218">
        <v>13000</v>
      </c>
      <c r="D42" s="218">
        <v>10000</v>
      </c>
      <c r="E42" s="220">
        <v>22</v>
      </c>
      <c r="F42" s="220">
        <v>20064</v>
      </c>
      <c r="G42" s="220">
        <v>16921</v>
      </c>
      <c r="H42" s="220">
        <v>84</v>
      </c>
      <c r="I42" s="218">
        <f t="shared" si="0"/>
        <v>240240</v>
      </c>
      <c r="J42" s="218">
        <f t="shared" si="1"/>
        <v>220000</v>
      </c>
      <c r="K42" s="233">
        <f t="shared" si="2"/>
        <v>460240</v>
      </c>
      <c r="L42" s="211">
        <v>1706.61</v>
      </c>
      <c r="M42">
        <v>22</v>
      </c>
      <c r="N42" s="212">
        <f t="shared" si="7"/>
        <v>77.573181818181808</v>
      </c>
      <c r="O42" t="str">
        <f t="shared" si="8"/>
        <v>BEDA</v>
      </c>
    </row>
    <row r="43" spans="1:18" ht="18.95" customHeight="1" x14ac:dyDescent="0.25">
      <c r="A43" s="79">
        <v>38</v>
      </c>
      <c r="B43" s="217" t="s">
        <v>78</v>
      </c>
      <c r="C43" s="218">
        <v>13000</v>
      </c>
      <c r="D43" s="218">
        <v>10000</v>
      </c>
      <c r="E43" s="220">
        <v>21</v>
      </c>
      <c r="F43" s="220">
        <v>48144</v>
      </c>
      <c r="G43" s="220">
        <v>41127</v>
      </c>
      <c r="H43" s="225">
        <v>80</v>
      </c>
      <c r="I43" s="218">
        <f t="shared" si="0"/>
        <v>218400</v>
      </c>
      <c r="J43" s="218">
        <f t="shared" si="1"/>
        <v>210000</v>
      </c>
      <c r="K43" s="233">
        <f t="shared" si="2"/>
        <v>428400</v>
      </c>
      <c r="L43" s="211">
        <v>1954</v>
      </c>
      <c r="M43">
        <v>20</v>
      </c>
      <c r="N43" s="212">
        <f t="shared" si="7"/>
        <v>97.7</v>
      </c>
      <c r="O43" t="str">
        <f t="shared" si="8"/>
        <v>BEDA</v>
      </c>
    </row>
    <row r="44" spans="1:18" ht="18.95" customHeight="1" x14ac:dyDescent="0.25">
      <c r="A44" s="79">
        <v>39</v>
      </c>
      <c r="B44" s="217" t="s">
        <v>79</v>
      </c>
      <c r="C44" s="218">
        <v>13000</v>
      </c>
      <c r="D44" s="218">
        <v>10000</v>
      </c>
      <c r="E44" s="219">
        <v>22</v>
      </c>
      <c r="F44" s="220">
        <v>16740</v>
      </c>
      <c r="G44" s="220">
        <v>14924</v>
      </c>
      <c r="H44" s="225">
        <v>89</v>
      </c>
      <c r="I44" s="218">
        <f t="shared" si="0"/>
        <v>254540</v>
      </c>
      <c r="J44" s="218">
        <f t="shared" si="1"/>
        <v>220000</v>
      </c>
      <c r="K44" s="233">
        <f t="shared" si="2"/>
        <v>474540</v>
      </c>
      <c r="L44" s="211">
        <v>2229</v>
      </c>
      <c r="M44">
        <v>22</v>
      </c>
      <c r="N44" s="212">
        <f t="shared" si="7"/>
        <v>101.31818181818181</v>
      </c>
      <c r="O44" t="str">
        <f t="shared" si="8"/>
        <v>BEDA</v>
      </c>
      <c r="R44">
        <f>59/2</f>
        <v>29.5</v>
      </c>
    </row>
    <row r="45" spans="1:18" ht="18.95" customHeight="1" x14ac:dyDescent="0.25">
      <c r="A45" s="79">
        <v>40</v>
      </c>
      <c r="B45" s="227" t="s">
        <v>80</v>
      </c>
      <c r="C45" s="218">
        <v>13000</v>
      </c>
      <c r="D45" s="218">
        <v>10000</v>
      </c>
      <c r="E45" s="220">
        <v>22</v>
      </c>
      <c r="F45" s="220">
        <v>9328</v>
      </c>
      <c r="G45" s="220">
        <v>8683</v>
      </c>
      <c r="H45" s="225">
        <v>52</v>
      </c>
      <c r="I45" s="218">
        <f t="shared" si="0"/>
        <v>148720</v>
      </c>
      <c r="J45" s="218">
        <f t="shared" si="1"/>
        <v>220000</v>
      </c>
      <c r="K45" s="233">
        <f t="shared" si="2"/>
        <v>368720</v>
      </c>
      <c r="L45" s="211">
        <v>1789.47</v>
      </c>
      <c r="M45">
        <v>22</v>
      </c>
      <c r="N45" s="212">
        <f t="shared" si="7"/>
        <v>81.339545454545458</v>
      </c>
      <c r="O45" t="str">
        <f t="shared" si="8"/>
        <v>BEDA</v>
      </c>
    </row>
    <row r="46" spans="1:18" ht="18.95" customHeight="1" x14ac:dyDescent="0.25">
      <c r="A46" s="79">
        <v>41</v>
      </c>
      <c r="B46" s="217" t="s">
        <v>81</v>
      </c>
      <c r="C46" s="218">
        <v>13000</v>
      </c>
      <c r="D46" s="218">
        <v>10000</v>
      </c>
      <c r="E46" s="228">
        <v>19</v>
      </c>
      <c r="F46" s="228">
        <v>66000</v>
      </c>
      <c r="G46" s="220">
        <v>50747</v>
      </c>
      <c r="H46" s="220">
        <v>77</v>
      </c>
      <c r="I46" s="218">
        <f t="shared" si="0"/>
        <v>190190</v>
      </c>
      <c r="J46" s="218">
        <f t="shared" si="1"/>
        <v>190000</v>
      </c>
      <c r="K46" s="233">
        <f t="shared" si="2"/>
        <v>380190</v>
      </c>
      <c r="L46" s="211">
        <v>1537.5</v>
      </c>
      <c r="M46">
        <v>17</v>
      </c>
      <c r="N46" s="212">
        <f t="shared" si="7"/>
        <v>90.441176470588232</v>
      </c>
      <c r="O46" t="str">
        <f t="shared" si="8"/>
        <v>BEDA</v>
      </c>
    </row>
    <row r="47" spans="1:18" ht="18.95" customHeight="1" x14ac:dyDescent="0.25">
      <c r="A47" s="79">
        <v>42</v>
      </c>
      <c r="B47" s="217" t="s">
        <v>82</v>
      </c>
      <c r="C47" s="218">
        <v>13000</v>
      </c>
      <c r="D47" s="218">
        <v>10000</v>
      </c>
      <c r="E47" s="228">
        <v>22</v>
      </c>
      <c r="F47" s="228">
        <v>10648</v>
      </c>
      <c r="G47" s="220">
        <v>10648</v>
      </c>
      <c r="H47" s="220">
        <v>100</v>
      </c>
      <c r="I47" s="218">
        <f t="shared" si="0"/>
        <v>286000</v>
      </c>
      <c r="J47" s="218">
        <f t="shared" si="1"/>
        <v>220000</v>
      </c>
      <c r="K47" s="233">
        <f t="shared" si="2"/>
        <v>506000</v>
      </c>
    </row>
    <row r="48" spans="1:18" ht="18.95" customHeight="1" x14ac:dyDescent="0.25">
      <c r="A48" s="79">
        <v>43</v>
      </c>
      <c r="B48" s="217" t="s">
        <v>83</v>
      </c>
      <c r="C48" s="218">
        <v>13000</v>
      </c>
      <c r="D48" s="218">
        <v>10000</v>
      </c>
      <c r="E48" s="228">
        <v>22</v>
      </c>
      <c r="F48" s="228">
        <v>12260</v>
      </c>
      <c r="G48" s="220">
        <v>9137</v>
      </c>
      <c r="H48" s="220">
        <v>73</v>
      </c>
      <c r="I48" s="218">
        <f t="shared" si="0"/>
        <v>208780</v>
      </c>
      <c r="J48" s="218">
        <f t="shared" si="1"/>
        <v>220000</v>
      </c>
      <c r="K48" s="233">
        <f t="shared" si="2"/>
        <v>428780</v>
      </c>
    </row>
    <row r="49" spans="1:11" ht="18.95" customHeight="1" x14ac:dyDescent="0.25">
      <c r="A49" s="79">
        <v>44</v>
      </c>
      <c r="B49" s="217" t="s">
        <v>84</v>
      </c>
      <c r="C49" s="218">
        <v>13000</v>
      </c>
      <c r="D49" s="218">
        <v>10000</v>
      </c>
      <c r="E49" s="228">
        <v>20</v>
      </c>
      <c r="F49" s="228">
        <v>16608</v>
      </c>
      <c r="G49" s="220">
        <v>12735</v>
      </c>
      <c r="H49" s="220">
        <v>73</v>
      </c>
      <c r="I49" s="218">
        <f t="shared" si="0"/>
        <v>189800</v>
      </c>
      <c r="J49" s="218">
        <f t="shared" si="1"/>
        <v>200000</v>
      </c>
      <c r="K49" s="233">
        <f t="shared" si="2"/>
        <v>389800</v>
      </c>
    </row>
    <row r="50" spans="1:11" ht="18.95" customHeight="1" x14ac:dyDescent="0.25">
      <c r="A50" s="79">
        <v>45</v>
      </c>
      <c r="B50" s="217" t="s">
        <v>85</v>
      </c>
      <c r="C50" s="218">
        <v>13000</v>
      </c>
      <c r="D50" s="218">
        <v>10000</v>
      </c>
      <c r="E50" s="228">
        <v>21</v>
      </c>
      <c r="F50" s="228">
        <v>19008</v>
      </c>
      <c r="G50" s="220">
        <v>11771</v>
      </c>
      <c r="H50" s="220">
        <v>64</v>
      </c>
      <c r="I50" s="218">
        <f t="shared" si="0"/>
        <v>174720</v>
      </c>
      <c r="J50" s="218">
        <f t="shared" si="1"/>
        <v>210000</v>
      </c>
      <c r="K50" s="233">
        <f t="shared" si="2"/>
        <v>384720</v>
      </c>
    </row>
    <row r="51" spans="1:11" ht="18.95" customHeight="1" x14ac:dyDescent="0.25">
      <c r="A51" s="79">
        <v>46</v>
      </c>
      <c r="B51" s="217" t="s">
        <v>86</v>
      </c>
      <c r="C51" s="218">
        <v>13000</v>
      </c>
      <c r="D51" s="218">
        <v>10000</v>
      </c>
      <c r="E51" s="228">
        <v>20</v>
      </c>
      <c r="F51" s="228">
        <v>9368</v>
      </c>
      <c r="G51" s="220">
        <v>6114</v>
      </c>
      <c r="H51" s="220">
        <v>65</v>
      </c>
      <c r="I51" s="218">
        <f t="shared" si="0"/>
        <v>169000</v>
      </c>
      <c r="J51" s="218">
        <f t="shared" si="1"/>
        <v>200000</v>
      </c>
      <c r="K51" s="233">
        <f t="shared" si="2"/>
        <v>369000</v>
      </c>
    </row>
    <row r="52" spans="1:11" ht="18.95" customHeight="1" x14ac:dyDescent="0.25">
      <c r="A52" s="79">
        <v>47</v>
      </c>
      <c r="B52" s="217" t="s">
        <v>87</v>
      </c>
      <c r="C52" s="218">
        <v>13000</v>
      </c>
      <c r="D52" s="218">
        <v>10000</v>
      </c>
      <c r="E52" s="228">
        <v>22</v>
      </c>
      <c r="F52" s="228">
        <v>7627</v>
      </c>
      <c r="G52" s="220">
        <v>5708</v>
      </c>
      <c r="H52" s="220">
        <v>77</v>
      </c>
      <c r="I52" s="218">
        <f t="shared" si="0"/>
        <v>220220</v>
      </c>
      <c r="J52" s="218">
        <f t="shared" si="1"/>
        <v>220000</v>
      </c>
      <c r="K52" s="233">
        <f t="shared" si="2"/>
        <v>440220</v>
      </c>
    </row>
    <row r="53" spans="1:11" ht="18.95" customHeight="1" x14ac:dyDescent="0.25">
      <c r="A53" s="79">
        <v>48</v>
      </c>
      <c r="B53" s="217" t="s">
        <v>88</v>
      </c>
      <c r="C53" s="218">
        <v>13000</v>
      </c>
      <c r="D53" s="218">
        <v>10000</v>
      </c>
      <c r="E53" s="228">
        <v>22</v>
      </c>
      <c r="F53" s="228">
        <v>8516</v>
      </c>
      <c r="G53" s="220">
        <v>6721</v>
      </c>
      <c r="H53" s="220">
        <v>82</v>
      </c>
      <c r="I53" s="218">
        <f t="shared" si="0"/>
        <v>234520</v>
      </c>
      <c r="J53" s="218">
        <f t="shared" si="1"/>
        <v>220000</v>
      </c>
      <c r="K53" s="233">
        <f t="shared" si="2"/>
        <v>454520</v>
      </c>
    </row>
    <row r="54" spans="1:11" ht="18.95" customHeight="1" x14ac:dyDescent="0.25">
      <c r="A54" s="79">
        <v>49</v>
      </c>
      <c r="B54" s="217" t="s">
        <v>89</v>
      </c>
      <c r="C54" s="218">
        <v>13000</v>
      </c>
      <c r="D54" s="218">
        <v>10000</v>
      </c>
      <c r="E54" s="228">
        <v>22</v>
      </c>
      <c r="F54" s="228">
        <v>52660</v>
      </c>
      <c r="G54" s="220">
        <v>42158</v>
      </c>
      <c r="H54" s="220">
        <v>74</v>
      </c>
      <c r="I54" s="218">
        <f t="shared" si="0"/>
        <v>211640</v>
      </c>
      <c r="J54" s="218">
        <f t="shared" si="1"/>
        <v>220000</v>
      </c>
      <c r="K54" s="233">
        <f t="shared" si="2"/>
        <v>431640</v>
      </c>
    </row>
    <row r="55" spans="1:11" ht="18.95" customHeight="1" x14ac:dyDescent="0.25">
      <c r="A55" s="79">
        <v>50</v>
      </c>
      <c r="B55" s="217" t="s">
        <v>90</v>
      </c>
      <c r="C55" s="218">
        <v>13000</v>
      </c>
      <c r="D55" s="218">
        <v>10000</v>
      </c>
      <c r="E55" s="228">
        <v>21</v>
      </c>
      <c r="F55" s="228">
        <v>8904</v>
      </c>
      <c r="G55" s="220">
        <v>8050</v>
      </c>
      <c r="H55" s="220">
        <v>90</v>
      </c>
      <c r="I55" s="218">
        <f t="shared" si="0"/>
        <v>245700</v>
      </c>
      <c r="J55" s="218">
        <f t="shared" si="1"/>
        <v>210000</v>
      </c>
      <c r="K55" s="233">
        <f t="shared" si="2"/>
        <v>455700</v>
      </c>
    </row>
    <row r="56" spans="1:11" ht="18.95" customHeight="1" x14ac:dyDescent="0.25">
      <c r="A56" s="79">
        <v>51</v>
      </c>
      <c r="B56" s="217" t="s">
        <v>91</v>
      </c>
      <c r="C56" s="218">
        <v>13000</v>
      </c>
      <c r="D56" s="218">
        <v>10000</v>
      </c>
      <c r="E56" s="228">
        <v>22</v>
      </c>
      <c r="F56" s="228">
        <v>12952</v>
      </c>
      <c r="G56" s="220">
        <v>7428</v>
      </c>
      <c r="H56" s="220">
        <v>63</v>
      </c>
      <c r="I56" s="218">
        <f t="shared" si="0"/>
        <v>180180</v>
      </c>
      <c r="J56" s="218">
        <f t="shared" si="1"/>
        <v>220000</v>
      </c>
      <c r="K56" s="233">
        <f t="shared" si="2"/>
        <v>400180</v>
      </c>
    </row>
    <row r="57" spans="1:11" ht="18.95" customHeight="1" x14ac:dyDescent="0.25">
      <c r="A57" s="79">
        <v>52</v>
      </c>
      <c r="B57" s="217" t="s">
        <v>92</v>
      </c>
      <c r="C57" s="218">
        <v>13000</v>
      </c>
      <c r="D57" s="218">
        <v>10000</v>
      </c>
      <c r="E57" s="228">
        <v>22</v>
      </c>
      <c r="F57" s="228">
        <v>17600</v>
      </c>
      <c r="G57" s="220">
        <v>12876</v>
      </c>
      <c r="H57" s="220">
        <v>73</v>
      </c>
      <c r="I57" s="218">
        <f t="shared" si="0"/>
        <v>208780</v>
      </c>
      <c r="J57" s="218">
        <f t="shared" si="1"/>
        <v>220000</v>
      </c>
      <c r="K57" s="233">
        <f t="shared" si="2"/>
        <v>428780</v>
      </c>
    </row>
    <row r="58" spans="1:11" ht="18.95" customHeight="1" x14ac:dyDescent="0.25">
      <c r="A58" s="79">
        <v>53</v>
      </c>
      <c r="B58" s="217" t="s">
        <v>93</v>
      </c>
      <c r="C58" s="218">
        <v>13000</v>
      </c>
      <c r="D58" s="218">
        <v>10000</v>
      </c>
      <c r="E58" s="228">
        <v>22</v>
      </c>
      <c r="F58" s="228">
        <v>12240</v>
      </c>
      <c r="G58" s="220">
        <v>8526</v>
      </c>
      <c r="H58" s="220">
        <v>63</v>
      </c>
      <c r="I58" s="218">
        <f t="shared" si="0"/>
        <v>180180</v>
      </c>
      <c r="J58" s="218">
        <f t="shared" si="1"/>
        <v>220000</v>
      </c>
      <c r="K58" s="233">
        <f t="shared" si="2"/>
        <v>400180</v>
      </c>
    </row>
    <row r="59" spans="1:11" ht="18.95" customHeight="1" x14ac:dyDescent="0.25">
      <c r="A59" s="79">
        <v>54</v>
      </c>
      <c r="B59" s="217" t="s">
        <v>94</v>
      </c>
      <c r="C59" s="218">
        <v>13000</v>
      </c>
      <c r="D59" s="218">
        <v>10000</v>
      </c>
      <c r="E59" s="228">
        <v>22</v>
      </c>
      <c r="F59" s="228">
        <v>9821</v>
      </c>
      <c r="G59" s="220">
        <v>7313</v>
      </c>
      <c r="H59" s="220">
        <v>72</v>
      </c>
      <c r="I59" s="218">
        <f t="shared" si="0"/>
        <v>205920</v>
      </c>
      <c r="J59" s="218">
        <f t="shared" si="1"/>
        <v>220000</v>
      </c>
      <c r="K59" s="233">
        <f t="shared" si="2"/>
        <v>425920</v>
      </c>
    </row>
    <row r="60" spans="1:11" ht="18.95" customHeight="1" x14ac:dyDescent="0.25">
      <c r="A60" s="79">
        <v>55</v>
      </c>
      <c r="B60" s="217" t="s">
        <v>95</v>
      </c>
      <c r="C60" s="218">
        <v>13000</v>
      </c>
      <c r="D60" s="218">
        <v>10000</v>
      </c>
      <c r="E60" s="228">
        <v>19</v>
      </c>
      <c r="F60" s="228">
        <v>8984</v>
      </c>
      <c r="G60" s="220">
        <v>6759</v>
      </c>
      <c r="H60" s="220">
        <v>75</v>
      </c>
      <c r="I60" s="218">
        <f t="shared" si="0"/>
        <v>185250</v>
      </c>
      <c r="J60" s="218">
        <f t="shared" si="1"/>
        <v>190000</v>
      </c>
      <c r="K60" s="233">
        <f t="shared" si="2"/>
        <v>375250</v>
      </c>
    </row>
    <row r="61" spans="1:11" ht="18.95" customHeight="1" x14ac:dyDescent="0.25">
      <c r="A61" s="79">
        <v>56</v>
      </c>
      <c r="B61" s="217" t="s">
        <v>96</v>
      </c>
      <c r="C61" s="218">
        <v>13000</v>
      </c>
      <c r="D61" s="218">
        <v>10000</v>
      </c>
      <c r="E61" s="228">
        <v>19</v>
      </c>
      <c r="F61" s="228">
        <v>21810</v>
      </c>
      <c r="G61" s="220">
        <v>26274</v>
      </c>
      <c r="H61" s="220">
        <v>73</v>
      </c>
      <c r="I61" s="218">
        <f t="shared" si="0"/>
        <v>180310</v>
      </c>
      <c r="J61" s="218">
        <f t="shared" si="1"/>
        <v>190000</v>
      </c>
      <c r="K61" s="233">
        <f t="shared" si="2"/>
        <v>370310</v>
      </c>
    </row>
    <row r="62" spans="1:11" ht="18.95" customHeight="1" x14ac:dyDescent="0.25">
      <c r="A62" s="79">
        <v>57</v>
      </c>
      <c r="B62" s="217" t="s">
        <v>97</v>
      </c>
      <c r="C62" s="218">
        <v>13000</v>
      </c>
      <c r="D62" s="218">
        <v>10000</v>
      </c>
      <c r="E62" s="228">
        <v>22</v>
      </c>
      <c r="F62" s="228">
        <v>22156</v>
      </c>
      <c r="G62" s="220">
        <v>15568</v>
      </c>
      <c r="H62" s="220">
        <v>74</v>
      </c>
      <c r="I62" s="218">
        <f t="shared" si="0"/>
        <v>211640</v>
      </c>
      <c r="J62" s="218">
        <f t="shared" si="1"/>
        <v>220000</v>
      </c>
      <c r="K62" s="233">
        <f t="shared" si="2"/>
        <v>431640</v>
      </c>
    </row>
    <row r="63" spans="1:11" ht="18.95" customHeight="1" x14ac:dyDescent="0.25">
      <c r="A63" s="79">
        <v>58</v>
      </c>
      <c r="B63" s="217" t="s">
        <v>98</v>
      </c>
      <c r="C63" s="218">
        <v>13000</v>
      </c>
      <c r="D63" s="218">
        <v>10000</v>
      </c>
      <c r="E63" s="228">
        <v>20</v>
      </c>
      <c r="F63" s="228">
        <v>17432</v>
      </c>
      <c r="G63" s="220">
        <v>17306</v>
      </c>
      <c r="H63" s="220">
        <v>99</v>
      </c>
      <c r="I63" s="218">
        <f t="shared" si="0"/>
        <v>257400</v>
      </c>
      <c r="J63" s="218">
        <f t="shared" si="1"/>
        <v>200000</v>
      </c>
      <c r="K63" s="233">
        <f t="shared" si="2"/>
        <v>457400</v>
      </c>
    </row>
    <row r="64" spans="1:11" ht="18.95" customHeight="1" x14ac:dyDescent="0.25">
      <c r="A64" s="79">
        <v>59</v>
      </c>
      <c r="B64" s="217" t="s">
        <v>99</v>
      </c>
      <c r="C64" s="218">
        <v>13000</v>
      </c>
      <c r="D64" s="218">
        <v>10000</v>
      </c>
      <c r="E64" s="228">
        <v>22</v>
      </c>
      <c r="F64" s="228">
        <v>10616</v>
      </c>
      <c r="G64" s="220">
        <v>8660</v>
      </c>
      <c r="H64" s="220">
        <v>80</v>
      </c>
      <c r="I64" s="218">
        <f t="shared" ref="I64:I75" si="9">C64/100*H64*E64</f>
        <v>228800</v>
      </c>
      <c r="J64" s="218">
        <f t="shared" ref="J64:J75" si="10">E64*D64</f>
        <v>220000</v>
      </c>
      <c r="K64" s="233">
        <f t="shared" ref="K64:K75" si="11">I64+J64</f>
        <v>448800</v>
      </c>
    </row>
    <row r="65" spans="1:11" ht="18.95" customHeight="1" x14ac:dyDescent="0.25">
      <c r="A65" s="79">
        <v>60</v>
      </c>
      <c r="B65" s="217" t="s">
        <v>100</v>
      </c>
      <c r="C65" s="218">
        <v>13000</v>
      </c>
      <c r="D65" s="218">
        <v>10000</v>
      </c>
      <c r="E65" s="228">
        <v>15</v>
      </c>
      <c r="F65" s="228">
        <v>50500</v>
      </c>
      <c r="G65" s="220">
        <v>52041</v>
      </c>
      <c r="H65" s="220">
        <v>104</v>
      </c>
      <c r="I65" s="218">
        <f t="shared" si="9"/>
        <v>202800</v>
      </c>
      <c r="J65" s="218">
        <f t="shared" si="10"/>
        <v>150000</v>
      </c>
      <c r="K65" s="233">
        <f t="shared" si="11"/>
        <v>352800</v>
      </c>
    </row>
    <row r="66" spans="1:11" ht="18.95" customHeight="1" x14ac:dyDescent="0.25">
      <c r="A66" s="79">
        <v>61</v>
      </c>
      <c r="B66" s="217" t="s">
        <v>101</v>
      </c>
      <c r="C66" s="218">
        <v>13000</v>
      </c>
      <c r="D66" s="218">
        <v>10000</v>
      </c>
      <c r="E66" s="228">
        <v>16</v>
      </c>
      <c r="F66" s="228">
        <v>48373</v>
      </c>
      <c r="G66" s="220">
        <v>49023</v>
      </c>
      <c r="H66" s="220">
        <v>102</v>
      </c>
      <c r="I66" s="218">
        <f t="shared" si="9"/>
        <v>212160</v>
      </c>
      <c r="J66" s="218">
        <f t="shared" si="10"/>
        <v>160000</v>
      </c>
      <c r="K66" s="233">
        <f t="shared" si="11"/>
        <v>372160</v>
      </c>
    </row>
    <row r="67" spans="1:11" ht="18.95" customHeight="1" x14ac:dyDescent="0.25">
      <c r="A67" s="79">
        <v>62</v>
      </c>
      <c r="B67" s="217" t="s">
        <v>102</v>
      </c>
      <c r="C67" s="218">
        <v>13000</v>
      </c>
      <c r="D67" s="218">
        <v>10000</v>
      </c>
      <c r="E67" s="228">
        <v>12</v>
      </c>
      <c r="F67" s="228">
        <v>5856</v>
      </c>
      <c r="G67" s="220">
        <v>5978</v>
      </c>
      <c r="H67" s="220">
        <v>102</v>
      </c>
      <c r="I67" s="218">
        <f t="shared" si="9"/>
        <v>159120</v>
      </c>
      <c r="J67" s="218">
        <f t="shared" si="10"/>
        <v>120000</v>
      </c>
      <c r="K67" s="233">
        <f t="shared" si="11"/>
        <v>279120</v>
      </c>
    </row>
    <row r="68" spans="1:11" ht="18.95" customHeight="1" x14ac:dyDescent="0.25">
      <c r="A68" s="79">
        <v>63</v>
      </c>
      <c r="B68" s="217" t="s">
        <v>103</v>
      </c>
      <c r="C68" s="218">
        <v>13000</v>
      </c>
      <c r="D68" s="218">
        <v>10000</v>
      </c>
      <c r="E68" s="228">
        <v>14</v>
      </c>
      <c r="F68" s="228">
        <v>10032</v>
      </c>
      <c r="G68" s="220">
        <v>10040</v>
      </c>
      <c r="H68" s="220">
        <v>100</v>
      </c>
      <c r="I68" s="218">
        <f t="shared" si="9"/>
        <v>182000</v>
      </c>
      <c r="J68" s="218">
        <f t="shared" si="10"/>
        <v>140000</v>
      </c>
      <c r="K68" s="233">
        <f t="shared" si="11"/>
        <v>322000</v>
      </c>
    </row>
    <row r="69" spans="1:11" ht="18.95" customHeight="1" x14ac:dyDescent="0.25">
      <c r="A69" s="79">
        <v>64</v>
      </c>
      <c r="B69" s="217" t="s">
        <v>104</v>
      </c>
      <c r="C69" s="218">
        <v>13000</v>
      </c>
      <c r="D69" s="218">
        <v>10000</v>
      </c>
      <c r="E69" s="228">
        <v>16</v>
      </c>
      <c r="F69" s="228">
        <v>16896</v>
      </c>
      <c r="G69" s="220">
        <v>16896</v>
      </c>
      <c r="H69" s="220">
        <v>100</v>
      </c>
      <c r="I69" s="218">
        <f t="shared" si="9"/>
        <v>208000</v>
      </c>
      <c r="J69" s="218">
        <f t="shared" si="10"/>
        <v>160000</v>
      </c>
      <c r="K69" s="233">
        <f t="shared" si="11"/>
        <v>368000</v>
      </c>
    </row>
    <row r="70" spans="1:11" ht="18.95" customHeight="1" x14ac:dyDescent="0.25">
      <c r="A70" s="79">
        <v>65</v>
      </c>
      <c r="B70" s="217" t="s">
        <v>105</v>
      </c>
      <c r="C70" s="218">
        <v>13000</v>
      </c>
      <c r="D70" s="218">
        <v>10000</v>
      </c>
      <c r="E70" s="228">
        <v>14</v>
      </c>
      <c r="F70" s="228">
        <v>11312</v>
      </c>
      <c r="G70" s="220">
        <v>11344</v>
      </c>
      <c r="H70" s="220">
        <v>100</v>
      </c>
      <c r="I70" s="218">
        <f t="shared" si="9"/>
        <v>182000</v>
      </c>
      <c r="J70" s="218">
        <f t="shared" si="10"/>
        <v>140000</v>
      </c>
      <c r="K70" s="233">
        <f t="shared" si="11"/>
        <v>322000</v>
      </c>
    </row>
    <row r="71" spans="1:11" ht="18.95" customHeight="1" x14ac:dyDescent="0.25">
      <c r="A71" s="79">
        <v>66</v>
      </c>
      <c r="B71" s="217" t="s">
        <v>106</v>
      </c>
      <c r="C71" s="218">
        <v>13000</v>
      </c>
      <c r="D71" s="218">
        <v>10000</v>
      </c>
      <c r="E71" s="228">
        <v>16</v>
      </c>
      <c r="F71" s="228">
        <v>13424</v>
      </c>
      <c r="G71" s="220">
        <v>13552</v>
      </c>
      <c r="H71" s="220">
        <v>100</v>
      </c>
      <c r="I71" s="218">
        <f t="shared" si="9"/>
        <v>208000</v>
      </c>
      <c r="J71" s="218">
        <f t="shared" si="10"/>
        <v>160000</v>
      </c>
      <c r="K71" s="233">
        <f t="shared" si="11"/>
        <v>368000</v>
      </c>
    </row>
    <row r="72" spans="1:11" ht="18.95" customHeight="1" x14ac:dyDescent="0.25">
      <c r="A72" s="79">
        <v>67</v>
      </c>
      <c r="B72" s="217" t="s">
        <v>107</v>
      </c>
      <c r="C72" s="218">
        <v>13000</v>
      </c>
      <c r="D72" s="218">
        <v>10000</v>
      </c>
      <c r="E72" s="228">
        <v>16</v>
      </c>
      <c r="F72" s="228">
        <v>7384</v>
      </c>
      <c r="G72" s="220">
        <v>7484</v>
      </c>
      <c r="H72" s="220">
        <v>101</v>
      </c>
      <c r="I72" s="218">
        <f t="shared" si="9"/>
        <v>210080</v>
      </c>
      <c r="J72" s="218">
        <f t="shared" si="10"/>
        <v>160000</v>
      </c>
      <c r="K72" s="233">
        <f t="shared" si="11"/>
        <v>370080</v>
      </c>
    </row>
    <row r="73" spans="1:11" ht="18.95" customHeight="1" x14ac:dyDescent="0.25">
      <c r="A73" s="79">
        <v>68</v>
      </c>
      <c r="B73" s="217" t="s">
        <v>108</v>
      </c>
      <c r="C73" s="218">
        <v>13000</v>
      </c>
      <c r="D73" s="218">
        <v>10000</v>
      </c>
      <c r="E73" s="228">
        <v>12</v>
      </c>
      <c r="F73" s="228">
        <v>9600</v>
      </c>
      <c r="G73" s="220">
        <v>9600</v>
      </c>
      <c r="H73" s="220">
        <v>100</v>
      </c>
      <c r="I73" s="218">
        <f t="shared" si="9"/>
        <v>156000</v>
      </c>
      <c r="J73" s="218">
        <f t="shared" si="10"/>
        <v>120000</v>
      </c>
      <c r="K73" s="233">
        <f t="shared" si="11"/>
        <v>276000</v>
      </c>
    </row>
    <row r="74" spans="1:11" ht="18.95" customHeight="1" x14ac:dyDescent="0.25">
      <c r="A74" s="79">
        <v>69</v>
      </c>
      <c r="B74" s="217" t="s">
        <v>109</v>
      </c>
      <c r="C74" s="218">
        <v>13000</v>
      </c>
      <c r="D74" s="218">
        <v>10000</v>
      </c>
      <c r="E74" s="228">
        <v>13</v>
      </c>
      <c r="F74" s="228">
        <v>6832</v>
      </c>
      <c r="G74" s="220">
        <v>6961</v>
      </c>
      <c r="H74" s="220">
        <v>103</v>
      </c>
      <c r="I74" s="218">
        <f t="shared" si="9"/>
        <v>174070</v>
      </c>
      <c r="J74" s="218">
        <f t="shared" si="10"/>
        <v>130000</v>
      </c>
      <c r="K74" s="233">
        <f t="shared" si="11"/>
        <v>304070</v>
      </c>
    </row>
    <row r="75" spans="1:11" ht="18.95" customHeight="1" x14ac:dyDescent="0.25">
      <c r="A75" s="79">
        <v>70</v>
      </c>
      <c r="B75" s="217" t="s">
        <v>110</v>
      </c>
      <c r="C75" s="218">
        <v>13000</v>
      </c>
      <c r="D75" s="218">
        <v>10000</v>
      </c>
      <c r="E75" s="220">
        <v>16</v>
      </c>
      <c r="F75" s="220">
        <v>11504</v>
      </c>
      <c r="G75" s="220">
        <v>11504</v>
      </c>
      <c r="H75" s="220">
        <v>100</v>
      </c>
      <c r="I75" s="218">
        <f t="shared" si="9"/>
        <v>208000</v>
      </c>
      <c r="J75" s="218">
        <f t="shared" si="10"/>
        <v>160000</v>
      </c>
      <c r="K75" s="233">
        <f t="shared" si="11"/>
        <v>368000</v>
      </c>
    </row>
    <row r="76" spans="1:11" ht="18.95" customHeight="1" x14ac:dyDescent="0.25">
      <c r="A76" s="79">
        <v>71</v>
      </c>
      <c r="B76" s="217" t="s">
        <v>111</v>
      </c>
      <c r="C76" s="218">
        <v>13000</v>
      </c>
      <c r="D76" s="218">
        <v>10000</v>
      </c>
      <c r="E76" s="220">
        <v>16</v>
      </c>
      <c r="F76" s="220">
        <v>8664</v>
      </c>
      <c r="G76" s="220">
        <v>8842</v>
      </c>
      <c r="H76" s="220">
        <v>102</v>
      </c>
      <c r="I76" s="218">
        <f t="shared" ref="I76:I83" si="12">C76/100*H76*E76</f>
        <v>212160</v>
      </c>
      <c r="J76" s="218">
        <f t="shared" ref="J76:J83" si="13">E76*D76</f>
        <v>160000</v>
      </c>
      <c r="K76" s="233">
        <f t="shared" ref="K76:K83" si="14">I76+J76</f>
        <v>372160</v>
      </c>
    </row>
    <row r="77" spans="1:11" ht="18.95" customHeight="1" x14ac:dyDescent="0.25">
      <c r="A77" s="79">
        <v>72</v>
      </c>
      <c r="B77" s="217" t="s">
        <v>112</v>
      </c>
      <c r="C77" s="218">
        <v>13000</v>
      </c>
      <c r="D77" s="218">
        <v>10000</v>
      </c>
      <c r="E77" s="220">
        <v>16</v>
      </c>
      <c r="F77" s="220">
        <v>8928</v>
      </c>
      <c r="G77" s="220">
        <v>8928</v>
      </c>
      <c r="H77" s="220">
        <v>100</v>
      </c>
      <c r="I77" s="218">
        <f t="shared" si="12"/>
        <v>208000</v>
      </c>
      <c r="J77" s="218">
        <f t="shared" si="13"/>
        <v>160000</v>
      </c>
      <c r="K77" s="233">
        <f t="shared" si="14"/>
        <v>368000</v>
      </c>
    </row>
    <row r="78" spans="1:11" ht="18.95" customHeight="1" x14ac:dyDescent="0.25">
      <c r="A78" s="79">
        <v>73</v>
      </c>
      <c r="B78" s="217" t="s">
        <v>113</v>
      </c>
      <c r="C78" s="218">
        <v>13000</v>
      </c>
      <c r="D78" s="218">
        <v>10000</v>
      </c>
      <c r="E78" s="220">
        <v>15</v>
      </c>
      <c r="F78" s="220">
        <v>9716</v>
      </c>
      <c r="G78" s="220">
        <v>9959</v>
      </c>
      <c r="H78" s="220">
        <v>104</v>
      </c>
      <c r="I78" s="218">
        <f t="shared" si="12"/>
        <v>202800</v>
      </c>
      <c r="J78" s="218">
        <f t="shared" si="13"/>
        <v>150000</v>
      </c>
      <c r="K78" s="233">
        <f t="shared" si="14"/>
        <v>352800</v>
      </c>
    </row>
    <row r="79" spans="1:11" ht="18.95" customHeight="1" x14ac:dyDescent="0.25">
      <c r="A79" s="79">
        <v>74</v>
      </c>
      <c r="B79" s="217" t="s">
        <v>114</v>
      </c>
      <c r="C79" s="218">
        <v>13000</v>
      </c>
      <c r="D79" s="218">
        <v>10000</v>
      </c>
      <c r="E79" s="220">
        <v>16</v>
      </c>
      <c r="F79" s="220">
        <v>12160</v>
      </c>
      <c r="G79" s="220">
        <v>12288</v>
      </c>
      <c r="H79" s="220">
        <v>101</v>
      </c>
      <c r="I79" s="218">
        <f t="shared" si="12"/>
        <v>210080</v>
      </c>
      <c r="J79" s="218">
        <f t="shared" si="13"/>
        <v>160000</v>
      </c>
      <c r="K79" s="233">
        <f t="shared" si="14"/>
        <v>370080</v>
      </c>
    </row>
    <row r="80" spans="1:11" ht="18.95" customHeight="1" x14ac:dyDescent="0.25">
      <c r="A80" s="79">
        <v>75</v>
      </c>
      <c r="B80" s="217" t="s">
        <v>115</v>
      </c>
      <c r="C80" s="218">
        <v>13000</v>
      </c>
      <c r="D80" s="218">
        <v>10000</v>
      </c>
      <c r="E80" s="220">
        <v>15</v>
      </c>
      <c r="F80" s="220">
        <v>7016</v>
      </c>
      <c r="G80" s="220">
        <v>7016</v>
      </c>
      <c r="H80" s="220">
        <v>100</v>
      </c>
      <c r="I80" s="218">
        <f t="shared" si="12"/>
        <v>195000</v>
      </c>
      <c r="J80" s="218">
        <f t="shared" si="13"/>
        <v>150000</v>
      </c>
      <c r="K80" s="233">
        <f t="shared" si="14"/>
        <v>345000</v>
      </c>
    </row>
    <row r="81" spans="1:18" ht="18.95" customHeight="1" x14ac:dyDescent="0.25">
      <c r="A81" s="79">
        <v>76</v>
      </c>
      <c r="B81" s="217" t="s">
        <v>116</v>
      </c>
      <c r="C81" s="218">
        <v>13000</v>
      </c>
      <c r="D81" s="218">
        <v>10000</v>
      </c>
      <c r="E81" s="220">
        <v>15</v>
      </c>
      <c r="F81" s="220">
        <v>12000</v>
      </c>
      <c r="G81" s="220">
        <v>12000</v>
      </c>
      <c r="H81" s="220">
        <v>100</v>
      </c>
      <c r="I81" s="218">
        <f t="shared" si="12"/>
        <v>195000</v>
      </c>
      <c r="J81" s="218">
        <f t="shared" si="13"/>
        <v>150000</v>
      </c>
      <c r="K81" s="233">
        <f t="shared" si="14"/>
        <v>345000</v>
      </c>
    </row>
    <row r="82" spans="1:18" ht="18.95" customHeight="1" x14ac:dyDescent="0.25">
      <c r="A82" s="79">
        <v>77</v>
      </c>
      <c r="B82" s="217" t="s">
        <v>117</v>
      </c>
      <c r="C82" s="218">
        <v>13000</v>
      </c>
      <c r="D82" s="218">
        <v>10000</v>
      </c>
      <c r="E82" s="220">
        <v>16</v>
      </c>
      <c r="F82" s="220">
        <v>13507</v>
      </c>
      <c r="G82" s="220">
        <v>13639</v>
      </c>
      <c r="H82" s="220">
        <v>100</v>
      </c>
      <c r="I82" s="218">
        <f t="shared" si="12"/>
        <v>208000</v>
      </c>
      <c r="J82" s="218">
        <f t="shared" si="13"/>
        <v>160000</v>
      </c>
      <c r="K82" s="233">
        <f t="shared" si="14"/>
        <v>368000</v>
      </c>
    </row>
    <row r="83" spans="1:18" ht="18.95" customHeight="1" x14ac:dyDescent="0.25">
      <c r="A83" s="79">
        <v>78</v>
      </c>
      <c r="B83" s="217" t="s">
        <v>118</v>
      </c>
      <c r="C83" s="218">
        <v>13000</v>
      </c>
      <c r="D83" s="218">
        <v>10000</v>
      </c>
      <c r="E83" s="220">
        <v>16</v>
      </c>
      <c r="F83" s="220">
        <v>8352</v>
      </c>
      <c r="G83" s="220">
        <v>8355</v>
      </c>
      <c r="H83" s="220">
        <v>100</v>
      </c>
      <c r="I83" s="218">
        <f t="shared" si="12"/>
        <v>208000</v>
      </c>
      <c r="J83" s="218">
        <f t="shared" si="13"/>
        <v>160000</v>
      </c>
      <c r="K83" s="233">
        <f t="shared" si="14"/>
        <v>368000</v>
      </c>
    </row>
    <row r="84" spans="1:18" ht="17.100000000000001" customHeight="1" x14ac:dyDescent="0.25">
      <c r="A84" s="79"/>
      <c r="B84" s="1"/>
      <c r="C84" s="1"/>
      <c r="D84" s="1"/>
      <c r="E84" s="219">
        <f>AVERAGE(E6:E83)</f>
        <v>19.410256410256409</v>
      </c>
      <c r="F84" s="237">
        <f>SUM(F6:F83)</f>
        <v>1750020</v>
      </c>
      <c r="G84" s="237">
        <f>SUM(G6:G83)</f>
        <v>1448551</v>
      </c>
      <c r="H84" s="219">
        <f>AVERAGE(H6:H83)</f>
        <v>87.358974358974365</v>
      </c>
      <c r="I84" s="241">
        <f>SUM(I6:I83)</f>
        <v>16935100</v>
      </c>
      <c r="J84" s="241">
        <f>SUM(J6:J83)</f>
        <v>15140000</v>
      </c>
      <c r="K84" s="241">
        <f>SUM(K6:K83)</f>
        <v>32075100</v>
      </c>
    </row>
    <row r="85" spans="1:18" ht="9" customHeight="1" x14ac:dyDescent="0.25"/>
    <row r="86" spans="1:18" ht="14.1" customHeight="1" x14ac:dyDescent="0.25">
      <c r="B86" s="238"/>
      <c r="C86" s="239"/>
      <c r="H86" s="280" t="s">
        <v>119</v>
      </c>
      <c r="I86" s="280"/>
      <c r="J86" s="280"/>
      <c r="K86" s="280"/>
      <c r="R86" s="243"/>
    </row>
    <row r="87" spans="1:18" ht="14.45" customHeight="1" x14ac:dyDescent="0.25">
      <c r="B87" s="281"/>
      <c r="C87" s="281"/>
      <c r="D87" s="210"/>
      <c r="I87" s="282"/>
      <c r="J87" s="282"/>
      <c r="K87" s="282"/>
    </row>
    <row r="88" spans="1:18" ht="14.45" customHeight="1" x14ac:dyDescent="0.25">
      <c r="B88" s="281"/>
      <c r="C88" s="281"/>
      <c r="D88" s="210"/>
      <c r="I88" s="282"/>
      <c r="J88" s="282"/>
      <c r="K88" s="282"/>
    </row>
    <row r="89" spans="1:18" ht="18" customHeight="1" x14ac:dyDescent="0.25">
      <c r="B89" s="281"/>
      <c r="C89" s="281"/>
      <c r="D89" s="242"/>
      <c r="I89" s="282"/>
      <c r="J89" s="282"/>
      <c r="K89" s="282"/>
    </row>
    <row r="90" spans="1:18" ht="24" customHeight="1" x14ac:dyDescent="0.25">
      <c r="B90" s="281"/>
      <c r="C90" s="281"/>
      <c r="D90" s="242"/>
      <c r="I90" s="282"/>
      <c r="J90" s="282"/>
      <c r="K90" s="282"/>
    </row>
    <row r="91" spans="1:18" ht="14.45" customHeight="1" x14ac:dyDescent="0.25">
      <c r="C91" s="210"/>
      <c r="D91" s="210"/>
      <c r="I91" s="239"/>
      <c r="J91" s="239"/>
      <c r="K91" s="239"/>
    </row>
  </sheetData>
  <autoFilter ref="A5:O84" xr:uid="{00000000-0009-0000-0000-000001000000}"/>
  <mergeCells count="9">
    <mergeCell ref="A1:K2"/>
    <mergeCell ref="A3:K3"/>
    <mergeCell ref="A4:B4"/>
    <mergeCell ref="H86:K86"/>
    <mergeCell ref="B87:B90"/>
    <mergeCell ref="C87:C90"/>
    <mergeCell ref="I87:I90"/>
    <mergeCell ref="J87:J90"/>
    <mergeCell ref="K87:K90"/>
  </mergeCells>
  <printOptions horizontalCentered="1"/>
  <pageMargins left="0.19652777777777777" right="0.11999999999999998" top="0.39305555555555555" bottom="0.2" header="0.2" footer="0"/>
  <pageSetup scale="72" orientation="portrait" verticalDpi="180" r:id="rId1"/>
  <headerFooter scaleWithDoc="0" alignWithMargins="0"/>
  <rowBreaks count="6" manualBreakCount="6">
    <brk id="52" max="10" man="1"/>
    <brk id="91" max="16383" man="1"/>
    <brk id="91" max="16383" man="1"/>
    <brk id="91" max="16383" man="1"/>
    <brk id="93" max="16383" man="1"/>
    <brk id="93" max="16383" man="1"/>
  </rowBreaks>
  <colBreaks count="1" manualBreakCount="1">
    <brk id="16" max="9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2"/>
  <sheetViews>
    <sheetView zoomScaleNormal="85" workbookViewId="0">
      <pane ySplit="5" topLeftCell="A40" activePane="bottomLeft" state="frozen"/>
      <selection pane="bottomLeft" activeCell="B6" sqref="B6"/>
    </sheetView>
  </sheetViews>
  <sheetFormatPr defaultColWidth="9" defaultRowHeight="14.45" customHeight="1" x14ac:dyDescent="0.25"/>
  <cols>
    <col min="1" max="1" width="6.42578125" style="209" customWidth="1"/>
    <col min="2" max="2" width="28.7109375" style="210" customWidth="1"/>
    <col min="3" max="4" width="13" customWidth="1"/>
    <col min="5" max="5" width="10.7109375" customWidth="1"/>
    <col min="6" max="7" width="10.5703125" customWidth="1"/>
    <col min="8" max="8" width="8.140625" customWidth="1"/>
    <col min="9" max="9" width="14.28515625" customWidth="1"/>
    <col min="10" max="10" width="13.140625" customWidth="1"/>
    <col min="11" max="11" width="14.28515625" customWidth="1"/>
    <col min="12" max="12" width="13.7109375" style="211" hidden="1" customWidth="1"/>
    <col min="13" max="13" width="9" hidden="1" customWidth="1"/>
    <col min="14" max="14" width="12.85546875" style="212" hidden="1" customWidth="1"/>
    <col min="15" max="15" width="9" hidden="1" customWidth="1"/>
    <col min="16" max="16" width="12.85546875" bestFit="1" customWidth="1"/>
  </cols>
  <sheetData>
    <row r="1" spans="1:15" ht="19.149999999999999" customHeight="1" x14ac:dyDescent="0.25">
      <c r="A1" s="265" t="str">
        <f>Invoice!A2</f>
        <v>TEACHING FACTORY MUHAMMADIYAH 1</v>
      </c>
      <c r="B1" s="266"/>
      <c r="C1" s="267"/>
      <c r="D1" s="267"/>
      <c r="E1" s="267"/>
      <c r="F1" s="267"/>
      <c r="G1" s="267"/>
      <c r="H1" s="267"/>
      <c r="I1" s="267"/>
      <c r="J1" s="267"/>
      <c r="K1" s="268"/>
    </row>
    <row r="2" spans="1:15" ht="8.1" customHeight="1" x14ac:dyDescent="0.25">
      <c r="A2" s="269"/>
      <c r="B2" s="270"/>
      <c r="C2" s="271"/>
      <c r="D2" s="271"/>
      <c r="E2" s="271"/>
      <c r="F2" s="271"/>
      <c r="G2" s="271"/>
      <c r="H2" s="271"/>
      <c r="I2" s="271"/>
      <c r="J2" s="271"/>
      <c r="K2" s="272"/>
    </row>
    <row r="3" spans="1:15" ht="15" customHeight="1" x14ac:dyDescent="0.25">
      <c r="A3" s="273" t="str">
        <f>Invoice!A3</f>
        <v>PERIODE : 16 OKTOBER - 15 NOVEMBER 2022</v>
      </c>
      <c r="B3" s="274"/>
      <c r="C3" s="275"/>
      <c r="D3" s="275"/>
      <c r="E3" s="275"/>
      <c r="F3" s="275"/>
      <c r="G3" s="275"/>
      <c r="H3" s="275"/>
      <c r="I3" s="275"/>
      <c r="J3" s="276"/>
      <c r="K3" s="277"/>
    </row>
    <row r="4" spans="1:15" ht="12.95" customHeight="1" x14ac:dyDescent="0.25">
      <c r="A4" s="278" t="s">
        <v>26</v>
      </c>
      <c r="B4" s="279"/>
      <c r="C4" s="209"/>
      <c r="D4" s="209"/>
      <c r="E4" s="213"/>
      <c r="F4" s="213"/>
      <c r="G4" s="213"/>
      <c r="H4" s="213"/>
      <c r="I4" s="213"/>
      <c r="J4" s="213"/>
      <c r="K4" s="229"/>
    </row>
    <row r="5" spans="1:15" s="208" customFormat="1" ht="49.15" customHeight="1" x14ac:dyDescent="0.25">
      <c r="A5" s="214" t="s">
        <v>27</v>
      </c>
      <c r="B5" s="215" t="s">
        <v>28</v>
      </c>
      <c r="C5" s="214" t="s">
        <v>29</v>
      </c>
      <c r="D5" s="214" t="s">
        <v>30</v>
      </c>
      <c r="E5" s="214" t="s">
        <v>31</v>
      </c>
      <c r="F5" s="214" t="s">
        <v>32</v>
      </c>
      <c r="G5" s="214" t="s">
        <v>33</v>
      </c>
      <c r="H5" s="216" t="s">
        <v>34</v>
      </c>
      <c r="I5" s="216" t="s">
        <v>35</v>
      </c>
      <c r="J5" s="216" t="s">
        <v>36</v>
      </c>
      <c r="K5" s="216" t="s">
        <v>37</v>
      </c>
      <c r="L5" s="230" t="s">
        <v>38</v>
      </c>
      <c r="M5" s="231" t="s">
        <v>39</v>
      </c>
      <c r="N5" s="232" t="s">
        <v>40</v>
      </c>
    </row>
    <row r="6" spans="1:15" ht="18.95" customHeight="1" x14ac:dyDescent="0.25">
      <c r="A6" s="79">
        <v>1</v>
      </c>
      <c r="B6" s="217" t="s">
        <v>67</v>
      </c>
      <c r="C6" s="218">
        <v>13000</v>
      </c>
      <c r="D6" s="218">
        <v>10000</v>
      </c>
      <c r="E6" s="219">
        <v>8</v>
      </c>
      <c r="F6" s="220">
        <v>7410</v>
      </c>
      <c r="G6" s="220">
        <v>1952</v>
      </c>
      <c r="H6" s="220">
        <v>26</v>
      </c>
      <c r="I6" s="218">
        <f t="shared" ref="I6:I44" si="0">C6/100*H6*E6</f>
        <v>27040</v>
      </c>
      <c r="J6" s="218">
        <f t="shared" ref="J6:J44" si="1">E6*D6</f>
        <v>80000</v>
      </c>
      <c r="K6" s="233">
        <f t="shared" ref="K6:K44" si="2">I6+J6</f>
        <v>107040</v>
      </c>
      <c r="L6" s="211">
        <v>1755.38</v>
      </c>
      <c r="M6">
        <v>21</v>
      </c>
      <c r="N6" s="212">
        <f t="shared" ref="N6:N21" si="3">L6/M6</f>
        <v>83.589523809523811</v>
      </c>
      <c r="O6" t="str">
        <f t="shared" ref="O6:O21" si="4">IF(H6=N6,"SAMA","BEDA")</f>
        <v>BEDA</v>
      </c>
    </row>
    <row r="7" spans="1:15" ht="18.95" customHeight="1" x14ac:dyDescent="0.25">
      <c r="A7" s="79">
        <v>2</v>
      </c>
      <c r="B7" s="217" t="s">
        <v>71</v>
      </c>
      <c r="C7" s="218">
        <v>13000</v>
      </c>
      <c r="D7" s="218">
        <v>10000</v>
      </c>
      <c r="E7" s="220">
        <v>8</v>
      </c>
      <c r="F7" s="220">
        <v>8160</v>
      </c>
      <c r="G7" s="220">
        <v>1833</v>
      </c>
      <c r="H7" s="220">
        <v>23</v>
      </c>
      <c r="I7" s="218">
        <f t="shared" si="0"/>
        <v>23920</v>
      </c>
      <c r="J7" s="218">
        <f t="shared" si="1"/>
        <v>80000</v>
      </c>
      <c r="K7" s="233">
        <f t="shared" si="2"/>
        <v>103920</v>
      </c>
      <c r="L7" s="211">
        <v>1709.5</v>
      </c>
      <c r="M7">
        <v>22</v>
      </c>
      <c r="N7" s="212">
        <f t="shared" si="3"/>
        <v>77.704545454545453</v>
      </c>
      <c r="O7" t="str">
        <f t="shared" si="4"/>
        <v>BEDA</v>
      </c>
    </row>
    <row r="8" spans="1:15" ht="18.95" customHeight="1" x14ac:dyDescent="0.25">
      <c r="A8" s="79">
        <v>3</v>
      </c>
      <c r="B8" s="217" t="s">
        <v>120</v>
      </c>
      <c r="C8" s="218">
        <v>13000</v>
      </c>
      <c r="D8" s="218">
        <v>10000</v>
      </c>
      <c r="E8" s="220">
        <v>8</v>
      </c>
      <c r="F8" s="220">
        <v>7616</v>
      </c>
      <c r="G8" s="220">
        <v>2065</v>
      </c>
      <c r="H8" s="220">
        <v>36</v>
      </c>
      <c r="I8" s="218">
        <f t="shared" si="0"/>
        <v>37440</v>
      </c>
      <c r="J8" s="218">
        <f t="shared" si="1"/>
        <v>80000</v>
      </c>
      <c r="K8" s="233">
        <f t="shared" si="2"/>
        <v>117440</v>
      </c>
      <c r="L8" s="211">
        <v>1911.66</v>
      </c>
      <c r="M8">
        <v>21</v>
      </c>
      <c r="N8" s="212">
        <f t="shared" si="3"/>
        <v>91.031428571428577</v>
      </c>
      <c r="O8" t="str">
        <f t="shared" si="4"/>
        <v>BEDA</v>
      </c>
    </row>
    <row r="9" spans="1:15" ht="18.95" customHeight="1" x14ac:dyDescent="0.25">
      <c r="A9" s="79">
        <v>4</v>
      </c>
      <c r="B9" s="221" t="s">
        <v>63</v>
      </c>
      <c r="C9" s="218">
        <v>13000</v>
      </c>
      <c r="D9" s="218">
        <v>10000</v>
      </c>
      <c r="E9" s="220">
        <v>8</v>
      </c>
      <c r="F9" s="220">
        <v>24000</v>
      </c>
      <c r="G9" s="220">
        <v>9400</v>
      </c>
      <c r="H9" s="220">
        <v>39</v>
      </c>
      <c r="I9" s="218">
        <f t="shared" si="0"/>
        <v>40560</v>
      </c>
      <c r="J9" s="218">
        <f t="shared" si="1"/>
        <v>80000</v>
      </c>
      <c r="K9" s="233">
        <f t="shared" si="2"/>
        <v>120560</v>
      </c>
      <c r="L9" s="211">
        <v>1797.36</v>
      </c>
      <c r="M9">
        <v>22</v>
      </c>
      <c r="N9" s="212">
        <f t="shared" si="3"/>
        <v>81.698181818181808</v>
      </c>
      <c r="O9" t="str">
        <f t="shared" si="4"/>
        <v>BEDA</v>
      </c>
    </row>
    <row r="10" spans="1:15" ht="18.95" customHeight="1" x14ac:dyDescent="0.25">
      <c r="A10" s="79">
        <v>5</v>
      </c>
      <c r="B10" s="221" t="s">
        <v>121</v>
      </c>
      <c r="C10" s="218">
        <v>13000</v>
      </c>
      <c r="D10" s="218">
        <v>10000</v>
      </c>
      <c r="E10" s="219">
        <v>8</v>
      </c>
      <c r="F10" s="220">
        <v>24000</v>
      </c>
      <c r="G10" s="220">
        <v>8000</v>
      </c>
      <c r="H10" s="220">
        <v>33</v>
      </c>
      <c r="I10" s="218">
        <f t="shared" si="0"/>
        <v>34320</v>
      </c>
      <c r="J10" s="218">
        <f t="shared" si="1"/>
        <v>80000</v>
      </c>
      <c r="K10" s="233">
        <f t="shared" si="2"/>
        <v>114320</v>
      </c>
      <c r="L10" s="211">
        <v>1117.17</v>
      </c>
      <c r="M10">
        <v>21</v>
      </c>
      <c r="N10" s="212">
        <f t="shared" si="3"/>
        <v>53.198571428571434</v>
      </c>
      <c r="O10" t="str">
        <f t="shared" si="4"/>
        <v>BEDA</v>
      </c>
    </row>
    <row r="11" spans="1:15" ht="18.95" customHeight="1" x14ac:dyDescent="0.25">
      <c r="A11" s="79">
        <v>6</v>
      </c>
      <c r="B11" s="221" t="s">
        <v>122</v>
      </c>
      <c r="C11" s="218">
        <v>13000</v>
      </c>
      <c r="D11" s="218">
        <v>10000</v>
      </c>
      <c r="E11" s="220">
        <v>8</v>
      </c>
      <c r="F11" s="220">
        <v>6160</v>
      </c>
      <c r="G11" s="220">
        <v>2325</v>
      </c>
      <c r="H11" s="220">
        <v>39</v>
      </c>
      <c r="I11" s="218">
        <f t="shared" si="0"/>
        <v>40560</v>
      </c>
      <c r="J11" s="218">
        <f t="shared" si="1"/>
        <v>80000</v>
      </c>
      <c r="K11" s="233">
        <f t="shared" si="2"/>
        <v>120560</v>
      </c>
      <c r="L11" s="211">
        <v>2000</v>
      </c>
      <c r="M11">
        <v>20</v>
      </c>
      <c r="N11" s="212">
        <f t="shared" si="3"/>
        <v>100</v>
      </c>
      <c r="O11" t="str">
        <f t="shared" si="4"/>
        <v>BEDA</v>
      </c>
    </row>
    <row r="12" spans="1:15" ht="18.95" customHeight="1" x14ac:dyDescent="0.25">
      <c r="A12" s="79">
        <v>7</v>
      </c>
      <c r="B12" s="217" t="s">
        <v>59</v>
      </c>
      <c r="C12" s="218">
        <v>13000</v>
      </c>
      <c r="D12" s="218">
        <v>10000</v>
      </c>
      <c r="E12" s="220">
        <v>8</v>
      </c>
      <c r="F12" s="220">
        <v>24000</v>
      </c>
      <c r="G12" s="220">
        <v>8000</v>
      </c>
      <c r="H12" s="220">
        <v>33</v>
      </c>
      <c r="I12" s="218">
        <f t="shared" si="0"/>
        <v>34320</v>
      </c>
      <c r="J12" s="218">
        <f t="shared" si="1"/>
        <v>80000</v>
      </c>
      <c r="K12" s="233">
        <f t="shared" si="2"/>
        <v>114320</v>
      </c>
      <c r="L12" s="211">
        <v>2225.4</v>
      </c>
      <c r="M12">
        <v>22</v>
      </c>
      <c r="N12" s="212">
        <f t="shared" si="3"/>
        <v>101.15454545454546</v>
      </c>
      <c r="O12" t="str">
        <f t="shared" si="4"/>
        <v>BEDA</v>
      </c>
    </row>
    <row r="13" spans="1:15" ht="18.95" customHeight="1" x14ac:dyDescent="0.25">
      <c r="A13" s="79">
        <v>8</v>
      </c>
      <c r="B13" s="217" t="s">
        <v>123</v>
      </c>
      <c r="C13" s="218">
        <v>13000</v>
      </c>
      <c r="D13" s="218">
        <v>10000</v>
      </c>
      <c r="E13" s="220">
        <v>8</v>
      </c>
      <c r="F13" s="220">
        <v>6080</v>
      </c>
      <c r="G13" s="220">
        <v>1960</v>
      </c>
      <c r="H13" s="220">
        <v>31</v>
      </c>
      <c r="I13" s="218">
        <f t="shared" si="0"/>
        <v>32240</v>
      </c>
      <c r="J13" s="218">
        <f t="shared" si="1"/>
        <v>80000</v>
      </c>
      <c r="K13" s="233">
        <f t="shared" si="2"/>
        <v>112240</v>
      </c>
      <c r="L13" s="211">
        <v>1271.26</v>
      </c>
      <c r="M13">
        <v>19</v>
      </c>
      <c r="N13" s="212">
        <f t="shared" si="3"/>
        <v>66.908421052631581</v>
      </c>
      <c r="O13" t="str">
        <f t="shared" si="4"/>
        <v>BEDA</v>
      </c>
    </row>
    <row r="14" spans="1:15" ht="18.95" customHeight="1" x14ac:dyDescent="0.25">
      <c r="A14" s="79">
        <v>9</v>
      </c>
      <c r="B14" s="222" t="s">
        <v>78</v>
      </c>
      <c r="C14" s="218">
        <v>13000</v>
      </c>
      <c r="D14" s="218">
        <v>10000</v>
      </c>
      <c r="E14" s="223">
        <v>8</v>
      </c>
      <c r="F14" s="220">
        <v>6560</v>
      </c>
      <c r="G14" s="220">
        <v>841</v>
      </c>
      <c r="H14" s="220">
        <v>13</v>
      </c>
      <c r="I14" s="218">
        <f t="shared" si="0"/>
        <v>13520</v>
      </c>
      <c r="J14" s="218">
        <f t="shared" si="1"/>
        <v>80000</v>
      </c>
      <c r="K14" s="233">
        <f t="shared" si="2"/>
        <v>93520</v>
      </c>
      <c r="L14" s="211">
        <v>1979.75</v>
      </c>
      <c r="M14">
        <v>21</v>
      </c>
      <c r="N14" s="212">
        <f t="shared" si="3"/>
        <v>94.273809523809518</v>
      </c>
      <c r="O14" t="str">
        <f t="shared" si="4"/>
        <v>BEDA</v>
      </c>
    </row>
    <row r="15" spans="1:15" ht="18.95" customHeight="1" x14ac:dyDescent="0.25">
      <c r="A15" s="79">
        <v>10</v>
      </c>
      <c r="B15" s="221" t="s">
        <v>64</v>
      </c>
      <c r="C15" s="218">
        <v>13000</v>
      </c>
      <c r="D15" s="218">
        <v>10000</v>
      </c>
      <c r="E15" s="219">
        <v>8</v>
      </c>
      <c r="F15" s="220">
        <v>7656</v>
      </c>
      <c r="G15" s="220">
        <v>1448</v>
      </c>
      <c r="H15" s="220">
        <v>14</v>
      </c>
      <c r="I15" s="218">
        <f t="shared" si="0"/>
        <v>14560</v>
      </c>
      <c r="J15" s="218">
        <f t="shared" si="1"/>
        <v>80000</v>
      </c>
      <c r="K15" s="233">
        <f t="shared" si="2"/>
        <v>94560</v>
      </c>
      <c r="L15" s="211">
        <v>2109</v>
      </c>
      <c r="M15">
        <v>22</v>
      </c>
      <c r="N15" s="212">
        <f t="shared" si="3"/>
        <v>95.86363636363636</v>
      </c>
      <c r="O15" t="str">
        <f t="shared" si="4"/>
        <v>BEDA</v>
      </c>
    </row>
    <row r="16" spans="1:15" ht="18.95" customHeight="1" x14ac:dyDescent="0.25">
      <c r="A16" s="79">
        <v>11</v>
      </c>
      <c r="B16" s="217" t="s">
        <v>68</v>
      </c>
      <c r="C16" s="218">
        <v>13000</v>
      </c>
      <c r="D16" s="218">
        <v>10000</v>
      </c>
      <c r="E16" s="220">
        <v>7</v>
      </c>
      <c r="F16" s="220">
        <v>6208</v>
      </c>
      <c r="G16" s="220">
        <v>1222</v>
      </c>
      <c r="H16" s="220">
        <v>20</v>
      </c>
      <c r="I16" s="218">
        <f t="shared" si="0"/>
        <v>18200</v>
      </c>
      <c r="J16" s="218">
        <f t="shared" si="1"/>
        <v>70000</v>
      </c>
      <c r="K16" s="233">
        <f t="shared" si="2"/>
        <v>88200</v>
      </c>
      <c r="L16" s="211">
        <v>1456.27</v>
      </c>
      <c r="M16">
        <v>16</v>
      </c>
      <c r="N16" s="212">
        <f t="shared" si="3"/>
        <v>91.016874999999999</v>
      </c>
      <c r="O16" t="str">
        <f t="shared" si="4"/>
        <v>BEDA</v>
      </c>
    </row>
    <row r="17" spans="1:17" ht="18.95" customHeight="1" x14ac:dyDescent="0.25">
      <c r="A17" s="79">
        <v>12</v>
      </c>
      <c r="B17" s="217" t="s">
        <v>74</v>
      </c>
      <c r="C17" s="218">
        <v>13000</v>
      </c>
      <c r="D17" s="218">
        <v>10000</v>
      </c>
      <c r="E17" s="220">
        <v>8</v>
      </c>
      <c r="F17" s="220">
        <v>5200</v>
      </c>
      <c r="G17" s="220">
        <v>1471</v>
      </c>
      <c r="H17" s="220">
        <v>27</v>
      </c>
      <c r="I17" s="218">
        <f t="shared" si="0"/>
        <v>28080</v>
      </c>
      <c r="J17" s="218">
        <f t="shared" si="1"/>
        <v>80000</v>
      </c>
      <c r="K17" s="233">
        <f t="shared" si="2"/>
        <v>108080</v>
      </c>
      <c r="L17" s="211">
        <v>1589.3</v>
      </c>
      <c r="M17">
        <v>20</v>
      </c>
      <c r="N17" s="212">
        <f t="shared" si="3"/>
        <v>79.465000000000003</v>
      </c>
      <c r="O17" t="str">
        <f t="shared" si="4"/>
        <v>BEDA</v>
      </c>
    </row>
    <row r="18" spans="1:17" ht="18.95" customHeight="1" x14ac:dyDescent="0.25">
      <c r="A18" s="79">
        <v>13</v>
      </c>
      <c r="B18" s="221" t="s">
        <v>124</v>
      </c>
      <c r="C18" s="218">
        <v>13000</v>
      </c>
      <c r="D18" s="218">
        <v>10000</v>
      </c>
      <c r="E18" s="219">
        <v>8</v>
      </c>
      <c r="F18" s="220">
        <v>3405</v>
      </c>
      <c r="G18" s="220">
        <v>910</v>
      </c>
      <c r="H18" s="220">
        <v>25</v>
      </c>
      <c r="I18" s="218">
        <f t="shared" si="0"/>
        <v>26000</v>
      </c>
      <c r="J18" s="218">
        <f t="shared" si="1"/>
        <v>80000</v>
      </c>
      <c r="K18" s="233">
        <f t="shared" si="2"/>
        <v>106000</v>
      </c>
      <c r="L18" s="211">
        <v>1907.75</v>
      </c>
      <c r="M18">
        <v>21</v>
      </c>
      <c r="N18" s="212">
        <f t="shared" si="3"/>
        <v>90.845238095238102</v>
      </c>
      <c r="O18" t="str">
        <f t="shared" si="4"/>
        <v>BEDA</v>
      </c>
      <c r="Q18">
        <f>10000+10000+7500+20000+200000+20000+8000+8000</f>
        <v>283500</v>
      </c>
    </row>
    <row r="19" spans="1:17" ht="18.95" customHeight="1" x14ac:dyDescent="0.25">
      <c r="A19" s="79">
        <v>14</v>
      </c>
      <c r="B19" s="217" t="s">
        <v>85</v>
      </c>
      <c r="C19" s="218">
        <v>13000</v>
      </c>
      <c r="D19" s="218">
        <v>10000</v>
      </c>
      <c r="E19" s="220">
        <v>8</v>
      </c>
      <c r="F19" s="220">
        <v>6224</v>
      </c>
      <c r="G19" s="220">
        <v>1561</v>
      </c>
      <c r="H19" s="220">
        <v>26</v>
      </c>
      <c r="I19" s="218">
        <f t="shared" si="0"/>
        <v>27040</v>
      </c>
      <c r="J19" s="218">
        <f t="shared" si="1"/>
        <v>80000</v>
      </c>
      <c r="K19" s="233">
        <f t="shared" si="2"/>
        <v>107040</v>
      </c>
      <c r="L19" s="211">
        <v>775.68</v>
      </c>
      <c r="M19">
        <v>10</v>
      </c>
      <c r="N19" s="212">
        <f t="shared" si="3"/>
        <v>77.567999999999998</v>
      </c>
      <c r="O19" t="str">
        <f t="shared" si="4"/>
        <v>BEDA</v>
      </c>
    </row>
    <row r="20" spans="1:17" ht="18.95" customHeight="1" x14ac:dyDescent="0.25">
      <c r="A20" s="79">
        <v>15</v>
      </c>
      <c r="B20" s="221" t="s">
        <v>125</v>
      </c>
      <c r="C20" s="218">
        <v>13000</v>
      </c>
      <c r="D20" s="218">
        <v>10000</v>
      </c>
      <c r="E20" s="219">
        <v>8</v>
      </c>
      <c r="F20" s="220">
        <v>7200</v>
      </c>
      <c r="G20" s="220">
        <v>3606</v>
      </c>
      <c r="H20" s="224">
        <v>14</v>
      </c>
      <c r="I20" s="218">
        <f t="shared" si="0"/>
        <v>14560</v>
      </c>
      <c r="J20" s="218">
        <f t="shared" si="1"/>
        <v>80000</v>
      </c>
      <c r="K20" s="233">
        <f t="shared" si="2"/>
        <v>94560</v>
      </c>
      <c r="L20" s="211">
        <v>1407.37</v>
      </c>
      <c r="M20">
        <v>20</v>
      </c>
      <c r="N20" s="212">
        <f t="shared" si="3"/>
        <v>70.368499999999997</v>
      </c>
      <c r="O20" t="str">
        <f t="shared" si="4"/>
        <v>BEDA</v>
      </c>
    </row>
    <row r="21" spans="1:17" ht="18.95" customHeight="1" x14ac:dyDescent="0.25">
      <c r="A21" s="79">
        <v>16</v>
      </c>
      <c r="B21" s="221" t="s">
        <v>126</v>
      </c>
      <c r="C21" s="218">
        <v>13000</v>
      </c>
      <c r="D21" s="218">
        <v>10000</v>
      </c>
      <c r="E21" s="220">
        <v>8</v>
      </c>
      <c r="F21" s="220">
        <v>6224</v>
      </c>
      <c r="G21" s="220">
        <v>6224</v>
      </c>
      <c r="H21" s="220">
        <v>100</v>
      </c>
      <c r="I21" s="218">
        <f t="shared" si="0"/>
        <v>104000</v>
      </c>
      <c r="J21" s="218">
        <f t="shared" si="1"/>
        <v>80000</v>
      </c>
      <c r="K21" s="233">
        <f t="shared" si="2"/>
        <v>184000</v>
      </c>
      <c r="L21" s="211">
        <v>753.78</v>
      </c>
      <c r="M21">
        <v>20</v>
      </c>
      <c r="N21" s="212">
        <f t="shared" si="3"/>
        <v>37.689</v>
      </c>
      <c r="O21" t="str">
        <f t="shared" si="4"/>
        <v>BEDA</v>
      </c>
    </row>
    <row r="22" spans="1:17" ht="18.95" customHeight="1" x14ac:dyDescent="0.25">
      <c r="A22" s="79">
        <v>17</v>
      </c>
      <c r="B22" s="221" t="s">
        <v>87</v>
      </c>
      <c r="C22" s="218">
        <v>13000</v>
      </c>
      <c r="D22" s="218">
        <v>10000</v>
      </c>
      <c r="E22" s="220">
        <v>8</v>
      </c>
      <c r="F22" s="220">
        <v>4010</v>
      </c>
      <c r="G22" s="220">
        <v>928</v>
      </c>
      <c r="H22" s="220">
        <v>8</v>
      </c>
      <c r="I22" s="218">
        <f t="shared" si="0"/>
        <v>8320</v>
      </c>
      <c r="J22" s="218">
        <f t="shared" si="1"/>
        <v>80000</v>
      </c>
      <c r="K22" s="233">
        <f t="shared" si="2"/>
        <v>88320</v>
      </c>
    </row>
    <row r="23" spans="1:17" ht="18.95" customHeight="1" x14ac:dyDescent="0.25">
      <c r="A23" s="79">
        <v>18</v>
      </c>
      <c r="B23" s="217" t="s">
        <v>127</v>
      </c>
      <c r="C23" s="218">
        <v>13000</v>
      </c>
      <c r="D23" s="218">
        <v>10000</v>
      </c>
      <c r="E23" s="220">
        <v>8</v>
      </c>
      <c r="F23" s="220">
        <v>6344</v>
      </c>
      <c r="G23" s="220">
        <v>1510</v>
      </c>
      <c r="H23" s="220">
        <v>17</v>
      </c>
      <c r="I23" s="218">
        <f t="shared" si="0"/>
        <v>17680</v>
      </c>
      <c r="J23" s="218">
        <f t="shared" si="1"/>
        <v>80000</v>
      </c>
      <c r="K23" s="233">
        <f t="shared" si="2"/>
        <v>97680</v>
      </c>
      <c r="L23" s="211">
        <v>2182</v>
      </c>
      <c r="M23">
        <v>22</v>
      </c>
      <c r="N23" s="212">
        <f t="shared" ref="N23:N37" si="5">L23/M23</f>
        <v>99.181818181818187</v>
      </c>
      <c r="O23" t="str">
        <f t="shared" ref="O23:O37" si="6">IF(H23=N23,"SAMA","BEDA")</f>
        <v>BEDA</v>
      </c>
    </row>
    <row r="24" spans="1:17" ht="18.95" customHeight="1" x14ac:dyDescent="0.25">
      <c r="A24" s="79">
        <v>19</v>
      </c>
      <c r="B24" s="217" t="s">
        <v>73</v>
      </c>
      <c r="C24" s="218">
        <v>13000</v>
      </c>
      <c r="D24" s="218">
        <v>10000</v>
      </c>
      <c r="E24" s="220">
        <v>8</v>
      </c>
      <c r="F24" s="220">
        <v>6672</v>
      </c>
      <c r="G24" s="220">
        <v>1764</v>
      </c>
      <c r="H24" s="220">
        <v>25</v>
      </c>
      <c r="I24" s="218">
        <f t="shared" si="0"/>
        <v>26000</v>
      </c>
      <c r="J24" s="218">
        <f t="shared" si="1"/>
        <v>80000</v>
      </c>
      <c r="K24" s="233">
        <f t="shared" si="2"/>
        <v>106000</v>
      </c>
      <c r="L24" s="211">
        <v>2172.87</v>
      </c>
      <c r="M24">
        <v>22</v>
      </c>
      <c r="N24" s="212">
        <f t="shared" si="5"/>
        <v>98.766818181818181</v>
      </c>
      <c r="O24" t="str">
        <f t="shared" si="6"/>
        <v>BEDA</v>
      </c>
      <c r="P24">
        <v>101</v>
      </c>
    </row>
    <row r="25" spans="1:17" ht="18.95" customHeight="1" x14ac:dyDescent="0.25">
      <c r="A25" s="79">
        <v>20</v>
      </c>
      <c r="B25" s="217" t="s">
        <v>128</v>
      </c>
      <c r="C25" s="218">
        <v>13000</v>
      </c>
      <c r="D25" s="218">
        <v>10000</v>
      </c>
      <c r="E25" s="220">
        <v>8</v>
      </c>
      <c r="F25" s="220">
        <v>11440</v>
      </c>
      <c r="G25" s="220">
        <v>3280</v>
      </c>
      <c r="H25" s="220">
        <v>32</v>
      </c>
      <c r="I25" s="218">
        <f t="shared" si="0"/>
        <v>33280</v>
      </c>
      <c r="J25" s="218">
        <f t="shared" si="1"/>
        <v>80000</v>
      </c>
      <c r="K25" s="233">
        <f t="shared" si="2"/>
        <v>113280</v>
      </c>
    </row>
    <row r="26" spans="1:17" ht="18.95" customHeight="1" x14ac:dyDescent="0.25">
      <c r="A26" s="79">
        <v>21</v>
      </c>
      <c r="B26" s="217" t="s">
        <v>58</v>
      </c>
      <c r="C26" s="218">
        <v>13000</v>
      </c>
      <c r="D26" s="218">
        <v>10000</v>
      </c>
      <c r="E26" s="220">
        <v>8</v>
      </c>
      <c r="F26" s="220">
        <v>30000</v>
      </c>
      <c r="G26" s="220">
        <v>8500</v>
      </c>
      <c r="H26" s="220">
        <f>G26/F26*100</f>
        <v>28.333333333333332</v>
      </c>
      <c r="I26" s="218">
        <f t="shared" si="0"/>
        <v>29466.666666666664</v>
      </c>
      <c r="J26" s="218">
        <f t="shared" si="1"/>
        <v>80000</v>
      </c>
      <c r="K26" s="233">
        <f t="shared" si="2"/>
        <v>109466.66666666666</v>
      </c>
      <c r="L26" s="211">
        <v>1449.92</v>
      </c>
      <c r="M26">
        <v>22</v>
      </c>
      <c r="N26" s="212">
        <f t="shared" si="5"/>
        <v>65.905454545454546</v>
      </c>
      <c r="O26" t="str">
        <f t="shared" si="6"/>
        <v>BEDA</v>
      </c>
    </row>
    <row r="27" spans="1:17" ht="18.95" customHeight="1" x14ac:dyDescent="0.25">
      <c r="A27" s="79">
        <v>22</v>
      </c>
      <c r="B27" s="217" t="s">
        <v>88</v>
      </c>
      <c r="C27" s="218">
        <v>13000</v>
      </c>
      <c r="D27" s="218">
        <v>10000</v>
      </c>
      <c r="E27" s="220">
        <v>8</v>
      </c>
      <c r="F27" s="220">
        <v>2840</v>
      </c>
      <c r="G27" s="220">
        <v>1158</v>
      </c>
      <c r="H27" s="220">
        <v>39</v>
      </c>
      <c r="I27" s="218">
        <f t="shared" si="0"/>
        <v>40560</v>
      </c>
      <c r="J27" s="218">
        <f t="shared" si="1"/>
        <v>80000</v>
      </c>
      <c r="K27" s="233">
        <f t="shared" si="2"/>
        <v>120560</v>
      </c>
      <c r="L27" s="211">
        <v>1449.7</v>
      </c>
      <c r="M27">
        <v>21</v>
      </c>
      <c r="N27" s="212">
        <f t="shared" si="5"/>
        <v>69.033333333333331</v>
      </c>
      <c r="O27" t="str">
        <f t="shared" si="6"/>
        <v>BEDA</v>
      </c>
    </row>
    <row r="28" spans="1:17" ht="18.95" customHeight="1" x14ac:dyDescent="0.25">
      <c r="A28" s="79">
        <v>23</v>
      </c>
      <c r="B28" s="221" t="s">
        <v>129</v>
      </c>
      <c r="C28" s="218">
        <v>13000</v>
      </c>
      <c r="D28" s="218">
        <v>10000</v>
      </c>
      <c r="E28" s="220">
        <v>8</v>
      </c>
      <c r="F28" s="220">
        <v>6560</v>
      </c>
      <c r="G28" s="220">
        <v>2050</v>
      </c>
      <c r="H28" s="220">
        <v>43</v>
      </c>
      <c r="I28" s="218">
        <f t="shared" si="0"/>
        <v>44720</v>
      </c>
      <c r="J28" s="218">
        <f t="shared" si="1"/>
        <v>80000</v>
      </c>
      <c r="K28" s="233">
        <f t="shared" si="2"/>
        <v>124720</v>
      </c>
      <c r="L28" s="211">
        <v>1635.92</v>
      </c>
      <c r="M28">
        <v>22</v>
      </c>
      <c r="N28" s="212">
        <f t="shared" si="5"/>
        <v>74.36</v>
      </c>
      <c r="O28" t="str">
        <f t="shared" si="6"/>
        <v>BEDA</v>
      </c>
    </row>
    <row r="29" spans="1:17" ht="18.95" customHeight="1" x14ac:dyDescent="0.25">
      <c r="A29" s="79">
        <v>24</v>
      </c>
      <c r="B29" s="217" t="s">
        <v>65</v>
      </c>
      <c r="C29" s="218">
        <v>13000</v>
      </c>
      <c r="D29" s="218">
        <v>10000</v>
      </c>
      <c r="E29" s="220">
        <v>8</v>
      </c>
      <c r="F29" s="220">
        <v>24000</v>
      </c>
      <c r="G29" s="220">
        <v>9200</v>
      </c>
      <c r="H29" s="220">
        <v>8</v>
      </c>
      <c r="I29" s="218">
        <f t="shared" si="0"/>
        <v>8320</v>
      </c>
      <c r="J29" s="218">
        <f t="shared" si="1"/>
        <v>80000</v>
      </c>
      <c r="K29" s="233">
        <f t="shared" si="2"/>
        <v>88320</v>
      </c>
      <c r="L29" s="211">
        <v>1810.2</v>
      </c>
      <c r="M29">
        <v>22</v>
      </c>
      <c r="N29" s="212">
        <f t="shared" si="5"/>
        <v>82.281818181818181</v>
      </c>
      <c r="O29" t="str">
        <f t="shared" si="6"/>
        <v>BEDA</v>
      </c>
    </row>
    <row r="30" spans="1:17" ht="18.95" customHeight="1" x14ac:dyDescent="0.25">
      <c r="A30" s="79">
        <v>25</v>
      </c>
      <c r="B30" s="221" t="s">
        <v>92</v>
      </c>
      <c r="C30" s="218">
        <v>13000</v>
      </c>
      <c r="D30" s="218">
        <v>10000</v>
      </c>
      <c r="E30" s="219">
        <v>8</v>
      </c>
      <c r="F30" s="220">
        <v>13440</v>
      </c>
      <c r="G30" s="220">
        <v>1514</v>
      </c>
      <c r="H30" s="220">
        <v>12</v>
      </c>
      <c r="I30" s="218">
        <f t="shared" si="0"/>
        <v>12480</v>
      </c>
      <c r="J30" s="218">
        <f t="shared" si="1"/>
        <v>80000</v>
      </c>
      <c r="K30" s="233">
        <f t="shared" si="2"/>
        <v>92480</v>
      </c>
      <c r="L30" s="211">
        <v>1861.33</v>
      </c>
      <c r="M30">
        <v>22</v>
      </c>
      <c r="N30" s="212">
        <f t="shared" si="5"/>
        <v>84.605909090909094</v>
      </c>
      <c r="O30" t="str">
        <f t="shared" si="6"/>
        <v>BEDA</v>
      </c>
    </row>
    <row r="31" spans="1:17" ht="15.95" customHeight="1" x14ac:dyDescent="0.25">
      <c r="A31" s="79">
        <v>26</v>
      </c>
      <c r="B31" s="217" t="s">
        <v>130</v>
      </c>
      <c r="C31" s="218">
        <v>13000</v>
      </c>
      <c r="D31" s="218">
        <v>10000</v>
      </c>
      <c r="E31" s="220">
        <v>8</v>
      </c>
      <c r="F31" s="220">
        <v>4472</v>
      </c>
      <c r="G31" s="220">
        <v>1062</v>
      </c>
      <c r="H31" s="220">
        <v>25</v>
      </c>
      <c r="I31" s="218">
        <f t="shared" si="0"/>
        <v>26000</v>
      </c>
      <c r="J31" s="218">
        <f t="shared" si="1"/>
        <v>80000</v>
      </c>
      <c r="K31" s="233">
        <f t="shared" si="2"/>
        <v>106000</v>
      </c>
      <c r="L31" s="211">
        <v>1490.42</v>
      </c>
      <c r="M31">
        <v>20</v>
      </c>
      <c r="N31" s="212">
        <f t="shared" si="5"/>
        <v>74.521000000000001</v>
      </c>
      <c r="O31" t="str">
        <f t="shared" si="6"/>
        <v>BEDA</v>
      </c>
    </row>
    <row r="32" spans="1:17" ht="18.95" customHeight="1" x14ac:dyDescent="0.25">
      <c r="A32" s="79">
        <v>27</v>
      </c>
      <c r="B32" s="221" t="s">
        <v>93</v>
      </c>
      <c r="C32" s="218">
        <v>13000</v>
      </c>
      <c r="D32" s="218">
        <v>10000</v>
      </c>
      <c r="E32" s="219">
        <v>8</v>
      </c>
      <c r="F32" s="220">
        <v>3664</v>
      </c>
      <c r="G32" s="220">
        <v>674</v>
      </c>
      <c r="H32" s="220">
        <v>19</v>
      </c>
      <c r="I32" s="218">
        <f t="shared" si="0"/>
        <v>19760</v>
      </c>
      <c r="J32" s="218">
        <f t="shared" si="1"/>
        <v>80000</v>
      </c>
      <c r="K32" s="233">
        <f t="shared" si="2"/>
        <v>99760</v>
      </c>
      <c r="L32" s="211">
        <v>1893.76</v>
      </c>
      <c r="M32">
        <v>22</v>
      </c>
      <c r="N32" s="212">
        <f t="shared" si="5"/>
        <v>86.08</v>
      </c>
      <c r="O32" t="str">
        <f t="shared" si="6"/>
        <v>BEDA</v>
      </c>
    </row>
    <row r="33" spans="1:18" ht="18.95" customHeight="1" x14ac:dyDescent="0.25">
      <c r="A33" s="79">
        <v>28</v>
      </c>
      <c r="B33" s="217" t="s">
        <v>95</v>
      </c>
      <c r="C33" s="218">
        <v>13000</v>
      </c>
      <c r="D33" s="218">
        <v>10000</v>
      </c>
      <c r="E33" s="220">
        <v>8</v>
      </c>
      <c r="F33" s="220">
        <v>4872</v>
      </c>
      <c r="G33" s="220">
        <v>1819</v>
      </c>
      <c r="H33" s="220">
        <v>37</v>
      </c>
      <c r="I33" s="218">
        <f t="shared" si="0"/>
        <v>38480</v>
      </c>
      <c r="J33" s="218">
        <f t="shared" si="1"/>
        <v>80000</v>
      </c>
      <c r="K33" s="233">
        <f t="shared" si="2"/>
        <v>118480</v>
      </c>
      <c r="L33" s="211">
        <v>2000</v>
      </c>
      <c r="M33">
        <v>20</v>
      </c>
      <c r="N33" s="212">
        <f t="shared" si="5"/>
        <v>100</v>
      </c>
      <c r="O33" t="str">
        <f t="shared" si="6"/>
        <v>BEDA</v>
      </c>
    </row>
    <row r="34" spans="1:18" ht="18.95" customHeight="1" x14ac:dyDescent="0.25">
      <c r="A34" s="79">
        <v>29</v>
      </c>
      <c r="B34" s="217" t="s">
        <v>66</v>
      </c>
      <c r="C34" s="218">
        <v>13000</v>
      </c>
      <c r="D34" s="218">
        <v>10000</v>
      </c>
      <c r="E34" s="220">
        <v>8</v>
      </c>
      <c r="F34" s="220">
        <v>5840</v>
      </c>
      <c r="G34" s="220">
        <v>1963</v>
      </c>
      <c r="H34" s="225">
        <v>32</v>
      </c>
      <c r="I34" s="218">
        <f t="shared" si="0"/>
        <v>33280</v>
      </c>
      <c r="J34" s="218">
        <f t="shared" si="1"/>
        <v>80000</v>
      </c>
      <c r="K34" s="233">
        <f t="shared" si="2"/>
        <v>113280</v>
      </c>
      <c r="L34" s="211">
        <v>1729.19</v>
      </c>
      <c r="M34">
        <v>21</v>
      </c>
      <c r="N34" s="212">
        <f t="shared" si="5"/>
        <v>82.34238095238095</v>
      </c>
      <c r="O34" t="str">
        <f t="shared" si="6"/>
        <v>BEDA</v>
      </c>
    </row>
    <row r="35" spans="1:18" ht="18.95" customHeight="1" x14ac:dyDescent="0.25">
      <c r="A35" s="79">
        <v>30</v>
      </c>
      <c r="B35" s="217" t="s">
        <v>131</v>
      </c>
      <c r="C35" s="218">
        <v>13000</v>
      </c>
      <c r="D35" s="218">
        <v>10000</v>
      </c>
      <c r="E35" s="220">
        <v>8</v>
      </c>
      <c r="F35" s="220">
        <v>5656</v>
      </c>
      <c r="G35" s="220">
        <v>898</v>
      </c>
      <c r="H35" s="225">
        <v>17</v>
      </c>
      <c r="I35" s="218">
        <f t="shared" si="0"/>
        <v>17680</v>
      </c>
      <c r="J35" s="218">
        <f t="shared" si="1"/>
        <v>80000</v>
      </c>
      <c r="K35" s="233">
        <f t="shared" si="2"/>
        <v>97680</v>
      </c>
      <c r="L35" s="211">
        <v>1828.38</v>
      </c>
      <c r="M35">
        <v>21</v>
      </c>
      <c r="N35" s="212">
        <f t="shared" si="5"/>
        <v>87.065714285714293</v>
      </c>
      <c r="O35" t="str">
        <f t="shared" si="6"/>
        <v>BEDA</v>
      </c>
    </row>
    <row r="36" spans="1:18" ht="18.95" customHeight="1" x14ac:dyDescent="0.25">
      <c r="A36" s="79">
        <v>31</v>
      </c>
      <c r="B36" s="226" t="s">
        <v>132</v>
      </c>
      <c r="C36" s="218">
        <v>13000</v>
      </c>
      <c r="D36" s="218">
        <v>10000</v>
      </c>
      <c r="E36" s="220">
        <v>8</v>
      </c>
      <c r="F36" s="220">
        <v>23250</v>
      </c>
      <c r="G36" s="220">
        <v>350</v>
      </c>
      <c r="H36" s="225">
        <v>23</v>
      </c>
      <c r="I36" s="218">
        <v>8175</v>
      </c>
      <c r="J36" s="218">
        <f t="shared" si="1"/>
        <v>80000</v>
      </c>
      <c r="K36" s="233">
        <f t="shared" si="2"/>
        <v>88175</v>
      </c>
      <c r="L36" s="211">
        <v>2100</v>
      </c>
      <c r="M36">
        <v>21</v>
      </c>
      <c r="N36" s="234">
        <f t="shared" si="5"/>
        <v>100</v>
      </c>
      <c r="O36" t="str">
        <f t="shared" si="6"/>
        <v>BEDA</v>
      </c>
    </row>
    <row r="37" spans="1:18" ht="18.95" customHeight="1" x14ac:dyDescent="0.25">
      <c r="A37" s="79">
        <v>32</v>
      </c>
      <c r="B37" s="217" t="s">
        <v>133</v>
      </c>
      <c r="C37" s="218">
        <v>13000</v>
      </c>
      <c r="D37" s="218">
        <v>10000</v>
      </c>
      <c r="E37" s="220">
        <v>8</v>
      </c>
      <c r="F37" s="220">
        <v>6400</v>
      </c>
      <c r="G37" s="220">
        <v>2263</v>
      </c>
      <c r="H37" s="225">
        <v>37</v>
      </c>
      <c r="I37" s="218">
        <f t="shared" si="0"/>
        <v>38480</v>
      </c>
      <c r="J37" s="218">
        <f t="shared" si="1"/>
        <v>80000</v>
      </c>
      <c r="K37" s="233">
        <f t="shared" si="2"/>
        <v>118480</v>
      </c>
      <c r="L37" s="211">
        <v>1194.92</v>
      </c>
      <c r="M37">
        <v>22</v>
      </c>
      <c r="N37" s="212">
        <f t="shared" si="5"/>
        <v>54.31454545454546</v>
      </c>
      <c r="O37" t="str">
        <f t="shared" si="6"/>
        <v>BEDA</v>
      </c>
    </row>
    <row r="38" spans="1:18" ht="18.95" customHeight="1" x14ac:dyDescent="0.25">
      <c r="A38" s="79">
        <v>33</v>
      </c>
      <c r="B38" s="217" t="s">
        <v>79</v>
      </c>
      <c r="C38" s="218">
        <v>13000</v>
      </c>
      <c r="D38" s="218">
        <v>10000</v>
      </c>
      <c r="E38" s="220">
        <v>8</v>
      </c>
      <c r="F38" s="220">
        <v>64000</v>
      </c>
      <c r="G38" s="220">
        <v>2263</v>
      </c>
      <c r="H38" s="225">
        <v>37</v>
      </c>
      <c r="I38" s="218">
        <f t="shared" si="0"/>
        <v>38480</v>
      </c>
      <c r="J38" s="218">
        <f t="shared" si="1"/>
        <v>80000</v>
      </c>
      <c r="K38" s="233">
        <f t="shared" si="2"/>
        <v>118480</v>
      </c>
    </row>
    <row r="39" spans="1:18" ht="18.95" customHeight="1" x14ac:dyDescent="0.25">
      <c r="A39" s="79">
        <v>34</v>
      </c>
      <c r="B39" s="217" t="s">
        <v>134</v>
      </c>
      <c r="C39" s="218">
        <v>13000</v>
      </c>
      <c r="D39" s="218">
        <v>10000</v>
      </c>
      <c r="E39" s="220">
        <v>8</v>
      </c>
      <c r="F39" s="220">
        <v>10432</v>
      </c>
      <c r="G39" s="220">
        <v>3807</v>
      </c>
      <c r="H39" s="225">
        <v>36</v>
      </c>
      <c r="I39" s="218">
        <f t="shared" si="0"/>
        <v>37440</v>
      </c>
      <c r="J39" s="218">
        <f t="shared" si="1"/>
        <v>80000</v>
      </c>
      <c r="K39" s="233">
        <f t="shared" si="2"/>
        <v>117440</v>
      </c>
    </row>
    <row r="40" spans="1:18" ht="18.95" customHeight="1" x14ac:dyDescent="0.25">
      <c r="A40" s="79">
        <v>35</v>
      </c>
      <c r="B40" s="221" t="s">
        <v>96</v>
      </c>
      <c r="C40" s="218">
        <v>13000</v>
      </c>
      <c r="D40" s="218">
        <v>10000</v>
      </c>
      <c r="E40" s="220">
        <v>8</v>
      </c>
      <c r="F40" s="220">
        <v>8406</v>
      </c>
      <c r="G40" s="220">
        <v>1714</v>
      </c>
      <c r="H40" s="225">
        <v>20</v>
      </c>
      <c r="I40" s="218">
        <f t="shared" si="0"/>
        <v>20800</v>
      </c>
      <c r="J40" s="218">
        <f t="shared" si="1"/>
        <v>80000</v>
      </c>
      <c r="K40" s="233">
        <f t="shared" si="2"/>
        <v>100800</v>
      </c>
      <c r="L40" s="211">
        <v>2281.33</v>
      </c>
      <c r="M40">
        <v>22</v>
      </c>
      <c r="N40" s="212">
        <f>L40/M40</f>
        <v>103.69681818181817</v>
      </c>
      <c r="O40" t="str">
        <f>IF(H40=N40,"SAMA","BEDA")</f>
        <v>BEDA</v>
      </c>
    </row>
    <row r="41" spans="1:18" ht="18.95" customHeight="1" x14ac:dyDescent="0.25">
      <c r="A41" s="79">
        <v>36</v>
      </c>
      <c r="B41" s="217" t="s">
        <v>81</v>
      </c>
      <c r="C41" s="218">
        <v>13000</v>
      </c>
      <c r="D41" s="218">
        <v>10000</v>
      </c>
      <c r="E41" s="220">
        <v>8</v>
      </c>
      <c r="F41" s="220">
        <v>27000</v>
      </c>
      <c r="G41" s="220">
        <v>7500</v>
      </c>
      <c r="H41" s="225">
        <v>26</v>
      </c>
      <c r="I41" s="218">
        <f t="shared" si="0"/>
        <v>27040</v>
      </c>
      <c r="J41" s="218">
        <f t="shared" si="1"/>
        <v>80000</v>
      </c>
      <c r="K41" s="233">
        <f t="shared" si="2"/>
        <v>107040</v>
      </c>
      <c r="L41" s="211">
        <v>1372.72</v>
      </c>
      <c r="M41">
        <v>19</v>
      </c>
      <c r="N41" s="212">
        <f>L41/M41</f>
        <v>72.248421052631585</v>
      </c>
      <c r="O41" t="str">
        <f>IF(H41=N41,"SAMA","BEDA")</f>
        <v>BEDA</v>
      </c>
    </row>
    <row r="42" spans="1:18" ht="18.95" customHeight="1" x14ac:dyDescent="0.25">
      <c r="A42" s="79">
        <v>37</v>
      </c>
      <c r="B42" s="217" t="s">
        <v>61</v>
      </c>
      <c r="C42" s="218">
        <v>13000</v>
      </c>
      <c r="D42" s="218">
        <v>10000</v>
      </c>
      <c r="E42" s="220">
        <v>8</v>
      </c>
      <c r="F42" s="220">
        <v>22500</v>
      </c>
      <c r="G42" s="220">
        <v>8900</v>
      </c>
      <c r="H42" s="220">
        <v>47</v>
      </c>
      <c r="I42" s="218">
        <f t="shared" si="0"/>
        <v>48880</v>
      </c>
      <c r="J42" s="218">
        <f t="shared" si="1"/>
        <v>80000</v>
      </c>
      <c r="K42" s="233">
        <f t="shared" si="2"/>
        <v>128880</v>
      </c>
      <c r="L42" s="211">
        <v>1706.61</v>
      </c>
      <c r="M42">
        <v>22</v>
      </c>
      <c r="N42" s="212">
        <f>L42/M42</f>
        <v>77.573181818181808</v>
      </c>
      <c r="O42" t="str">
        <f>IF(H42=N42,"SAMA","BEDA")</f>
        <v>BEDA</v>
      </c>
    </row>
    <row r="43" spans="1:18" ht="18.95" customHeight="1" x14ac:dyDescent="0.25">
      <c r="A43" s="79">
        <v>38</v>
      </c>
      <c r="B43" s="217" t="s">
        <v>67</v>
      </c>
      <c r="C43" s="218">
        <v>13000</v>
      </c>
      <c r="D43" s="218">
        <v>10000</v>
      </c>
      <c r="E43" s="220">
        <v>8</v>
      </c>
      <c r="F43" s="220">
        <v>7410</v>
      </c>
      <c r="G43" s="220">
        <v>1952</v>
      </c>
      <c r="H43" s="225">
        <v>26</v>
      </c>
      <c r="I43" s="218">
        <f t="shared" si="0"/>
        <v>27040</v>
      </c>
      <c r="J43" s="218">
        <f t="shared" si="1"/>
        <v>80000</v>
      </c>
      <c r="K43" s="233">
        <f t="shared" si="2"/>
        <v>107040</v>
      </c>
      <c r="L43" s="211">
        <v>1954</v>
      </c>
      <c r="M43">
        <v>20</v>
      </c>
      <c r="N43" s="212">
        <f>L43/M43</f>
        <v>97.7</v>
      </c>
      <c r="O43" t="str">
        <f>IF(H43=N43,"SAMA","BEDA")</f>
        <v>BEDA</v>
      </c>
    </row>
    <row r="44" spans="1:18" ht="18.95" customHeight="1" x14ac:dyDescent="0.25">
      <c r="A44" s="79">
        <v>39</v>
      </c>
      <c r="B44" s="217" t="s">
        <v>72</v>
      </c>
      <c r="C44" s="218">
        <v>13000</v>
      </c>
      <c r="D44" s="218">
        <v>10000</v>
      </c>
      <c r="E44" s="219">
        <v>8</v>
      </c>
      <c r="F44" s="220">
        <v>7936</v>
      </c>
      <c r="G44" s="220">
        <v>7936</v>
      </c>
      <c r="H44" s="225">
        <v>100</v>
      </c>
      <c r="I44" s="218">
        <f t="shared" si="0"/>
        <v>104000</v>
      </c>
      <c r="J44" s="218">
        <f t="shared" si="1"/>
        <v>80000</v>
      </c>
      <c r="K44" s="233">
        <f t="shared" si="2"/>
        <v>184000</v>
      </c>
      <c r="L44" s="211">
        <v>2229</v>
      </c>
      <c r="M44">
        <v>22</v>
      </c>
      <c r="N44" s="212">
        <f>L44/M44</f>
        <v>101.31818181818181</v>
      </c>
      <c r="O44" t="str">
        <f>IF(H44=N44,"SAMA","BEDA")</f>
        <v>BEDA</v>
      </c>
      <c r="R44">
        <f>59/2</f>
        <v>29.5</v>
      </c>
    </row>
    <row r="45" spans="1:18" ht="17.100000000000001" customHeight="1" x14ac:dyDescent="0.25">
      <c r="A45" s="79"/>
      <c r="B45" s="235"/>
      <c r="C45" s="235"/>
      <c r="D45" s="236"/>
      <c r="E45" s="219">
        <f>AVERAGE(E6:E44)</f>
        <v>7.9743589743589745</v>
      </c>
      <c r="F45" s="237">
        <f>SUM(F6:F44)</f>
        <v>463247</v>
      </c>
      <c r="G45" s="237">
        <f>SUM(G6:G44)</f>
        <v>125823</v>
      </c>
      <c r="H45" s="219">
        <f>AVERAGE(H6:H44)</f>
        <v>30.598290598290603</v>
      </c>
      <c r="I45" s="241">
        <f>SUM(I6:I44)</f>
        <v>1222721.6666666665</v>
      </c>
      <c r="J45" s="241">
        <f>SUM(J6:J44)</f>
        <v>3110000</v>
      </c>
      <c r="K45" s="241">
        <f>SUM(K6:K44)</f>
        <v>4332721.666666666</v>
      </c>
    </row>
    <row r="46" spans="1:18" ht="9" customHeight="1" x14ac:dyDescent="0.25"/>
    <row r="47" spans="1:18" ht="14.1" customHeight="1" x14ac:dyDescent="0.25">
      <c r="B47" s="238"/>
      <c r="C47" s="239"/>
      <c r="H47" s="280" t="s">
        <v>119</v>
      </c>
      <c r="I47" s="280"/>
      <c r="J47" s="280"/>
      <c r="K47" s="280"/>
    </row>
    <row r="48" spans="1:18" ht="14.45" customHeight="1" x14ac:dyDescent="0.25">
      <c r="B48" s="281"/>
      <c r="C48" s="281"/>
      <c r="D48" s="210"/>
      <c r="I48" s="282"/>
      <c r="J48" s="282"/>
      <c r="K48" s="282"/>
    </row>
    <row r="49" spans="2:11" ht="14.45" customHeight="1" x14ac:dyDescent="0.25">
      <c r="B49" s="281"/>
      <c r="C49" s="281"/>
      <c r="D49" s="210"/>
      <c r="I49" s="282"/>
      <c r="J49" s="282"/>
      <c r="K49" s="282"/>
    </row>
    <row r="50" spans="2:11" ht="18" customHeight="1" x14ac:dyDescent="0.25">
      <c r="B50" s="281"/>
      <c r="C50" s="281"/>
      <c r="D50" s="210"/>
      <c r="I50" s="282"/>
      <c r="J50" s="282"/>
      <c r="K50" s="282"/>
    </row>
    <row r="51" spans="2:11" ht="24" customHeight="1" x14ac:dyDescent="0.25">
      <c r="B51" s="281"/>
      <c r="C51" s="281"/>
      <c r="D51" s="210"/>
      <c r="I51" s="282"/>
      <c r="J51" s="282"/>
      <c r="K51" s="282"/>
    </row>
    <row r="52" spans="2:11" ht="14.45" customHeight="1" x14ac:dyDescent="0.25">
      <c r="C52" s="210"/>
      <c r="D52" s="210"/>
      <c r="I52" s="239"/>
      <c r="J52" s="239"/>
      <c r="K52" s="239"/>
    </row>
  </sheetData>
  <autoFilter ref="A5:O45" xr:uid="{00000000-0009-0000-0000-000002000000}"/>
  <mergeCells count="9">
    <mergeCell ref="A1:K2"/>
    <mergeCell ref="A3:K3"/>
    <mergeCell ref="A4:B4"/>
    <mergeCell ref="H47:K47"/>
    <mergeCell ref="B48:B51"/>
    <mergeCell ref="C48:C51"/>
    <mergeCell ref="I48:I51"/>
    <mergeCell ref="J48:J51"/>
    <mergeCell ref="K48:K51"/>
  </mergeCells>
  <printOptions horizontalCentered="1"/>
  <pageMargins left="0.19652777777777777" right="0.11999999999999998" top="0.39305555555555555" bottom="0.2" header="0.2" footer="0"/>
  <pageSetup scale="72" orientation="portrait" verticalDpi="180" r:id="rId1"/>
  <headerFooter scaleWithDoc="0" alignWithMargins="0"/>
  <rowBreaks count="5" manualBreakCount="5">
    <brk id="52" max="16383" man="1"/>
    <brk id="52" max="16383" man="1"/>
    <brk id="52" max="16383" man="1"/>
    <brk id="54" max="16383" man="1"/>
    <brk id="54" max="16383" man="1"/>
  </rowBreaks>
  <colBreaks count="1" manualBreakCount="1">
    <brk id="16" max="5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2"/>
  <sheetViews>
    <sheetView tabSelected="1" zoomScaleNormal="85" workbookViewId="0">
      <pane ySplit="5" topLeftCell="A6" activePane="bottomLeft" state="frozen"/>
      <selection pane="bottomLeft" activeCell="A3" sqref="A3:K3"/>
    </sheetView>
  </sheetViews>
  <sheetFormatPr defaultColWidth="9" defaultRowHeight="14.45" customHeight="1" x14ac:dyDescent="0.25"/>
  <cols>
    <col min="1" max="1" width="6.42578125" style="209" customWidth="1"/>
    <col min="2" max="2" width="28.7109375" style="210" customWidth="1"/>
    <col min="3" max="4" width="13" customWidth="1"/>
    <col min="5" max="5" width="10.7109375" customWidth="1"/>
    <col min="6" max="7" width="10.5703125" customWidth="1"/>
    <col min="8" max="8" width="8.140625" customWidth="1"/>
    <col min="9" max="9" width="14.28515625" customWidth="1"/>
    <col min="10" max="10" width="13.140625" customWidth="1"/>
    <col min="11" max="11" width="14.28515625" customWidth="1"/>
    <col min="12" max="12" width="13.7109375" style="211" hidden="1" customWidth="1"/>
    <col min="13" max="13" width="9" hidden="1" customWidth="1"/>
    <col min="14" max="14" width="12.85546875" style="212" hidden="1" customWidth="1"/>
    <col min="15" max="15" width="9" hidden="1" customWidth="1"/>
    <col min="16" max="16" width="12.85546875" bestFit="1" customWidth="1"/>
  </cols>
  <sheetData>
    <row r="1" spans="1:15" ht="19.149999999999999" customHeight="1" x14ac:dyDescent="0.25">
      <c r="A1" s="265" t="str">
        <f>Invoice!A2</f>
        <v>TEACHING FACTORY MUHAMMADIYAH 1</v>
      </c>
      <c r="B1" s="266"/>
      <c r="C1" s="267"/>
      <c r="D1" s="267"/>
      <c r="E1" s="267"/>
      <c r="F1" s="267"/>
      <c r="G1" s="267"/>
      <c r="H1" s="267"/>
      <c r="I1" s="267"/>
      <c r="J1" s="267"/>
      <c r="K1" s="268"/>
    </row>
    <row r="2" spans="1:15" ht="8.1" customHeight="1" x14ac:dyDescent="0.25">
      <c r="A2" s="269"/>
      <c r="B2" s="270"/>
      <c r="C2" s="271"/>
      <c r="D2" s="271"/>
      <c r="E2" s="271"/>
      <c r="F2" s="271"/>
      <c r="G2" s="271"/>
      <c r="H2" s="271"/>
      <c r="I2" s="271"/>
      <c r="J2" s="271"/>
      <c r="K2" s="272"/>
    </row>
    <row r="3" spans="1:15" ht="15" customHeight="1" x14ac:dyDescent="0.25">
      <c r="A3" s="273" t="str">
        <f>Invoice!A3</f>
        <v>PERIODE : 16 OKTOBER - 15 NOVEMBER 2022</v>
      </c>
      <c r="B3" s="274"/>
      <c r="C3" s="275"/>
      <c r="D3" s="275"/>
      <c r="E3" s="275"/>
      <c r="F3" s="275"/>
      <c r="G3" s="275"/>
      <c r="H3" s="275"/>
      <c r="I3" s="275"/>
      <c r="J3" s="276"/>
      <c r="K3" s="277"/>
    </row>
    <row r="4" spans="1:15" ht="12.95" customHeight="1" x14ac:dyDescent="0.25">
      <c r="A4" s="278" t="s">
        <v>135</v>
      </c>
      <c r="B4" s="279"/>
      <c r="C4" s="209"/>
      <c r="D4" s="209"/>
      <c r="E4" s="213"/>
      <c r="F4" s="213"/>
      <c r="G4" s="213"/>
      <c r="H4" s="213"/>
      <c r="I4" s="213"/>
      <c r="J4" s="213"/>
      <c r="K4" s="229"/>
    </row>
    <row r="5" spans="1:15" s="208" customFormat="1" ht="49.15" customHeight="1" x14ac:dyDescent="0.25">
      <c r="A5" s="214" t="s">
        <v>27</v>
      </c>
      <c r="B5" s="215" t="s">
        <v>28</v>
      </c>
      <c r="C5" s="214" t="s">
        <v>29</v>
      </c>
      <c r="D5" s="214" t="s">
        <v>30</v>
      </c>
      <c r="E5" s="214" t="s">
        <v>31</v>
      </c>
      <c r="F5" s="214" t="s">
        <v>32</v>
      </c>
      <c r="G5" s="214" t="s">
        <v>33</v>
      </c>
      <c r="H5" s="216" t="s">
        <v>34</v>
      </c>
      <c r="I5" s="216" t="s">
        <v>35</v>
      </c>
      <c r="J5" s="216" t="s">
        <v>36</v>
      </c>
      <c r="K5" s="216" t="s">
        <v>37</v>
      </c>
      <c r="L5" s="230" t="s">
        <v>38</v>
      </c>
      <c r="M5" s="231" t="s">
        <v>39</v>
      </c>
      <c r="N5" s="232" t="s">
        <v>40</v>
      </c>
    </row>
    <row r="6" spans="1:15" ht="18.95" customHeight="1" x14ac:dyDescent="0.25">
      <c r="A6" s="79">
        <v>1</v>
      </c>
      <c r="B6" s="217" t="s">
        <v>136</v>
      </c>
      <c r="C6" s="218">
        <v>13000</v>
      </c>
      <c r="D6" s="218">
        <v>10000</v>
      </c>
      <c r="E6" s="219">
        <v>22</v>
      </c>
      <c r="F6" s="220">
        <v>9152</v>
      </c>
      <c r="G6" s="220">
        <v>6189</v>
      </c>
      <c r="H6" s="220">
        <v>67</v>
      </c>
      <c r="I6" s="218">
        <f t="shared" ref="I6:I49" si="0">C6/100*H6*E6</f>
        <v>191620</v>
      </c>
      <c r="J6" s="218">
        <f t="shared" ref="J6:J49" si="1">E6*D6</f>
        <v>220000</v>
      </c>
      <c r="K6" s="233">
        <f t="shared" ref="K6:K49" si="2">I6+J6</f>
        <v>411620</v>
      </c>
      <c r="L6" s="211">
        <v>1755.38</v>
      </c>
      <c r="M6">
        <v>21</v>
      </c>
      <c r="N6" s="212">
        <f t="shared" ref="N6:N21" si="3">L6/M6</f>
        <v>83.589523809523811</v>
      </c>
      <c r="O6" t="str">
        <f t="shared" ref="O6:O21" si="4">IF(H6=N6,"SAMA","BEDA")</f>
        <v>BEDA</v>
      </c>
    </row>
    <row r="7" spans="1:15" ht="18.95" customHeight="1" x14ac:dyDescent="0.25">
      <c r="A7" s="79">
        <v>2</v>
      </c>
      <c r="B7" s="217" t="s">
        <v>137</v>
      </c>
      <c r="C7" s="218">
        <v>13000</v>
      </c>
      <c r="D7" s="218">
        <v>10000</v>
      </c>
      <c r="E7" s="220">
        <v>12</v>
      </c>
      <c r="F7" s="220">
        <v>5388</v>
      </c>
      <c r="G7" s="220">
        <v>2127</v>
      </c>
      <c r="H7" s="220">
        <v>41</v>
      </c>
      <c r="I7" s="218">
        <f t="shared" si="0"/>
        <v>63960</v>
      </c>
      <c r="J7" s="218">
        <f t="shared" si="1"/>
        <v>120000</v>
      </c>
      <c r="K7" s="233">
        <f t="shared" si="2"/>
        <v>183960</v>
      </c>
      <c r="L7" s="211">
        <v>1709.5</v>
      </c>
      <c r="M7">
        <v>22</v>
      </c>
      <c r="N7" s="212">
        <f t="shared" si="3"/>
        <v>77.704545454545453</v>
      </c>
      <c r="O7" t="str">
        <f t="shared" si="4"/>
        <v>BEDA</v>
      </c>
    </row>
    <row r="8" spans="1:15" ht="18.95" customHeight="1" x14ac:dyDescent="0.25">
      <c r="A8" s="79">
        <v>3</v>
      </c>
      <c r="B8" s="217" t="s">
        <v>138</v>
      </c>
      <c r="C8" s="218">
        <v>13000</v>
      </c>
      <c r="D8" s="218">
        <v>10000</v>
      </c>
      <c r="E8" s="220">
        <v>22</v>
      </c>
      <c r="F8" s="220">
        <v>14819</v>
      </c>
      <c r="G8" s="220">
        <v>11246</v>
      </c>
      <c r="H8" s="220">
        <v>73</v>
      </c>
      <c r="I8" s="218">
        <f t="shared" si="0"/>
        <v>208780</v>
      </c>
      <c r="J8" s="218">
        <f t="shared" si="1"/>
        <v>220000</v>
      </c>
      <c r="K8" s="233">
        <f t="shared" si="2"/>
        <v>428780</v>
      </c>
      <c r="L8" s="211">
        <v>1911.66</v>
      </c>
      <c r="M8">
        <v>21</v>
      </c>
      <c r="N8" s="212">
        <f t="shared" si="3"/>
        <v>91.031428571428577</v>
      </c>
      <c r="O8" t="str">
        <f t="shared" si="4"/>
        <v>BEDA</v>
      </c>
    </row>
    <row r="9" spans="1:15" ht="18.95" customHeight="1" x14ac:dyDescent="0.25">
      <c r="A9" s="79">
        <v>4</v>
      </c>
      <c r="B9" s="221" t="s">
        <v>139</v>
      </c>
      <c r="C9" s="218">
        <v>13000</v>
      </c>
      <c r="D9" s="218">
        <v>10000</v>
      </c>
      <c r="E9" s="220">
        <v>22</v>
      </c>
      <c r="F9" s="220">
        <v>13175</v>
      </c>
      <c r="G9" s="220">
        <v>7835</v>
      </c>
      <c r="H9" s="220">
        <v>61</v>
      </c>
      <c r="I9" s="218">
        <f t="shared" si="0"/>
        <v>174460</v>
      </c>
      <c r="J9" s="218">
        <f t="shared" si="1"/>
        <v>220000</v>
      </c>
      <c r="K9" s="233">
        <f t="shared" si="2"/>
        <v>394460</v>
      </c>
      <c r="L9" s="211">
        <v>1797.36</v>
      </c>
      <c r="M9">
        <v>22</v>
      </c>
      <c r="N9" s="212">
        <f t="shared" si="3"/>
        <v>81.698181818181808</v>
      </c>
      <c r="O9" t="str">
        <f t="shared" si="4"/>
        <v>BEDA</v>
      </c>
    </row>
    <row r="10" spans="1:15" ht="18.95" customHeight="1" x14ac:dyDescent="0.25">
      <c r="A10" s="79">
        <v>5</v>
      </c>
      <c r="B10" s="221" t="s">
        <v>140</v>
      </c>
      <c r="C10" s="218">
        <v>13000</v>
      </c>
      <c r="D10" s="218">
        <v>10000</v>
      </c>
      <c r="E10" s="219">
        <v>22</v>
      </c>
      <c r="F10" s="220">
        <v>43424</v>
      </c>
      <c r="G10" s="220">
        <v>29024</v>
      </c>
      <c r="H10" s="220">
        <v>66</v>
      </c>
      <c r="I10" s="218">
        <f t="shared" si="0"/>
        <v>188760</v>
      </c>
      <c r="J10" s="218">
        <f t="shared" si="1"/>
        <v>220000</v>
      </c>
      <c r="K10" s="233">
        <f t="shared" si="2"/>
        <v>408760</v>
      </c>
      <c r="L10" s="211">
        <v>1117.17</v>
      </c>
      <c r="M10">
        <v>21</v>
      </c>
      <c r="N10" s="212">
        <f t="shared" si="3"/>
        <v>53.198571428571434</v>
      </c>
      <c r="O10" t="str">
        <f t="shared" si="4"/>
        <v>BEDA</v>
      </c>
    </row>
    <row r="11" spans="1:15" ht="18.95" customHeight="1" x14ac:dyDescent="0.25">
      <c r="A11" s="79">
        <v>6</v>
      </c>
      <c r="B11" s="221" t="s">
        <v>141</v>
      </c>
      <c r="C11" s="218">
        <v>13000</v>
      </c>
      <c r="D11" s="218">
        <v>10000</v>
      </c>
      <c r="E11" s="220">
        <v>18</v>
      </c>
      <c r="F11" s="220">
        <v>26976</v>
      </c>
      <c r="G11" s="220">
        <v>11419</v>
      </c>
      <c r="H11" s="220">
        <v>48</v>
      </c>
      <c r="I11" s="218">
        <f t="shared" si="0"/>
        <v>112320</v>
      </c>
      <c r="J11" s="218">
        <f t="shared" si="1"/>
        <v>180000</v>
      </c>
      <c r="K11" s="233">
        <f t="shared" si="2"/>
        <v>292320</v>
      </c>
      <c r="L11" s="211">
        <v>2000</v>
      </c>
      <c r="M11">
        <v>20</v>
      </c>
      <c r="N11" s="212">
        <f t="shared" si="3"/>
        <v>100</v>
      </c>
      <c r="O11" t="str">
        <f t="shared" si="4"/>
        <v>BEDA</v>
      </c>
    </row>
    <row r="12" spans="1:15" ht="18.95" customHeight="1" x14ac:dyDescent="0.25">
      <c r="A12" s="79">
        <v>7</v>
      </c>
      <c r="B12" s="217" t="s">
        <v>142</v>
      </c>
      <c r="C12" s="218">
        <v>13000</v>
      </c>
      <c r="D12" s="218">
        <v>10000</v>
      </c>
      <c r="E12" s="220">
        <v>17</v>
      </c>
      <c r="F12" s="220">
        <v>15004</v>
      </c>
      <c r="G12" s="220">
        <v>7028</v>
      </c>
      <c r="H12" s="220">
        <v>48</v>
      </c>
      <c r="I12" s="218">
        <f t="shared" si="0"/>
        <v>106080</v>
      </c>
      <c r="J12" s="218">
        <f t="shared" si="1"/>
        <v>170000</v>
      </c>
      <c r="K12" s="233">
        <f t="shared" si="2"/>
        <v>276080</v>
      </c>
      <c r="L12" s="211">
        <v>2225.4</v>
      </c>
      <c r="M12">
        <v>22</v>
      </c>
      <c r="N12" s="212">
        <f t="shared" si="3"/>
        <v>101.15454545454546</v>
      </c>
      <c r="O12" t="str">
        <f t="shared" si="4"/>
        <v>BEDA</v>
      </c>
    </row>
    <row r="13" spans="1:15" ht="18.95" customHeight="1" x14ac:dyDescent="0.25">
      <c r="A13" s="79">
        <v>8</v>
      </c>
      <c r="B13" s="217" t="s">
        <v>143</v>
      </c>
      <c r="C13" s="218">
        <v>13000</v>
      </c>
      <c r="D13" s="218">
        <v>10000</v>
      </c>
      <c r="E13" s="220">
        <v>22</v>
      </c>
      <c r="F13" s="220">
        <v>12176</v>
      </c>
      <c r="G13" s="220">
        <v>4205</v>
      </c>
      <c r="H13" s="220">
        <v>35</v>
      </c>
      <c r="I13" s="218">
        <f t="shared" si="0"/>
        <v>100100</v>
      </c>
      <c r="J13" s="218">
        <f t="shared" si="1"/>
        <v>220000</v>
      </c>
      <c r="K13" s="233">
        <f t="shared" si="2"/>
        <v>320100</v>
      </c>
      <c r="L13" s="211">
        <v>1271.26</v>
      </c>
      <c r="M13">
        <v>19</v>
      </c>
      <c r="N13" s="212">
        <f t="shared" si="3"/>
        <v>66.908421052631581</v>
      </c>
      <c r="O13" t="str">
        <f t="shared" si="4"/>
        <v>BEDA</v>
      </c>
    </row>
    <row r="14" spans="1:15" ht="18.95" customHeight="1" x14ac:dyDescent="0.25">
      <c r="A14" s="79">
        <v>9</v>
      </c>
      <c r="B14" s="222" t="s">
        <v>144</v>
      </c>
      <c r="C14" s="218">
        <v>13000</v>
      </c>
      <c r="D14" s="218">
        <v>10000</v>
      </c>
      <c r="E14" s="223">
        <v>22</v>
      </c>
      <c r="F14" s="220">
        <v>62400</v>
      </c>
      <c r="G14" s="220">
        <v>35151</v>
      </c>
      <c r="H14" s="220">
        <v>55</v>
      </c>
      <c r="I14" s="218">
        <f t="shared" si="0"/>
        <v>157300</v>
      </c>
      <c r="J14" s="218">
        <f t="shared" si="1"/>
        <v>220000</v>
      </c>
      <c r="K14" s="233">
        <f t="shared" si="2"/>
        <v>377300</v>
      </c>
      <c r="L14" s="211">
        <v>1979.75</v>
      </c>
      <c r="M14">
        <v>21</v>
      </c>
      <c r="N14" s="212">
        <f t="shared" si="3"/>
        <v>94.273809523809518</v>
      </c>
      <c r="O14" t="str">
        <f t="shared" si="4"/>
        <v>BEDA</v>
      </c>
    </row>
    <row r="15" spans="1:15" ht="18.95" customHeight="1" x14ac:dyDescent="0.25">
      <c r="A15" s="79">
        <v>10</v>
      </c>
      <c r="B15" s="221" t="s">
        <v>145</v>
      </c>
      <c r="C15" s="218">
        <v>13000</v>
      </c>
      <c r="D15" s="218">
        <v>10000</v>
      </c>
      <c r="E15" s="219">
        <v>22</v>
      </c>
      <c r="F15" s="220">
        <v>39744</v>
      </c>
      <c r="G15" s="220">
        <v>18150</v>
      </c>
      <c r="H15" s="220">
        <v>42</v>
      </c>
      <c r="I15" s="218">
        <f t="shared" si="0"/>
        <v>120120</v>
      </c>
      <c r="J15" s="218">
        <f t="shared" si="1"/>
        <v>220000</v>
      </c>
      <c r="K15" s="233">
        <f t="shared" si="2"/>
        <v>340120</v>
      </c>
      <c r="L15" s="211">
        <v>2109</v>
      </c>
      <c r="M15">
        <v>22</v>
      </c>
      <c r="N15" s="212">
        <f t="shared" si="3"/>
        <v>95.86363636363636</v>
      </c>
      <c r="O15" t="str">
        <f t="shared" si="4"/>
        <v>BEDA</v>
      </c>
    </row>
    <row r="16" spans="1:15" ht="18.95" customHeight="1" x14ac:dyDescent="0.25">
      <c r="A16" s="79">
        <v>11</v>
      </c>
      <c r="B16" s="217" t="s">
        <v>146</v>
      </c>
      <c r="C16" s="218">
        <v>13000</v>
      </c>
      <c r="D16" s="218">
        <v>10000</v>
      </c>
      <c r="E16" s="220">
        <v>22</v>
      </c>
      <c r="F16" s="220">
        <v>11730</v>
      </c>
      <c r="G16" s="220">
        <v>7283</v>
      </c>
      <c r="H16" s="220">
        <v>62</v>
      </c>
      <c r="I16" s="218">
        <f t="shared" si="0"/>
        <v>177320</v>
      </c>
      <c r="J16" s="218">
        <f t="shared" si="1"/>
        <v>220000</v>
      </c>
      <c r="K16" s="233">
        <f t="shared" si="2"/>
        <v>397320</v>
      </c>
      <c r="L16" s="211">
        <v>1456.27</v>
      </c>
      <c r="M16">
        <v>16</v>
      </c>
      <c r="N16" s="212">
        <f t="shared" si="3"/>
        <v>91.016874999999999</v>
      </c>
      <c r="O16" t="str">
        <f t="shared" si="4"/>
        <v>BEDA</v>
      </c>
    </row>
    <row r="17" spans="1:17" ht="18.95" customHeight="1" x14ac:dyDescent="0.25">
      <c r="A17" s="79">
        <v>12</v>
      </c>
      <c r="B17" s="217" t="s">
        <v>147</v>
      </c>
      <c r="C17" s="218">
        <v>13000</v>
      </c>
      <c r="D17" s="218">
        <v>10000</v>
      </c>
      <c r="E17" s="220">
        <v>19</v>
      </c>
      <c r="F17" s="220">
        <v>8032</v>
      </c>
      <c r="G17" s="220">
        <v>5065</v>
      </c>
      <c r="H17" s="220">
        <v>62</v>
      </c>
      <c r="I17" s="218">
        <f t="shared" si="0"/>
        <v>153140</v>
      </c>
      <c r="J17" s="218">
        <f t="shared" si="1"/>
        <v>190000</v>
      </c>
      <c r="K17" s="233">
        <f t="shared" si="2"/>
        <v>343140</v>
      </c>
      <c r="L17" s="211">
        <v>1589.3</v>
      </c>
      <c r="M17">
        <v>20</v>
      </c>
      <c r="N17" s="212">
        <f t="shared" si="3"/>
        <v>79.465000000000003</v>
      </c>
      <c r="O17" t="str">
        <f t="shared" si="4"/>
        <v>BEDA</v>
      </c>
    </row>
    <row r="18" spans="1:17" ht="18.95" customHeight="1" x14ac:dyDescent="0.25">
      <c r="A18" s="79">
        <v>13</v>
      </c>
      <c r="B18" s="221" t="s">
        <v>148</v>
      </c>
      <c r="C18" s="218">
        <v>13000</v>
      </c>
      <c r="D18" s="218">
        <v>10000</v>
      </c>
      <c r="E18" s="219">
        <v>22</v>
      </c>
      <c r="F18" s="220">
        <v>18415</v>
      </c>
      <c r="G18" s="220">
        <v>13369</v>
      </c>
      <c r="H18" s="220">
        <v>68</v>
      </c>
      <c r="I18" s="218">
        <f t="shared" si="0"/>
        <v>194480</v>
      </c>
      <c r="J18" s="218">
        <f t="shared" si="1"/>
        <v>220000</v>
      </c>
      <c r="K18" s="233">
        <f t="shared" si="2"/>
        <v>414480</v>
      </c>
      <c r="L18" s="211">
        <v>1907.75</v>
      </c>
      <c r="M18">
        <v>21</v>
      </c>
      <c r="N18" s="212">
        <f t="shared" si="3"/>
        <v>90.845238095238102</v>
      </c>
      <c r="O18" t="str">
        <f t="shared" si="4"/>
        <v>BEDA</v>
      </c>
      <c r="Q18">
        <f>10000+10000+7500+20000+200000+20000+8000+8000</f>
        <v>283500</v>
      </c>
    </row>
    <row r="19" spans="1:17" ht="18.95" customHeight="1" x14ac:dyDescent="0.25">
      <c r="A19" s="79">
        <v>14</v>
      </c>
      <c r="B19" s="217" t="s">
        <v>149</v>
      </c>
      <c r="C19" s="218">
        <v>13000</v>
      </c>
      <c r="D19" s="218">
        <v>10000</v>
      </c>
      <c r="E19" s="220">
        <v>21</v>
      </c>
      <c r="F19" s="220">
        <v>18315</v>
      </c>
      <c r="G19" s="220">
        <v>10622</v>
      </c>
      <c r="H19" s="220">
        <v>57</v>
      </c>
      <c r="I19" s="218">
        <f t="shared" si="0"/>
        <v>155610</v>
      </c>
      <c r="J19" s="218">
        <f t="shared" si="1"/>
        <v>210000</v>
      </c>
      <c r="K19" s="233">
        <f t="shared" si="2"/>
        <v>365610</v>
      </c>
      <c r="L19" s="211">
        <v>775.68</v>
      </c>
      <c r="M19">
        <v>10</v>
      </c>
      <c r="N19" s="212">
        <f t="shared" si="3"/>
        <v>77.567999999999998</v>
      </c>
      <c r="O19" t="str">
        <f t="shared" si="4"/>
        <v>BEDA</v>
      </c>
    </row>
    <row r="20" spans="1:17" ht="18.95" customHeight="1" x14ac:dyDescent="0.25">
      <c r="A20" s="79">
        <v>15</v>
      </c>
      <c r="B20" s="221" t="s">
        <v>150</v>
      </c>
      <c r="C20" s="218">
        <v>13000</v>
      </c>
      <c r="D20" s="218">
        <v>10000</v>
      </c>
      <c r="E20" s="219">
        <v>4</v>
      </c>
      <c r="F20" s="220">
        <v>3227</v>
      </c>
      <c r="G20" s="220">
        <v>827</v>
      </c>
      <c r="H20" s="224">
        <v>25</v>
      </c>
      <c r="I20" s="218">
        <f t="shared" si="0"/>
        <v>13000</v>
      </c>
      <c r="J20" s="218">
        <f t="shared" si="1"/>
        <v>40000</v>
      </c>
      <c r="K20" s="233">
        <f t="shared" si="2"/>
        <v>53000</v>
      </c>
      <c r="L20" s="211">
        <v>1407.37</v>
      </c>
      <c r="M20">
        <v>20</v>
      </c>
      <c r="N20" s="212">
        <f t="shared" si="3"/>
        <v>70.368499999999997</v>
      </c>
      <c r="O20" t="str">
        <f t="shared" si="4"/>
        <v>BEDA</v>
      </c>
    </row>
    <row r="21" spans="1:17" ht="18.95" customHeight="1" x14ac:dyDescent="0.25">
      <c r="A21" s="79">
        <v>16</v>
      </c>
      <c r="B21" s="221" t="s">
        <v>151</v>
      </c>
      <c r="C21" s="218">
        <v>13000</v>
      </c>
      <c r="D21" s="218">
        <v>10000</v>
      </c>
      <c r="E21" s="220">
        <v>22</v>
      </c>
      <c r="F21" s="220">
        <v>9680</v>
      </c>
      <c r="G21" s="220">
        <v>5625</v>
      </c>
      <c r="H21" s="220">
        <v>59</v>
      </c>
      <c r="I21" s="218">
        <f t="shared" si="0"/>
        <v>168740</v>
      </c>
      <c r="J21" s="218">
        <f t="shared" si="1"/>
        <v>220000</v>
      </c>
      <c r="K21" s="233">
        <f t="shared" si="2"/>
        <v>388740</v>
      </c>
      <c r="L21" s="211">
        <v>753.78</v>
      </c>
      <c r="M21">
        <v>20</v>
      </c>
      <c r="N21" s="212">
        <f t="shared" si="3"/>
        <v>37.689</v>
      </c>
      <c r="O21" t="str">
        <f t="shared" si="4"/>
        <v>BEDA</v>
      </c>
    </row>
    <row r="22" spans="1:17" ht="18.95" customHeight="1" x14ac:dyDescent="0.25">
      <c r="A22" s="79">
        <v>17</v>
      </c>
      <c r="B22" s="221" t="s">
        <v>152</v>
      </c>
      <c r="C22" s="218">
        <v>13000</v>
      </c>
      <c r="D22" s="218">
        <v>10000</v>
      </c>
      <c r="E22" s="220">
        <v>20</v>
      </c>
      <c r="F22" s="220">
        <v>19036</v>
      </c>
      <c r="G22" s="220">
        <v>9132</v>
      </c>
      <c r="H22" s="220">
        <v>53</v>
      </c>
      <c r="I22" s="218">
        <f t="shared" si="0"/>
        <v>137800</v>
      </c>
      <c r="J22" s="218">
        <f t="shared" si="1"/>
        <v>200000</v>
      </c>
      <c r="K22" s="233">
        <f t="shared" si="2"/>
        <v>337800</v>
      </c>
    </row>
    <row r="23" spans="1:17" ht="18.95" customHeight="1" x14ac:dyDescent="0.25">
      <c r="A23" s="79">
        <v>18</v>
      </c>
      <c r="B23" s="217" t="s">
        <v>153</v>
      </c>
      <c r="C23" s="218">
        <v>13000</v>
      </c>
      <c r="D23" s="218">
        <v>10000</v>
      </c>
      <c r="E23" s="220">
        <v>7</v>
      </c>
      <c r="F23" s="220">
        <v>7059</v>
      </c>
      <c r="G23" s="220">
        <v>2770</v>
      </c>
      <c r="H23" s="220">
        <v>39</v>
      </c>
      <c r="I23" s="218">
        <f t="shared" si="0"/>
        <v>35490</v>
      </c>
      <c r="J23" s="218">
        <f t="shared" si="1"/>
        <v>70000</v>
      </c>
      <c r="K23" s="233">
        <f t="shared" si="2"/>
        <v>105490</v>
      </c>
      <c r="L23" s="211">
        <v>2182</v>
      </c>
      <c r="M23">
        <v>22</v>
      </c>
      <c r="N23" s="212">
        <f t="shared" ref="N23:N37" si="5">L23/M23</f>
        <v>99.181818181818187</v>
      </c>
      <c r="O23" t="str">
        <f t="shared" ref="O23:O37" si="6">IF(H23=N23,"SAMA","BEDA")</f>
        <v>BEDA</v>
      </c>
    </row>
    <row r="24" spans="1:17" ht="18.95" customHeight="1" x14ac:dyDescent="0.25">
      <c r="A24" s="79">
        <v>19</v>
      </c>
      <c r="B24" s="217" t="s">
        <v>154</v>
      </c>
      <c r="C24" s="218">
        <v>13000</v>
      </c>
      <c r="D24" s="218">
        <v>10000</v>
      </c>
      <c r="E24" s="220">
        <v>7</v>
      </c>
      <c r="F24" s="220">
        <v>4322</v>
      </c>
      <c r="G24" s="220">
        <v>1000</v>
      </c>
      <c r="H24" s="220">
        <v>23</v>
      </c>
      <c r="I24" s="218">
        <f t="shared" si="0"/>
        <v>20930</v>
      </c>
      <c r="J24" s="218">
        <f t="shared" si="1"/>
        <v>70000</v>
      </c>
      <c r="K24" s="233">
        <f t="shared" si="2"/>
        <v>90930</v>
      </c>
      <c r="L24" s="211">
        <v>2172.87</v>
      </c>
      <c r="M24">
        <v>22</v>
      </c>
      <c r="N24" s="212">
        <f t="shared" si="5"/>
        <v>98.766818181818181</v>
      </c>
      <c r="O24" t="str">
        <f t="shared" si="6"/>
        <v>BEDA</v>
      </c>
      <c r="P24">
        <v>101</v>
      </c>
    </row>
    <row r="25" spans="1:17" ht="18.95" customHeight="1" x14ac:dyDescent="0.25">
      <c r="A25" s="79">
        <v>20</v>
      </c>
      <c r="B25" s="217" t="s">
        <v>155</v>
      </c>
      <c r="C25" s="218">
        <v>13000</v>
      </c>
      <c r="D25" s="218">
        <v>10000</v>
      </c>
      <c r="E25" s="220">
        <v>21</v>
      </c>
      <c r="F25" s="220">
        <v>32052</v>
      </c>
      <c r="G25" s="220">
        <v>18112</v>
      </c>
      <c r="H25" s="220">
        <v>45</v>
      </c>
      <c r="I25" s="218">
        <f t="shared" si="0"/>
        <v>122850</v>
      </c>
      <c r="J25" s="218">
        <f t="shared" si="1"/>
        <v>210000</v>
      </c>
      <c r="K25" s="233">
        <f t="shared" si="2"/>
        <v>332850</v>
      </c>
    </row>
    <row r="26" spans="1:17" ht="18.95" customHeight="1" x14ac:dyDescent="0.25">
      <c r="A26" s="79">
        <v>21</v>
      </c>
      <c r="B26" s="217" t="s">
        <v>156</v>
      </c>
      <c r="C26" s="218">
        <v>13000</v>
      </c>
      <c r="D26" s="218">
        <v>10000</v>
      </c>
      <c r="E26" s="220">
        <v>22</v>
      </c>
      <c r="F26" s="220">
        <v>19248</v>
      </c>
      <c r="G26" s="220">
        <v>9821</v>
      </c>
      <c r="H26" s="220">
        <v>55</v>
      </c>
      <c r="I26" s="218">
        <f t="shared" si="0"/>
        <v>157300</v>
      </c>
      <c r="J26" s="218">
        <f t="shared" si="1"/>
        <v>220000</v>
      </c>
      <c r="K26" s="233">
        <f t="shared" si="2"/>
        <v>377300</v>
      </c>
      <c r="L26" s="211">
        <v>1449.92</v>
      </c>
      <c r="M26">
        <v>22</v>
      </c>
      <c r="N26" s="212">
        <f t="shared" si="5"/>
        <v>65.905454545454546</v>
      </c>
      <c r="O26" t="str">
        <f t="shared" si="6"/>
        <v>BEDA</v>
      </c>
    </row>
    <row r="27" spans="1:17" ht="18.95" customHeight="1" x14ac:dyDescent="0.25">
      <c r="A27" s="79">
        <v>22</v>
      </c>
      <c r="B27" s="217" t="s">
        <v>157</v>
      </c>
      <c r="C27" s="218">
        <v>13000</v>
      </c>
      <c r="D27" s="218">
        <v>10000</v>
      </c>
      <c r="E27" s="220">
        <v>22</v>
      </c>
      <c r="F27" s="220">
        <v>9909</v>
      </c>
      <c r="G27" s="220">
        <v>5146</v>
      </c>
      <c r="H27" s="220">
        <v>56</v>
      </c>
      <c r="I27" s="218">
        <f t="shared" si="0"/>
        <v>160160</v>
      </c>
      <c r="J27" s="218">
        <f t="shared" si="1"/>
        <v>220000</v>
      </c>
      <c r="K27" s="233">
        <f t="shared" si="2"/>
        <v>380160</v>
      </c>
      <c r="L27" s="211">
        <v>1449.7</v>
      </c>
      <c r="M27">
        <v>21</v>
      </c>
      <c r="N27" s="212">
        <f t="shared" si="5"/>
        <v>69.033333333333331</v>
      </c>
      <c r="O27" t="str">
        <f t="shared" si="6"/>
        <v>BEDA</v>
      </c>
    </row>
    <row r="28" spans="1:17" ht="18.95" customHeight="1" x14ac:dyDescent="0.25">
      <c r="A28" s="79">
        <v>23</v>
      </c>
      <c r="B28" s="221" t="s">
        <v>158</v>
      </c>
      <c r="C28" s="218">
        <v>13000</v>
      </c>
      <c r="D28" s="218">
        <v>10000</v>
      </c>
      <c r="E28" s="220">
        <v>22</v>
      </c>
      <c r="F28" s="220">
        <v>14819</v>
      </c>
      <c r="G28" s="220">
        <v>11246</v>
      </c>
      <c r="H28" s="220">
        <v>73</v>
      </c>
      <c r="I28" s="218">
        <f t="shared" si="0"/>
        <v>208780</v>
      </c>
      <c r="J28" s="218">
        <f t="shared" si="1"/>
        <v>220000</v>
      </c>
      <c r="K28" s="233">
        <f t="shared" si="2"/>
        <v>428780</v>
      </c>
      <c r="L28" s="211">
        <v>1635.92</v>
      </c>
      <c r="M28">
        <v>22</v>
      </c>
      <c r="N28" s="212">
        <f t="shared" si="5"/>
        <v>74.36</v>
      </c>
      <c r="O28" t="str">
        <f t="shared" si="6"/>
        <v>BEDA</v>
      </c>
    </row>
    <row r="29" spans="1:17" ht="18.95" customHeight="1" x14ac:dyDescent="0.25">
      <c r="A29" s="79">
        <v>24</v>
      </c>
      <c r="B29" s="217" t="s">
        <v>159</v>
      </c>
      <c r="C29" s="218">
        <v>13000</v>
      </c>
      <c r="D29" s="218">
        <v>10000</v>
      </c>
      <c r="E29" s="220">
        <v>22</v>
      </c>
      <c r="F29" s="220">
        <v>14819</v>
      </c>
      <c r="G29" s="220">
        <v>11246</v>
      </c>
      <c r="H29" s="220">
        <v>73</v>
      </c>
      <c r="I29" s="218">
        <f t="shared" si="0"/>
        <v>208780</v>
      </c>
      <c r="J29" s="218">
        <f t="shared" si="1"/>
        <v>220000</v>
      </c>
      <c r="K29" s="233">
        <f t="shared" si="2"/>
        <v>428780</v>
      </c>
      <c r="L29" s="211">
        <v>1810.2</v>
      </c>
      <c r="M29">
        <v>22</v>
      </c>
      <c r="N29" s="212">
        <f t="shared" si="5"/>
        <v>82.281818181818181</v>
      </c>
      <c r="O29" t="str">
        <f t="shared" si="6"/>
        <v>BEDA</v>
      </c>
    </row>
    <row r="30" spans="1:17" ht="18.95" customHeight="1" x14ac:dyDescent="0.25">
      <c r="A30" s="79">
        <v>25</v>
      </c>
      <c r="B30" s="221" t="s">
        <v>160</v>
      </c>
      <c r="C30" s="218">
        <v>13000</v>
      </c>
      <c r="D30" s="218">
        <v>10000</v>
      </c>
      <c r="E30" s="219">
        <v>21</v>
      </c>
      <c r="F30" s="220">
        <v>19722</v>
      </c>
      <c r="G30" s="220">
        <v>8499</v>
      </c>
      <c r="H30" s="220">
        <v>51</v>
      </c>
      <c r="I30" s="218">
        <f t="shared" si="0"/>
        <v>139230</v>
      </c>
      <c r="J30" s="218">
        <f t="shared" si="1"/>
        <v>210000</v>
      </c>
      <c r="K30" s="233">
        <f t="shared" si="2"/>
        <v>349230</v>
      </c>
      <c r="L30" s="211">
        <v>1861.33</v>
      </c>
      <c r="M30">
        <v>22</v>
      </c>
      <c r="N30" s="212">
        <f t="shared" si="5"/>
        <v>84.605909090909094</v>
      </c>
      <c r="O30" t="str">
        <f t="shared" si="6"/>
        <v>BEDA</v>
      </c>
    </row>
    <row r="31" spans="1:17" ht="15.95" customHeight="1" x14ac:dyDescent="0.25">
      <c r="A31" s="79">
        <v>26</v>
      </c>
      <c r="B31" s="217" t="s">
        <v>161</v>
      </c>
      <c r="C31" s="218">
        <v>13000</v>
      </c>
      <c r="D31" s="218">
        <v>10000</v>
      </c>
      <c r="E31" s="220">
        <v>22</v>
      </c>
      <c r="F31" s="220">
        <v>14819</v>
      </c>
      <c r="G31" s="220">
        <v>11246</v>
      </c>
      <c r="H31" s="220">
        <v>73</v>
      </c>
      <c r="I31" s="218">
        <f t="shared" si="0"/>
        <v>208780</v>
      </c>
      <c r="J31" s="218">
        <f t="shared" si="1"/>
        <v>220000</v>
      </c>
      <c r="K31" s="233">
        <f t="shared" si="2"/>
        <v>428780</v>
      </c>
      <c r="L31" s="211">
        <v>1490.42</v>
      </c>
      <c r="M31">
        <v>20</v>
      </c>
      <c r="N31" s="212">
        <f t="shared" si="5"/>
        <v>74.521000000000001</v>
      </c>
      <c r="O31" t="str">
        <f t="shared" si="6"/>
        <v>BEDA</v>
      </c>
    </row>
    <row r="32" spans="1:17" ht="18.95" customHeight="1" x14ac:dyDescent="0.25">
      <c r="A32" s="79">
        <v>27</v>
      </c>
      <c r="B32" s="221" t="s">
        <v>162</v>
      </c>
      <c r="C32" s="218">
        <v>13000</v>
      </c>
      <c r="D32" s="218">
        <v>10000</v>
      </c>
      <c r="E32" s="219">
        <v>7</v>
      </c>
      <c r="F32" s="220">
        <v>7059</v>
      </c>
      <c r="G32" s="220">
        <v>2770</v>
      </c>
      <c r="H32" s="220">
        <v>40</v>
      </c>
      <c r="I32" s="218">
        <f t="shared" si="0"/>
        <v>36400</v>
      </c>
      <c r="J32" s="218">
        <f t="shared" si="1"/>
        <v>70000</v>
      </c>
      <c r="K32" s="233">
        <f t="shared" si="2"/>
        <v>106400</v>
      </c>
      <c r="L32" s="211">
        <v>1893.76</v>
      </c>
      <c r="M32">
        <v>22</v>
      </c>
      <c r="N32" s="212">
        <f t="shared" si="5"/>
        <v>86.08</v>
      </c>
      <c r="O32" t="str">
        <f t="shared" si="6"/>
        <v>BEDA</v>
      </c>
    </row>
    <row r="33" spans="1:18" ht="18.95" customHeight="1" x14ac:dyDescent="0.25">
      <c r="A33" s="79">
        <v>28</v>
      </c>
      <c r="B33" s="217" t="s">
        <v>163</v>
      </c>
      <c r="C33" s="218">
        <v>13000</v>
      </c>
      <c r="D33" s="218">
        <v>10000</v>
      </c>
      <c r="E33" s="220">
        <v>22</v>
      </c>
      <c r="F33" s="220">
        <v>31192</v>
      </c>
      <c r="G33" s="220">
        <v>23753</v>
      </c>
      <c r="H33" s="220">
        <v>61</v>
      </c>
      <c r="I33" s="218">
        <f t="shared" si="0"/>
        <v>174460</v>
      </c>
      <c r="J33" s="218">
        <f t="shared" si="1"/>
        <v>220000</v>
      </c>
      <c r="K33" s="233">
        <f t="shared" si="2"/>
        <v>394460</v>
      </c>
      <c r="L33" s="211">
        <v>2000</v>
      </c>
      <c r="M33">
        <v>20</v>
      </c>
      <c r="N33" s="212">
        <f t="shared" si="5"/>
        <v>100</v>
      </c>
      <c r="O33" t="str">
        <f t="shared" si="6"/>
        <v>BEDA</v>
      </c>
    </row>
    <row r="34" spans="1:18" ht="18.95" customHeight="1" x14ac:dyDescent="0.25">
      <c r="A34" s="79">
        <v>29</v>
      </c>
      <c r="B34" s="217" t="s">
        <v>164</v>
      </c>
      <c r="C34" s="218">
        <v>13000</v>
      </c>
      <c r="D34" s="218">
        <v>10000</v>
      </c>
      <c r="E34" s="220">
        <v>22</v>
      </c>
      <c r="F34" s="220">
        <v>9612</v>
      </c>
      <c r="G34" s="220">
        <v>6079</v>
      </c>
      <c r="H34" s="225">
        <v>61</v>
      </c>
      <c r="I34" s="218">
        <f t="shared" si="0"/>
        <v>174460</v>
      </c>
      <c r="J34" s="218">
        <f t="shared" si="1"/>
        <v>220000</v>
      </c>
      <c r="K34" s="233">
        <f t="shared" si="2"/>
        <v>394460</v>
      </c>
      <c r="L34" s="211">
        <v>1729.19</v>
      </c>
      <c r="M34">
        <v>21</v>
      </c>
      <c r="N34" s="212">
        <f t="shared" si="5"/>
        <v>82.34238095238095</v>
      </c>
      <c r="O34" t="str">
        <f t="shared" si="6"/>
        <v>BEDA</v>
      </c>
    </row>
    <row r="35" spans="1:18" ht="18.95" customHeight="1" x14ac:dyDescent="0.25">
      <c r="A35" s="79">
        <v>30</v>
      </c>
      <c r="B35" s="217" t="s">
        <v>165</v>
      </c>
      <c r="C35" s="218">
        <v>13000</v>
      </c>
      <c r="D35" s="218">
        <v>10000</v>
      </c>
      <c r="E35" s="220">
        <v>9</v>
      </c>
      <c r="F35" s="220">
        <v>11640</v>
      </c>
      <c r="G35" s="220">
        <v>1755</v>
      </c>
      <c r="H35" s="225">
        <v>32</v>
      </c>
      <c r="I35" s="218">
        <f t="shared" si="0"/>
        <v>37440</v>
      </c>
      <c r="J35" s="218">
        <f t="shared" si="1"/>
        <v>90000</v>
      </c>
      <c r="K35" s="233">
        <f t="shared" si="2"/>
        <v>127440</v>
      </c>
      <c r="L35" s="211">
        <v>1828.38</v>
      </c>
      <c r="M35">
        <v>21</v>
      </c>
      <c r="N35" s="212">
        <f t="shared" si="5"/>
        <v>87.065714285714293</v>
      </c>
      <c r="O35" t="str">
        <f t="shared" si="6"/>
        <v>BEDA</v>
      </c>
    </row>
    <row r="36" spans="1:18" ht="18.95" customHeight="1" x14ac:dyDescent="0.25">
      <c r="A36" s="79">
        <v>31</v>
      </c>
      <c r="B36" s="226" t="s">
        <v>166</v>
      </c>
      <c r="C36" s="218">
        <v>13000</v>
      </c>
      <c r="D36" s="218">
        <v>10000</v>
      </c>
      <c r="E36" s="220">
        <v>22</v>
      </c>
      <c r="F36" s="220">
        <v>8767</v>
      </c>
      <c r="G36" s="220">
        <v>4451</v>
      </c>
      <c r="H36" s="225">
        <v>44</v>
      </c>
      <c r="I36" s="218">
        <f t="shared" si="0"/>
        <v>125840</v>
      </c>
      <c r="J36" s="218">
        <f t="shared" si="1"/>
        <v>220000</v>
      </c>
      <c r="K36" s="233">
        <f t="shared" si="2"/>
        <v>345840</v>
      </c>
      <c r="L36" s="211">
        <v>2100</v>
      </c>
      <c r="M36">
        <v>21</v>
      </c>
      <c r="N36" s="234">
        <f t="shared" si="5"/>
        <v>100</v>
      </c>
      <c r="O36" t="str">
        <f t="shared" si="6"/>
        <v>BEDA</v>
      </c>
    </row>
    <row r="37" spans="1:18" ht="18.95" customHeight="1" x14ac:dyDescent="0.25">
      <c r="A37" s="79">
        <v>32</v>
      </c>
      <c r="B37" s="217" t="s">
        <v>167</v>
      </c>
      <c r="C37" s="218">
        <v>13000</v>
      </c>
      <c r="D37" s="218">
        <v>10000</v>
      </c>
      <c r="E37" s="220">
        <v>22</v>
      </c>
      <c r="F37" s="220">
        <v>28320</v>
      </c>
      <c r="G37" s="220">
        <v>13587</v>
      </c>
      <c r="H37" s="225">
        <v>63</v>
      </c>
      <c r="I37" s="218">
        <f t="shared" si="0"/>
        <v>180180</v>
      </c>
      <c r="J37" s="218">
        <f t="shared" si="1"/>
        <v>220000</v>
      </c>
      <c r="K37" s="233">
        <f t="shared" si="2"/>
        <v>400180</v>
      </c>
      <c r="L37" s="211">
        <v>1194.92</v>
      </c>
      <c r="M37">
        <v>22</v>
      </c>
      <c r="N37" s="212">
        <f t="shared" si="5"/>
        <v>54.31454545454546</v>
      </c>
      <c r="O37" t="str">
        <f t="shared" si="6"/>
        <v>BEDA</v>
      </c>
    </row>
    <row r="38" spans="1:18" ht="18.95" customHeight="1" x14ac:dyDescent="0.25">
      <c r="A38" s="79">
        <v>33</v>
      </c>
      <c r="B38" s="217" t="s">
        <v>168</v>
      </c>
      <c r="C38" s="218">
        <v>13000</v>
      </c>
      <c r="D38" s="218">
        <v>10000</v>
      </c>
      <c r="E38" s="220">
        <v>21</v>
      </c>
      <c r="F38" s="220">
        <v>8436</v>
      </c>
      <c r="G38" s="220">
        <v>6761</v>
      </c>
      <c r="H38" s="225">
        <v>39</v>
      </c>
      <c r="I38" s="218">
        <f t="shared" si="0"/>
        <v>106470</v>
      </c>
      <c r="J38" s="218">
        <f t="shared" si="1"/>
        <v>210000</v>
      </c>
      <c r="K38" s="233">
        <f t="shared" si="2"/>
        <v>316470</v>
      </c>
    </row>
    <row r="39" spans="1:18" ht="18.95" customHeight="1" x14ac:dyDescent="0.25">
      <c r="A39" s="79">
        <v>34</v>
      </c>
      <c r="B39" s="217" t="s">
        <v>169</v>
      </c>
      <c r="C39" s="218">
        <v>13000</v>
      </c>
      <c r="D39" s="218">
        <v>10000</v>
      </c>
      <c r="E39" s="220">
        <v>22</v>
      </c>
      <c r="F39" s="220">
        <v>61200</v>
      </c>
      <c r="G39" s="220">
        <v>33492</v>
      </c>
      <c r="H39" s="225">
        <v>45</v>
      </c>
      <c r="I39" s="218">
        <f t="shared" si="0"/>
        <v>128700</v>
      </c>
      <c r="J39" s="218">
        <f t="shared" si="1"/>
        <v>220000</v>
      </c>
      <c r="K39" s="233">
        <f t="shared" si="2"/>
        <v>348700</v>
      </c>
    </row>
    <row r="40" spans="1:18" ht="18.95" customHeight="1" x14ac:dyDescent="0.25">
      <c r="A40" s="79">
        <v>35</v>
      </c>
      <c r="B40" s="221" t="s">
        <v>170</v>
      </c>
      <c r="C40" s="218">
        <v>13000</v>
      </c>
      <c r="D40" s="218">
        <v>10000</v>
      </c>
      <c r="E40" s="220">
        <v>10</v>
      </c>
      <c r="F40" s="220">
        <v>25944</v>
      </c>
      <c r="G40" s="220">
        <v>6511</v>
      </c>
      <c r="H40" s="225">
        <v>23</v>
      </c>
      <c r="I40" s="218">
        <f t="shared" si="0"/>
        <v>29900</v>
      </c>
      <c r="J40" s="218">
        <f t="shared" si="1"/>
        <v>100000</v>
      </c>
      <c r="K40" s="233">
        <f t="shared" si="2"/>
        <v>129900</v>
      </c>
      <c r="L40" s="211">
        <v>2281.33</v>
      </c>
      <c r="M40">
        <v>22</v>
      </c>
      <c r="N40" s="212">
        <f t="shared" ref="N40:N46" si="7">L40/M40</f>
        <v>103.69681818181817</v>
      </c>
      <c r="O40" t="str">
        <f t="shared" ref="O40:O46" si="8">IF(H40=N40,"SAMA","BEDA")</f>
        <v>BEDA</v>
      </c>
    </row>
    <row r="41" spans="1:18" ht="18.95" customHeight="1" x14ac:dyDescent="0.25">
      <c r="A41" s="79">
        <v>36</v>
      </c>
      <c r="B41" s="217" t="s">
        <v>171</v>
      </c>
      <c r="C41" s="218">
        <v>13000</v>
      </c>
      <c r="D41" s="218">
        <v>10000</v>
      </c>
      <c r="E41" s="220">
        <v>8</v>
      </c>
      <c r="F41" s="220">
        <v>19703</v>
      </c>
      <c r="G41" s="220">
        <v>4813</v>
      </c>
      <c r="H41" s="225">
        <v>23</v>
      </c>
      <c r="I41" s="218">
        <f t="shared" si="0"/>
        <v>23920</v>
      </c>
      <c r="J41" s="218">
        <f t="shared" si="1"/>
        <v>80000</v>
      </c>
      <c r="K41" s="233">
        <f t="shared" si="2"/>
        <v>103920</v>
      </c>
      <c r="L41" s="211">
        <v>1372.72</v>
      </c>
      <c r="M41">
        <v>19</v>
      </c>
      <c r="N41" s="212">
        <f t="shared" si="7"/>
        <v>72.248421052631585</v>
      </c>
      <c r="O41" t="str">
        <f t="shared" si="8"/>
        <v>BEDA</v>
      </c>
    </row>
    <row r="42" spans="1:18" ht="18.95" customHeight="1" x14ac:dyDescent="0.25">
      <c r="A42" s="79">
        <v>37</v>
      </c>
      <c r="B42" s="217" t="s">
        <v>172</v>
      </c>
      <c r="C42" s="218">
        <v>13000</v>
      </c>
      <c r="D42" s="218">
        <v>10000</v>
      </c>
      <c r="E42" s="220">
        <v>22</v>
      </c>
      <c r="F42" s="220">
        <v>37744</v>
      </c>
      <c r="G42" s="220">
        <v>24900</v>
      </c>
      <c r="H42" s="220">
        <v>56</v>
      </c>
      <c r="I42" s="218">
        <f t="shared" si="0"/>
        <v>160160</v>
      </c>
      <c r="J42" s="218">
        <f t="shared" si="1"/>
        <v>220000</v>
      </c>
      <c r="K42" s="233">
        <f t="shared" si="2"/>
        <v>380160</v>
      </c>
      <c r="L42" s="211">
        <v>1706.61</v>
      </c>
      <c r="M42">
        <v>22</v>
      </c>
      <c r="N42" s="212">
        <f t="shared" si="7"/>
        <v>77.573181818181808</v>
      </c>
      <c r="O42" t="str">
        <f t="shared" si="8"/>
        <v>BEDA</v>
      </c>
    </row>
    <row r="43" spans="1:18" ht="18.95" customHeight="1" x14ac:dyDescent="0.25">
      <c r="A43" s="79">
        <v>38</v>
      </c>
      <c r="B43" s="217" t="s">
        <v>173</v>
      </c>
      <c r="C43" s="218">
        <v>13000</v>
      </c>
      <c r="D43" s="218">
        <v>10000</v>
      </c>
      <c r="E43" s="220">
        <v>21</v>
      </c>
      <c r="F43" s="220">
        <v>32932</v>
      </c>
      <c r="G43" s="220">
        <v>19581</v>
      </c>
      <c r="H43" s="225">
        <v>53</v>
      </c>
      <c r="I43" s="218">
        <f t="shared" si="0"/>
        <v>144690</v>
      </c>
      <c r="J43" s="218">
        <f t="shared" si="1"/>
        <v>210000</v>
      </c>
      <c r="K43" s="233">
        <f t="shared" si="2"/>
        <v>354690</v>
      </c>
      <c r="L43" s="211">
        <v>1954</v>
      </c>
      <c r="M43">
        <v>20</v>
      </c>
      <c r="N43" s="212">
        <f t="shared" si="7"/>
        <v>97.7</v>
      </c>
      <c r="O43" t="str">
        <f t="shared" si="8"/>
        <v>BEDA</v>
      </c>
    </row>
    <row r="44" spans="1:18" ht="18.95" customHeight="1" x14ac:dyDescent="0.25">
      <c r="A44" s="79">
        <v>39</v>
      </c>
      <c r="B44" s="217" t="s">
        <v>174</v>
      </c>
      <c r="C44" s="218">
        <v>13000</v>
      </c>
      <c r="D44" s="218">
        <v>10000</v>
      </c>
      <c r="E44" s="219">
        <v>20</v>
      </c>
      <c r="F44" s="220">
        <v>17373</v>
      </c>
      <c r="G44" s="220">
        <v>9760</v>
      </c>
      <c r="H44" s="225">
        <v>53</v>
      </c>
      <c r="I44" s="218">
        <f t="shared" si="0"/>
        <v>137800</v>
      </c>
      <c r="J44" s="218">
        <f t="shared" si="1"/>
        <v>200000</v>
      </c>
      <c r="K44" s="233">
        <f t="shared" si="2"/>
        <v>337800</v>
      </c>
      <c r="L44" s="211">
        <v>2229</v>
      </c>
      <c r="M44">
        <v>22</v>
      </c>
      <c r="N44" s="212">
        <f t="shared" si="7"/>
        <v>101.31818181818181</v>
      </c>
      <c r="O44" t="str">
        <f t="shared" si="8"/>
        <v>BEDA</v>
      </c>
      <c r="R44">
        <f>59/2</f>
        <v>29.5</v>
      </c>
    </row>
    <row r="45" spans="1:18" ht="18.95" customHeight="1" x14ac:dyDescent="0.25">
      <c r="A45" s="79">
        <v>40</v>
      </c>
      <c r="B45" s="227" t="s">
        <v>175</v>
      </c>
      <c r="C45" s="218">
        <v>13000</v>
      </c>
      <c r="D45" s="218">
        <v>10000</v>
      </c>
      <c r="E45" s="220">
        <v>22</v>
      </c>
      <c r="F45" s="220">
        <v>27798</v>
      </c>
      <c r="G45" s="220">
        <v>9374</v>
      </c>
      <c r="H45" s="225">
        <v>31</v>
      </c>
      <c r="I45" s="218">
        <f t="shared" si="0"/>
        <v>88660</v>
      </c>
      <c r="J45" s="218">
        <f t="shared" si="1"/>
        <v>220000</v>
      </c>
      <c r="K45" s="233">
        <f t="shared" si="2"/>
        <v>308660</v>
      </c>
      <c r="L45" s="211">
        <v>1789.47</v>
      </c>
      <c r="M45">
        <v>22</v>
      </c>
      <c r="N45" s="212">
        <f t="shared" si="7"/>
        <v>81.339545454545458</v>
      </c>
      <c r="O45" t="str">
        <f t="shared" si="8"/>
        <v>BEDA</v>
      </c>
    </row>
    <row r="46" spans="1:18" ht="18.95" customHeight="1" x14ac:dyDescent="0.25">
      <c r="A46" s="79">
        <v>41</v>
      </c>
      <c r="B46" s="217" t="s">
        <v>176</v>
      </c>
      <c r="C46" s="218">
        <v>13000</v>
      </c>
      <c r="D46" s="218">
        <v>10000</v>
      </c>
      <c r="E46" s="228">
        <v>21</v>
      </c>
      <c r="F46" s="228">
        <v>20848</v>
      </c>
      <c r="G46" s="220">
        <v>11478</v>
      </c>
      <c r="H46" s="220">
        <v>52</v>
      </c>
      <c r="I46" s="218">
        <f t="shared" si="0"/>
        <v>141960</v>
      </c>
      <c r="J46" s="218">
        <f t="shared" si="1"/>
        <v>210000</v>
      </c>
      <c r="K46" s="233">
        <f t="shared" si="2"/>
        <v>351960</v>
      </c>
      <c r="L46" s="211">
        <v>1537.5</v>
      </c>
      <c r="M46">
        <v>17</v>
      </c>
      <c r="N46" s="212">
        <f t="shared" si="7"/>
        <v>90.441176470588232</v>
      </c>
      <c r="O46" t="str">
        <f t="shared" si="8"/>
        <v>BEDA</v>
      </c>
    </row>
    <row r="47" spans="1:18" ht="18.95" customHeight="1" x14ac:dyDescent="0.25">
      <c r="A47" s="79">
        <v>42</v>
      </c>
      <c r="B47" s="217" t="s">
        <v>177</v>
      </c>
      <c r="C47" s="218">
        <v>13000</v>
      </c>
      <c r="D47" s="218">
        <v>10000</v>
      </c>
      <c r="E47" s="228">
        <v>21</v>
      </c>
      <c r="F47" s="228">
        <v>9548</v>
      </c>
      <c r="G47" s="220">
        <v>5749</v>
      </c>
      <c r="H47" s="220">
        <v>65</v>
      </c>
      <c r="I47" s="218">
        <f t="shared" si="0"/>
        <v>177450</v>
      </c>
      <c r="J47" s="218">
        <f t="shared" si="1"/>
        <v>210000</v>
      </c>
      <c r="K47" s="233">
        <f t="shared" si="2"/>
        <v>387450</v>
      </c>
    </row>
    <row r="48" spans="1:18" ht="18.95" customHeight="1" x14ac:dyDescent="0.25">
      <c r="A48" s="79">
        <v>43</v>
      </c>
      <c r="B48" s="217" t="s">
        <v>178</v>
      </c>
      <c r="C48" s="218">
        <v>13000</v>
      </c>
      <c r="D48" s="218">
        <v>10000</v>
      </c>
      <c r="E48" s="228">
        <v>22</v>
      </c>
      <c r="F48" s="228">
        <v>16240</v>
      </c>
      <c r="G48" s="220">
        <v>10103</v>
      </c>
      <c r="H48" s="220">
        <v>60</v>
      </c>
      <c r="I48" s="218">
        <f t="shared" si="0"/>
        <v>171600</v>
      </c>
      <c r="J48" s="218">
        <f t="shared" si="1"/>
        <v>220000</v>
      </c>
      <c r="K48" s="233">
        <f t="shared" si="2"/>
        <v>391600</v>
      </c>
    </row>
    <row r="49" spans="1:11" ht="18.95" customHeight="1" x14ac:dyDescent="0.25">
      <c r="A49" s="79">
        <v>44</v>
      </c>
      <c r="B49" s="217" t="s">
        <v>179</v>
      </c>
      <c r="C49" s="218">
        <v>13000</v>
      </c>
      <c r="D49" s="218">
        <v>10000</v>
      </c>
      <c r="E49" s="228">
        <v>12</v>
      </c>
      <c r="F49" s="228">
        <v>12612</v>
      </c>
      <c r="G49" s="220">
        <v>12612</v>
      </c>
      <c r="H49" s="220">
        <v>100</v>
      </c>
      <c r="I49" s="218">
        <f t="shared" si="0"/>
        <v>156000</v>
      </c>
      <c r="J49" s="218">
        <f t="shared" si="1"/>
        <v>120000</v>
      </c>
      <c r="K49" s="233">
        <f t="shared" si="2"/>
        <v>276000</v>
      </c>
    </row>
    <row r="50" spans="1:11" ht="18.95" customHeight="1" x14ac:dyDescent="0.25">
      <c r="A50" s="79">
        <v>45</v>
      </c>
      <c r="B50" s="217" t="s">
        <v>180</v>
      </c>
      <c r="C50" s="218">
        <v>13000</v>
      </c>
      <c r="D50" s="218">
        <v>10000</v>
      </c>
      <c r="E50" s="228">
        <v>7</v>
      </c>
      <c r="F50" s="228">
        <v>4322</v>
      </c>
      <c r="G50" s="220">
        <v>1000</v>
      </c>
      <c r="H50" s="220">
        <v>23</v>
      </c>
      <c r="I50" s="218">
        <f t="shared" ref="I50:I55" si="9">C50/100*H50*E50</f>
        <v>20930</v>
      </c>
      <c r="J50" s="218">
        <f t="shared" ref="J50:J55" si="10">E50*D50</f>
        <v>70000</v>
      </c>
      <c r="K50" s="233">
        <f t="shared" ref="K50:K55" si="11">I50+J50</f>
        <v>90930</v>
      </c>
    </row>
    <row r="51" spans="1:11" ht="18.95" customHeight="1" x14ac:dyDescent="0.25">
      <c r="A51" s="79">
        <v>46</v>
      </c>
      <c r="B51" s="217" t="s">
        <v>181</v>
      </c>
      <c r="C51" s="218">
        <v>13000</v>
      </c>
      <c r="D51" s="218">
        <v>10000</v>
      </c>
      <c r="E51" s="228">
        <v>15</v>
      </c>
      <c r="F51" s="228">
        <v>43250</v>
      </c>
      <c r="G51" s="220">
        <v>44180</v>
      </c>
      <c r="H51" s="220">
        <v>100</v>
      </c>
      <c r="I51" s="218">
        <f t="shared" si="9"/>
        <v>195000</v>
      </c>
      <c r="J51" s="218">
        <f t="shared" si="10"/>
        <v>150000</v>
      </c>
      <c r="K51" s="233">
        <f t="shared" si="11"/>
        <v>345000</v>
      </c>
    </row>
    <row r="52" spans="1:11" ht="18.95" customHeight="1" x14ac:dyDescent="0.25">
      <c r="A52" s="79">
        <v>47</v>
      </c>
      <c r="B52" s="217" t="s">
        <v>182</v>
      </c>
      <c r="C52" s="218">
        <v>13000</v>
      </c>
      <c r="D52" s="218">
        <v>10000</v>
      </c>
      <c r="E52" s="228">
        <v>16</v>
      </c>
      <c r="F52" s="228">
        <v>54500</v>
      </c>
      <c r="G52" s="220">
        <v>54280</v>
      </c>
      <c r="H52" s="220">
        <v>100</v>
      </c>
      <c r="I52" s="218">
        <f t="shared" si="9"/>
        <v>208000</v>
      </c>
      <c r="J52" s="218">
        <f t="shared" si="10"/>
        <v>160000</v>
      </c>
      <c r="K52" s="233">
        <f t="shared" si="11"/>
        <v>368000</v>
      </c>
    </row>
    <row r="53" spans="1:11" ht="18.95" customHeight="1" x14ac:dyDescent="0.25">
      <c r="A53" s="79">
        <v>48</v>
      </c>
      <c r="B53" s="217" t="s">
        <v>183</v>
      </c>
      <c r="C53" s="218">
        <v>13000</v>
      </c>
      <c r="D53" s="218">
        <v>10000</v>
      </c>
      <c r="E53" s="228">
        <v>15</v>
      </c>
      <c r="F53" s="228">
        <v>14720</v>
      </c>
      <c r="G53" s="220">
        <v>14720</v>
      </c>
      <c r="H53" s="220">
        <v>100</v>
      </c>
      <c r="I53" s="218">
        <f t="shared" si="9"/>
        <v>195000</v>
      </c>
      <c r="J53" s="218">
        <f t="shared" si="10"/>
        <v>150000</v>
      </c>
      <c r="K53" s="233">
        <f t="shared" si="11"/>
        <v>345000</v>
      </c>
    </row>
    <row r="54" spans="1:11" ht="18.95" customHeight="1" x14ac:dyDescent="0.25">
      <c r="A54" s="79">
        <v>49</v>
      </c>
      <c r="B54" s="217" t="s">
        <v>184</v>
      </c>
      <c r="C54" s="218">
        <v>13000</v>
      </c>
      <c r="D54" s="218">
        <v>10000</v>
      </c>
      <c r="E54" s="228">
        <v>16</v>
      </c>
      <c r="F54" s="228">
        <v>18656</v>
      </c>
      <c r="G54" s="220">
        <v>19065</v>
      </c>
      <c r="H54" s="220">
        <v>101</v>
      </c>
      <c r="I54" s="218">
        <f t="shared" si="9"/>
        <v>210080</v>
      </c>
      <c r="J54" s="218">
        <f t="shared" si="10"/>
        <v>160000</v>
      </c>
      <c r="K54" s="233">
        <f t="shared" si="11"/>
        <v>370080</v>
      </c>
    </row>
    <row r="55" spans="1:11" ht="18.95" customHeight="1" x14ac:dyDescent="0.25">
      <c r="A55" s="79">
        <v>50</v>
      </c>
      <c r="B55" s="217" t="s">
        <v>185</v>
      </c>
      <c r="C55" s="218">
        <v>13000</v>
      </c>
      <c r="D55" s="218">
        <v>10000</v>
      </c>
      <c r="E55" s="228">
        <v>15</v>
      </c>
      <c r="F55" s="228">
        <v>17168</v>
      </c>
      <c r="G55" s="220">
        <v>17418</v>
      </c>
      <c r="H55" s="220">
        <v>101</v>
      </c>
      <c r="I55" s="218">
        <f t="shared" si="9"/>
        <v>196950</v>
      </c>
      <c r="J55" s="218">
        <f t="shared" si="10"/>
        <v>150000</v>
      </c>
      <c r="K55" s="233">
        <f t="shared" si="11"/>
        <v>346950</v>
      </c>
    </row>
    <row r="56" spans="1:11" ht="18.95" customHeight="1" x14ac:dyDescent="0.25">
      <c r="A56" s="79">
        <v>51</v>
      </c>
      <c r="B56" s="217" t="s">
        <v>186</v>
      </c>
      <c r="C56" s="218">
        <v>13000</v>
      </c>
      <c r="D56" s="218">
        <v>10000</v>
      </c>
      <c r="E56" s="228">
        <v>14</v>
      </c>
      <c r="F56" s="228">
        <v>11524</v>
      </c>
      <c r="G56" s="220">
        <v>11918</v>
      </c>
      <c r="H56" s="220">
        <v>102</v>
      </c>
      <c r="I56" s="218">
        <f t="shared" ref="I56:I64" si="12">C56/100*H56*E56</f>
        <v>185640</v>
      </c>
      <c r="J56" s="218">
        <f t="shared" ref="J56:J64" si="13">E56*D56</f>
        <v>140000</v>
      </c>
      <c r="K56" s="233">
        <f t="shared" ref="K56:K64" si="14">I56+J56</f>
        <v>325640</v>
      </c>
    </row>
    <row r="57" spans="1:11" ht="18.95" customHeight="1" x14ac:dyDescent="0.25">
      <c r="A57" s="79">
        <v>52</v>
      </c>
      <c r="B57" s="217" t="s">
        <v>187</v>
      </c>
      <c r="C57" s="218">
        <v>13000</v>
      </c>
      <c r="D57" s="218">
        <v>10000</v>
      </c>
      <c r="E57" s="228">
        <v>16</v>
      </c>
      <c r="F57" s="228">
        <v>10900</v>
      </c>
      <c r="G57" s="220">
        <v>10900</v>
      </c>
      <c r="H57" s="220">
        <v>100</v>
      </c>
      <c r="I57" s="218">
        <f t="shared" si="12"/>
        <v>208000</v>
      </c>
      <c r="J57" s="218">
        <f t="shared" si="13"/>
        <v>160000</v>
      </c>
      <c r="K57" s="233">
        <f t="shared" si="14"/>
        <v>368000</v>
      </c>
    </row>
    <row r="58" spans="1:11" ht="18.95" customHeight="1" x14ac:dyDescent="0.25">
      <c r="A58" s="79">
        <v>53</v>
      </c>
      <c r="B58" s="217" t="s">
        <v>188</v>
      </c>
      <c r="C58" s="218">
        <v>13000</v>
      </c>
      <c r="D58" s="218">
        <v>10000</v>
      </c>
      <c r="E58" s="228">
        <v>16</v>
      </c>
      <c r="F58" s="228">
        <v>19056</v>
      </c>
      <c r="G58" s="220">
        <v>19666</v>
      </c>
      <c r="H58" s="220">
        <v>104</v>
      </c>
      <c r="I58" s="218">
        <f t="shared" si="12"/>
        <v>216320</v>
      </c>
      <c r="J58" s="218">
        <f t="shared" si="13"/>
        <v>160000</v>
      </c>
      <c r="K58" s="233">
        <f t="shared" si="14"/>
        <v>376320</v>
      </c>
    </row>
    <row r="59" spans="1:11" ht="18.95" customHeight="1" x14ac:dyDescent="0.25">
      <c r="A59" s="79">
        <v>54</v>
      </c>
      <c r="B59" s="217" t="s">
        <v>189</v>
      </c>
      <c r="C59" s="218">
        <v>13000</v>
      </c>
      <c r="D59" s="218">
        <v>10000</v>
      </c>
      <c r="E59" s="228">
        <v>14</v>
      </c>
      <c r="F59" s="228">
        <v>11725</v>
      </c>
      <c r="G59" s="220">
        <v>11765</v>
      </c>
      <c r="H59" s="220">
        <v>100</v>
      </c>
      <c r="I59" s="218">
        <f t="shared" si="12"/>
        <v>182000</v>
      </c>
      <c r="J59" s="218">
        <f t="shared" si="13"/>
        <v>140000</v>
      </c>
      <c r="K59" s="233">
        <f t="shared" si="14"/>
        <v>322000</v>
      </c>
    </row>
    <row r="60" spans="1:11" ht="18.95" customHeight="1" x14ac:dyDescent="0.25">
      <c r="A60" s="79">
        <v>55</v>
      </c>
      <c r="B60" s="217" t="s">
        <v>122</v>
      </c>
      <c r="C60" s="218">
        <v>13000</v>
      </c>
      <c r="D60" s="218">
        <v>10000</v>
      </c>
      <c r="E60" s="228">
        <v>15</v>
      </c>
      <c r="F60" s="228">
        <v>7328</v>
      </c>
      <c r="G60" s="220">
        <v>7328</v>
      </c>
      <c r="H60" s="220">
        <v>100</v>
      </c>
      <c r="I60" s="218">
        <f t="shared" si="12"/>
        <v>195000</v>
      </c>
      <c r="J60" s="218">
        <f t="shared" si="13"/>
        <v>150000</v>
      </c>
      <c r="K60" s="233">
        <f t="shared" si="14"/>
        <v>345000</v>
      </c>
    </row>
    <row r="61" spans="1:11" ht="18.95" customHeight="1" x14ac:dyDescent="0.25">
      <c r="A61" s="79">
        <v>56</v>
      </c>
      <c r="B61" s="217" t="s">
        <v>190</v>
      </c>
      <c r="C61" s="218">
        <v>13000</v>
      </c>
      <c r="D61" s="218">
        <v>10000</v>
      </c>
      <c r="E61" s="228">
        <v>16</v>
      </c>
      <c r="F61" s="228">
        <v>12588</v>
      </c>
      <c r="G61" s="220">
        <v>12613</v>
      </c>
      <c r="H61" s="220">
        <v>114</v>
      </c>
      <c r="I61" s="218">
        <f t="shared" si="12"/>
        <v>237120</v>
      </c>
      <c r="J61" s="218">
        <f t="shared" si="13"/>
        <v>160000</v>
      </c>
      <c r="K61" s="233">
        <f t="shared" si="14"/>
        <v>397120</v>
      </c>
    </row>
    <row r="62" spans="1:11" ht="18.95" customHeight="1" x14ac:dyDescent="0.25">
      <c r="A62" s="79">
        <v>57</v>
      </c>
      <c r="B62" s="217" t="s">
        <v>191</v>
      </c>
      <c r="C62" s="218">
        <v>13000</v>
      </c>
      <c r="D62" s="218">
        <v>10000</v>
      </c>
      <c r="E62" s="228">
        <v>16</v>
      </c>
      <c r="F62" s="228">
        <v>50375</v>
      </c>
      <c r="G62" s="220">
        <v>50030</v>
      </c>
      <c r="H62" s="220">
        <v>100</v>
      </c>
      <c r="I62" s="218">
        <f t="shared" si="12"/>
        <v>208000</v>
      </c>
      <c r="J62" s="218">
        <f t="shared" si="13"/>
        <v>160000</v>
      </c>
      <c r="K62" s="233">
        <f t="shared" si="14"/>
        <v>368000</v>
      </c>
    </row>
    <row r="63" spans="1:11" ht="18.95" customHeight="1" x14ac:dyDescent="0.25">
      <c r="A63" s="79">
        <v>58</v>
      </c>
      <c r="B63" s="217" t="s">
        <v>192</v>
      </c>
      <c r="C63" s="218">
        <v>13000</v>
      </c>
      <c r="D63" s="218">
        <v>10000</v>
      </c>
      <c r="E63" s="228">
        <v>16</v>
      </c>
      <c r="F63" s="228">
        <v>49000</v>
      </c>
      <c r="G63" s="220">
        <v>48850</v>
      </c>
      <c r="H63" s="220">
        <v>100</v>
      </c>
      <c r="I63" s="218">
        <f t="shared" si="12"/>
        <v>208000</v>
      </c>
      <c r="J63" s="218">
        <f t="shared" si="13"/>
        <v>160000</v>
      </c>
      <c r="K63" s="233">
        <f t="shared" si="14"/>
        <v>368000</v>
      </c>
    </row>
    <row r="64" spans="1:11" ht="18.95" customHeight="1" x14ac:dyDescent="0.25">
      <c r="A64" s="79">
        <v>59</v>
      </c>
      <c r="B64" s="217" t="s">
        <v>193</v>
      </c>
      <c r="C64" s="218">
        <v>13000</v>
      </c>
      <c r="D64" s="218">
        <v>10000</v>
      </c>
      <c r="E64" s="228">
        <v>15</v>
      </c>
      <c r="F64" s="228">
        <v>6413</v>
      </c>
      <c r="G64" s="220">
        <v>6413</v>
      </c>
      <c r="H64" s="220">
        <v>107</v>
      </c>
      <c r="I64" s="218">
        <f t="shared" si="12"/>
        <v>208650</v>
      </c>
      <c r="J64" s="218">
        <f t="shared" si="13"/>
        <v>150000</v>
      </c>
      <c r="K64" s="233">
        <f t="shared" si="14"/>
        <v>358650</v>
      </c>
    </row>
    <row r="65" spans="1:11" ht="17.100000000000001" customHeight="1" x14ac:dyDescent="0.25">
      <c r="A65" s="79"/>
      <c r="B65" s="235"/>
      <c r="C65" s="235"/>
      <c r="D65" s="236"/>
      <c r="E65" s="219">
        <f>AVERAGE(E6:E64)</f>
        <v>17.711864406779661</v>
      </c>
      <c r="F65" s="237">
        <f>SUM(F6:F64)</f>
        <v>1185955</v>
      </c>
      <c r="G65" s="237">
        <f>SUM(G6:G64)</f>
        <v>801058</v>
      </c>
      <c r="H65" s="219">
        <f>AVERAGE(H6:H64)</f>
        <v>63.779661016949156</v>
      </c>
      <c r="I65" s="241">
        <f>SUM(I6:I64)</f>
        <v>8756670</v>
      </c>
      <c r="J65" s="241">
        <f>SUM(J6:J64)</f>
        <v>10450000</v>
      </c>
      <c r="K65" s="241">
        <f>SUM(K6:K64)</f>
        <v>19206670</v>
      </c>
    </row>
    <row r="66" spans="1:11" ht="9" customHeight="1" x14ac:dyDescent="0.25"/>
    <row r="67" spans="1:11" ht="14.1" customHeight="1" x14ac:dyDescent="0.25">
      <c r="B67" s="238"/>
      <c r="C67" s="239"/>
      <c r="H67" s="280" t="s">
        <v>119</v>
      </c>
      <c r="I67" s="280"/>
      <c r="J67" s="280"/>
      <c r="K67" s="280"/>
    </row>
    <row r="68" spans="1:11" ht="14.45" customHeight="1" x14ac:dyDescent="0.25">
      <c r="B68" s="281"/>
      <c r="C68" s="281"/>
      <c r="D68" s="210"/>
      <c r="I68" s="282"/>
      <c r="J68" s="282"/>
      <c r="K68" s="282"/>
    </row>
    <row r="69" spans="1:11" ht="14.45" customHeight="1" x14ac:dyDescent="0.25">
      <c r="B69" s="281"/>
      <c r="C69" s="281"/>
      <c r="D69" s="210"/>
      <c r="I69" s="282"/>
      <c r="J69" s="282"/>
      <c r="K69" s="282"/>
    </row>
    <row r="70" spans="1:11" ht="18" customHeight="1" x14ac:dyDescent="0.25">
      <c r="B70" s="281"/>
      <c r="C70" s="281"/>
      <c r="D70" s="210"/>
      <c r="I70" s="282"/>
      <c r="J70" s="282"/>
      <c r="K70" s="282"/>
    </row>
    <row r="71" spans="1:11" ht="24" customHeight="1" x14ac:dyDescent="0.25">
      <c r="B71" s="281"/>
      <c r="C71" s="281"/>
      <c r="D71" s="210"/>
      <c r="I71" s="282"/>
      <c r="J71" s="282"/>
      <c r="K71" s="282"/>
    </row>
    <row r="72" spans="1:11" ht="14.45" customHeight="1" x14ac:dyDescent="0.25">
      <c r="C72" s="210"/>
      <c r="D72" s="210"/>
      <c r="I72" s="239"/>
      <c r="J72" s="239"/>
      <c r="K72" s="239"/>
    </row>
  </sheetData>
  <autoFilter ref="A5:O65" xr:uid="{00000000-0009-0000-0000-000003000000}"/>
  <mergeCells count="9">
    <mergeCell ref="A1:K2"/>
    <mergeCell ref="A3:K3"/>
    <mergeCell ref="A4:B4"/>
    <mergeCell ref="H67:K67"/>
    <mergeCell ref="B68:B71"/>
    <mergeCell ref="C68:C71"/>
    <mergeCell ref="I68:I71"/>
    <mergeCell ref="J68:J71"/>
    <mergeCell ref="K68:K71"/>
  </mergeCells>
  <printOptions horizontalCentered="1"/>
  <pageMargins left="0.19652777777777777" right="0.11999999999999998" top="0.39305555555555555" bottom="0.2" header="0.2" footer="0"/>
  <pageSetup scale="72" orientation="portrait" verticalDpi="180" r:id="rId1"/>
  <headerFooter scaleWithDoc="0" alignWithMargins="0"/>
  <rowBreaks count="6" manualBreakCount="6">
    <brk id="52" max="10" man="1"/>
    <brk id="72" max="16383" man="1"/>
    <brk id="72" max="16383" man="1"/>
    <brk id="72" max="16383" man="1"/>
    <brk id="74" max="16383" man="1"/>
    <brk id="74" max="16383" man="1"/>
  </rowBreaks>
  <colBreaks count="1" manualBreakCount="1">
    <brk id="16" max="71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V36"/>
  <sheetViews>
    <sheetView topLeftCell="A10" zoomScaleNormal="100" workbookViewId="0">
      <selection activeCell="F25" sqref="F25"/>
    </sheetView>
  </sheetViews>
  <sheetFormatPr defaultRowHeight="15" x14ac:dyDescent="0.2"/>
  <cols>
    <col min="1" max="1" width="9.140625" style="3" customWidth="1"/>
    <col min="2" max="2" width="14.5703125" style="3" customWidth="1"/>
    <col min="3" max="3" width="22" style="3" customWidth="1"/>
    <col min="4" max="4" width="24.42578125" style="167" customWidth="1"/>
    <col min="5" max="5" width="16.7109375" style="3" customWidth="1"/>
    <col min="6" max="6" width="16.42578125" style="3" customWidth="1"/>
    <col min="7" max="7" width="16.5703125" style="3" customWidth="1"/>
    <col min="8" max="209" width="9.140625" style="3" customWidth="1"/>
    <col min="210" max="255" width="9.140625" style="2" customWidth="1"/>
    <col min="256" max="256" width="9.140625" style="2"/>
  </cols>
  <sheetData>
    <row r="3" spans="1:256" ht="15.75" x14ac:dyDescent="0.2">
      <c r="A3" s="286" t="s">
        <v>194</v>
      </c>
      <c r="B3" s="286"/>
      <c r="C3" s="286"/>
      <c r="D3" s="287"/>
      <c r="E3" s="286"/>
      <c r="F3" s="286"/>
      <c r="G3" s="286"/>
    </row>
    <row r="4" spans="1:256" ht="15.75" x14ac:dyDescent="0.2">
      <c r="A4" s="168"/>
      <c r="B4" s="286" t="str">
        <f>Invoice!A3</f>
        <v>PERIODE : 16 OKTOBER - 15 NOVEMBER 2022</v>
      </c>
      <c r="C4" s="286"/>
      <c r="D4" s="287"/>
      <c r="E4" s="286"/>
      <c r="F4" s="286"/>
      <c r="G4" s="286"/>
    </row>
    <row r="5" spans="1:256" ht="15.75" x14ac:dyDescent="0.2">
      <c r="A5" s="168"/>
      <c r="B5" s="168"/>
      <c r="C5" s="168"/>
      <c r="D5" s="169"/>
      <c r="E5" s="168"/>
      <c r="F5" s="168"/>
      <c r="G5" s="168"/>
    </row>
    <row r="7" spans="1:256" s="132" customFormat="1" ht="15.75" x14ac:dyDescent="0.2">
      <c r="A7" s="170" t="s">
        <v>3</v>
      </c>
      <c r="B7" s="170" t="s">
        <v>195</v>
      </c>
      <c r="C7" s="170" t="s">
        <v>196</v>
      </c>
      <c r="D7" s="171" t="s">
        <v>197</v>
      </c>
      <c r="E7" s="172" t="s">
        <v>198</v>
      </c>
      <c r="F7" s="172" t="s">
        <v>199</v>
      </c>
      <c r="G7" s="173" t="s">
        <v>198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 s="132" customFormat="1" x14ac:dyDescent="0.25">
      <c r="A8" s="174">
        <v>1</v>
      </c>
      <c r="B8" s="175" t="s">
        <v>200</v>
      </c>
      <c r="C8" s="176" t="s">
        <v>201</v>
      </c>
      <c r="D8" s="177" t="s">
        <v>202</v>
      </c>
      <c r="E8" s="178">
        <v>32</v>
      </c>
      <c r="F8" s="179">
        <f>265+608</f>
        <v>873</v>
      </c>
      <c r="G8" s="180">
        <f>E8*F8</f>
        <v>27936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pans="1:256" s="132" customFormat="1" x14ac:dyDescent="0.25">
      <c r="A9" s="174">
        <v>2</v>
      </c>
      <c r="B9" s="175" t="s">
        <v>203</v>
      </c>
      <c r="C9" s="181" t="s">
        <v>204</v>
      </c>
      <c r="D9" s="181" t="s">
        <v>205</v>
      </c>
      <c r="E9" s="182">
        <v>32</v>
      </c>
      <c r="F9" s="179">
        <f>35+13</f>
        <v>48</v>
      </c>
      <c r="G9" s="183">
        <f>E9*F9</f>
        <v>1536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pans="1:256" s="132" customFormat="1" x14ac:dyDescent="0.25">
      <c r="A10" s="174">
        <v>3</v>
      </c>
      <c r="B10" s="175" t="s">
        <v>206</v>
      </c>
      <c r="C10" s="175">
        <v>2434922500</v>
      </c>
      <c r="D10" s="175" t="s">
        <v>207</v>
      </c>
      <c r="E10" s="184">
        <v>20</v>
      </c>
      <c r="F10" s="179">
        <v>28</v>
      </c>
      <c r="G10" s="180">
        <f t="shared" ref="G10:G17" si="0">E10*F10</f>
        <v>560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s="132" customFormat="1" x14ac:dyDescent="0.25">
      <c r="A11" s="174">
        <v>4</v>
      </c>
      <c r="B11" s="175" t="s">
        <v>206</v>
      </c>
      <c r="C11" s="185">
        <v>8152686901</v>
      </c>
      <c r="D11" s="186" t="s">
        <v>208</v>
      </c>
      <c r="E11" s="19">
        <v>14</v>
      </c>
      <c r="F11" s="179">
        <f>19+2</f>
        <v>21</v>
      </c>
      <c r="G11" s="183">
        <f t="shared" si="0"/>
        <v>294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pans="1:256" s="132" customFormat="1" x14ac:dyDescent="0.25">
      <c r="A12" s="174">
        <v>5</v>
      </c>
      <c r="B12" s="175" t="s">
        <v>209</v>
      </c>
      <c r="C12" s="175" t="s">
        <v>210</v>
      </c>
      <c r="D12" s="175" t="s">
        <v>211</v>
      </c>
      <c r="E12" s="184">
        <v>20</v>
      </c>
      <c r="F12" s="179">
        <f>233+148</f>
        <v>381</v>
      </c>
      <c r="G12" s="180">
        <f t="shared" si="0"/>
        <v>7620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pans="1:256" s="132" customFormat="1" x14ac:dyDescent="0.25">
      <c r="A13" s="174">
        <v>6</v>
      </c>
      <c r="B13" s="175" t="s">
        <v>212</v>
      </c>
      <c r="C13" s="175" t="s">
        <v>213</v>
      </c>
      <c r="D13" s="175" t="s">
        <v>214</v>
      </c>
      <c r="E13" s="184">
        <v>32</v>
      </c>
      <c r="F13" s="179">
        <f>73+19</f>
        <v>92</v>
      </c>
      <c r="G13" s="183">
        <f t="shared" si="0"/>
        <v>2944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s="132" customFormat="1" x14ac:dyDescent="0.25">
      <c r="A14" s="174">
        <v>7</v>
      </c>
      <c r="B14" s="175" t="s">
        <v>215</v>
      </c>
      <c r="C14" s="175" t="s">
        <v>216</v>
      </c>
      <c r="D14" s="175" t="s">
        <v>217</v>
      </c>
      <c r="E14" s="184">
        <v>36.5</v>
      </c>
      <c r="F14" s="179">
        <f>2+9</f>
        <v>11</v>
      </c>
      <c r="G14" s="180">
        <f t="shared" si="0"/>
        <v>401.5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spans="1:256" s="132" customFormat="1" x14ac:dyDescent="0.25">
      <c r="A15" s="174">
        <v>8</v>
      </c>
      <c r="B15" s="175" t="s">
        <v>218</v>
      </c>
      <c r="C15" s="175" t="s">
        <v>219</v>
      </c>
      <c r="D15" s="175" t="s">
        <v>220</v>
      </c>
      <c r="E15" s="184">
        <v>24.5</v>
      </c>
      <c r="F15" s="179">
        <v>39</v>
      </c>
      <c r="G15" s="183">
        <f t="shared" si="0"/>
        <v>955.5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pans="1:256" s="132" customFormat="1" x14ac:dyDescent="0.25">
      <c r="A16" s="174">
        <v>9</v>
      </c>
      <c r="B16" s="175" t="s">
        <v>206</v>
      </c>
      <c r="C16" s="175" t="s">
        <v>221</v>
      </c>
      <c r="D16" s="175" t="s">
        <v>222</v>
      </c>
      <c r="E16" s="184">
        <v>32</v>
      </c>
      <c r="F16" s="179">
        <v>8</v>
      </c>
      <c r="G16" s="180">
        <f t="shared" si="0"/>
        <v>256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256" s="132" customFormat="1" x14ac:dyDescent="0.25">
      <c r="A17" s="174">
        <v>10</v>
      </c>
      <c r="B17" s="175" t="s">
        <v>223</v>
      </c>
      <c r="C17" s="175" t="s">
        <v>224</v>
      </c>
      <c r="D17" s="175" t="s">
        <v>225</v>
      </c>
      <c r="E17" s="184">
        <v>24.5</v>
      </c>
      <c r="F17" s="179">
        <f>6+1</f>
        <v>7</v>
      </c>
      <c r="G17" s="183">
        <f t="shared" si="0"/>
        <v>171.5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pans="1:256" s="132" customFormat="1" hidden="1" x14ac:dyDescent="0.25">
      <c r="A18" s="174">
        <v>8</v>
      </c>
      <c r="B18" s="25"/>
      <c r="C18" s="187"/>
      <c r="D18" s="187"/>
      <c r="E18" s="19"/>
      <c r="F18" s="188"/>
      <c r="G18" s="189">
        <f t="shared" ref="G18:G24" si="1">E18*F18</f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pans="1:256" s="132" customFormat="1" hidden="1" x14ac:dyDescent="0.25">
      <c r="A19" s="174">
        <v>9</v>
      </c>
      <c r="B19" s="25"/>
      <c r="C19" s="190"/>
      <c r="D19" s="191"/>
      <c r="E19" s="192"/>
      <c r="F19" s="188"/>
      <c r="G19" s="189">
        <f t="shared" si="1"/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pans="1:256" s="132" customFormat="1" hidden="1" x14ac:dyDescent="0.25">
      <c r="A20" s="174">
        <v>10</v>
      </c>
      <c r="B20" s="16"/>
      <c r="C20" s="190"/>
      <c r="D20" s="191"/>
      <c r="E20" s="192"/>
      <c r="F20" s="188"/>
      <c r="G20" s="189">
        <f t="shared" si="1"/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pans="1:256" s="132" customFormat="1" hidden="1" x14ac:dyDescent="0.25">
      <c r="A21" s="174">
        <v>11</v>
      </c>
      <c r="B21" s="16"/>
      <c r="C21" s="79"/>
      <c r="D21" s="193"/>
      <c r="E21" s="77"/>
      <c r="F21" s="188"/>
      <c r="G21" s="189">
        <f t="shared" si="1"/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pans="1:256" s="132" customFormat="1" hidden="1" x14ac:dyDescent="0.25">
      <c r="A22" s="174">
        <v>12</v>
      </c>
      <c r="B22" s="25"/>
      <c r="C22" s="25"/>
      <c r="D22" s="194"/>
      <c r="E22" s="19"/>
      <c r="F22" s="188"/>
      <c r="G22" s="189">
        <f t="shared" si="1"/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s="132" customFormat="1" hidden="1" x14ac:dyDescent="0.25">
      <c r="A23" s="174">
        <v>13</v>
      </c>
      <c r="B23" s="25"/>
      <c r="C23" s="190"/>
      <c r="D23" s="191"/>
      <c r="E23" s="192"/>
      <c r="F23" s="188"/>
      <c r="G23" s="189">
        <f t="shared" si="1"/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pans="1:256" s="132" customFormat="1" hidden="1" x14ac:dyDescent="0.25">
      <c r="A24" s="174">
        <v>14</v>
      </c>
      <c r="B24" s="25"/>
      <c r="C24" s="16"/>
      <c r="D24" s="194"/>
      <c r="E24" s="19"/>
      <c r="F24" s="188"/>
      <c r="G24" s="189">
        <f t="shared" si="1"/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</row>
    <row r="25" spans="1:256" s="132" customFormat="1" x14ac:dyDescent="0.2">
      <c r="A25" s="288"/>
      <c r="B25" s="289"/>
      <c r="C25" s="289"/>
      <c r="D25" s="289"/>
      <c r="E25" s="290"/>
      <c r="F25" s="195">
        <f>SUM(F8:F24)</f>
        <v>1508</v>
      </c>
      <c r="G25" s="196">
        <f>SUM(G8:G24)</f>
        <v>42674.5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spans="1:256" s="132" customFormat="1" x14ac:dyDescent="0.25">
      <c r="A26" s="3"/>
      <c r="B26" s="3"/>
      <c r="C26" s="3"/>
      <c r="D26" s="167"/>
      <c r="E26" s="197"/>
      <c r="F26" s="197"/>
      <c r="G26" s="198"/>
      <c r="H26" s="3"/>
      <c r="I26" s="3">
        <f>45+790+672</f>
        <v>1507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</row>
    <row r="27" spans="1:256" x14ac:dyDescent="0.25">
      <c r="E27" s="291" t="str">
        <f>Invoice!C14</f>
        <v>Purwakarta, 23 November 2022</v>
      </c>
      <c r="F27" s="291"/>
      <c r="G27" s="291"/>
    </row>
    <row r="28" spans="1:256" x14ac:dyDescent="0.2">
      <c r="D28" s="199"/>
      <c r="E28" s="292"/>
      <c r="F28" s="292"/>
      <c r="G28" s="292"/>
      <c r="J28" s="3" t="s">
        <v>226</v>
      </c>
    </row>
    <row r="29" spans="1:256" x14ac:dyDescent="0.25">
      <c r="D29" s="200"/>
      <c r="E29" s="201"/>
      <c r="F29" s="202"/>
      <c r="G29" s="203"/>
    </row>
    <row r="30" spans="1:256" x14ac:dyDescent="0.2">
      <c r="D30" s="283"/>
      <c r="E30" s="284"/>
      <c r="F30" s="285"/>
      <c r="G30" s="284"/>
    </row>
    <row r="31" spans="1:256" x14ac:dyDescent="0.2">
      <c r="D31" s="283"/>
      <c r="E31" s="284"/>
      <c r="F31" s="285"/>
      <c r="G31" s="284"/>
    </row>
    <row r="32" spans="1:256" ht="12.75" customHeight="1" x14ac:dyDescent="0.2">
      <c r="D32" s="283"/>
      <c r="E32" s="284"/>
      <c r="F32" s="285"/>
      <c r="G32" s="284"/>
    </row>
    <row r="33" spans="4:7" ht="12.75" customHeight="1" x14ac:dyDescent="0.2">
      <c r="D33" s="283"/>
      <c r="E33" s="284"/>
      <c r="F33" s="285"/>
      <c r="G33" s="284"/>
    </row>
    <row r="34" spans="4:7" x14ac:dyDescent="0.25">
      <c r="D34" s="204"/>
      <c r="E34" s="205"/>
      <c r="F34" s="205"/>
      <c r="G34" s="205"/>
    </row>
    <row r="36" spans="4:7" ht="15.75" x14ac:dyDescent="0.25">
      <c r="E36" s="206"/>
      <c r="F36" s="206"/>
      <c r="G36" s="207"/>
    </row>
  </sheetData>
  <mergeCells count="9">
    <mergeCell ref="D30:D33"/>
    <mergeCell ref="E30:E33"/>
    <mergeCell ref="F30:F33"/>
    <mergeCell ref="G30:G33"/>
    <mergeCell ref="A3:G3"/>
    <mergeCell ref="B4:G4"/>
    <mergeCell ref="A25:E25"/>
    <mergeCell ref="E27:G27"/>
    <mergeCell ref="E28:G28"/>
  </mergeCells>
  <conditionalFormatting sqref="C9">
    <cfRule type="duplicateValues" dxfId="3" priority="15"/>
    <cfRule type="duplicateValues" dxfId="2" priority="16"/>
  </conditionalFormatting>
  <conditionalFormatting sqref="D9">
    <cfRule type="duplicateValues" dxfId="1" priority="13"/>
    <cfRule type="duplicateValues" dxfId="0" priority="14"/>
  </conditionalFormatting>
  <pageMargins left="1.06" right="0.75" top="0.51" bottom="0.98" header="0.11999999999999998" footer="0.51"/>
  <pageSetup scale="98" orientation="landscape" verticalDpi="18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3"/>
  <sheetViews>
    <sheetView zoomScale="60" zoomScaleNormal="70" workbookViewId="0">
      <selection activeCell="D8" sqref="D8"/>
    </sheetView>
  </sheetViews>
  <sheetFormatPr defaultColWidth="9.140625" defaultRowHeight="18" x14ac:dyDescent="0.25"/>
  <cols>
    <col min="1" max="1" width="6.85546875" style="147" customWidth="1"/>
    <col min="2" max="2" width="34.5703125" style="147" customWidth="1"/>
    <col min="3" max="3" width="26" style="147" customWidth="1"/>
    <col min="4" max="4" width="24.42578125" style="147" customWidth="1"/>
    <col min="5" max="5" width="24.140625" style="147" customWidth="1"/>
    <col min="6" max="6" width="35.42578125" style="147" hidden="1" customWidth="1"/>
    <col min="7" max="7" width="26" style="147" customWidth="1"/>
    <col min="8" max="8" width="40" style="147" customWidth="1"/>
    <col min="9" max="9" width="10.5703125" style="147" customWidth="1"/>
    <col min="10" max="11" width="9.140625" style="147" customWidth="1"/>
    <col min="12" max="12" width="39.28515625" style="147" customWidth="1"/>
    <col min="13" max="14" width="9.140625" style="147" customWidth="1"/>
    <col min="15" max="15" width="22.7109375" style="147" customWidth="1"/>
    <col min="16" max="16384" width="9.140625" style="147"/>
  </cols>
  <sheetData>
    <row r="2" spans="1:12" ht="23.25" customHeight="1" x14ac:dyDescent="0.25">
      <c r="A2" s="293" t="s">
        <v>227</v>
      </c>
      <c r="B2" s="293"/>
      <c r="C2" s="293"/>
      <c r="D2" s="293"/>
      <c r="E2" s="293"/>
      <c r="F2" s="293"/>
      <c r="G2" s="293"/>
    </row>
    <row r="3" spans="1:12" ht="24.75" customHeight="1" x14ac:dyDescent="0.25">
      <c r="A3" s="293" t="str">
        <f>Invoice!A3</f>
        <v>PERIODE : 16 OKTOBER - 15 NOVEMBER 2022</v>
      </c>
      <c r="B3" s="293"/>
      <c r="C3" s="293"/>
      <c r="D3" s="293"/>
      <c r="E3" s="293"/>
      <c r="F3" s="293"/>
      <c r="G3" s="293"/>
      <c r="H3" s="147">
        <f>53781770-42675</f>
        <v>53739095</v>
      </c>
    </row>
    <row r="4" spans="1:12" ht="18" customHeight="1" x14ac:dyDescent="0.25"/>
    <row r="5" spans="1:12" ht="26.25" customHeight="1" x14ac:dyDescent="0.25">
      <c r="A5" s="299" t="s">
        <v>3</v>
      </c>
      <c r="B5" s="300" t="s">
        <v>228</v>
      </c>
      <c r="C5" s="299" t="s">
        <v>229</v>
      </c>
      <c r="D5" s="302" t="s">
        <v>230</v>
      </c>
      <c r="E5" s="299" t="s">
        <v>231</v>
      </c>
      <c r="F5" s="149" t="s">
        <v>232</v>
      </c>
      <c r="G5" s="299" t="s">
        <v>233</v>
      </c>
    </row>
    <row r="6" spans="1:12" ht="23.25" x14ac:dyDescent="0.25">
      <c r="A6" s="299"/>
      <c r="B6" s="300"/>
      <c r="C6" s="299"/>
      <c r="D6" s="303"/>
      <c r="E6" s="299"/>
      <c r="F6" s="149"/>
      <c r="G6" s="299"/>
    </row>
    <row r="7" spans="1:12" s="148" customFormat="1" ht="45.4" customHeight="1" x14ac:dyDescent="0.25">
      <c r="A7" s="149">
        <v>1</v>
      </c>
      <c r="B7" s="150" t="s">
        <v>0</v>
      </c>
      <c r="C7" s="151">
        <f>Invoice!C12</f>
        <v>58114491.666666672</v>
      </c>
      <c r="D7" s="152">
        <v>0</v>
      </c>
      <c r="E7" s="152">
        <v>0</v>
      </c>
      <c r="F7" s="153">
        <f>+C7+E7+D7</f>
        <v>58114491.666666672</v>
      </c>
      <c r="G7" s="154">
        <f>C7</f>
        <v>58114491.666666672</v>
      </c>
    </row>
    <row r="8" spans="1:12" ht="45.4" customHeight="1" x14ac:dyDescent="0.25">
      <c r="A8" s="294" t="s">
        <v>234</v>
      </c>
      <c r="B8" s="294"/>
      <c r="C8" s="152">
        <f>SUM(C7:C7)</f>
        <v>58114491.666666672</v>
      </c>
      <c r="D8" s="152">
        <f>SUM(D7:D7)</f>
        <v>0</v>
      </c>
      <c r="E8" s="152">
        <f>SUM(E7:E7)</f>
        <v>0</v>
      </c>
      <c r="F8" s="153">
        <f>SUM(F7:F7)</f>
        <v>58114491.666666672</v>
      </c>
      <c r="G8" s="154">
        <f>C8</f>
        <v>58114491.666666672</v>
      </c>
    </row>
    <row r="9" spans="1:12" ht="45.4" customHeight="1" x14ac:dyDescent="0.25">
      <c r="A9" s="156" t="s">
        <v>235</v>
      </c>
      <c r="B9" s="156"/>
      <c r="C9" s="157"/>
      <c r="D9" s="157"/>
      <c r="E9" s="158"/>
      <c r="F9" s="153"/>
      <c r="G9" s="154">
        <f>'NG MD 1'!G25</f>
        <v>42674.5</v>
      </c>
      <c r="H9" s="159"/>
      <c r="L9" s="159">
        <f>G8-G9</f>
        <v>58071817.166666672</v>
      </c>
    </row>
    <row r="10" spans="1:12" ht="45.4" customHeight="1" x14ac:dyDescent="0.25">
      <c r="A10" s="295" t="s">
        <v>234</v>
      </c>
      <c r="B10" s="296"/>
      <c r="C10" s="296"/>
      <c r="D10" s="296"/>
      <c r="E10" s="297"/>
      <c r="F10" s="155"/>
      <c r="G10" s="160">
        <f>G7-G9</f>
        <v>58071817.166666672</v>
      </c>
      <c r="H10" s="147">
        <f>23766060-5654</f>
        <v>23760406</v>
      </c>
    </row>
    <row r="11" spans="1:12" ht="20.25" x14ac:dyDescent="0.3">
      <c r="A11" s="161"/>
      <c r="B11" s="161"/>
      <c r="C11" s="161"/>
      <c r="D11" s="161"/>
      <c r="E11" s="161"/>
      <c r="F11" s="161"/>
      <c r="G11" s="161"/>
      <c r="H11" s="162">
        <f>G8-G9</f>
        <v>58071817.166666672</v>
      </c>
    </row>
    <row r="12" spans="1:12" ht="20.25" x14ac:dyDescent="0.3">
      <c r="A12" s="161"/>
      <c r="B12" s="161"/>
      <c r="C12" s="161"/>
      <c r="D12" s="161"/>
      <c r="E12" s="161"/>
      <c r="F12" s="161"/>
      <c r="G12" s="161"/>
    </row>
    <row r="13" spans="1:12" ht="26.1" customHeight="1" x14ac:dyDescent="0.35">
      <c r="A13" s="161"/>
      <c r="B13" s="163"/>
      <c r="C13" s="298" t="str">
        <f>Invoice!C14</f>
        <v>Purwakarta, 23 November 2022</v>
      </c>
      <c r="D13" s="298"/>
      <c r="E13" s="298"/>
      <c r="F13" s="298"/>
      <c r="G13" s="298"/>
    </row>
    <row r="14" spans="1:12" ht="23.25" x14ac:dyDescent="0.35">
      <c r="A14" s="161"/>
      <c r="B14" s="164"/>
      <c r="C14" s="164"/>
      <c r="D14" s="164"/>
      <c r="E14" s="164"/>
      <c r="F14" s="164"/>
      <c r="G14" s="164"/>
    </row>
    <row r="15" spans="1:12" ht="23.25" x14ac:dyDescent="0.35">
      <c r="A15" s="161"/>
      <c r="B15" s="301"/>
      <c r="C15" s="301"/>
      <c r="D15" s="301"/>
      <c r="E15" s="301"/>
      <c r="F15" s="164"/>
      <c r="G15" s="301"/>
      <c r="H15" s="159">
        <f>32868340-9271</f>
        <v>32859069</v>
      </c>
    </row>
    <row r="16" spans="1:12" ht="23.25" x14ac:dyDescent="0.35">
      <c r="A16" s="161"/>
      <c r="B16" s="301"/>
      <c r="C16" s="301"/>
      <c r="D16" s="301"/>
      <c r="E16" s="301"/>
      <c r="F16" s="164"/>
      <c r="G16" s="301"/>
    </row>
    <row r="17" spans="1:12" ht="23.25" x14ac:dyDescent="0.35">
      <c r="A17" s="161"/>
      <c r="B17" s="301"/>
      <c r="C17" s="301"/>
      <c r="D17" s="301"/>
      <c r="E17" s="301"/>
      <c r="F17" s="164"/>
      <c r="G17" s="301"/>
    </row>
    <row r="18" spans="1:12" ht="23.25" x14ac:dyDescent="0.35">
      <c r="A18" s="161"/>
      <c r="B18" s="301"/>
      <c r="C18" s="301"/>
      <c r="D18" s="301"/>
      <c r="E18" s="301"/>
      <c r="F18" s="164"/>
      <c r="G18" s="301"/>
      <c r="H18" s="159">
        <f>G8-G9</f>
        <v>58071817.166666672</v>
      </c>
    </row>
    <row r="19" spans="1:12" ht="23.1" customHeight="1" x14ac:dyDescent="0.35">
      <c r="A19" s="161"/>
      <c r="B19" s="164"/>
      <c r="C19" s="164"/>
      <c r="D19" s="164"/>
      <c r="E19" s="164"/>
      <c r="F19" s="164"/>
      <c r="G19" s="164"/>
    </row>
    <row r="20" spans="1:12" ht="19.5" x14ac:dyDescent="0.25">
      <c r="B20" s="165"/>
      <c r="C20" s="165"/>
      <c r="D20" s="165"/>
      <c r="E20" s="165"/>
      <c r="F20" s="165"/>
      <c r="G20" s="165"/>
    </row>
    <row r="21" spans="1:12" x14ac:dyDescent="0.25">
      <c r="H21" s="147">
        <f>53781770-42675</f>
        <v>53739095</v>
      </c>
    </row>
    <row r="23" spans="1:12" x14ac:dyDescent="0.25">
      <c r="J23" s="166" t="s">
        <v>15</v>
      </c>
      <c r="K23" s="166" t="s">
        <v>16</v>
      </c>
      <c r="L23" s="1" t="s">
        <v>17</v>
      </c>
    </row>
    <row r="24" spans="1:12" ht="45.75" customHeight="1" x14ac:dyDescent="0.25">
      <c r="A24" s="165"/>
      <c r="J24" s="166"/>
      <c r="K24" s="166"/>
      <c r="L24" s="1"/>
    </row>
    <row r="25" spans="1:12" ht="19.5" x14ac:dyDescent="0.25">
      <c r="C25" s="165"/>
      <c r="J25" s="166" t="s">
        <v>19</v>
      </c>
      <c r="K25" s="166" t="s">
        <v>20</v>
      </c>
      <c r="L25" s="1" t="s">
        <v>21</v>
      </c>
    </row>
    <row r="26" spans="1:12" ht="19.5" x14ac:dyDescent="0.25">
      <c r="B26" s="165"/>
      <c r="C26" s="165"/>
    </row>
    <row r="27" spans="1:12" ht="19.5" x14ac:dyDescent="0.25">
      <c r="B27" s="165"/>
      <c r="C27" s="165"/>
    </row>
    <row r="28" spans="1:12" ht="19.5" x14ac:dyDescent="0.25">
      <c r="B28" s="165"/>
      <c r="C28" s="165"/>
    </row>
    <row r="29" spans="1:12" ht="19.5" x14ac:dyDescent="0.25">
      <c r="B29" s="165"/>
      <c r="C29" s="165"/>
    </row>
    <row r="30" spans="1:12" ht="19.5" x14ac:dyDescent="0.25">
      <c r="B30" s="165"/>
      <c r="C30" s="165"/>
    </row>
    <row r="31" spans="1:12" ht="19.5" x14ac:dyDescent="0.25">
      <c r="B31" s="165"/>
      <c r="C31" s="165"/>
    </row>
    <row r="32" spans="1:12" ht="19.5" x14ac:dyDescent="0.25">
      <c r="B32" s="165"/>
      <c r="C32" s="165"/>
    </row>
    <row r="33" spans="2:3" ht="19.5" x14ac:dyDescent="0.25">
      <c r="B33" s="165"/>
      <c r="C33" s="165"/>
    </row>
  </sheetData>
  <mergeCells count="16">
    <mergeCell ref="G15:G18"/>
    <mergeCell ref="B15:B18"/>
    <mergeCell ref="C5:C6"/>
    <mergeCell ref="C15:C18"/>
    <mergeCell ref="D5:D6"/>
    <mergeCell ref="D15:D18"/>
    <mergeCell ref="E5:E6"/>
    <mergeCell ref="E15:E18"/>
    <mergeCell ref="A2:G2"/>
    <mergeCell ref="A3:G3"/>
    <mergeCell ref="A8:B8"/>
    <mergeCell ref="A10:E10"/>
    <mergeCell ref="C13:G13"/>
    <mergeCell ref="A5:A6"/>
    <mergeCell ref="B5:B6"/>
    <mergeCell ref="G5:G6"/>
  </mergeCells>
  <pageMargins left="1.1399999999999999" right="0.71" top="0.63" bottom="0.75" header="0.31" footer="0.31"/>
  <pageSetup scale="80" orientation="landscape" verticalDpi="18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F299"/>
  <sheetViews>
    <sheetView showGridLines="0" topLeftCell="B1" zoomScaleNormal="100" workbookViewId="0">
      <pane ySplit="4" topLeftCell="A188" activePane="bottomLeft" state="frozen"/>
      <selection activeCell="B1" sqref="B1"/>
      <selection pane="bottomLeft" activeCell="D194" sqref="D194"/>
    </sheetView>
  </sheetViews>
  <sheetFormatPr defaultColWidth="9.140625" defaultRowHeight="12.75" x14ac:dyDescent="0.2"/>
  <cols>
    <col min="1" max="1" width="6.140625" style="3" customWidth="1"/>
    <col min="2" max="2" width="12.42578125" style="3" customWidth="1"/>
    <col min="3" max="3" width="29" style="3" customWidth="1"/>
    <col min="4" max="4" width="35.5703125" style="3" customWidth="1"/>
    <col min="5" max="7" width="15.140625" style="3" customWidth="1"/>
    <col min="8" max="8" width="15.140625" style="5" customWidth="1"/>
    <col min="9" max="10" width="15.140625" style="3" customWidth="1"/>
    <col min="11" max="11" width="18.140625" style="3" customWidth="1"/>
    <col min="12" max="12" width="14" style="3" customWidth="1"/>
    <col min="13" max="214" width="9.140625" style="3" customWidth="1"/>
    <col min="215" max="16384" width="9.140625" style="2"/>
  </cols>
  <sheetData>
    <row r="1" spans="1:12" x14ac:dyDescent="0.2">
      <c r="A1" s="6"/>
      <c r="B1" s="7"/>
      <c r="C1" s="7"/>
      <c r="D1" s="7"/>
      <c r="E1" s="7"/>
      <c r="F1" s="7"/>
      <c r="G1" s="7"/>
      <c r="H1" s="7"/>
      <c r="I1" s="7"/>
      <c r="J1" s="26"/>
    </row>
    <row r="2" spans="1:12" ht="20.25" x14ac:dyDescent="0.2">
      <c r="A2" s="309" t="s">
        <v>236</v>
      </c>
      <c r="B2" s="309"/>
      <c r="C2" s="309"/>
      <c r="D2" s="309"/>
      <c r="E2" s="309"/>
      <c r="F2" s="309"/>
      <c r="G2" s="309"/>
      <c r="H2" s="309"/>
      <c r="I2" s="309"/>
      <c r="J2" s="310"/>
      <c r="K2" s="311"/>
      <c r="L2" s="311"/>
    </row>
    <row r="3" spans="1:12" x14ac:dyDescent="0.2">
      <c r="A3" s="8"/>
      <c r="G3" s="2"/>
      <c r="H3" s="2"/>
      <c r="I3" s="2"/>
      <c r="J3" s="27"/>
      <c r="K3" s="28"/>
      <c r="L3" s="29"/>
    </row>
    <row r="4" spans="1:12" s="3" customFormat="1" ht="25.5" x14ac:dyDescent="0.2">
      <c r="A4" s="9" t="s">
        <v>3</v>
      </c>
      <c r="B4" s="10" t="s">
        <v>195</v>
      </c>
      <c r="C4" s="10" t="s">
        <v>237</v>
      </c>
      <c r="D4" s="10" t="s">
        <v>197</v>
      </c>
      <c r="E4" s="11" t="s">
        <v>238</v>
      </c>
      <c r="F4" s="12" t="s">
        <v>239</v>
      </c>
      <c r="G4" s="13" t="s">
        <v>240</v>
      </c>
      <c r="H4" s="14" t="s">
        <v>241</v>
      </c>
      <c r="I4" s="13" t="s">
        <v>242</v>
      </c>
      <c r="J4" s="30" t="s">
        <v>243</v>
      </c>
      <c r="K4" s="31" t="s">
        <v>244</v>
      </c>
      <c r="L4" s="32" t="s">
        <v>245</v>
      </c>
    </row>
    <row r="5" spans="1:12" s="3" customFormat="1" ht="17.100000000000001" customHeight="1" x14ac:dyDescent="0.25">
      <c r="A5" s="15">
        <v>1</v>
      </c>
      <c r="B5" s="16" t="s">
        <v>246</v>
      </c>
      <c r="C5" s="16" t="s">
        <v>247</v>
      </c>
      <c r="D5" s="17" t="s">
        <v>248</v>
      </c>
      <c r="E5" s="18">
        <f t="shared" ref="E5:E68" si="0">SUM(F5:H5)</f>
        <v>12.5</v>
      </c>
      <c r="F5" s="19">
        <v>7</v>
      </c>
      <c r="G5" s="19">
        <f t="shared" ref="G5:G68" si="1">F5/2</f>
        <v>3.5</v>
      </c>
      <c r="H5" s="19">
        <v>2</v>
      </c>
      <c r="I5" s="19">
        <v>3.6</v>
      </c>
      <c r="J5" s="33">
        <f t="shared" ref="J5:J68" si="2">SUM(E5:I5)</f>
        <v>28.6</v>
      </c>
      <c r="K5" s="34"/>
      <c r="L5" s="35"/>
    </row>
    <row r="6" spans="1:12" s="3" customFormat="1" ht="17.100000000000001" customHeight="1" x14ac:dyDescent="0.25">
      <c r="A6" s="15">
        <v>2</v>
      </c>
      <c r="B6" s="16" t="s">
        <v>249</v>
      </c>
      <c r="C6" s="16" t="s">
        <v>250</v>
      </c>
      <c r="D6" s="17" t="s">
        <v>248</v>
      </c>
      <c r="E6" s="18">
        <f t="shared" si="0"/>
        <v>9.5</v>
      </c>
      <c r="F6" s="19">
        <v>5</v>
      </c>
      <c r="G6" s="19">
        <f t="shared" si="1"/>
        <v>2.5</v>
      </c>
      <c r="H6" s="19">
        <v>2</v>
      </c>
      <c r="I6" s="19">
        <v>3.6</v>
      </c>
      <c r="J6" s="33">
        <f t="shared" si="2"/>
        <v>22.6</v>
      </c>
      <c r="K6" s="36"/>
      <c r="L6" s="35"/>
    </row>
    <row r="7" spans="1:12" s="3" customFormat="1" ht="17.100000000000001" customHeight="1" x14ac:dyDescent="0.25">
      <c r="A7" s="15">
        <v>3</v>
      </c>
      <c r="B7" s="16" t="s">
        <v>251</v>
      </c>
      <c r="C7" s="16" t="s">
        <v>252</v>
      </c>
      <c r="D7" s="17" t="s">
        <v>248</v>
      </c>
      <c r="E7" s="18">
        <f t="shared" si="0"/>
        <v>9.5</v>
      </c>
      <c r="F7" s="19">
        <v>5</v>
      </c>
      <c r="G7" s="19">
        <f t="shared" si="1"/>
        <v>2.5</v>
      </c>
      <c r="H7" s="19">
        <v>2</v>
      </c>
      <c r="I7" s="19">
        <v>3.6</v>
      </c>
      <c r="J7" s="33">
        <f t="shared" si="2"/>
        <v>22.6</v>
      </c>
      <c r="K7" s="36"/>
      <c r="L7" s="35"/>
    </row>
    <row r="8" spans="1:12" s="3" customFormat="1" ht="17.100000000000001" customHeight="1" x14ac:dyDescent="0.25">
      <c r="A8" s="15">
        <v>4</v>
      </c>
      <c r="B8" s="16" t="s">
        <v>253</v>
      </c>
      <c r="C8" s="16" t="s">
        <v>254</v>
      </c>
      <c r="D8" s="17" t="s">
        <v>255</v>
      </c>
      <c r="E8" s="18">
        <f t="shared" si="0"/>
        <v>11</v>
      </c>
      <c r="F8" s="19">
        <v>6</v>
      </c>
      <c r="G8" s="19">
        <f t="shared" si="1"/>
        <v>3</v>
      </c>
      <c r="H8" s="19">
        <v>2</v>
      </c>
      <c r="I8" s="19">
        <v>3.6</v>
      </c>
      <c r="J8" s="33">
        <f t="shared" si="2"/>
        <v>25.6</v>
      </c>
      <c r="K8" s="34"/>
      <c r="L8" s="35"/>
    </row>
    <row r="9" spans="1:12" s="3" customFormat="1" ht="17.100000000000001" customHeight="1" x14ac:dyDescent="0.25">
      <c r="A9" s="15">
        <v>5</v>
      </c>
      <c r="B9" s="16" t="s">
        <v>256</v>
      </c>
      <c r="C9" s="16" t="s">
        <v>257</v>
      </c>
      <c r="D9" s="17" t="s">
        <v>258</v>
      </c>
      <c r="E9" s="18">
        <f t="shared" si="0"/>
        <v>9.5</v>
      </c>
      <c r="F9" s="19">
        <v>5</v>
      </c>
      <c r="G9" s="19">
        <f t="shared" si="1"/>
        <v>2.5</v>
      </c>
      <c r="H9" s="19">
        <v>2</v>
      </c>
      <c r="I9" s="19">
        <v>3.6</v>
      </c>
      <c r="J9" s="33">
        <f t="shared" si="2"/>
        <v>22.6</v>
      </c>
      <c r="K9" s="36"/>
      <c r="L9" s="35"/>
    </row>
    <row r="10" spans="1:12" s="3" customFormat="1" ht="17.100000000000001" customHeight="1" x14ac:dyDescent="0.25">
      <c r="A10" s="15">
        <v>6</v>
      </c>
      <c r="B10" s="16" t="s">
        <v>259</v>
      </c>
      <c r="C10" s="16" t="s">
        <v>260</v>
      </c>
      <c r="D10" s="17" t="s">
        <v>261</v>
      </c>
      <c r="E10" s="18">
        <f t="shared" si="0"/>
        <v>12.5</v>
      </c>
      <c r="F10" s="19">
        <v>7</v>
      </c>
      <c r="G10" s="19">
        <f t="shared" si="1"/>
        <v>3.5</v>
      </c>
      <c r="H10" s="19">
        <v>2</v>
      </c>
      <c r="I10" s="19">
        <v>3.6</v>
      </c>
      <c r="J10" s="33">
        <f t="shared" si="2"/>
        <v>28.6</v>
      </c>
      <c r="K10" s="34"/>
      <c r="L10" s="35"/>
    </row>
    <row r="11" spans="1:12" s="3" customFormat="1" ht="17.100000000000001" customHeight="1" x14ac:dyDescent="0.25">
      <c r="A11" s="15">
        <v>7</v>
      </c>
      <c r="B11" s="16" t="s">
        <v>262</v>
      </c>
      <c r="C11" s="16" t="s">
        <v>263</v>
      </c>
      <c r="D11" s="17" t="s">
        <v>261</v>
      </c>
      <c r="E11" s="18">
        <f t="shared" si="0"/>
        <v>12.5</v>
      </c>
      <c r="F11" s="19">
        <v>7</v>
      </c>
      <c r="G11" s="19">
        <f t="shared" si="1"/>
        <v>3.5</v>
      </c>
      <c r="H11" s="19">
        <v>2</v>
      </c>
      <c r="I11" s="19">
        <v>3.6</v>
      </c>
      <c r="J11" s="33">
        <f t="shared" si="2"/>
        <v>28.6</v>
      </c>
      <c r="K11" s="34"/>
      <c r="L11" s="35"/>
    </row>
    <row r="12" spans="1:12" s="3" customFormat="1" ht="17.100000000000001" customHeight="1" x14ac:dyDescent="0.25">
      <c r="A12" s="15">
        <v>8</v>
      </c>
      <c r="B12" s="16" t="s">
        <v>264</v>
      </c>
      <c r="C12" s="16" t="s">
        <v>265</v>
      </c>
      <c r="D12" s="17" t="s">
        <v>248</v>
      </c>
      <c r="E12" s="18">
        <f t="shared" si="0"/>
        <v>11</v>
      </c>
      <c r="F12" s="19">
        <v>6</v>
      </c>
      <c r="G12" s="19">
        <f t="shared" si="1"/>
        <v>3</v>
      </c>
      <c r="H12" s="19">
        <v>2</v>
      </c>
      <c r="I12" s="19">
        <v>3.6</v>
      </c>
      <c r="J12" s="33">
        <f t="shared" si="2"/>
        <v>25.6</v>
      </c>
      <c r="K12" s="34"/>
      <c r="L12" s="35"/>
    </row>
    <row r="13" spans="1:12" s="3" customFormat="1" ht="17.100000000000001" customHeight="1" x14ac:dyDescent="0.25">
      <c r="A13" s="15">
        <v>9</v>
      </c>
      <c r="B13" s="16" t="s">
        <v>266</v>
      </c>
      <c r="C13" s="16" t="s">
        <v>267</v>
      </c>
      <c r="D13" s="17" t="s">
        <v>248</v>
      </c>
      <c r="E13" s="18">
        <f t="shared" si="0"/>
        <v>11</v>
      </c>
      <c r="F13" s="19">
        <v>6</v>
      </c>
      <c r="G13" s="19">
        <f t="shared" si="1"/>
        <v>3</v>
      </c>
      <c r="H13" s="19">
        <v>2</v>
      </c>
      <c r="I13" s="19">
        <v>3.6</v>
      </c>
      <c r="J13" s="33">
        <f t="shared" si="2"/>
        <v>25.6</v>
      </c>
      <c r="K13" s="34"/>
      <c r="L13" s="35"/>
    </row>
    <row r="14" spans="1:12" s="3" customFormat="1" ht="17.100000000000001" customHeight="1" x14ac:dyDescent="0.25">
      <c r="A14" s="15">
        <v>10</v>
      </c>
      <c r="B14" s="16" t="s">
        <v>268</v>
      </c>
      <c r="C14" s="16" t="s">
        <v>269</v>
      </c>
      <c r="D14" s="17" t="s">
        <v>248</v>
      </c>
      <c r="E14" s="18">
        <f t="shared" si="0"/>
        <v>9.5</v>
      </c>
      <c r="F14" s="19">
        <v>5</v>
      </c>
      <c r="G14" s="19">
        <f t="shared" si="1"/>
        <v>2.5</v>
      </c>
      <c r="H14" s="19">
        <v>2</v>
      </c>
      <c r="I14" s="19">
        <v>3.6</v>
      </c>
      <c r="J14" s="33">
        <f t="shared" si="2"/>
        <v>22.6</v>
      </c>
      <c r="K14" s="34"/>
      <c r="L14" s="35"/>
    </row>
    <row r="15" spans="1:12" s="3" customFormat="1" ht="17.100000000000001" customHeight="1" x14ac:dyDescent="0.25">
      <c r="A15" s="15">
        <v>11</v>
      </c>
      <c r="B15" s="16" t="s">
        <v>270</v>
      </c>
      <c r="C15" s="16" t="s">
        <v>271</v>
      </c>
      <c r="D15" s="17" t="s">
        <v>248</v>
      </c>
      <c r="E15" s="18">
        <f t="shared" si="0"/>
        <v>12.5</v>
      </c>
      <c r="F15" s="19">
        <v>7</v>
      </c>
      <c r="G15" s="19">
        <f t="shared" si="1"/>
        <v>3.5</v>
      </c>
      <c r="H15" s="19">
        <v>2</v>
      </c>
      <c r="I15" s="19">
        <v>3.6</v>
      </c>
      <c r="J15" s="33">
        <f t="shared" si="2"/>
        <v>28.6</v>
      </c>
      <c r="K15" s="34"/>
      <c r="L15" s="35"/>
    </row>
    <row r="16" spans="1:12" s="3" customFormat="1" ht="17.100000000000001" customHeight="1" x14ac:dyDescent="0.25">
      <c r="A16" s="15">
        <v>12</v>
      </c>
      <c r="B16" s="16" t="s">
        <v>272</v>
      </c>
      <c r="C16" s="16" t="s">
        <v>273</v>
      </c>
      <c r="D16" s="17" t="s">
        <v>248</v>
      </c>
      <c r="E16" s="18">
        <f t="shared" si="0"/>
        <v>14</v>
      </c>
      <c r="F16" s="19">
        <v>8</v>
      </c>
      <c r="G16" s="19">
        <f t="shared" si="1"/>
        <v>4</v>
      </c>
      <c r="H16" s="19">
        <v>2</v>
      </c>
      <c r="I16" s="19">
        <v>3.6</v>
      </c>
      <c r="J16" s="33">
        <f t="shared" si="2"/>
        <v>31.6</v>
      </c>
      <c r="K16" s="34"/>
      <c r="L16" s="35"/>
    </row>
    <row r="17" spans="1:12" s="3" customFormat="1" ht="17.100000000000001" customHeight="1" x14ac:dyDescent="0.25">
      <c r="A17" s="15">
        <v>13</v>
      </c>
      <c r="B17" s="16" t="s">
        <v>274</v>
      </c>
      <c r="C17" s="20" t="s">
        <v>275</v>
      </c>
      <c r="D17" s="17" t="s">
        <v>276</v>
      </c>
      <c r="E17" s="18">
        <f t="shared" si="0"/>
        <v>17</v>
      </c>
      <c r="F17" s="19">
        <v>10</v>
      </c>
      <c r="G17" s="19">
        <f t="shared" si="1"/>
        <v>5</v>
      </c>
      <c r="H17" s="19">
        <v>2</v>
      </c>
      <c r="I17" s="19">
        <v>3.6</v>
      </c>
      <c r="J17" s="33">
        <f t="shared" si="2"/>
        <v>37.6</v>
      </c>
      <c r="K17" s="34"/>
      <c r="L17" s="35"/>
    </row>
    <row r="18" spans="1:12" s="3" customFormat="1" ht="17.100000000000001" customHeight="1" x14ac:dyDescent="0.25">
      <c r="A18" s="15">
        <v>14</v>
      </c>
      <c r="B18" s="16" t="s">
        <v>277</v>
      </c>
      <c r="C18" s="20" t="s">
        <v>278</v>
      </c>
      <c r="D18" s="17" t="s">
        <v>248</v>
      </c>
      <c r="E18" s="18">
        <f t="shared" si="0"/>
        <v>12.5</v>
      </c>
      <c r="F18" s="19">
        <v>7</v>
      </c>
      <c r="G18" s="19">
        <f t="shared" si="1"/>
        <v>3.5</v>
      </c>
      <c r="H18" s="19">
        <v>2</v>
      </c>
      <c r="I18" s="19">
        <v>3.6</v>
      </c>
      <c r="J18" s="33">
        <f t="shared" si="2"/>
        <v>28.6</v>
      </c>
      <c r="K18" s="34"/>
      <c r="L18" s="35"/>
    </row>
    <row r="19" spans="1:12" s="3" customFormat="1" ht="17.100000000000001" customHeight="1" x14ac:dyDescent="0.25">
      <c r="A19" s="15">
        <v>15</v>
      </c>
      <c r="B19" s="16" t="s">
        <v>279</v>
      </c>
      <c r="C19" s="20" t="s">
        <v>280</v>
      </c>
      <c r="D19" s="17" t="s">
        <v>281</v>
      </c>
      <c r="E19" s="18">
        <f t="shared" si="0"/>
        <v>11</v>
      </c>
      <c r="F19" s="19">
        <v>6</v>
      </c>
      <c r="G19" s="19">
        <f t="shared" si="1"/>
        <v>3</v>
      </c>
      <c r="H19" s="19">
        <v>2</v>
      </c>
      <c r="I19" s="19">
        <v>3.6</v>
      </c>
      <c r="J19" s="33">
        <f t="shared" si="2"/>
        <v>25.6</v>
      </c>
      <c r="K19" s="34"/>
      <c r="L19" s="35"/>
    </row>
    <row r="20" spans="1:12" s="3" customFormat="1" ht="17.100000000000001" customHeight="1" x14ac:dyDescent="0.25">
      <c r="A20" s="15">
        <v>16</v>
      </c>
      <c r="B20" s="16" t="s">
        <v>282</v>
      </c>
      <c r="C20" s="20" t="s">
        <v>283</v>
      </c>
      <c r="D20" s="17" t="s">
        <v>248</v>
      </c>
      <c r="E20" s="18">
        <f t="shared" si="0"/>
        <v>11</v>
      </c>
      <c r="F20" s="19">
        <v>6</v>
      </c>
      <c r="G20" s="19">
        <f t="shared" si="1"/>
        <v>3</v>
      </c>
      <c r="H20" s="19">
        <v>2</v>
      </c>
      <c r="I20" s="19">
        <v>3.6</v>
      </c>
      <c r="J20" s="33">
        <f t="shared" si="2"/>
        <v>25.6</v>
      </c>
      <c r="K20" s="34"/>
      <c r="L20" s="35"/>
    </row>
    <row r="21" spans="1:12" s="3" customFormat="1" ht="17.100000000000001" customHeight="1" x14ac:dyDescent="0.25">
      <c r="A21" s="15">
        <v>17</v>
      </c>
      <c r="B21" s="16" t="s">
        <v>284</v>
      </c>
      <c r="C21" s="20" t="s">
        <v>285</v>
      </c>
      <c r="D21" s="17" t="s">
        <v>248</v>
      </c>
      <c r="E21" s="18">
        <f t="shared" si="0"/>
        <v>11</v>
      </c>
      <c r="F21" s="19">
        <v>6</v>
      </c>
      <c r="G21" s="19">
        <f t="shared" si="1"/>
        <v>3</v>
      </c>
      <c r="H21" s="19">
        <v>2</v>
      </c>
      <c r="I21" s="19">
        <v>3.6</v>
      </c>
      <c r="J21" s="33">
        <f t="shared" si="2"/>
        <v>25.6</v>
      </c>
      <c r="K21" s="34"/>
      <c r="L21" s="35"/>
    </row>
    <row r="22" spans="1:12" s="3" customFormat="1" ht="17.100000000000001" customHeight="1" x14ac:dyDescent="0.25">
      <c r="A22" s="15">
        <v>18</v>
      </c>
      <c r="B22" s="16" t="s">
        <v>286</v>
      </c>
      <c r="C22" s="20" t="s">
        <v>287</v>
      </c>
      <c r="D22" s="17" t="s">
        <v>288</v>
      </c>
      <c r="E22" s="18">
        <f t="shared" si="0"/>
        <v>20</v>
      </c>
      <c r="F22" s="19">
        <v>12</v>
      </c>
      <c r="G22" s="19">
        <f t="shared" si="1"/>
        <v>6</v>
      </c>
      <c r="H22" s="19">
        <v>2</v>
      </c>
      <c r="I22" s="19">
        <v>3.6</v>
      </c>
      <c r="J22" s="33">
        <f t="shared" si="2"/>
        <v>43.6</v>
      </c>
      <c r="K22" s="34"/>
      <c r="L22" s="35"/>
    </row>
    <row r="23" spans="1:12" s="3" customFormat="1" ht="17.100000000000001" customHeight="1" x14ac:dyDescent="0.25">
      <c r="A23" s="15">
        <v>19</v>
      </c>
      <c r="B23" s="16" t="s">
        <v>289</v>
      </c>
      <c r="C23" s="20" t="s">
        <v>290</v>
      </c>
      <c r="D23" s="17" t="s">
        <v>248</v>
      </c>
      <c r="E23" s="18">
        <f t="shared" si="0"/>
        <v>17</v>
      </c>
      <c r="F23" s="19">
        <v>10</v>
      </c>
      <c r="G23" s="19">
        <f t="shared" si="1"/>
        <v>5</v>
      </c>
      <c r="H23" s="19">
        <v>2</v>
      </c>
      <c r="I23" s="19">
        <v>3.6</v>
      </c>
      <c r="J23" s="33">
        <f t="shared" si="2"/>
        <v>37.6</v>
      </c>
      <c r="K23" s="34"/>
      <c r="L23" s="35"/>
    </row>
    <row r="24" spans="1:12" s="3" customFormat="1" ht="17.100000000000001" customHeight="1" x14ac:dyDescent="0.25">
      <c r="A24" s="15">
        <v>20</v>
      </c>
      <c r="B24" s="16" t="s">
        <v>291</v>
      </c>
      <c r="C24" s="20" t="s">
        <v>292</v>
      </c>
      <c r="D24" s="17" t="s">
        <v>248</v>
      </c>
      <c r="E24" s="18">
        <f t="shared" si="0"/>
        <v>11</v>
      </c>
      <c r="F24" s="21">
        <v>6</v>
      </c>
      <c r="G24" s="19">
        <f t="shared" si="1"/>
        <v>3</v>
      </c>
      <c r="H24" s="19">
        <v>2</v>
      </c>
      <c r="I24" s="19">
        <v>3.6</v>
      </c>
      <c r="J24" s="33">
        <f t="shared" si="2"/>
        <v>25.6</v>
      </c>
      <c r="K24" s="34"/>
      <c r="L24" s="35"/>
    </row>
    <row r="25" spans="1:12" s="3" customFormat="1" ht="17.100000000000001" customHeight="1" x14ac:dyDescent="0.25">
      <c r="A25" s="15">
        <v>21</v>
      </c>
      <c r="B25" s="16" t="s">
        <v>293</v>
      </c>
      <c r="C25" s="20" t="s">
        <v>294</v>
      </c>
      <c r="D25" s="17" t="s">
        <v>248</v>
      </c>
      <c r="E25" s="18">
        <f t="shared" si="0"/>
        <v>12.5</v>
      </c>
      <c r="F25" s="21">
        <v>7</v>
      </c>
      <c r="G25" s="19">
        <f t="shared" si="1"/>
        <v>3.5</v>
      </c>
      <c r="H25" s="19">
        <v>2</v>
      </c>
      <c r="I25" s="19">
        <v>3.6</v>
      </c>
      <c r="J25" s="33">
        <f t="shared" si="2"/>
        <v>28.6</v>
      </c>
      <c r="K25" s="34"/>
      <c r="L25" s="35"/>
    </row>
    <row r="26" spans="1:12" s="3" customFormat="1" ht="17.100000000000001" customHeight="1" x14ac:dyDescent="0.25">
      <c r="A26" s="15">
        <v>22</v>
      </c>
      <c r="B26" s="16" t="s">
        <v>295</v>
      </c>
      <c r="C26" s="20" t="s">
        <v>296</v>
      </c>
      <c r="D26" s="17" t="s">
        <v>248</v>
      </c>
      <c r="E26" s="18">
        <f t="shared" si="0"/>
        <v>12.5</v>
      </c>
      <c r="F26" s="21">
        <v>7</v>
      </c>
      <c r="G26" s="19">
        <f t="shared" si="1"/>
        <v>3.5</v>
      </c>
      <c r="H26" s="19">
        <v>2</v>
      </c>
      <c r="I26" s="19">
        <v>3.6</v>
      </c>
      <c r="J26" s="33">
        <f t="shared" si="2"/>
        <v>28.6</v>
      </c>
      <c r="K26" s="34"/>
      <c r="L26" s="35"/>
    </row>
    <row r="27" spans="1:12" s="3" customFormat="1" ht="17.100000000000001" customHeight="1" x14ac:dyDescent="0.25">
      <c r="A27" s="15">
        <v>23</v>
      </c>
      <c r="B27" s="16" t="s">
        <v>297</v>
      </c>
      <c r="C27" s="20" t="s">
        <v>298</v>
      </c>
      <c r="D27" s="17" t="s">
        <v>248</v>
      </c>
      <c r="E27" s="18">
        <f t="shared" si="0"/>
        <v>12.5</v>
      </c>
      <c r="F27" s="21">
        <v>7</v>
      </c>
      <c r="G27" s="19">
        <f t="shared" si="1"/>
        <v>3.5</v>
      </c>
      <c r="H27" s="19">
        <v>2</v>
      </c>
      <c r="I27" s="19">
        <v>3.6</v>
      </c>
      <c r="J27" s="33">
        <f t="shared" si="2"/>
        <v>28.6</v>
      </c>
      <c r="K27" s="34"/>
      <c r="L27" s="35"/>
    </row>
    <row r="28" spans="1:12" s="3" customFormat="1" ht="17.100000000000001" customHeight="1" x14ac:dyDescent="0.25">
      <c r="A28" s="15">
        <v>24</v>
      </c>
      <c r="B28" s="16" t="s">
        <v>299</v>
      </c>
      <c r="C28" s="20" t="s">
        <v>300</v>
      </c>
      <c r="D28" s="17" t="s">
        <v>288</v>
      </c>
      <c r="E28" s="18">
        <f t="shared" si="0"/>
        <v>14</v>
      </c>
      <c r="F28" s="21">
        <v>8</v>
      </c>
      <c r="G28" s="19">
        <f t="shared" si="1"/>
        <v>4</v>
      </c>
      <c r="H28" s="19">
        <v>2</v>
      </c>
      <c r="I28" s="19">
        <v>3.6</v>
      </c>
      <c r="J28" s="33">
        <f t="shared" si="2"/>
        <v>31.6</v>
      </c>
      <c r="K28" s="34"/>
      <c r="L28" s="35"/>
    </row>
    <row r="29" spans="1:12" s="3" customFormat="1" ht="17.100000000000001" customHeight="1" x14ac:dyDescent="0.25">
      <c r="A29" s="15">
        <v>25</v>
      </c>
      <c r="B29" s="16" t="s">
        <v>301</v>
      </c>
      <c r="C29" s="20" t="s">
        <v>302</v>
      </c>
      <c r="D29" s="17" t="s">
        <v>303</v>
      </c>
      <c r="E29" s="18">
        <f t="shared" si="0"/>
        <v>11</v>
      </c>
      <c r="F29" s="21">
        <v>6</v>
      </c>
      <c r="G29" s="19">
        <f t="shared" si="1"/>
        <v>3</v>
      </c>
      <c r="H29" s="19">
        <v>2</v>
      </c>
      <c r="I29" s="19">
        <v>3.6</v>
      </c>
      <c r="J29" s="33">
        <f t="shared" si="2"/>
        <v>25.6</v>
      </c>
      <c r="K29" s="34"/>
      <c r="L29" s="35"/>
    </row>
    <row r="30" spans="1:12" s="3" customFormat="1" ht="17.100000000000001" customHeight="1" x14ac:dyDescent="0.25">
      <c r="A30" s="15">
        <v>26</v>
      </c>
      <c r="B30" s="16" t="s">
        <v>304</v>
      </c>
      <c r="C30" s="20" t="s">
        <v>305</v>
      </c>
      <c r="D30" s="17" t="s">
        <v>306</v>
      </c>
      <c r="E30" s="18">
        <f t="shared" si="0"/>
        <v>11</v>
      </c>
      <c r="F30" s="21">
        <v>6</v>
      </c>
      <c r="G30" s="19">
        <f t="shared" si="1"/>
        <v>3</v>
      </c>
      <c r="H30" s="19">
        <v>2</v>
      </c>
      <c r="I30" s="19">
        <v>3.6</v>
      </c>
      <c r="J30" s="33">
        <f t="shared" si="2"/>
        <v>25.6</v>
      </c>
      <c r="K30" s="34"/>
      <c r="L30" s="35"/>
    </row>
    <row r="31" spans="1:12" s="3" customFormat="1" ht="17.100000000000001" customHeight="1" x14ac:dyDescent="0.25">
      <c r="A31" s="15">
        <v>27</v>
      </c>
      <c r="B31" s="16" t="s">
        <v>307</v>
      </c>
      <c r="C31" s="20" t="s">
        <v>308</v>
      </c>
      <c r="D31" s="17" t="s">
        <v>309</v>
      </c>
      <c r="E31" s="18">
        <f t="shared" si="0"/>
        <v>11</v>
      </c>
      <c r="F31" s="21">
        <v>6</v>
      </c>
      <c r="G31" s="19">
        <f t="shared" si="1"/>
        <v>3</v>
      </c>
      <c r="H31" s="19">
        <v>2</v>
      </c>
      <c r="I31" s="19">
        <v>3.6</v>
      </c>
      <c r="J31" s="33">
        <f t="shared" si="2"/>
        <v>25.6</v>
      </c>
      <c r="K31" s="34"/>
      <c r="L31" s="35"/>
    </row>
    <row r="32" spans="1:12" s="3" customFormat="1" ht="17.100000000000001" customHeight="1" x14ac:dyDescent="0.25">
      <c r="A32" s="15">
        <v>28</v>
      </c>
      <c r="B32" s="16" t="s">
        <v>310</v>
      </c>
      <c r="C32" s="20" t="s">
        <v>311</v>
      </c>
      <c r="D32" s="17" t="s">
        <v>309</v>
      </c>
      <c r="E32" s="18">
        <f t="shared" si="0"/>
        <v>15</v>
      </c>
      <c r="F32" s="21">
        <v>8</v>
      </c>
      <c r="G32" s="19">
        <f t="shared" si="1"/>
        <v>4</v>
      </c>
      <c r="H32" s="19">
        <v>3</v>
      </c>
      <c r="I32" s="19">
        <v>4.5999999999999996</v>
      </c>
      <c r="J32" s="33">
        <f t="shared" si="2"/>
        <v>34.6</v>
      </c>
      <c r="K32" s="34"/>
      <c r="L32" s="35"/>
    </row>
    <row r="33" spans="1:13" s="3" customFormat="1" ht="17.100000000000001" customHeight="1" x14ac:dyDescent="0.25">
      <c r="A33" s="15">
        <v>29</v>
      </c>
      <c r="B33" s="16" t="s">
        <v>312</v>
      </c>
      <c r="C33" s="16" t="s">
        <v>313</v>
      </c>
      <c r="D33" s="16" t="s">
        <v>314</v>
      </c>
      <c r="E33" s="18">
        <f t="shared" si="0"/>
        <v>17</v>
      </c>
      <c r="F33" s="19">
        <v>10</v>
      </c>
      <c r="G33" s="19">
        <f t="shared" si="1"/>
        <v>5</v>
      </c>
      <c r="H33" s="19">
        <v>2</v>
      </c>
      <c r="I33" s="19">
        <v>3.6</v>
      </c>
      <c r="J33" s="37">
        <f t="shared" si="2"/>
        <v>37.6</v>
      </c>
      <c r="K33" s="34"/>
      <c r="L33" s="38"/>
    </row>
    <row r="34" spans="1:13" s="3" customFormat="1" ht="17.100000000000001" customHeight="1" x14ac:dyDescent="0.25">
      <c r="A34" s="15">
        <v>30</v>
      </c>
      <c r="B34" s="16" t="s">
        <v>315</v>
      </c>
      <c r="C34" s="258" t="s">
        <v>316</v>
      </c>
      <c r="D34" s="16" t="s">
        <v>317</v>
      </c>
      <c r="E34" s="18">
        <f t="shared" si="0"/>
        <v>17</v>
      </c>
      <c r="F34" s="19">
        <v>10</v>
      </c>
      <c r="G34" s="19">
        <f t="shared" si="1"/>
        <v>5</v>
      </c>
      <c r="H34" s="19">
        <v>2</v>
      </c>
      <c r="I34" s="19">
        <v>3.6</v>
      </c>
      <c r="J34" s="33">
        <f t="shared" si="2"/>
        <v>37.6</v>
      </c>
      <c r="K34" s="34"/>
      <c r="L34" s="38"/>
    </row>
    <row r="35" spans="1:13" s="3" customFormat="1" ht="17.100000000000001" customHeight="1" x14ac:dyDescent="0.25">
      <c r="A35" s="15">
        <v>31</v>
      </c>
      <c r="B35" s="16" t="s">
        <v>318</v>
      </c>
      <c r="C35" s="259" t="s">
        <v>319</v>
      </c>
      <c r="D35" s="20" t="s">
        <v>320</v>
      </c>
      <c r="E35" s="18">
        <f t="shared" si="0"/>
        <v>17</v>
      </c>
      <c r="F35" s="19">
        <v>10</v>
      </c>
      <c r="G35" s="19">
        <f t="shared" si="1"/>
        <v>5</v>
      </c>
      <c r="H35" s="19">
        <v>2</v>
      </c>
      <c r="I35" s="19">
        <v>3.6</v>
      </c>
      <c r="J35" s="33">
        <f t="shared" si="2"/>
        <v>37.6</v>
      </c>
      <c r="K35" s="34"/>
      <c r="L35" s="38"/>
    </row>
    <row r="36" spans="1:13" s="3" customFormat="1" ht="17.100000000000001" customHeight="1" x14ac:dyDescent="0.25">
      <c r="A36" s="15">
        <v>32</v>
      </c>
      <c r="B36" s="16" t="s">
        <v>321</v>
      </c>
      <c r="C36" s="20">
        <v>2181046000</v>
      </c>
      <c r="D36" s="16" t="s">
        <v>314</v>
      </c>
      <c r="E36" s="18">
        <f t="shared" si="0"/>
        <v>9.5</v>
      </c>
      <c r="F36" s="19">
        <v>5</v>
      </c>
      <c r="G36" s="19">
        <f t="shared" si="1"/>
        <v>2.5</v>
      </c>
      <c r="H36" s="19">
        <v>2</v>
      </c>
      <c r="I36" s="19">
        <v>3.6</v>
      </c>
      <c r="J36" s="33">
        <f t="shared" si="2"/>
        <v>22.6</v>
      </c>
      <c r="K36" s="34"/>
      <c r="L36" s="38"/>
    </row>
    <row r="37" spans="1:13" s="3" customFormat="1" ht="17.100000000000001" customHeight="1" x14ac:dyDescent="0.25">
      <c r="A37" s="15">
        <v>33</v>
      </c>
      <c r="B37" s="16" t="s">
        <v>322</v>
      </c>
      <c r="C37" s="16" t="s">
        <v>323</v>
      </c>
      <c r="D37" s="16" t="s">
        <v>314</v>
      </c>
      <c r="E37" s="18">
        <f t="shared" si="0"/>
        <v>17</v>
      </c>
      <c r="F37" s="19">
        <v>10</v>
      </c>
      <c r="G37" s="19">
        <f t="shared" si="1"/>
        <v>5</v>
      </c>
      <c r="H37" s="19">
        <v>2</v>
      </c>
      <c r="I37" s="19">
        <v>3.6</v>
      </c>
      <c r="J37" s="33">
        <f t="shared" si="2"/>
        <v>37.6</v>
      </c>
      <c r="K37" s="34"/>
      <c r="L37" s="38"/>
    </row>
    <row r="38" spans="1:13" s="3" customFormat="1" ht="17.100000000000001" customHeight="1" x14ac:dyDescent="0.25">
      <c r="A38" s="15">
        <v>34</v>
      </c>
      <c r="B38" s="16" t="s">
        <v>324</v>
      </c>
      <c r="C38" s="20" t="s">
        <v>325</v>
      </c>
      <c r="D38" s="16" t="s">
        <v>314</v>
      </c>
      <c r="E38" s="18">
        <f t="shared" si="0"/>
        <v>9.5</v>
      </c>
      <c r="F38" s="19">
        <v>5</v>
      </c>
      <c r="G38" s="19">
        <f t="shared" si="1"/>
        <v>2.5</v>
      </c>
      <c r="H38" s="19">
        <v>2</v>
      </c>
      <c r="I38" s="19">
        <v>3.6</v>
      </c>
      <c r="J38" s="33">
        <f t="shared" si="2"/>
        <v>22.6</v>
      </c>
      <c r="K38" s="34"/>
      <c r="L38" s="38"/>
    </row>
    <row r="39" spans="1:13" s="3" customFormat="1" ht="17.100000000000001" customHeight="1" x14ac:dyDescent="0.25">
      <c r="A39" s="15">
        <v>35</v>
      </c>
      <c r="B39" s="16" t="s">
        <v>326</v>
      </c>
      <c r="C39" s="20">
        <v>6132179900</v>
      </c>
      <c r="D39" s="16" t="s">
        <v>327</v>
      </c>
      <c r="E39" s="18">
        <f t="shared" si="0"/>
        <v>17</v>
      </c>
      <c r="F39" s="19">
        <v>10</v>
      </c>
      <c r="G39" s="19">
        <f t="shared" si="1"/>
        <v>5</v>
      </c>
      <c r="H39" s="19">
        <v>2</v>
      </c>
      <c r="I39" s="19">
        <v>3.6</v>
      </c>
      <c r="J39" s="33">
        <f t="shared" si="2"/>
        <v>37.6</v>
      </c>
      <c r="K39" s="34"/>
      <c r="L39" s="38"/>
      <c r="M39" s="3">
        <f>20.6*9983</f>
        <v>205649.80000000002</v>
      </c>
    </row>
    <row r="40" spans="1:13" s="3" customFormat="1" ht="17.100000000000001" customHeight="1" x14ac:dyDescent="0.25">
      <c r="A40" s="15">
        <v>36</v>
      </c>
      <c r="B40" s="16" t="s">
        <v>328</v>
      </c>
      <c r="C40" s="22" t="s">
        <v>329</v>
      </c>
      <c r="D40" s="23" t="s">
        <v>330</v>
      </c>
      <c r="E40" s="18">
        <f t="shared" si="0"/>
        <v>14</v>
      </c>
      <c r="F40" s="19">
        <v>8</v>
      </c>
      <c r="G40" s="19">
        <f t="shared" si="1"/>
        <v>4</v>
      </c>
      <c r="H40" s="19">
        <v>2</v>
      </c>
      <c r="I40" s="19">
        <v>3.6</v>
      </c>
      <c r="J40" s="33">
        <f t="shared" si="2"/>
        <v>31.6</v>
      </c>
      <c r="K40" s="34"/>
      <c r="L40" s="38"/>
    </row>
    <row r="41" spans="1:13" s="3" customFormat="1" ht="17.100000000000001" customHeight="1" x14ac:dyDescent="0.25">
      <c r="A41" s="15">
        <v>37</v>
      </c>
      <c r="B41" s="16" t="s">
        <v>331</v>
      </c>
      <c r="C41" s="20" t="s">
        <v>332</v>
      </c>
      <c r="D41" s="24" t="s">
        <v>333</v>
      </c>
      <c r="E41" s="18">
        <f t="shared" si="0"/>
        <v>11</v>
      </c>
      <c r="F41" s="19">
        <v>6</v>
      </c>
      <c r="G41" s="19">
        <f t="shared" si="1"/>
        <v>3</v>
      </c>
      <c r="H41" s="19">
        <v>2</v>
      </c>
      <c r="I41" s="19">
        <v>3.6</v>
      </c>
      <c r="J41" s="33">
        <f t="shared" si="2"/>
        <v>25.6</v>
      </c>
      <c r="K41" s="34"/>
      <c r="L41" s="38"/>
    </row>
    <row r="42" spans="1:13" s="3" customFormat="1" ht="17.100000000000001" customHeight="1" x14ac:dyDescent="0.25">
      <c r="A42" s="15">
        <v>38</v>
      </c>
      <c r="B42" s="16" t="s">
        <v>334</v>
      </c>
      <c r="C42" s="20" t="s">
        <v>335</v>
      </c>
      <c r="D42" s="24" t="s">
        <v>255</v>
      </c>
      <c r="E42" s="18">
        <f t="shared" si="0"/>
        <v>12.5</v>
      </c>
      <c r="F42" s="19">
        <v>7</v>
      </c>
      <c r="G42" s="19">
        <f t="shared" si="1"/>
        <v>3.5</v>
      </c>
      <c r="H42" s="19">
        <v>2</v>
      </c>
      <c r="I42" s="19">
        <v>3.6</v>
      </c>
      <c r="J42" s="33">
        <f t="shared" si="2"/>
        <v>28.6</v>
      </c>
      <c r="K42" s="34"/>
      <c r="L42" s="38"/>
    </row>
    <row r="43" spans="1:13" s="3" customFormat="1" ht="17.100000000000001" customHeight="1" x14ac:dyDescent="0.25">
      <c r="A43" s="15">
        <v>39</v>
      </c>
      <c r="B43" s="16" t="s">
        <v>336</v>
      </c>
      <c r="C43" s="22" t="s">
        <v>337</v>
      </c>
      <c r="D43" s="23" t="s">
        <v>255</v>
      </c>
      <c r="E43" s="18">
        <f t="shared" si="0"/>
        <v>12.5</v>
      </c>
      <c r="F43" s="19">
        <v>7</v>
      </c>
      <c r="G43" s="19">
        <f t="shared" si="1"/>
        <v>3.5</v>
      </c>
      <c r="H43" s="19">
        <v>2</v>
      </c>
      <c r="I43" s="19">
        <v>3.6</v>
      </c>
      <c r="J43" s="33">
        <f t="shared" si="2"/>
        <v>28.6</v>
      </c>
      <c r="K43" s="34"/>
      <c r="L43" s="38"/>
    </row>
    <row r="44" spans="1:13" s="3" customFormat="1" ht="17.100000000000001" customHeight="1" x14ac:dyDescent="0.25">
      <c r="A44" s="15">
        <v>40</v>
      </c>
      <c r="B44" s="16" t="s">
        <v>338</v>
      </c>
      <c r="C44" s="20" t="s">
        <v>339</v>
      </c>
      <c r="D44" s="24" t="s">
        <v>340</v>
      </c>
      <c r="E44" s="18">
        <f t="shared" si="0"/>
        <v>14</v>
      </c>
      <c r="F44" s="19">
        <v>8</v>
      </c>
      <c r="G44" s="19">
        <f t="shared" si="1"/>
        <v>4</v>
      </c>
      <c r="H44" s="19">
        <v>2</v>
      </c>
      <c r="I44" s="19">
        <v>3.6</v>
      </c>
      <c r="J44" s="33">
        <f t="shared" si="2"/>
        <v>31.6</v>
      </c>
      <c r="K44" s="34"/>
      <c r="L44" s="38"/>
    </row>
    <row r="45" spans="1:13" s="3" customFormat="1" ht="17.100000000000001" customHeight="1" x14ac:dyDescent="0.25">
      <c r="A45" s="15">
        <v>41</v>
      </c>
      <c r="B45" s="16" t="s">
        <v>341</v>
      </c>
      <c r="C45" s="22" t="s">
        <v>342</v>
      </c>
      <c r="D45" s="23" t="s">
        <v>343</v>
      </c>
      <c r="E45" s="18">
        <f t="shared" si="0"/>
        <v>12.5</v>
      </c>
      <c r="F45" s="19">
        <v>7</v>
      </c>
      <c r="G45" s="19">
        <f t="shared" si="1"/>
        <v>3.5</v>
      </c>
      <c r="H45" s="19">
        <v>2</v>
      </c>
      <c r="I45" s="19">
        <v>3.6</v>
      </c>
      <c r="J45" s="33">
        <f t="shared" si="2"/>
        <v>28.6</v>
      </c>
      <c r="K45" s="34"/>
      <c r="L45" s="38"/>
    </row>
    <row r="46" spans="1:13" s="3" customFormat="1" ht="17.100000000000001" customHeight="1" x14ac:dyDescent="0.25">
      <c r="A46" s="15">
        <v>42</v>
      </c>
      <c r="B46" s="16" t="s">
        <v>344</v>
      </c>
      <c r="C46" s="20" t="s">
        <v>345</v>
      </c>
      <c r="D46" s="17" t="s">
        <v>306</v>
      </c>
      <c r="E46" s="18">
        <f t="shared" si="0"/>
        <v>14</v>
      </c>
      <c r="F46" s="19">
        <v>8</v>
      </c>
      <c r="G46" s="19">
        <f t="shared" si="1"/>
        <v>4</v>
      </c>
      <c r="H46" s="19">
        <v>2</v>
      </c>
      <c r="I46" s="19">
        <v>3.6</v>
      </c>
      <c r="J46" s="33">
        <f t="shared" si="2"/>
        <v>31.6</v>
      </c>
      <c r="K46" s="34"/>
      <c r="L46" s="38"/>
    </row>
    <row r="47" spans="1:13" s="3" customFormat="1" ht="17.100000000000001" customHeight="1" x14ac:dyDescent="0.25">
      <c r="A47" s="15">
        <v>43</v>
      </c>
      <c r="B47" s="16" t="s">
        <v>346</v>
      </c>
      <c r="C47" s="22" t="s">
        <v>347</v>
      </c>
      <c r="D47" s="23" t="s">
        <v>348</v>
      </c>
      <c r="E47" s="18">
        <f t="shared" si="0"/>
        <v>14</v>
      </c>
      <c r="F47" s="19">
        <v>8</v>
      </c>
      <c r="G47" s="19">
        <f t="shared" si="1"/>
        <v>4</v>
      </c>
      <c r="H47" s="19">
        <v>2</v>
      </c>
      <c r="I47" s="19">
        <v>3.6</v>
      </c>
      <c r="J47" s="33">
        <f t="shared" si="2"/>
        <v>31.6</v>
      </c>
      <c r="K47" s="34"/>
      <c r="L47" s="38"/>
    </row>
    <row r="48" spans="1:13" s="3" customFormat="1" ht="17.100000000000001" customHeight="1" x14ac:dyDescent="0.25">
      <c r="A48" s="15">
        <v>44</v>
      </c>
      <c r="B48" s="16" t="s">
        <v>349</v>
      </c>
      <c r="C48" s="22" t="s">
        <v>350</v>
      </c>
      <c r="D48" s="23" t="s">
        <v>348</v>
      </c>
      <c r="E48" s="18">
        <f t="shared" si="0"/>
        <v>14</v>
      </c>
      <c r="F48" s="19">
        <v>8</v>
      </c>
      <c r="G48" s="19">
        <f t="shared" si="1"/>
        <v>4</v>
      </c>
      <c r="H48" s="19">
        <v>2</v>
      </c>
      <c r="I48" s="19">
        <v>3.6</v>
      </c>
      <c r="J48" s="33">
        <f t="shared" si="2"/>
        <v>31.6</v>
      </c>
      <c r="K48" s="34"/>
      <c r="L48" s="38"/>
    </row>
    <row r="49" spans="1:12" s="3" customFormat="1" ht="17.100000000000001" customHeight="1" x14ac:dyDescent="0.25">
      <c r="A49" s="15">
        <v>45</v>
      </c>
      <c r="B49" s="16" t="s">
        <v>351</v>
      </c>
      <c r="C49" s="22" t="s">
        <v>352</v>
      </c>
      <c r="D49" s="23" t="s">
        <v>353</v>
      </c>
      <c r="E49" s="18">
        <f t="shared" si="0"/>
        <v>14</v>
      </c>
      <c r="F49" s="19">
        <v>8</v>
      </c>
      <c r="G49" s="19">
        <f t="shared" si="1"/>
        <v>4</v>
      </c>
      <c r="H49" s="19">
        <v>2</v>
      </c>
      <c r="I49" s="19">
        <v>3.6</v>
      </c>
      <c r="J49" s="33">
        <f t="shared" si="2"/>
        <v>31.6</v>
      </c>
      <c r="K49" s="34"/>
      <c r="L49" s="38"/>
    </row>
    <row r="50" spans="1:12" s="3" customFormat="1" ht="17.100000000000001" customHeight="1" x14ac:dyDescent="0.25">
      <c r="A50" s="15">
        <v>46</v>
      </c>
      <c r="B50" s="16" t="s">
        <v>354</v>
      </c>
      <c r="C50" s="22"/>
      <c r="D50" s="23" t="s">
        <v>355</v>
      </c>
      <c r="E50" s="18">
        <f t="shared" si="0"/>
        <v>11</v>
      </c>
      <c r="F50" s="19">
        <v>6</v>
      </c>
      <c r="G50" s="19">
        <f t="shared" si="1"/>
        <v>3</v>
      </c>
      <c r="H50" s="19">
        <v>2</v>
      </c>
      <c r="I50" s="19">
        <v>3.6</v>
      </c>
      <c r="J50" s="33">
        <f t="shared" si="2"/>
        <v>25.6</v>
      </c>
      <c r="K50" s="34"/>
      <c r="L50" s="38"/>
    </row>
    <row r="51" spans="1:12" s="3" customFormat="1" ht="17.100000000000001" customHeight="1" x14ac:dyDescent="0.25">
      <c r="A51" s="15">
        <v>47</v>
      </c>
      <c r="B51" s="16" t="s">
        <v>356</v>
      </c>
      <c r="C51" s="22" t="s">
        <v>357</v>
      </c>
      <c r="D51" s="23" t="s">
        <v>358</v>
      </c>
      <c r="E51" s="18">
        <f t="shared" si="0"/>
        <v>11</v>
      </c>
      <c r="F51" s="19">
        <v>6</v>
      </c>
      <c r="G51" s="19">
        <f t="shared" si="1"/>
        <v>3</v>
      </c>
      <c r="H51" s="19">
        <v>2</v>
      </c>
      <c r="I51" s="19">
        <v>3.6</v>
      </c>
      <c r="J51" s="33">
        <f t="shared" si="2"/>
        <v>25.6</v>
      </c>
      <c r="K51" s="34"/>
      <c r="L51" s="38"/>
    </row>
    <row r="52" spans="1:12" s="3" customFormat="1" ht="17.100000000000001" customHeight="1" x14ac:dyDescent="0.25">
      <c r="A52" s="15">
        <v>48</v>
      </c>
      <c r="B52" s="16" t="s">
        <v>359</v>
      </c>
      <c r="C52" s="22" t="s">
        <v>360</v>
      </c>
      <c r="D52" s="23" t="s">
        <v>361</v>
      </c>
      <c r="E52" s="18">
        <f t="shared" si="0"/>
        <v>14</v>
      </c>
      <c r="F52" s="19">
        <v>8</v>
      </c>
      <c r="G52" s="19">
        <f t="shared" si="1"/>
        <v>4</v>
      </c>
      <c r="H52" s="19">
        <v>2</v>
      </c>
      <c r="I52" s="19">
        <v>3.6</v>
      </c>
      <c r="J52" s="33">
        <f t="shared" si="2"/>
        <v>31.6</v>
      </c>
      <c r="K52" s="34"/>
      <c r="L52" s="38"/>
    </row>
    <row r="53" spans="1:12" s="3" customFormat="1" ht="17.100000000000001" customHeight="1" x14ac:dyDescent="0.25">
      <c r="A53" s="15">
        <v>49</v>
      </c>
      <c r="B53" s="16" t="s">
        <v>362</v>
      </c>
      <c r="C53" s="22" t="s">
        <v>363</v>
      </c>
      <c r="D53" s="16" t="s">
        <v>364</v>
      </c>
      <c r="E53" s="18">
        <f t="shared" si="0"/>
        <v>12.5</v>
      </c>
      <c r="F53" s="19">
        <v>7</v>
      </c>
      <c r="G53" s="19">
        <f t="shared" si="1"/>
        <v>3.5</v>
      </c>
      <c r="H53" s="19">
        <v>2</v>
      </c>
      <c r="I53" s="19">
        <v>3.6</v>
      </c>
      <c r="J53" s="33">
        <f t="shared" si="2"/>
        <v>28.6</v>
      </c>
      <c r="K53" s="34"/>
      <c r="L53" s="38"/>
    </row>
    <row r="54" spans="1:12" s="3" customFormat="1" ht="17.100000000000001" customHeight="1" x14ac:dyDescent="0.25">
      <c r="A54" s="15">
        <v>50</v>
      </c>
      <c r="B54" s="16" t="s">
        <v>365</v>
      </c>
      <c r="C54" s="22" t="s">
        <v>366</v>
      </c>
      <c r="D54" s="23" t="s">
        <v>367</v>
      </c>
      <c r="E54" s="18">
        <f t="shared" si="0"/>
        <v>12.5</v>
      </c>
      <c r="F54" s="19">
        <v>7</v>
      </c>
      <c r="G54" s="19">
        <f t="shared" si="1"/>
        <v>3.5</v>
      </c>
      <c r="H54" s="19">
        <v>2</v>
      </c>
      <c r="I54" s="19">
        <v>3.6</v>
      </c>
      <c r="J54" s="33">
        <f t="shared" si="2"/>
        <v>28.6</v>
      </c>
      <c r="K54" s="34"/>
      <c r="L54" s="38"/>
    </row>
    <row r="55" spans="1:12" s="3" customFormat="1" ht="17.100000000000001" customHeight="1" x14ac:dyDescent="0.25">
      <c r="A55" s="15">
        <v>51</v>
      </c>
      <c r="B55" s="16" t="s">
        <v>368</v>
      </c>
      <c r="C55" s="22" t="s">
        <v>369</v>
      </c>
      <c r="D55" s="23" t="s">
        <v>370</v>
      </c>
      <c r="E55" s="18">
        <f t="shared" si="0"/>
        <v>12.5</v>
      </c>
      <c r="F55" s="19">
        <v>7</v>
      </c>
      <c r="G55" s="19">
        <f t="shared" si="1"/>
        <v>3.5</v>
      </c>
      <c r="H55" s="19">
        <v>2</v>
      </c>
      <c r="I55" s="19">
        <v>3.6</v>
      </c>
      <c r="J55" s="33">
        <f t="shared" si="2"/>
        <v>28.6</v>
      </c>
      <c r="K55" s="34"/>
      <c r="L55" s="38"/>
    </row>
    <row r="56" spans="1:12" s="3" customFormat="1" ht="17.100000000000001" customHeight="1" x14ac:dyDescent="0.25">
      <c r="A56" s="15">
        <v>52</v>
      </c>
      <c r="B56" s="16" t="s">
        <v>371</v>
      </c>
      <c r="C56" s="22" t="s">
        <v>372</v>
      </c>
      <c r="D56" s="23" t="s">
        <v>373</v>
      </c>
      <c r="E56" s="18">
        <f t="shared" si="0"/>
        <v>12.5</v>
      </c>
      <c r="F56" s="19">
        <v>7</v>
      </c>
      <c r="G56" s="19">
        <f t="shared" si="1"/>
        <v>3.5</v>
      </c>
      <c r="H56" s="19">
        <v>2</v>
      </c>
      <c r="I56" s="19">
        <v>3.6</v>
      </c>
      <c r="J56" s="33">
        <f t="shared" si="2"/>
        <v>28.6</v>
      </c>
      <c r="K56" s="34"/>
      <c r="L56" s="38"/>
    </row>
    <row r="57" spans="1:12" s="3" customFormat="1" ht="17.100000000000001" customHeight="1" x14ac:dyDescent="0.25">
      <c r="A57" s="15">
        <v>53</v>
      </c>
      <c r="B57" s="16" t="s">
        <v>374</v>
      </c>
      <c r="C57" s="22" t="s">
        <v>375</v>
      </c>
      <c r="D57" s="23" t="s">
        <v>376</v>
      </c>
      <c r="E57" s="18">
        <f t="shared" si="0"/>
        <v>14</v>
      </c>
      <c r="F57" s="19">
        <v>8</v>
      </c>
      <c r="G57" s="19">
        <f t="shared" si="1"/>
        <v>4</v>
      </c>
      <c r="H57" s="19">
        <v>2</v>
      </c>
      <c r="I57" s="19">
        <v>3.6</v>
      </c>
      <c r="J57" s="33">
        <f t="shared" si="2"/>
        <v>31.6</v>
      </c>
      <c r="K57" s="34"/>
      <c r="L57" s="38"/>
    </row>
    <row r="58" spans="1:12" s="3" customFormat="1" ht="17.100000000000001" customHeight="1" x14ac:dyDescent="0.25">
      <c r="A58" s="15">
        <v>54</v>
      </c>
      <c r="B58" s="16" t="s">
        <v>377</v>
      </c>
      <c r="C58" s="22" t="s">
        <v>378</v>
      </c>
      <c r="D58" s="23" t="s">
        <v>379</v>
      </c>
      <c r="E58" s="18">
        <f t="shared" si="0"/>
        <v>14</v>
      </c>
      <c r="F58" s="19">
        <v>8</v>
      </c>
      <c r="G58" s="19">
        <f t="shared" si="1"/>
        <v>4</v>
      </c>
      <c r="H58" s="19">
        <v>2</v>
      </c>
      <c r="I58" s="19">
        <v>3.6</v>
      </c>
      <c r="J58" s="33">
        <f t="shared" si="2"/>
        <v>31.6</v>
      </c>
      <c r="K58" s="34"/>
      <c r="L58" s="38"/>
    </row>
    <row r="59" spans="1:12" s="3" customFormat="1" ht="17.100000000000001" customHeight="1" x14ac:dyDescent="0.25">
      <c r="A59" s="15">
        <v>55</v>
      </c>
      <c r="B59" s="16" t="s">
        <v>380</v>
      </c>
      <c r="C59" s="22" t="s">
        <v>381</v>
      </c>
      <c r="D59" s="23" t="s">
        <v>382</v>
      </c>
      <c r="E59" s="18">
        <f t="shared" si="0"/>
        <v>14</v>
      </c>
      <c r="F59" s="19">
        <v>8</v>
      </c>
      <c r="G59" s="19">
        <f t="shared" si="1"/>
        <v>4</v>
      </c>
      <c r="H59" s="19">
        <v>2</v>
      </c>
      <c r="I59" s="19">
        <v>3.6</v>
      </c>
      <c r="J59" s="33">
        <f t="shared" si="2"/>
        <v>31.6</v>
      </c>
      <c r="K59" s="34"/>
      <c r="L59" s="38"/>
    </row>
    <row r="60" spans="1:12" s="3" customFormat="1" ht="17.100000000000001" customHeight="1" x14ac:dyDescent="0.25">
      <c r="A60" s="15">
        <v>56</v>
      </c>
      <c r="B60" s="16" t="s">
        <v>383</v>
      </c>
      <c r="C60" s="22" t="s">
        <v>384</v>
      </c>
      <c r="D60" s="23" t="s">
        <v>225</v>
      </c>
      <c r="E60" s="18">
        <f t="shared" si="0"/>
        <v>11</v>
      </c>
      <c r="F60" s="19">
        <v>6</v>
      </c>
      <c r="G60" s="19">
        <f t="shared" si="1"/>
        <v>3</v>
      </c>
      <c r="H60" s="19">
        <v>2</v>
      </c>
      <c r="I60" s="19">
        <v>3.6</v>
      </c>
      <c r="J60" s="33">
        <f t="shared" si="2"/>
        <v>25.6</v>
      </c>
      <c r="K60" s="39"/>
      <c r="L60" s="38"/>
    </row>
    <row r="61" spans="1:12" s="3" customFormat="1" ht="17.100000000000001" customHeight="1" x14ac:dyDescent="0.25">
      <c r="A61" s="15">
        <v>57</v>
      </c>
      <c r="B61" s="25" t="s">
        <v>385</v>
      </c>
      <c r="C61" s="25" t="s">
        <v>386</v>
      </c>
      <c r="D61" s="20" t="s">
        <v>387</v>
      </c>
      <c r="E61" s="18">
        <f t="shared" si="0"/>
        <v>12.5</v>
      </c>
      <c r="F61" s="19">
        <v>7</v>
      </c>
      <c r="G61" s="19">
        <f t="shared" si="1"/>
        <v>3.5</v>
      </c>
      <c r="H61" s="19">
        <v>2</v>
      </c>
      <c r="I61" s="19">
        <v>3.6</v>
      </c>
      <c r="J61" s="33">
        <f t="shared" si="2"/>
        <v>28.6</v>
      </c>
      <c r="K61" s="34"/>
      <c r="L61" s="38"/>
    </row>
    <row r="62" spans="1:12" s="3" customFormat="1" ht="17.100000000000001" customHeight="1" x14ac:dyDescent="0.25">
      <c r="A62" s="15">
        <v>58</v>
      </c>
      <c r="B62" s="25" t="s">
        <v>388</v>
      </c>
      <c r="C62" s="20" t="s">
        <v>389</v>
      </c>
      <c r="D62" s="20" t="s">
        <v>387</v>
      </c>
      <c r="E62" s="18">
        <f t="shared" si="0"/>
        <v>11</v>
      </c>
      <c r="F62" s="19">
        <v>6</v>
      </c>
      <c r="G62" s="19">
        <f t="shared" si="1"/>
        <v>3</v>
      </c>
      <c r="H62" s="19">
        <v>2</v>
      </c>
      <c r="I62" s="19">
        <v>3.6</v>
      </c>
      <c r="J62" s="33">
        <f t="shared" si="2"/>
        <v>25.6</v>
      </c>
      <c r="K62" s="34"/>
      <c r="L62" s="38"/>
    </row>
    <row r="63" spans="1:12" s="3" customFormat="1" ht="17.100000000000001" customHeight="1" x14ac:dyDescent="0.25">
      <c r="A63" s="15">
        <v>59</v>
      </c>
      <c r="B63" s="25" t="s">
        <v>390</v>
      </c>
      <c r="C63" s="20" t="s">
        <v>391</v>
      </c>
      <c r="D63" s="20" t="s">
        <v>392</v>
      </c>
      <c r="E63" s="18">
        <f t="shared" si="0"/>
        <v>17</v>
      </c>
      <c r="F63" s="19">
        <v>10</v>
      </c>
      <c r="G63" s="19">
        <f t="shared" si="1"/>
        <v>5</v>
      </c>
      <c r="H63" s="19">
        <v>2</v>
      </c>
      <c r="I63" s="19">
        <v>3.6</v>
      </c>
      <c r="J63" s="33">
        <f t="shared" si="2"/>
        <v>37.6</v>
      </c>
      <c r="K63" s="34"/>
      <c r="L63" s="38"/>
    </row>
    <row r="64" spans="1:12" s="3" customFormat="1" ht="17.100000000000001" customHeight="1" x14ac:dyDescent="0.25">
      <c r="A64" s="15">
        <v>60</v>
      </c>
      <c r="B64" s="25" t="s">
        <v>393</v>
      </c>
      <c r="C64" s="20" t="s">
        <v>394</v>
      </c>
      <c r="D64" s="20" t="s">
        <v>395</v>
      </c>
      <c r="E64" s="18">
        <f t="shared" si="0"/>
        <v>11</v>
      </c>
      <c r="F64" s="19">
        <v>6</v>
      </c>
      <c r="G64" s="19">
        <f t="shared" si="1"/>
        <v>3</v>
      </c>
      <c r="H64" s="19">
        <v>2</v>
      </c>
      <c r="I64" s="19">
        <v>3.6</v>
      </c>
      <c r="J64" s="33">
        <f t="shared" si="2"/>
        <v>25.6</v>
      </c>
      <c r="K64" s="34"/>
      <c r="L64" s="38"/>
    </row>
    <row r="65" spans="1:12" s="3" customFormat="1" ht="17.100000000000001" customHeight="1" x14ac:dyDescent="0.25">
      <c r="A65" s="15">
        <v>61</v>
      </c>
      <c r="B65" s="25" t="s">
        <v>396</v>
      </c>
      <c r="C65" s="20" t="s">
        <v>397</v>
      </c>
      <c r="D65" s="20" t="s">
        <v>225</v>
      </c>
      <c r="E65" s="18">
        <f t="shared" si="0"/>
        <v>14</v>
      </c>
      <c r="F65" s="19">
        <v>8</v>
      </c>
      <c r="G65" s="19">
        <f t="shared" si="1"/>
        <v>4</v>
      </c>
      <c r="H65" s="19">
        <v>2</v>
      </c>
      <c r="I65" s="19">
        <v>3.6</v>
      </c>
      <c r="J65" s="33">
        <f t="shared" si="2"/>
        <v>31.6</v>
      </c>
      <c r="K65" s="34"/>
      <c r="L65" s="38"/>
    </row>
    <row r="66" spans="1:12" s="3" customFormat="1" ht="17.100000000000001" customHeight="1" x14ac:dyDescent="0.25">
      <c r="A66" s="15">
        <v>62</v>
      </c>
      <c r="B66" s="25" t="s">
        <v>398</v>
      </c>
      <c r="C66" s="20" t="s">
        <v>399</v>
      </c>
      <c r="D66" s="20" t="s">
        <v>400</v>
      </c>
      <c r="E66" s="18">
        <f t="shared" si="0"/>
        <v>11</v>
      </c>
      <c r="F66" s="19">
        <v>6</v>
      </c>
      <c r="G66" s="19">
        <f t="shared" si="1"/>
        <v>3</v>
      </c>
      <c r="H66" s="19">
        <v>2</v>
      </c>
      <c r="I66" s="19">
        <v>3.6</v>
      </c>
      <c r="J66" s="33">
        <f t="shared" si="2"/>
        <v>25.6</v>
      </c>
      <c r="K66" s="34"/>
      <c r="L66" s="38"/>
    </row>
    <row r="67" spans="1:12" s="3" customFormat="1" ht="17.100000000000001" customHeight="1" x14ac:dyDescent="0.25">
      <c r="A67" s="15">
        <v>63</v>
      </c>
      <c r="B67" s="25" t="s">
        <v>401</v>
      </c>
      <c r="C67" s="20" t="s">
        <v>402</v>
      </c>
      <c r="D67" s="20" t="s">
        <v>403</v>
      </c>
      <c r="E67" s="18">
        <f t="shared" si="0"/>
        <v>17</v>
      </c>
      <c r="F67" s="19">
        <v>10</v>
      </c>
      <c r="G67" s="19">
        <f t="shared" si="1"/>
        <v>5</v>
      </c>
      <c r="H67" s="19">
        <v>2</v>
      </c>
      <c r="I67" s="19">
        <v>3.6</v>
      </c>
      <c r="J67" s="33">
        <f t="shared" si="2"/>
        <v>37.6</v>
      </c>
      <c r="K67" s="34"/>
      <c r="L67" s="38"/>
    </row>
    <row r="68" spans="1:12" s="3" customFormat="1" ht="17.100000000000001" customHeight="1" x14ac:dyDescent="0.25">
      <c r="A68" s="15">
        <v>64</v>
      </c>
      <c r="B68" s="25" t="s">
        <v>404</v>
      </c>
      <c r="C68" s="20" t="s">
        <v>405</v>
      </c>
      <c r="D68" s="20" t="s">
        <v>225</v>
      </c>
      <c r="E68" s="18">
        <f t="shared" si="0"/>
        <v>11</v>
      </c>
      <c r="F68" s="19">
        <v>6</v>
      </c>
      <c r="G68" s="19">
        <f t="shared" si="1"/>
        <v>3</v>
      </c>
      <c r="H68" s="19">
        <v>2</v>
      </c>
      <c r="I68" s="19">
        <v>3.6</v>
      </c>
      <c r="J68" s="33">
        <f t="shared" si="2"/>
        <v>25.6</v>
      </c>
      <c r="K68" s="34"/>
      <c r="L68" s="38"/>
    </row>
    <row r="69" spans="1:12" s="3" customFormat="1" ht="17.100000000000001" customHeight="1" x14ac:dyDescent="0.25">
      <c r="A69" s="15">
        <v>65</v>
      </c>
      <c r="B69" s="25" t="s">
        <v>406</v>
      </c>
      <c r="C69" s="25" t="s">
        <v>407</v>
      </c>
      <c r="D69" s="20" t="s">
        <v>408</v>
      </c>
      <c r="E69" s="18">
        <f t="shared" ref="E69:E132" si="3">SUM(F69:H69)</f>
        <v>11</v>
      </c>
      <c r="F69" s="19">
        <v>6</v>
      </c>
      <c r="G69" s="19">
        <f t="shared" ref="G69:G102" si="4">F69/2</f>
        <v>3</v>
      </c>
      <c r="H69" s="19">
        <v>2</v>
      </c>
      <c r="I69" s="19">
        <v>3.6</v>
      </c>
      <c r="J69" s="33">
        <f t="shared" ref="J69:J132" si="5">SUM(E69:I69)</f>
        <v>25.6</v>
      </c>
      <c r="K69" s="34"/>
      <c r="L69" s="38"/>
    </row>
    <row r="70" spans="1:12" s="3" customFormat="1" ht="17.100000000000001" customHeight="1" x14ac:dyDescent="0.25">
      <c r="A70" s="15">
        <v>66</v>
      </c>
      <c r="B70" s="25" t="s">
        <v>409</v>
      </c>
      <c r="C70" s="20" t="s">
        <v>410</v>
      </c>
      <c r="D70" s="20" t="s">
        <v>225</v>
      </c>
      <c r="E70" s="18">
        <f t="shared" si="3"/>
        <v>12.5</v>
      </c>
      <c r="F70" s="19">
        <v>7</v>
      </c>
      <c r="G70" s="19">
        <f t="shared" si="4"/>
        <v>3.5</v>
      </c>
      <c r="H70" s="19">
        <v>2</v>
      </c>
      <c r="I70" s="19">
        <v>3.6</v>
      </c>
      <c r="J70" s="33">
        <f t="shared" si="5"/>
        <v>28.6</v>
      </c>
      <c r="K70" s="34"/>
      <c r="L70" s="38"/>
    </row>
    <row r="71" spans="1:12" s="3" customFormat="1" ht="17.100000000000001" customHeight="1" x14ac:dyDescent="0.25">
      <c r="A71" s="15">
        <v>67</v>
      </c>
      <c r="B71" s="40" t="s">
        <v>411</v>
      </c>
      <c r="C71" s="41" t="s">
        <v>412</v>
      </c>
      <c r="D71" s="41" t="s">
        <v>225</v>
      </c>
      <c r="E71" s="18">
        <f t="shared" si="3"/>
        <v>14</v>
      </c>
      <c r="F71" s="42">
        <v>8</v>
      </c>
      <c r="G71" s="43">
        <f t="shared" si="4"/>
        <v>4</v>
      </c>
      <c r="H71" s="42">
        <v>2</v>
      </c>
      <c r="I71" s="50">
        <v>3.6</v>
      </c>
      <c r="J71" s="51">
        <f t="shared" si="5"/>
        <v>31.6</v>
      </c>
      <c r="K71" s="34">
        <v>4</v>
      </c>
      <c r="L71" s="38"/>
    </row>
    <row r="72" spans="1:12" s="3" customFormat="1" ht="17.100000000000001" customHeight="1" x14ac:dyDescent="0.25">
      <c r="A72" s="15">
        <v>68</v>
      </c>
      <c r="B72" s="25" t="s">
        <v>413</v>
      </c>
      <c r="C72" s="20" t="s">
        <v>414</v>
      </c>
      <c r="D72" s="20" t="s">
        <v>225</v>
      </c>
      <c r="E72" s="18">
        <f t="shared" si="3"/>
        <v>12.5</v>
      </c>
      <c r="F72" s="19">
        <v>7</v>
      </c>
      <c r="G72" s="19">
        <f t="shared" si="4"/>
        <v>3.5</v>
      </c>
      <c r="H72" s="19">
        <v>2</v>
      </c>
      <c r="I72" s="19">
        <v>3.6</v>
      </c>
      <c r="J72" s="33">
        <f t="shared" si="5"/>
        <v>28.6</v>
      </c>
      <c r="K72" s="34"/>
      <c r="L72" s="38"/>
    </row>
    <row r="73" spans="1:12" s="3" customFormat="1" ht="17.100000000000001" customHeight="1" x14ac:dyDescent="0.25">
      <c r="A73" s="15">
        <v>69</v>
      </c>
      <c r="B73" s="25" t="s">
        <v>415</v>
      </c>
      <c r="C73" s="20" t="s">
        <v>416</v>
      </c>
      <c r="D73" s="20" t="s">
        <v>417</v>
      </c>
      <c r="E73" s="18">
        <f t="shared" si="3"/>
        <v>9.5</v>
      </c>
      <c r="F73" s="19">
        <v>5</v>
      </c>
      <c r="G73" s="19">
        <f t="shared" si="4"/>
        <v>2.5</v>
      </c>
      <c r="H73" s="19">
        <v>2</v>
      </c>
      <c r="I73" s="19">
        <v>3.6</v>
      </c>
      <c r="J73" s="33">
        <f t="shared" si="5"/>
        <v>22.6</v>
      </c>
      <c r="K73" s="34"/>
      <c r="L73" s="38"/>
    </row>
    <row r="74" spans="1:12" s="3" customFormat="1" ht="17.100000000000001" customHeight="1" x14ac:dyDescent="0.25">
      <c r="A74" s="15">
        <v>70</v>
      </c>
      <c r="B74" s="25" t="s">
        <v>418</v>
      </c>
      <c r="C74" s="16" t="s">
        <v>287</v>
      </c>
      <c r="D74" s="20" t="s">
        <v>225</v>
      </c>
      <c r="E74" s="18">
        <f t="shared" si="3"/>
        <v>20</v>
      </c>
      <c r="F74" s="19">
        <v>12</v>
      </c>
      <c r="G74" s="19">
        <f t="shared" si="4"/>
        <v>6</v>
      </c>
      <c r="H74" s="19">
        <v>2</v>
      </c>
      <c r="I74" s="19">
        <v>3.6</v>
      </c>
      <c r="J74" s="33">
        <f t="shared" si="5"/>
        <v>43.6</v>
      </c>
      <c r="K74" s="34"/>
      <c r="L74" s="38"/>
    </row>
    <row r="75" spans="1:12" s="3" customFormat="1" ht="17.100000000000001" customHeight="1" x14ac:dyDescent="0.25">
      <c r="A75" s="15">
        <v>71</v>
      </c>
      <c r="B75" s="25" t="s">
        <v>419</v>
      </c>
      <c r="C75" s="20" t="s">
        <v>420</v>
      </c>
      <c r="D75" s="20" t="s">
        <v>421</v>
      </c>
      <c r="E75" s="18">
        <f t="shared" si="3"/>
        <v>12.5</v>
      </c>
      <c r="F75" s="19">
        <v>7</v>
      </c>
      <c r="G75" s="19">
        <f t="shared" si="4"/>
        <v>3.5</v>
      </c>
      <c r="H75" s="19">
        <v>2</v>
      </c>
      <c r="I75" s="19">
        <v>3.6</v>
      </c>
      <c r="J75" s="33">
        <f t="shared" si="5"/>
        <v>28.6</v>
      </c>
      <c r="K75" s="34"/>
      <c r="L75" s="38"/>
    </row>
    <row r="76" spans="1:12" s="3" customFormat="1" ht="17.100000000000001" customHeight="1" x14ac:dyDescent="0.25">
      <c r="A76" s="15">
        <v>72</v>
      </c>
      <c r="B76" s="25" t="s">
        <v>422</v>
      </c>
      <c r="C76" s="16" t="s">
        <v>423</v>
      </c>
      <c r="D76" s="20" t="s">
        <v>225</v>
      </c>
      <c r="E76" s="18">
        <f t="shared" si="3"/>
        <v>12.5</v>
      </c>
      <c r="F76" s="19">
        <v>7</v>
      </c>
      <c r="G76" s="19">
        <f t="shared" si="4"/>
        <v>3.5</v>
      </c>
      <c r="H76" s="19">
        <v>2</v>
      </c>
      <c r="I76" s="19">
        <v>3.6</v>
      </c>
      <c r="J76" s="33">
        <f t="shared" si="5"/>
        <v>28.6</v>
      </c>
      <c r="K76" s="34"/>
      <c r="L76" s="38"/>
    </row>
    <row r="77" spans="1:12" s="3" customFormat="1" ht="17.100000000000001" customHeight="1" x14ac:dyDescent="0.25">
      <c r="A77" s="15">
        <v>73</v>
      </c>
      <c r="B77" s="25" t="s">
        <v>424</v>
      </c>
      <c r="C77" s="16" t="s">
        <v>425</v>
      </c>
      <c r="D77" s="16" t="s">
        <v>225</v>
      </c>
      <c r="E77" s="18">
        <f t="shared" si="3"/>
        <v>14</v>
      </c>
      <c r="F77" s="19">
        <v>8</v>
      </c>
      <c r="G77" s="19">
        <f t="shared" si="4"/>
        <v>4</v>
      </c>
      <c r="H77" s="19">
        <v>2</v>
      </c>
      <c r="I77" s="19">
        <v>3.6</v>
      </c>
      <c r="J77" s="33">
        <f t="shared" si="5"/>
        <v>31.6</v>
      </c>
      <c r="K77" s="34"/>
      <c r="L77" s="38"/>
    </row>
    <row r="78" spans="1:12" s="3" customFormat="1" ht="17.100000000000001" customHeight="1" x14ac:dyDescent="0.25">
      <c r="A78" s="15">
        <v>74</v>
      </c>
      <c r="B78" s="25" t="s">
        <v>426</v>
      </c>
      <c r="C78" s="16" t="s">
        <v>427</v>
      </c>
      <c r="D78" s="16" t="s">
        <v>333</v>
      </c>
      <c r="E78" s="18">
        <f t="shared" si="3"/>
        <v>9.5</v>
      </c>
      <c r="F78" s="19">
        <v>5</v>
      </c>
      <c r="G78" s="19">
        <f t="shared" si="4"/>
        <v>2.5</v>
      </c>
      <c r="H78" s="19">
        <v>2</v>
      </c>
      <c r="I78" s="19">
        <v>3.6</v>
      </c>
      <c r="J78" s="33">
        <f t="shared" si="5"/>
        <v>22.6</v>
      </c>
      <c r="K78" s="34"/>
      <c r="L78" s="38"/>
    </row>
    <row r="79" spans="1:12" s="3" customFormat="1" ht="17.100000000000001" customHeight="1" x14ac:dyDescent="0.25">
      <c r="A79" s="15">
        <v>75</v>
      </c>
      <c r="B79" s="25" t="s">
        <v>428</v>
      </c>
      <c r="C79" s="16" t="s">
        <v>429</v>
      </c>
      <c r="D79" s="20" t="s">
        <v>430</v>
      </c>
      <c r="E79" s="18">
        <f t="shared" si="3"/>
        <v>9.5</v>
      </c>
      <c r="F79" s="19">
        <v>5</v>
      </c>
      <c r="G79" s="19">
        <f t="shared" si="4"/>
        <v>2.5</v>
      </c>
      <c r="H79" s="19">
        <v>2</v>
      </c>
      <c r="I79" s="19">
        <v>3.6</v>
      </c>
      <c r="J79" s="33">
        <f t="shared" si="5"/>
        <v>22.6</v>
      </c>
      <c r="K79" s="34"/>
      <c r="L79" s="38"/>
    </row>
    <row r="80" spans="1:12" s="3" customFormat="1" ht="17.100000000000001" customHeight="1" x14ac:dyDescent="0.25">
      <c r="A80" s="15">
        <v>76</v>
      </c>
      <c r="B80" s="25" t="s">
        <v>431</v>
      </c>
      <c r="C80" s="16" t="s">
        <v>432</v>
      </c>
      <c r="D80" s="16" t="s">
        <v>430</v>
      </c>
      <c r="E80" s="18">
        <f t="shared" si="3"/>
        <v>9.5</v>
      </c>
      <c r="F80" s="19">
        <v>5</v>
      </c>
      <c r="G80" s="19">
        <f t="shared" si="4"/>
        <v>2.5</v>
      </c>
      <c r="H80" s="19">
        <v>2</v>
      </c>
      <c r="I80" s="19">
        <v>3.6</v>
      </c>
      <c r="J80" s="33">
        <f t="shared" si="5"/>
        <v>22.6</v>
      </c>
      <c r="K80" s="34"/>
      <c r="L80" s="38"/>
    </row>
    <row r="81" spans="1:12" s="3" customFormat="1" ht="17.100000000000001" customHeight="1" x14ac:dyDescent="0.25">
      <c r="A81" s="15">
        <v>77</v>
      </c>
      <c r="B81" s="25" t="s">
        <v>433</v>
      </c>
      <c r="C81" s="16" t="s">
        <v>434</v>
      </c>
      <c r="D81" s="16" t="s">
        <v>387</v>
      </c>
      <c r="E81" s="18">
        <f t="shared" si="3"/>
        <v>11</v>
      </c>
      <c r="F81" s="19">
        <v>6</v>
      </c>
      <c r="G81" s="19">
        <f t="shared" si="4"/>
        <v>3</v>
      </c>
      <c r="H81" s="19">
        <v>2</v>
      </c>
      <c r="I81" s="19">
        <v>3.6</v>
      </c>
      <c r="J81" s="33">
        <f t="shared" si="5"/>
        <v>25.6</v>
      </c>
      <c r="K81" s="34"/>
      <c r="L81" s="38"/>
    </row>
    <row r="82" spans="1:12" s="3" customFormat="1" ht="17.100000000000001" customHeight="1" x14ac:dyDescent="0.25">
      <c r="A82" s="15">
        <v>78</v>
      </c>
      <c r="B82" s="25" t="s">
        <v>435</v>
      </c>
      <c r="C82" s="16" t="s">
        <v>436</v>
      </c>
      <c r="D82" s="16" t="s">
        <v>225</v>
      </c>
      <c r="E82" s="18">
        <f t="shared" si="3"/>
        <v>14</v>
      </c>
      <c r="F82" s="19">
        <v>8</v>
      </c>
      <c r="G82" s="19">
        <f t="shared" si="4"/>
        <v>4</v>
      </c>
      <c r="H82" s="19">
        <v>2</v>
      </c>
      <c r="I82" s="19">
        <v>3.6</v>
      </c>
      <c r="J82" s="33">
        <f t="shared" si="5"/>
        <v>31.6</v>
      </c>
      <c r="K82" s="34"/>
      <c r="L82" s="38"/>
    </row>
    <row r="83" spans="1:12" s="3" customFormat="1" ht="17.100000000000001" customHeight="1" x14ac:dyDescent="0.25">
      <c r="A83" s="15">
        <v>79</v>
      </c>
      <c r="B83" s="25" t="s">
        <v>437</v>
      </c>
      <c r="C83" s="16" t="s">
        <v>438</v>
      </c>
      <c r="D83" s="16" t="s">
        <v>439</v>
      </c>
      <c r="E83" s="18">
        <f t="shared" si="3"/>
        <v>11</v>
      </c>
      <c r="F83" s="19">
        <v>6</v>
      </c>
      <c r="G83" s="19">
        <f t="shared" si="4"/>
        <v>3</v>
      </c>
      <c r="H83" s="19">
        <v>2</v>
      </c>
      <c r="I83" s="19">
        <v>3.6</v>
      </c>
      <c r="J83" s="33">
        <f t="shared" si="5"/>
        <v>25.6</v>
      </c>
      <c r="K83" s="34"/>
      <c r="L83" s="38"/>
    </row>
    <row r="84" spans="1:12" s="3" customFormat="1" ht="17.100000000000001" customHeight="1" x14ac:dyDescent="0.25">
      <c r="A84" s="15">
        <v>80</v>
      </c>
      <c r="B84" s="25" t="s">
        <v>440</v>
      </c>
      <c r="C84" s="16" t="s">
        <v>441</v>
      </c>
      <c r="D84" s="16" t="s">
        <v>442</v>
      </c>
      <c r="E84" s="18">
        <f t="shared" si="3"/>
        <v>11</v>
      </c>
      <c r="F84" s="19">
        <v>6</v>
      </c>
      <c r="G84" s="19">
        <f t="shared" si="4"/>
        <v>3</v>
      </c>
      <c r="H84" s="19">
        <v>2</v>
      </c>
      <c r="I84" s="19">
        <v>3.6</v>
      </c>
      <c r="J84" s="33">
        <f t="shared" si="5"/>
        <v>25.6</v>
      </c>
      <c r="K84" s="34"/>
      <c r="L84" s="38"/>
    </row>
    <row r="85" spans="1:12" s="3" customFormat="1" ht="17.100000000000001" customHeight="1" x14ac:dyDescent="0.25">
      <c r="A85" s="15">
        <v>81</v>
      </c>
      <c r="B85" s="40" t="s">
        <v>443</v>
      </c>
      <c r="C85" s="44" t="s">
        <v>444</v>
      </c>
      <c r="D85" s="45" t="s">
        <v>445</v>
      </c>
      <c r="E85" s="18">
        <f t="shared" si="3"/>
        <v>17</v>
      </c>
      <c r="F85" s="42">
        <v>10</v>
      </c>
      <c r="G85" s="43">
        <f t="shared" si="4"/>
        <v>5</v>
      </c>
      <c r="H85" s="42">
        <v>2</v>
      </c>
      <c r="I85" s="50">
        <v>3.6</v>
      </c>
      <c r="J85" s="51">
        <f t="shared" si="5"/>
        <v>37.6</v>
      </c>
      <c r="K85" s="34">
        <v>8</v>
      </c>
      <c r="L85" s="38"/>
    </row>
    <row r="86" spans="1:12" s="3" customFormat="1" ht="17.100000000000001" customHeight="1" x14ac:dyDescent="0.25">
      <c r="A86" s="15">
        <v>82</v>
      </c>
      <c r="B86" s="25" t="s">
        <v>446</v>
      </c>
      <c r="C86" s="46" t="s">
        <v>447</v>
      </c>
      <c r="D86" s="16"/>
      <c r="E86" s="18">
        <f t="shared" si="3"/>
        <v>9.5</v>
      </c>
      <c r="F86" s="19">
        <v>5</v>
      </c>
      <c r="G86" s="19">
        <f t="shared" si="4"/>
        <v>2.5</v>
      </c>
      <c r="H86" s="19">
        <v>2</v>
      </c>
      <c r="I86" s="19">
        <v>3.6</v>
      </c>
      <c r="J86" s="33">
        <f t="shared" si="5"/>
        <v>22.6</v>
      </c>
      <c r="K86" s="34"/>
      <c r="L86" s="38"/>
    </row>
    <row r="87" spans="1:12" s="3" customFormat="1" ht="17.100000000000001" customHeight="1" x14ac:dyDescent="0.25">
      <c r="A87" s="15">
        <v>83</v>
      </c>
      <c r="B87" s="25" t="s">
        <v>448</v>
      </c>
      <c r="C87" s="46" t="s">
        <v>449</v>
      </c>
      <c r="D87" s="16" t="s">
        <v>387</v>
      </c>
      <c r="E87" s="18">
        <f t="shared" si="3"/>
        <v>12.5</v>
      </c>
      <c r="F87" s="19">
        <v>7</v>
      </c>
      <c r="G87" s="19">
        <f t="shared" si="4"/>
        <v>3.5</v>
      </c>
      <c r="H87" s="19">
        <v>2</v>
      </c>
      <c r="I87" s="19">
        <v>3.6</v>
      </c>
      <c r="J87" s="33">
        <f t="shared" si="5"/>
        <v>28.6</v>
      </c>
      <c r="K87" s="34"/>
      <c r="L87" s="38"/>
    </row>
    <row r="88" spans="1:12" s="3" customFormat="1" ht="17.100000000000001" customHeight="1" x14ac:dyDescent="0.25">
      <c r="A88" s="15">
        <v>84</v>
      </c>
      <c r="B88" s="25" t="s">
        <v>450</v>
      </c>
      <c r="C88" s="46" t="s">
        <v>451</v>
      </c>
      <c r="D88" s="16" t="s">
        <v>387</v>
      </c>
      <c r="E88" s="18">
        <f t="shared" si="3"/>
        <v>11</v>
      </c>
      <c r="F88" s="19">
        <v>6</v>
      </c>
      <c r="G88" s="19">
        <f t="shared" si="4"/>
        <v>3</v>
      </c>
      <c r="H88" s="19">
        <v>2</v>
      </c>
      <c r="I88" s="19">
        <v>3.6</v>
      </c>
      <c r="J88" s="33">
        <f t="shared" si="5"/>
        <v>25.6</v>
      </c>
      <c r="K88" s="34"/>
      <c r="L88" s="38"/>
    </row>
    <row r="89" spans="1:12" s="3" customFormat="1" ht="17.100000000000001" customHeight="1" x14ac:dyDescent="0.25">
      <c r="A89" s="15">
        <v>85</v>
      </c>
      <c r="B89" s="25" t="s">
        <v>452</v>
      </c>
      <c r="C89" s="46" t="s">
        <v>453</v>
      </c>
      <c r="D89" s="16" t="s">
        <v>387</v>
      </c>
      <c r="E89" s="18">
        <f t="shared" si="3"/>
        <v>9.5</v>
      </c>
      <c r="F89" s="19">
        <v>5</v>
      </c>
      <c r="G89" s="19">
        <f t="shared" si="4"/>
        <v>2.5</v>
      </c>
      <c r="H89" s="19">
        <v>2</v>
      </c>
      <c r="I89" s="19">
        <v>3.6</v>
      </c>
      <c r="J89" s="33">
        <f t="shared" si="5"/>
        <v>22.6</v>
      </c>
      <c r="K89" s="34"/>
      <c r="L89" s="38"/>
    </row>
    <row r="90" spans="1:12" s="3" customFormat="1" ht="17.100000000000001" customHeight="1" x14ac:dyDescent="0.25">
      <c r="A90" s="15">
        <v>86</v>
      </c>
      <c r="B90" s="25" t="s">
        <v>454</v>
      </c>
      <c r="C90" s="20">
        <v>732982200</v>
      </c>
      <c r="D90" s="16" t="s">
        <v>455</v>
      </c>
      <c r="E90" s="18">
        <f t="shared" si="3"/>
        <v>14</v>
      </c>
      <c r="F90" s="19">
        <v>8</v>
      </c>
      <c r="G90" s="19">
        <f t="shared" si="4"/>
        <v>4</v>
      </c>
      <c r="H90" s="19">
        <v>2</v>
      </c>
      <c r="I90" s="19">
        <v>3.6</v>
      </c>
      <c r="J90" s="33">
        <f t="shared" si="5"/>
        <v>31.6</v>
      </c>
      <c r="K90" s="34"/>
      <c r="L90" s="38"/>
    </row>
    <row r="91" spans="1:12" s="3" customFormat="1" ht="17.100000000000001" customHeight="1" x14ac:dyDescent="0.25">
      <c r="A91" s="15">
        <v>87</v>
      </c>
      <c r="B91" s="25" t="s">
        <v>456</v>
      </c>
      <c r="C91" s="20">
        <v>5182077000</v>
      </c>
      <c r="D91" s="16" t="s">
        <v>225</v>
      </c>
      <c r="E91" s="18">
        <f t="shared" si="3"/>
        <v>14</v>
      </c>
      <c r="F91" s="19">
        <v>8</v>
      </c>
      <c r="G91" s="19">
        <f t="shared" si="4"/>
        <v>4</v>
      </c>
      <c r="H91" s="19">
        <v>2</v>
      </c>
      <c r="I91" s="19">
        <v>3.6</v>
      </c>
      <c r="J91" s="33">
        <f t="shared" si="5"/>
        <v>31.6</v>
      </c>
      <c r="K91" s="34"/>
      <c r="L91" s="38"/>
    </row>
    <row r="92" spans="1:12" s="3" customFormat="1" ht="17.100000000000001" customHeight="1" x14ac:dyDescent="0.25">
      <c r="A92" s="15">
        <v>88</v>
      </c>
      <c r="B92" s="25" t="s">
        <v>457</v>
      </c>
      <c r="C92" s="20" t="s">
        <v>458</v>
      </c>
      <c r="D92" s="16" t="s">
        <v>395</v>
      </c>
      <c r="E92" s="18">
        <f t="shared" si="3"/>
        <v>9.5</v>
      </c>
      <c r="F92" s="19">
        <v>5</v>
      </c>
      <c r="G92" s="19">
        <f t="shared" si="4"/>
        <v>2.5</v>
      </c>
      <c r="H92" s="19">
        <v>2</v>
      </c>
      <c r="I92" s="19">
        <v>3.6</v>
      </c>
      <c r="J92" s="33">
        <f t="shared" si="5"/>
        <v>22.6</v>
      </c>
      <c r="K92" s="34"/>
      <c r="L92" s="38"/>
    </row>
    <row r="93" spans="1:12" s="3" customFormat="1" ht="17.100000000000001" customHeight="1" x14ac:dyDescent="0.25">
      <c r="A93" s="15">
        <v>89</v>
      </c>
      <c r="B93" s="25" t="s">
        <v>459</v>
      </c>
      <c r="C93" s="20" t="s">
        <v>460</v>
      </c>
      <c r="D93" s="16" t="s">
        <v>395</v>
      </c>
      <c r="E93" s="18">
        <f t="shared" si="3"/>
        <v>9.5</v>
      </c>
      <c r="F93" s="19">
        <v>5</v>
      </c>
      <c r="G93" s="19">
        <f t="shared" si="4"/>
        <v>2.5</v>
      </c>
      <c r="H93" s="19">
        <v>2</v>
      </c>
      <c r="I93" s="19">
        <v>3.6</v>
      </c>
      <c r="J93" s="33">
        <f t="shared" si="5"/>
        <v>22.6</v>
      </c>
      <c r="K93" s="34"/>
      <c r="L93" s="38"/>
    </row>
    <row r="94" spans="1:12" s="3" customFormat="1" ht="17.100000000000001" customHeight="1" x14ac:dyDescent="0.25">
      <c r="A94" s="15">
        <v>90</v>
      </c>
      <c r="B94" s="25" t="s">
        <v>461</v>
      </c>
      <c r="C94" s="20" t="s">
        <v>462</v>
      </c>
      <c r="D94" s="16" t="s">
        <v>225</v>
      </c>
      <c r="E94" s="18">
        <f t="shared" si="3"/>
        <v>14</v>
      </c>
      <c r="F94" s="19">
        <v>8</v>
      </c>
      <c r="G94" s="19">
        <f t="shared" si="4"/>
        <v>4</v>
      </c>
      <c r="H94" s="19">
        <v>2</v>
      </c>
      <c r="I94" s="19">
        <v>3.6</v>
      </c>
      <c r="J94" s="33">
        <f t="shared" si="5"/>
        <v>31.6</v>
      </c>
      <c r="K94" s="34"/>
      <c r="L94" s="38"/>
    </row>
    <row r="95" spans="1:12" s="3" customFormat="1" ht="17.100000000000001" customHeight="1" x14ac:dyDescent="0.25">
      <c r="A95" s="15">
        <v>91</v>
      </c>
      <c r="B95" s="25" t="s">
        <v>463</v>
      </c>
      <c r="C95" s="20" t="s">
        <v>464</v>
      </c>
      <c r="D95" s="16" t="s">
        <v>225</v>
      </c>
      <c r="E95" s="18">
        <f t="shared" si="3"/>
        <v>14</v>
      </c>
      <c r="F95" s="19">
        <v>8</v>
      </c>
      <c r="G95" s="19">
        <f t="shared" si="4"/>
        <v>4</v>
      </c>
      <c r="H95" s="19">
        <v>2</v>
      </c>
      <c r="I95" s="19">
        <v>3.6</v>
      </c>
      <c r="J95" s="33">
        <f t="shared" si="5"/>
        <v>31.6</v>
      </c>
      <c r="K95" s="34"/>
      <c r="L95" s="38"/>
    </row>
    <row r="96" spans="1:12" s="3" customFormat="1" ht="17.100000000000001" customHeight="1" x14ac:dyDescent="0.25">
      <c r="A96" s="15">
        <v>92</v>
      </c>
      <c r="B96" s="25" t="s">
        <v>465</v>
      </c>
      <c r="C96" s="20" t="s">
        <v>466</v>
      </c>
      <c r="D96" s="16" t="s">
        <v>467</v>
      </c>
      <c r="E96" s="18">
        <f t="shared" si="3"/>
        <v>12.5</v>
      </c>
      <c r="F96" s="19">
        <v>7</v>
      </c>
      <c r="G96" s="19">
        <f t="shared" si="4"/>
        <v>3.5</v>
      </c>
      <c r="H96" s="19">
        <v>2</v>
      </c>
      <c r="I96" s="19">
        <v>3.6</v>
      </c>
      <c r="J96" s="33">
        <f t="shared" si="5"/>
        <v>28.6</v>
      </c>
      <c r="K96" s="34"/>
      <c r="L96" s="38"/>
    </row>
    <row r="97" spans="1:12" s="3" customFormat="1" ht="17.100000000000001" customHeight="1" x14ac:dyDescent="0.25">
      <c r="A97" s="15">
        <v>93</v>
      </c>
      <c r="B97" s="25" t="s">
        <v>468</v>
      </c>
      <c r="C97" s="20" t="s">
        <v>469</v>
      </c>
      <c r="D97" s="16" t="s">
        <v>470</v>
      </c>
      <c r="E97" s="18">
        <f t="shared" si="3"/>
        <v>12.5</v>
      </c>
      <c r="F97" s="19">
        <v>7</v>
      </c>
      <c r="G97" s="19">
        <f t="shared" si="4"/>
        <v>3.5</v>
      </c>
      <c r="H97" s="19">
        <v>2</v>
      </c>
      <c r="I97" s="19">
        <v>3.6</v>
      </c>
      <c r="J97" s="33">
        <f t="shared" si="5"/>
        <v>28.6</v>
      </c>
      <c r="K97" s="34"/>
      <c r="L97" s="38"/>
    </row>
    <row r="98" spans="1:12" s="3" customFormat="1" ht="17.100000000000001" customHeight="1" x14ac:dyDescent="0.25">
      <c r="A98" s="15">
        <v>94</v>
      </c>
      <c r="B98" s="25" t="s">
        <v>471</v>
      </c>
      <c r="C98" s="20" t="s">
        <v>472</v>
      </c>
      <c r="D98" s="16" t="s">
        <v>364</v>
      </c>
      <c r="E98" s="18">
        <f t="shared" si="3"/>
        <v>20</v>
      </c>
      <c r="F98" s="19">
        <v>12</v>
      </c>
      <c r="G98" s="19">
        <f t="shared" si="4"/>
        <v>6</v>
      </c>
      <c r="H98" s="19">
        <v>2</v>
      </c>
      <c r="I98" s="19">
        <v>3.6</v>
      </c>
      <c r="J98" s="33">
        <f t="shared" si="5"/>
        <v>43.6</v>
      </c>
      <c r="K98" s="34"/>
      <c r="L98" s="38"/>
    </row>
    <row r="99" spans="1:12" s="3" customFormat="1" ht="17.100000000000001" customHeight="1" x14ac:dyDescent="0.25">
      <c r="A99" s="15">
        <v>95</v>
      </c>
      <c r="B99" s="25" t="s">
        <v>473</v>
      </c>
      <c r="C99" s="20" t="s">
        <v>474</v>
      </c>
      <c r="D99" s="16" t="s">
        <v>364</v>
      </c>
      <c r="E99" s="18">
        <f t="shared" si="3"/>
        <v>12.5</v>
      </c>
      <c r="F99" s="19">
        <v>7</v>
      </c>
      <c r="G99" s="19">
        <f t="shared" si="4"/>
        <v>3.5</v>
      </c>
      <c r="H99" s="19">
        <v>2</v>
      </c>
      <c r="I99" s="19">
        <v>3.6</v>
      </c>
      <c r="J99" s="33">
        <f t="shared" si="5"/>
        <v>28.6</v>
      </c>
      <c r="K99" s="34"/>
      <c r="L99" s="38"/>
    </row>
    <row r="100" spans="1:12" s="3" customFormat="1" ht="17.100000000000001" customHeight="1" x14ac:dyDescent="0.25">
      <c r="A100" s="15">
        <v>96</v>
      </c>
      <c r="B100" s="25" t="s">
        <v>475</v>
      </c>
      <c r="C100" s="20" t="s">
        <v>476</v>
      </c>
      <c r="D100" s="16" t="s">
        <v>477</v>
      </c>
      <c r="E100" s="18">
        <f t="shared" si="3"/>
        <v>12.5</v>
      </c>
      <c r="F100" s="19">
        <v>7</v>
      </c>
      <c r="G100" s="19">
        <f t="shared" si="4"/>
        <v>3.5</v>
      </c>
      <c r="H100" s="19">
        <v>2</v>
      </c>
      <c r="I100" s="19">
        <v>3.6</v>
      </c>
      <c r="J100" s="33">
        <f t="shared" si="5"/>
        <v>28.6</v>
      </c>
      <c r="K100" s="34"/>
      <c r="L100" s="38"/>
    </row>
    <row r="101" spans="1:12" s="3" customFormat="1" ht="17.100000000000001" customHeight="1" x14ac:dyDescent="0.25">
      <c r="A101" s="15">
        <v>97</v>
      </c>
      <c r="B101" s="25" t="s">
        <v>478</v>
      </c>
      <c r="C101" s="20" t="s">
        <v>479</v>
      </c>
      <c r="D101" s="16" t="s">
        <v>480</v>
      </c>
      <c r="E101" s="18">
        <f t="shared" si="3"/>
        <v>12.5</v>
      </c>
      <c r="F101" s="19">
        <v>7</v>
      </c>
      <c r="G101" s="19">
        <f t="shared" si="4"/>
        <v>3.5</v>
      </c>
      <c r="H101" s="19">
        <v>2</v>
      </c>
      <c r="I101" s="19">
        <v>3.6</v>
      </c>
      <c r="J101" s="33">
        <f t="shared" si="5"/>
        <v>28.6</v>
      </c>
      <c r="K101" s="34"/>
      <c r="L101" s="38"/>
    </row>
    <row r="102" spans="1:12" s="3" customFormat="1" ht="17.100000000000001" customHeight="1" x14ac:dyDescent="0.25">
      <c r="A102" s="15">
        <v>98</v>
      </c>
      <c r="B102" s="25" t="s">
        <v>481</v>
      </c>
      <c r="C102" s="20">
        <v>9922425003</v>
      </c>
      <c r="D102" s="16" t="s">
        <v>482</v>
      </c>
      <c r="E102" s="18">
        <f t="shared" si="3"/>
        <v>11</v>
      </c>
      <c r="F102" s="19">
        <v>6</v>
      </c>
      <c r="G102" s="19">
        <f t="shared" si="4"/>
        <v>3</v>
      </c>
      <c r="H102" s="19">
        <v>2</v>
      </c>
      <c r="I102" s="19">
        <v>3.6</v>
      </c>
      <c r="J102" s="33">
        <f t="shared" si="5"/>
        <v>25.6</v>
      </c>
      <c r="K102" s="34"/>
      <c r="L102" s="38"/>
    </row>
    <row r="103" spans="1:12" s="3" customFormat="1" ht="17.100000000000001" customHeight="1" x14ac:dyDescent="0.25">
      <c r="A103" s="15">
        <v>99</v>
      </c>
      <c r="B103" s="25" t="s">
        <v>483</v>
      </c>
      <c r="C103" s="20" t="s">
        <v>484</v>
      </c>
      <c r="D103" s="16" t="s">
        <v>482</v>
      </c>
      <c r="E103" s="18">
        <f t="shared" si="3"/>
        <v>8</v>
      </c>
      <c r="F103" s="19">
        <v>4</v>
      </c>
      <c r="G103" s="19">
        <v>2</v>
      </c>
      <c r="H103" s="19">
        <v>2</v>
      </c>
      <c r="I103" s="19">
        <v>3.6</v>
      </c>
      <c r="J103" s="33">
        <f t="shared" si="5"/>
        <v>19.600000000000001</v>
      </c>
      <c r="K103" s="34"/>
      <c r="L103" s="38"/>
    </row>
    <row r="104" spans="1:12" s="3" customFormat="1" ht="17.100000000000001" customHeight="1" x14ac:dyDescent="0.25">
      <c r="A104" s="15">
        <v>100</v>
      </c>
      <c r="B104" s="25" t="s">
        <v>485</v>
      </c>
      <c r="C104" s="20" t="s">
        <v>486</v>
      </c>
      <c r="D104" s="16" t="s">
        <v>487</v>
      </c>
      <c r="E104" s="18">
        <f t="shared" si="3"/>
        <v>12.5</v>
      </c>
      <c r="F104" s="19">
        <v>7</v>
      </c>
      <c r="G104" s="19">
        <f t="shared" ref="G104:G168" si="6">F104/2</f>
        <v>3.5</v>
      </c>
      <c r="H104" s="19">
        <v>2</v>
      </c>
      <c r="I104" s="19">
        <v>3.6</v>
      </c>
      <c r="J104" s="33">
        <f t="shared" si="5"/>
        <v>28.6</v>
      </c>
      <c r="K104" s="34"/>
      <c r="L104" s="38"/>
    </row>
    <row r="105" spans="1:12" s="3" customFormat="1" ht="17.100000000000001" customHeight="1" x14ac:dyDescent="0.25">
      <c r="A105" s="15">
        <v>101</v>
      </c>
      <c r="B105" s="25" t="s">
        <v>488</v>
      </c>
      <c r="C105" s="20" t="s">
        <v>489</v>
      </c>
      <c r="D105" s="16" t="s">
        <v>364</v>
      </c>
      <c r="E105" s="18">
        <f t="shared" si="3"/>
        <v>12.5</v>
      </c>
      <c r="F105" s="19">
        <v>7</v>
      </c>
      <c r="G105" s="19">
        <f t="shared" si="6"/>
        <v>3.5</v>
      </c>
      <c r="H105" s="19">
        <v>2</v>
      </c>
      <c r="I105" s="19">
        <v>3.6</v>
      </c>
      <c r="J105" s="33">
        <f t="shared" si="5"/>
        <v>28.6</v>
      </c>
      <c r="K105" s="34"/>
      <c r="L105" s="38"/>
    </row>
    <row r="106" spans="1:12" s="3" customFormat="1" ht="17.100000000000001" customHeight="1" x14ac:dyDescent="0.25">
      <c r="A106" s="15">
        <v>102</v>
      </c>
      <c r="B106" s="47" t="s">
        <v>490</v>
      </c>
      <c r="C106" s="48" t="s">
        <v>491</v>
      </c>
      <c r="D106" s="48" t="s">
        <v>492</v>
      </c>
      <c r="E106" s="18">
        <f t="shared" si="3"/>
        <v>24.5</v>
      </c>
      <c r="F106" s="19">
        <v>15</v>
      </c>
      <c r="G106" s="19">
        <f>+F106/2</f>
        <v>7.5</v>
      </c>
      <c r="H106" s="19">
        <v>2</v>
      </c>
      <c r="I106" s="19">
        <v>3.6</v>
      </c>
      <c r="J106" s="33">
        <f t="shared" si="5"/>
        <v>52.6</v>
      </c>
      <c r="K106" s="52"/>
      <c r="L106" s="53"/>
    </row>
    <row r="107" spans="1:12" s="3" customFormat="1" ht="17.100000000000001" customHeight="1" x14ac:dyDescent="0.25">
      <c r="A107" s="15">
        <v>103</v>
      </c>
      <c r="B107" s="16" t="s">
        <v>493</v>
      </c>
      <c r="C107" s="259" t="s">
        <v>494</v>
      </c>
      <c r="D107" s="17" t="s">
        <v>288</v>
      </c>
      <c r="E107" s="18">
        <f t="shared" si="3"/>
        <v>14</v>
      </c>
      <c r="F107" s="21">
        <v>8</v>
      </c>
      <c r="G107" s="19">
        <f t="shared" si="6"/>
        <v>4</v>
      </c>
      <c r="H107" s="19">
        <v>2</v>
      </c>
      <c r="I107" s="19">
        <v>3.6</v>
      </c>
      <c r="J107" s="33">
        <f t="shared" si="5"/>
        <v>31.6</v>
      </c>
      <c r="K107" s="34"/>
      <c r="L107" s="38"/>
    </row>
    <row r="108" spans="1:12" s="3" customFormat="1" ht="17.100000000000001" customHeight="1" x14ac:dyDescent="0.25">
      <c r="A108" s="15">
        <v>104</v>
      </c>
      <c r="B108" s="16" t="s">
        <v>495</v>
      </c>
      <c r="C108" s="20" t="s">
        <v>496</v>
      </c>
      <c r="D108" s="17" t="s">
        <v>497</v>
      </c>
      <c r="E108" s="18">
        <f t="shared" si="3"/>
        <v>14</v>
      </c>
      <c r="F108" s="21">
        <v>8</v>
      </c>
      <c r="G108" s="19">
        <f t="shared" si="6"/>
        <v>4</v>
      </c>
      <c r="H108" s="19">
        <v>2</v>
      </c>
      <c r="I108" s="19">
        <v>3.6</v>
      </c>
      <c r="J108" s="33">
        <f t="shared" si="5"/>
        <v>31.6</v>
      </c>
      <c r="K108" s="34"/>
      <c r="L108" s="38"/>
    </row>
    <row r="109" spans="1:12" s="3" customFormat="1" ht="17.100000000000001" customHeight="1" x14ac:dyDescent="0.25">
      <c r="A109" s="15">
        <v>105</v>
      </c>
      <c r="B109" s="25" t="s">
        <v>498</v>
      </c>
      <c r="C109" s="20" t="s">
        <v>499</v>
      </c>
      <c r="D109" s="16" t="s">
        <v>500</v>
      </c>
      <c r="E109" s="18">
        <f t="shared" si="3"/>
        <v>9.5</v>
      </c>
      <c r="F109" s="19">
        <v>5</v>
      </c>
      <c r="G109" s="19">
        <f t="shared" si="6"/>
        <v>2.5</v>
      </c>
      <c r="H109" s="19">
        <v>2</v>
      </c>
      <c r="I109" s="19">
        <v>3.6</v>
      </c>
      <c r="J109" s="33">
        <f t="shared" si="5"/>
        <v>22.6</v>
      </c>
      <c r="K109" s="54"/>
      <c r="L109" s="38"/>
    </row>
    <row r="110" spans="1:12" s="3" customFormat="1" ht="17.100000000000001" customHeight="1" x14ac:dyDescent="0.25">
      <c r="A110" s="15">
        <v>106</v>
      </c>
      <c r="B110" s="25" t="s">
        <v>501</v>
      </c>
      <c r="C110" s="20" t="s">
        <v>502</v>
      </c>
      <c r="D110" s="16" t="s">
        <v>503</v>
      </c>
      <c r="E110" s="18">
        <f t="shared" si="3"/>
        <v>11</v>
      </c>
      <c r="F110" s="19">
        <v>6</v>
      </c>
      <c r="G110" s="19">
        <f t="shared" si="6"/>
        <v>3</v>
      </c>
      <c r="H110" s="19">
        <v>2</v>
      </c>
      <c r="I110" s="19">
        <v>3.6</v>
      </c>
      <c r="J110" s="33">
        <f t="shared" si="5"/>
        <v>25.6</v>
      </c>
      <c r="K110" s="39"/>
      <c r="L110" s="38"/>
    </row>
    <row r="111" spans="1:12" s="3" customFormat="1" ht="17.100000000000001" customHeight="1" x14ac:dyDescent="0.25">
      <c r="A111" s="15">
        <v>107</v>
      </c>
      <c r="B111" s="25" t="s">
        <v>504</v>
      </c>
      <c r="C111" s="20" t="s">
        <v>505</v>
      </c>
      <c r="D111" s="16" t="s">
        <v>506</v>
      </c>
      <c r="E111" s="18">
        <f t="shared" si="3"/>
        <v>9.5</v>
      </c>
      <c r="F111" s="19">
        <v>5</v>
      </c>
      <c r="G111" s="19">
        <f t="shared" si="6"/>
        <v>2.5</v>
      </c>
      <c r="H111" s="19">
        <v>2</v>
      </c>
      <c r="I111" s="19">
        <v>3.6</v>
      </c>
      <c r="J111" s="33">
        <f t="shared" si="5"/>
        <v>22.6</v>
      </c>
      <c r="K111" s="39"/>
      <c r="L111" s="38"/>
    </row>
    <row r="112" spans="1:12" s="3" customFormat="1" ht="17.100000000000001" customHeight="1" x14ac:dyDescent="0.25">
      <c r="A112" s="15">
        <v>108</v>
      </c>
      <c r="B112" s="25" t="s">
        <v>223</v>
      </c>
      <c r="C112" s="49" t="s">
        <v>224</v>
      </c>
      <c r="D112" s="49" t="s">
        <v>225</v>
      </c>
      <c r="E112" s="18">
        <f t="shared" si="3"/>
        <v>24.5</v>
      </c>
      <c r="F112" s="19">
        <v>15</v>
      </c>
      <c r="G112" s="19">
        <f t="shared" si="6"/>
        <v>7.5</v>
      </c>
      <c r="H112" s="19">
        <v>2</v>
      </c>
      <c r="I112" s="19">
        <v>3.6</v>
      </c>
      <c r="J112" s="33">
        <f t="shared" si="5"/>
        <v>52.6</v>
      </c>
      <c r="K112" s="39"/>
      <c r="L112" s="38"/>
    </row>
    <row r="113" spans="1:12" s="3" customFormat="1" ht="17.100000000000001" customHeight="1" x14ac:dyDescent="0.25">
      <c r="A113" s="15">
        <v>109</v>
      </c>
      <c r="B113" s="25" t="s">
        <v>507</v>
      </c>
      <c r="C113" s="49" t="s">
        <v>508</v>
      </c>
      <c r="D113" s="49" t="s">
        <v>225</v>
      </c>
      <c r="E113" s="18">
        <f t="shared" si="3"/>
        <v>24.5</v>
      </c>
      <c r="F113" s="19">
        <v>15</v>
      </c>
      <c r="G113" s="19">
        <f t="shared" si="6"/>
        <v>7.5</v>
      </c>
      <c r="H113" s="19">
        <v>2</v>
      </c>
      <c r="I113" s="19">
        <v>3.6</v>
      </c>
      <c r="J113" s="33">
        <f t="shared" si="5"/>
        <v>52.6</v>
      </c>
      <c r="K113" s="39"/>
      <c r="L113" s="38"/>
    </row>
    <row r="114" spans="1:12" s="3" customFormat="1" ht="17.100000000000001" customHeight="1" x14ac:dyDescent="0.25">
      <c r="A114" s="15">
        <v>110</v>
      </c>
      <c r="B114" s="25" t="s">
        <v>490</v>
      </c>
      <c r="C114" s="49" t="s">
        <v>509</v>
      </c>
      <c r="D114" s="49" t="s">
        <v>225</v>
      </c>
      <c r="E114" s="18">
        <f t="shared" si="3"/>
        <v>32</v>
      </c>
      <c r="F114" s="19">
        <v>20</v>
      </c>
      <c r="G114" s="19">
        <f t="shared" si="6"/>
        <v>10</v>
      </c>
      <c r="H114" s="19">
        <v>2</v>
      </c>
      <c r="I114" s="19">
        <v>3.6</v>
      </c>
      <c r="J114" s="33">
        <f t="shared" si="5"/>
        <v>67.599999999999994</v>
      </c>
      <c r="K114" s="39"/>
      <c r="L114" s="38"/>
    </row>
    <row r="115" spans="1:12" s="3" customFormat="1" ht="17.100000000000001" customHeight="1" x14ac:dyDescent="0.25">
      <c r="A115" s="15">
        <v>111</v>
      </c>
      <c r="B115" s="25" t="s">
        <v>510</v>
      </c>
      <c r="C115" s="20" t="s">
        <v>511</v>
      </c>
      <c r="D115" s="16" t="s">
        <v>225</v>
      </c>
      <c r="E115" s="18">
        <f t="shared" si="3"/>
        <v>24.5</v>
      </c>
      <c r="F115" s="19">
        <v>15</v>
      </c>
      <c r="G115" s="19">
        <f t="shared" si="6"/>
        <v>7.5</v>
      </c>
      <c r="H115" s="19">
        <v>2</v>
      </c>
      <c r="I115" s="19">
        <v>3.6</v>
      </c>
      <c r="J115" s="33">
        <f t="shared" si="5"/>
        <v>52.6</v>
      </c>
      <c r="K115" s="39"/>
      <c r="L115" s="38"/>
    </row>
    <row r="116" spans="1:12" s="3" customFormat="1" ht="17.100000000000001" customHeight="1" x14ac:dyDescent="0.25">
      <c r="A116" s="15">
        <v>112</v>
      </c>
      <c r="B116" s="25" t="s">
        <v>512</v>
      </c>
      <c r="C116" s="16">
        <v>709501245</v>
      </c>
      <c r="D116" s="20" t="s">
        <v>513</v>
      </c>
      <c r="E116" s="18">
        <f t="shared" si="3"/>
        <v>24.5</v>
      </c>
      <c r="F116" s="19">
        <v>15</v>
      </c>
      <c r="G116" s="19">
        <f t="shared" si="6"/>
        <v>7.5</v>
      </c>
      <c r="H116" s="19">
        <v>2</v>
      </c>
      <c r="I116" s="19">
        <v>3.6</v>
      </c>
      <c r="J116" s="33">
        <f t="shared" si="5"/>
        <v>52.6</v>
      </c>
      <c r="K116" s="55"/>
      <c r="L116" s="38"/>
    </row>
    <row r="117" spans="1:12" s="3" customFormat="1" ht="17.100000000000001" customHeight="1" x14ac:dyDescent="0.25">
      <c r="A117" s="15">
        <v>113</v>
      </c>
      <c r="B117" s="25" t="s">
        <v>514</v>
      </c>
      <c r="C117" s="20">
        <v>1980653630</v>
      </c>
      <c r="D117" s="20" t="s">
        <v>513</v>
      </c>
      <c r="E117" s="18">
        <f t="shared" si="3"/>
        <v>20</v>
      </c>
      <c r="F117" s="19">
        <v>12</v>
      </c>
      <c r="G117" s="19">
        <f t="shared" si="6"/>
        <v>6</v>
      </c>
      <c r="H117" s="19">
        <v>2</v>
      </c>
      <c r="I117" s="19">
        <v>3.6</v>
      </c>
      <c r="J117" s="33">
        <f t="shared" si="5"/>
        <v>43.6</v>
      </c>
      <c r="K117" s="55"/>
      <c r="L117" s="38"/>
    </row>
    <row r="118" spans="1:12" s="3" customFormat="1" ht="17.100000000000001" customHeight="1" x14ac:dyDescent="0.25">
      <c r="A118" s="15">
        <v>114</v>
      </c>
      <c r="B118" s="25" t="s">
        <v>515</v>
      </c>
      <c r="C118" s="16">
        <v>1980653610</v>
      </c>
      <c r="D118" s="20" t="s">
        <v>513</v>
      </c>
      <c r="E118" s="18">
        <f t="shared" si="3"/>
        <v>20</v>
      </c>
      <c r="F118" s="19">
        <v>12</v>
      </c>
      <c r="G118" s="19">
        <f t="shared" si="6"/>
        <v>6</v>
      </c>
      <c r="H118" s="19">
        <v>2</v>
      </c>
      <c r="I118" s="19">
        <v>3.6</v>
      </c>
      <c r="J118" s="33">
        <f t="shared" si="5"/>
        <v>43.6</v>
      </c>
      <c r="K118" s="55"/>
      <c r="L118" s="38"/>
    </row>
    <row r="119" spans="1:12" s="3" customFormat="1" ht="17.100000000000001" customHeight="1" x14ac:dyDescent="0.25">
      <c r="A119" s="15">
        <v>115</v>
      </c>
      <c r="B119" s="25" t="s">
        <v>516</v>
      </c>
      <c r="C119" s="16">
        <v>198065340</v>
      </c>
      <c r="D119" s="20" t="s">
        <v>513</v>
      </c>
      <c r="E119" s="18">
        <f t="shared" si="3"/>
        <v>23</v>
      </c>
      <c r="F119" s="19">
        <v>14</v>
      </c>
      <c r="G119" s="19">
        <f t="shared" si="6"/>
        <v>7</v>
      </c>
      <c r="H119" s="19">
        <v>2</v>
      </c>
      <c r="I119" s="19">
        <v>3.6</v>
      </c>
      <c r="J119" s="33">
        <f t="shared" si="5"/>
        <v>49.6</v>
      </c>
      <c r="K119" s="55"/>
      <c r="L119" s="38"/>
    </row>
    <row r="120" spans="1:12" s="3" customFormat="1" ht="17.100000000000001" customHeight="1" x14ac:dyDescent="0.25">
      <c r="A120" s="15">
        <v>116</v>
      </c>
      <c r="B120" s="25" t="s">
        <v>517</v>
      </c>
      <c r="C120" s="258" t="s">
        <v>518</v>
      </c>
      <c r="D120" s="20" t="s">
        <v>513</v>
      </c>
      <c r="E120" s="18">
        <f t="shared" si="3"/>
        <v>23</v>
      </c>
      <c r="F120" s="19">
        <v>14</v>
      </c>
      <c r="G120" s="19">
        <f t="shared" si="6"/>
        <v>7</v>
      </c>
      <c r="H120" s="19">
        <v>2</v>
      </c>
      <c r="I120" s="19">
        <v>3.6</v>
      </c>
      <c r="J120" s="33">
        <f t="shared" si="5"/>
        <v>49.6</v>
      </c>
      <c r="K120" s="55"/>
      <c r="L120" s="38"/>
    </row>
    <row r="121" spans="1:12" s="3" customFormat="1" ht="17.100000000000001" customHeight="1" x14ac:dyDescent="0.25">
      <c r="A121" s="15">
        <v>117</v>
      </c>
      <c r="B121" s="25" t="s">
        <v>519</v>
      </c>
      <c r="C121" s="16" t="s">
        <v>520</v>
      </c>
      <c r="D121" s="20" t="s">
        <v>513</v>
      </c>
      <c r="E121" s="18">
        <f t="shared" si="3"/>
        <v>20</v>
      </c>
      <c r="F121" s="19">
        <v>12</v>
      </c>
      <c r="G121" s="19">
        <f t="shared" si="6"/>
        <v>6</v>
      </c>
      <c r="H121" s="19">
        <v>2</v>
      </c>
      <c r="I121" s="19">
        <v>3.6</v>
      </c>
      <c r="J121" s="33">
        <f t="shared" si="5"/>
        <v>43.6</v>
      </c>
      <c r="K121" s="55"/>
      <c r="L121" s="38"/>
    </row>
    <row r="122" spans="1:12" s="3" customFormat="1" ht="17.100000000000001" customHeight="1" x14ac:dyDescent="0.25">
      <c r="A122" s="15">
        <v>118</v>
      </c>
      <c r="B122" s="25" t="s">
        <v>521</v>
      </c>
      <c r="C122" s="258" t="s">
        <v>522</v>
      </c>
      <c r="D122" s="20" t="s">
        <v>513</v>
      </c>
      <c r="E122" s="18">
        <f t="shared" si="3"/>
        <v>23</v>
      </c>
      <c r="F122" s="19">
        <v>14</v>
      </c>
      <c r="G122" s="19">
        <f t="shared" si="6"/>
        <v>7</v>
      </c>
      <c r="H122" s="19">
        <v>2</v>
      </c>
      <c r="I122" s="19">
        <v>3.6</v>
      </c>
      <c r="J122" s="33">
        <f t="shared" si="5"/>
        <v>49.6</v>
      </c>
      <c r="K122" s="55"/>
      <c r="L122" s="38"/>
    </row>
    <row r="123" spans="1:12" s="3" customFormat="1" ht="17.100000000000001" customHeight="1" x14ac:dyDescent="0.25">
      <c r="A123" s="15">
        <v>119</v>
      </c>
      <c r="B123" s="25" t="s">
        <v>523</v>
      </c>
      <c r="C123" s="258" t="s">
        <v>524</v>
      </c>
      <c r="D123" s="20" t="s">
        <v>513</v>
      </c>
      <c r="E123" s="18">
        <f t="shared" si="3"/>
        <v>20</v>
      </c>
      <c r="F123" s="19">
        <v>12</v>
      </c>
      <c r="G123" s="19">
        <f t="shared" si="6"/>
        <v>6</v>
      </c>
      <c r="H123" s="19">
        <v>2</v>
      </c>
      <c r="I123" s="19">
        <v>3.6</v>
      </c>
      <c r="J123" s="33">
        <f t="shared" si="5"/>
        <v>43.6</v>
      </c>
      <c r="K123" s="55"/>
      <c r="L123" s="38"/>
    </row>
    <row r="124" spans="1:12" s="3" customFormat="1" ht="17.100000000000001" customHeight="1" x14ac:dyDescent="0.25">
      <c r="A124" s="15">
        <v>120</v>
      </c>
      <c r="B124" s="25" t="s">
        <v>525</v>
      </c>
      <c r="C124" s="258" t="s">
        <v>526</v>
      </c>
      <c r="D124" s="20" t="s">
        <v>513</v>
      </c>
      <c r="E124" s="18">
        <f t="shared" si="3"/>
        <v>23</v>
      </c>
      <c r="F124" s="19">
        <v>14</v>
      </c>
      <c r="G124" s="19">
        <f t="shared" si="6"/>
        <v>7</v>
      </c>
      <c r="H124" s="19">
        <v>2</v>
      </c>
      <c r="I124" s="19">
        <v>3.6</v>
      </c>
      <c r="J124" s="33">
        <f t="shared" si="5"/>
        <v>49.6</v>
      </c>
      <c r="K124" s="55"/>
      <c r="L124" s="38"/>
    </row>
    <row r="125" spans="1:12" s="3" customFormat="1" ht="17.100000000000001" customHeight="1" x14ac:dyDescent="0.25">
      <c r="A125" s="15">
        <v>121</v>
      </c>
      <c r="B125" s="25" t="s">
        <v>527</v>
      </c>
      <c r="C125" s="258" t="s">
        <v>528</v>
      </c>
      <c r="D125" s="20" t="s">
        <v>513</v>
      </c>
      <c r="E125" s="18">
        <f t="shared" si="3"/>
        <v>21.5</v>
      </c>
      <c r="F125" s="19">
        <v>13</v>
      </c>
      <c r="G125" s="19">
        <f t="shared" si="6"/>
        <v>6.5</v>
      </c>
      <c r="H125" s="19">
        <v>2</v>
      </c>
      <c r="I125" s="19">
        <v>3.6</v>
      </c>
      <c r="J125" s="33">
        <f t="shared" si="5"/>
        <v>46.6</v>
      </c>
      <c r="K125" s="55"/>
      <c r="L125" s="38"/>
    </row>
    <row r="126" spans="1:12" s="3" customFormat="1" ht="17.100000000000001" customHeight="1" x14ac:dyDescent="0.25">
      <c r="A126" s="15">
        <v>122</v>
      </c>
      <c r="B126" s="25" t="s">
        <v>529</v>
      </c>
      <c r="C126" s="16">
        <v>61790</v>
      </c>
      <c r="D126" s="20" t="s">
        <v>530</v>
      </c>
      <c r="E126" s="18">
        <f t="shared" si="3"/>
        <v>14</v>
      </c>
      <c r="F126" s="19">
        <v>8</v>
      </c>
      <c r="G126" s="19">
        <f t="shared" si="6"/>
        <v>4</v>
      </c>
      <c r="H126" s="19">
        <v>2</v>
      </c>
      <c r="I126" s="19">
        <v>3.6</v>
      </c>
      <c r="J126" s="33">
        <f t="shared" si="5"/>
        <v>31.6</v>
      </c>
      <c r="K126" s="55"/>
      <c r="L126" s="38"/>
    </row>
    <row r="127" spans="1:12" s="3" customFormat="1" ht="17.100000000000001" customHeight="1" x14ac:dyDescent="0.25">
      <c r="A127" s="15">
        <v>123</v>
      </c>
      <c r="B127" s="25" t="s">
        <v>531</v>
      </c>
      <c r="C127" s="16">
        <v>58320</v>
      </c>
      <c r="D127" s="20" t="s">
        <v>532</v>
      </c>
      <c r="E127" s="18">
        <f t="shared" si="3"/>
        <v>14</v>
      </c>
      <c r="F127" s="19">
        <v>8</v>
      </c>
      <c r="G127" s="19">
        <f t="shared" si="6"/>
        <v>4</v>
      </c>
      <c r="H127" s="19">
        <v>2</v>
      </c>
      <c r="I127" s="19">
        <v>3.6</v>
      </c>
      <c r="J127" s="33">
        <f t="shared" si="5"/>
        <v>31.6</v>
      </c>
      <c r="K127" s="55"/>
      <c r="L127" s="38"/>
    </row>
    <row r="128" spans="1:12" s="3" customFormat="1" ht="17.100000000000001" customHeight="1" x14ac:dyDescent="0.25">
      <c r="A128" s="15">
        <v>124</v>
      </c>
      <c r="B128" s="25" t="s">
        <v>533</v>
      </c>
      <c r="C128" s="16">
        <v>58310</v>
      </c>
      <c r="D128" s="20" t="s">
        <v>532</v>
      </c>
      <c r="E128" s="18">
        <f t="shared" si="3"/>
        <v>14</v>
      </c>
      <c r="F128" s="19">
        <v>8</v>
      </c>
      <c r="G128" s="19">
        <f t="shared" si="6"/>
        <v>4</v>
      </c>
      <c r="H128" s="19">
        <v>2</v>
      </c>
      <c r="I128" s="19">
        <v>3.6</v>
      </c>
      <c r="J128" s="33">
        <f t="shared" si="5"/>
        <v>31.6</v>
      </c>
      <c r="K128" s="55"/>
      <c r="L128" s="38"/>
    </row>
    <row r="129" spans="1:12" s="3" customFormat="1" ht="17.100000000000001" customHeight="1" x14ac:dyDescent="0.25">
      <c r="A129" s="15">
        <v>125</v>
      </c>
      <c r="B129" s="25" t="s">
        <v>534</v>
      </c>
      <c r="C129" s="16" t="s">
        <v>535</v>
      </c>
      <c r="D129" s="20" t="s">
        <v>288</v>
      </c>
      <c r="E129" s="18">
        <f t="shared" si="3"/>
        <v>15.5</v>
      </c>
      <c r="F129" s="19">
        <v>9</v>
      </c>
      <c r="G129" s="19">
        <f t="shared" si="6"/>
        <v>4.5</v>
      </c>
      <c r="H129" s="19">
        <v>2</v>
      </c>
      <c r="I129" s="19">
        <v>3.6</v>
      </c>
      <c r="J129" s="33">
        <f t="shared" si="5"/>
        <v>34.6</v>
      </c>
      <c r="K129" s="55"/>
      <c r="L129" s="38"/>
    </row>
    <row r="130" spans="1:12" s="3" customFormat="1" ht="17.100000000000001" customHeight="1" x14ac:dyDescent="0.25">
      <c r="A130" s="15">
        <v>126</v>
      </c>
      <c r="B130" s="25" t="s">
        <v>536</v>
      </c>
      <c r="C130" s="16">
        <v>4185413161</v>
      </c>
      <c r="D130" s="20" t="s">
        <v>513</v>
      </c>
      <c r="E130" s="18">
        <f t="shared" si="3"/>
        <v>11</v>
      </c>
      <c r="F130" s="19">
        <v>6</v>
      </c>
      <c r="G130" s="19">
        <f t="shared" si="6"/>
        <v>3</v>
      </c>
      <c r="H130" s="19">
        <v>2</v>
      </c>
      <c r="I130" s="19">
        <v>3.6</v>
      </c>
      <c r="J130" s="33">
        <f t="shared" si="5"/>
        <v>25.6</v>
      </c>
      <c r="K130" s="55"/>
      <c r="L130" s="38"/>
    </row>
    <row r="131" spans="1:12" s="3" customFormat="1" ht="17.100000000000001" customHeight="1" x14ac:dyDescent="0.25">
      <c r="A131" s="15">
        <v>127</v>
      </c>
      <c r="B131" s="25" t="s">
        <v>537</v>
      </c>
      <c r="C131" s="16" t="s">
        <v>538</v>
      </c>
      <c r="D131" s="20" t="s">
        <v>513</v>
      </c>
      <c r="E131" s="18">
        <f t="shared" si="3"/>
        <v>11</v>
      </c>
      <c r="F131" s="19">
        <v>6</v>
      </c>
      <c r="G131" s="19">
        <f t="shared" si="6"/>
        <v>3</v>
      </c>
      <c r="H131" s="19">
        <v>2</v>
      </c>
      <c r="I131" s="19">
        <v>3.6</v>
      </c>
      <c r="J131" s="33">
        <f t="shared" si="5"/>
        <v>25.6</v>
      </c>
      <c r="K131" s="55"/>
      <c r="L131" s="38"/>
    </row>
    <row r="132" spans="1:12" s="3" customFormat="1" ht="17.100000000000001" customHeight="1" x14ac:dyDescent="0.25">
      <c r="A132" s="15">
        <v>128</v>
      </c>
      <c r="B132" s="25" t="s">
        <v>539</v>
      </c>
      <c r="C132" s="258" t="s">
        <v>540</v>
      </c>
      <c r="D132" s="20" t="s">
        <v>513</v>
      </c>
      <c r="E132" s="18">
        <f t="shared" si="3"/>
        <v>17</v>
      </c>
      <c r="F132" s="19">
        <v>10</v>
      </c>
      <c r="G132" s="19">
        <f t="shared" si="6"/>
        <v>5</v>
      </c>
      <c r="H132" s="19">
        <v>2</v>
      </c>
      <c r="I132" s="19">
        <v>3.6</v>
      </c>
      <c r="J132" s="33">
        <f t="shared" si="5"/>
        <v>37.6</v>
      </c>
      <c r="K132" s="55"/>
      <c r="L132" s="38"/>
    </row>
    <row r="133" spans="1:12" s="3" customFormat="1" ht="17.100000000000001" customHeight="1" x14ac:dyDescent="0.25">
      <c r="A133" s="15">
        <v>129</v>
      </c>
      <c r="B133" s="25" t="s">
        <v>541</v>
      </c>
      <c r="C133" s="16" t="s">
        <v>542</v>
      </c>
      <c r="D133" s="20" t="s">
        <v>543</v>
      </c>
      <c r="E133" s="18">
        <f t="shared" ref="E133:E196" si="7">SUM(F133:H133)</f>
        <v>9.5</v>
      </c>
      <c r="F133" s="19">
        <v>5</v>
      </c>
      <c r="G133" s="19">
        <f t="shared" si="6"/>
        <v>2.5</v>
      </c>
      <c r="H133" s="19">
        <v>2</v>
      </c>
      <c r="I133" s="19">
        <v>3.6</v>
      </c>
      <c r="J133" s="33">
        <f t="shared" ref="J133:J174" si="8">SUM(E133:I133)</f>
        <v>22.6</v>
      </c>
      <c r="K133" s="55"/>
      <c r="L133" s="38"/>
    </row>
    <row r="134" spans="1:12" s="3" customFormat="1" ht="17.100000000000001" customHeight="1" x14ac:dyDescent="0.25">
      <c r="A134" s="15">
        <v>130</v>
      </c>
      <c r="B134" s="25" t="s">
        <v>544</v>
      </c>
      <c r="C134" s="16" t="s">
        <v>545</v>
      </c>
      <c r="D134" s="20" t="s">
        <v>543</v>
      </c>
      <c r="E134" s="18">
        <f t="shared" si="7"/>
        <v>11</v>
      </c>
      <c r="F134" s="19">
        <v>6</v>
      </c>
      <c r="G134" s="19">
        <f t="shared" si="6"/>
        <v>3</v>
      </c>
      <c r="H134" s="19">
        <v>2</v>
      </c>
      <c r="I134" s="19">
        <v>3.6</v>
      </c>
      <c r="J134" s="33">
        <f t="shared" si="8"/>
        <v>25.6</v>
      </c>
      <c r="K134" s="55"/>
      <c r="L134" s="38"/>
    </row>
    <row r="135" spans="1:12" s="3" customFormat="1" ht="17.100000000000001" customHeight="1" x14ac:dyDescent="0.25">
      <c r="A135" s="15">
        <v>131</v>
      </c>
      <c r="B135" s="25" t="s">
        <v>546</v>
      </c>
      <c r="C135" s="16">
        <v>2057073280</v>
      </c>
      <c r="D135" s="20" t="s">
        <v>547</v>
      </c>
      <c r="E135" s="18">
        <f t="shared" si="7"/>
        <v>14</v>
      </c>
      <c r="F135" s="19">
        <v>8</v>
      </c>
      <c r="G135" s="19">
        <f t="shared" si="6"/>
        <v>4</v>
      </c>
      <c r="H135" s="19">
        <v>2</v>
      </c>
      <c r="I135" s="19">
        <v>3.6</v>
      </c>
      <c r="J135" s="33">
        <f t="shared" si="8"/>
        <v>31.6</v>
      </c>
      <c r="K135" s="55"/>
      <c r="L135" s="38"/>
    </row>
    <row r="136" spans="1:12" s="3" customFormat="1" ht="17.100000000000001" customHeight="1" x14ac:dyDescent="0.25">
      <c r="A136" s="15">
        <v>132</v>
      </c>
      <c r="B136" s="25" t="s">
        <v>548</v>
      </c>
      <c r="C136" s="16">
        <v>2077033181</v>
      </c>
      <c r="D136" s="20" t="s">
        <v>547</v>
      </c>
      <c r="E136" s="18">
        <f t="shared" si="7"/>
        <v>15.5</v>
      </c>
      <c r="F136" s="19">
        <v>9</v>
      </c>
      <c r="G136" s="19">
        <f t="shared" si="6"/>
        <v>4.5</v>
      </c>
      <c r="H136" s="19">
        <v>2</v>
      </c>
      <c r="I136" s="19">
        <v>3.6</v>
      </c>
      <c r="J136" s="33">
        <f t="shared" si="8"/>
        <v>34.6</v>
      </c>
      <c r="K136" s="55"/>
      <c r="L136" s="38"/>
    </row>
    <row r="137" spans="1:12" s="3" customFormat="1" ht="17.100000000000001" customHeight="1" x14ac:dyDescent="0.25">
      <c r="A137" s="15">
        <v>133</v>
      </c>
      <c r="B137" s="25" t="s">
        <v>549</v>
      </c>
      <c r="C137" s="16">
        <v>2037044470</v>
      </c>
      <c r="D137" s="20" t="s">
        <v>550</v>
      </c>
      <c r="E137" s="18">
        <f t="shared" si="7"/>
        <v>14</v>
      </c>
      <c r="F137" s="19">
        <v>8</v>
      </c>
      <c r="G137" s="19">
        <f t="shared" si="6"/>
        <v>4</v>
      </c>
      <c r="H137" s="19">
        <v>2</v>
      </c>
      <c r="I137" s="19">
        <v>3.6</v>
      </c>
      <c r="J137" s="33">
        <f t="shared" si="8"/>
        <v>31.6</v>
      </c>
      <c r="K137" s="55"/>
      <c r="L137" s="38"/>
    </row>
    <row r="138" spans="1:12" s="3" customFormat="1" ht="17.100000000000001" customHeight="1" x14ac:dyDescent="0.25">
      <c r="A138" s="15">
        <v>134</v>
      </c>
      <c r="B138" s="25" t="s">
        <v>551</v>
      </c>
      <c r="C138" s="16" t="s">
        <v>552</v>
      </c>
      <c r="D138" s="20" t="s">
        <v>513</v>
      </c>
      <c r="E138" s="18">
        <f t="shared" si="7"/>
        <v>9.5</v>
      </c>
      <c r="F138" s="19">
        <v>5</v>
      </c>
      <c r="G138" s="19">
        <f t="shared" si="6"/>
        <v>2.5</v>
      </c>
      <c r="H138" s="19">
        <v>2</v>
      </c>
      <c r="I138" s="19">
        <v>3.6</v>
      </c>
      <c r="J138" s="33">
        <f t="shared" si="8"/>
        <v>22.6</v>
      </c>
      <c r="K138" s="55"/>
      <c r="L138" s="38"/>
    </row>
    <row r="139" spans="1:12" s="3" customFormat="1" ht="17.100000000000001" customHeight="1" x14ac:dyDescent="0.25">
      <c r="A139" s="15">
        <v>135</v>
      </c>
      <c r="B139" s="25" t="s">
        <v>553</v>
      </c>
      <c r="C139" s="258" t="s">
        <v>554</v>
      </c>
      <c r="D139" s="20" t="s">
        <v>513</v>
      </c>
      <c r="E139" s="18">
        <f t="shared" si="7"/>
        <v>21.5</v>
      </c>
      <c r="F139" s="19">
        <v>13</v>
      </c>
      <c r="G139" s="19">
        <f t="shared" si="6"/>
        <v>6.5</v>
      </c>
      <c r="H139" s="19">
        <v>2</v>
      </c>
      <c r="I139" s="19">
        <v>3.6</v>
      </c>
      <c r="J139" s="33">
        <f t="shared" si="8"/>
        <v>46.6</v>
      </c>
      <c r="K139" s="55"/>
      <c r="L139" s="38"/>
    </row>
    <row r="140" spans="1:12" s="3" customFormat="1" ht="17.100000000000001" customHeight="1" x14ac:dyDescent="0.25">
      <c r="A140" s="15">
        <v>136</v>
      </c>
      <c r="B140" s="25" t="s">
        <v>555</v>
      </c>
      <c r="C140" s="16" t="s">
        <v>556</v>
      </c>
      <c r="D140" s="20" t="s">
        <v>513</v>
      </c>
      <c r="E140" s="18">
        <f t="shared" si="7"/>
        <v>14</v>
      </c>
      <c r="F140" s="19">
        <v>8</v>
      </c>
      <c r="G140" s="19">
        <f t="shared" si="6"/>
        <v>4</v>
      </c>
      <c r="H140" s="19">
        <v>2</v>
      </c>
      <c r="I140" s="19">
        <v>3.6</v>
      </c>
      <c r="J140" s="33">
        <f t="shared" si="8"/>
        <v>31.6</v>
      </c>
      <c r="K140" s="55"/>
      <c r="L140" s="38"/>
    </row>
    <row r="141" spans="1:12" s="3" customFormat="1" ht="17.100000000000001" customHeight="1" x14ac:dyDescent="0.25">
      <c r="A141" s="15">
        <v>137</v>
      </c>
      <c r="B141" s="25" t="s">
        <v>557</v>
      </c>
      <c r="C141" s="16" t="s">
        <v>558</v>
      </c>
      <c r="D141" s="20" t="s">
        <v>559</v>
      </c>
      <c r="E141" s="18">
        <f t="shared" si="7"/>
        <v>24.5</v>
      </c>
      <c r="F141" s="19">
        <v>15</v>
      </c>
      <c r="G141" s="19">
        <f t="shared" si="6"/>
        <v>7.5</v>
      </c>
      <c r="H141" s="19">
        <v>2</v>
      </c>
      <c r="I141" s="19">
        <v>3.6</v>
      </c>
      <c r="J141" s="33">
        <f t="shared" si="8"/>
        <v>52.6</v>
      </c>
      <c r="K141" s="55"/>
      <c r="L141" s="38"/>
    </row>
    <row r="142" spans="1:12" s="3" customFormat="1" ht="17.100000000000001" customHeight="1" x14ac:dyDescent="0.25">
      <c r="A142" s="15">
        <v>138</v>
      </c>
      <c r="B142" s="25" t="s">
        <v>560</v>
      </c>
      <c r="C142" s="16">
        <v>2036258810</v>
      </c>
      <c r="D142" s="20" t="s">
        <v>513</v>
      </c>
      <c r="E142" s="18">
        <f t="shared" si="7"/>
        <v>14</v>
      </c>
      <c r="F142" s="19">
        <v>8</v>
      </c>
      <c r="G142" s="19">
        <f t="shared" si="6"/>
        <v>4</v>
      </c>
      <c r="H142" s="19">
        <v>2</v>
      </c>
      <c r="I142" s="19">
        <v>3.6</v>
      </c>
      <c r="J142" s="33">
        <f t="shared" si="8"/>
        <v>31.6</v>
      </c>
      <c r="K142" s="55"/>
      <c r="L142" s="38"/>
    </row>
    <row r="143" spans="1:12" s="3" customFormat="1" ht="17.100000000000001" customHeight="1" x14ac:dyDescent="0.25">
      <c r="A143" s="15">
        <v>139</v>
      </c>
      <c r="B143" s="25" t="s">
        <v>561</v>
      </c>
      <c r="C143" s="16" t="s">
        <v>562</v>
      </c>
      <c r="D143" s="20" t="s">
        <v>513</v>
      </c>
      <c r="E143" s="18">
        <f t="shared" si="7"/>
        <v>9.5</v>
      </c>
      <c r="F143" s="19">
        <v>5</v>
      </c>
      <c r="G143" s="19">
        <f t="shared" si="6"/>
        <v>2.5</v>
      </c>
      <c r="H143" s="19">
        <v>2</v>
      </c>
      <c r="I143" s="19">
        <v>3.6</v>
      </c>
      <c r="J143" s="33">
        <f t="shared" si="8"/>
        <v>22.6</v>
      </c>
      <c r="K143" s="55"/>
      <c r="L143" s="38"/>
    </row>
    <row r="144" spans="1:12" s="3" customFormat="1" ht="17.100000000000001" customHeight="1" x14ac:dyDescent="0.25">
      <c r="A144" s="15">
        <v>140</v>
      </c>
      <c r="B144" s="25" t="s">
        <v>563</v>
      </c>
      <c r="C144" s="16" t="s">
        <v>564</v>
      </c>
      <c r="D144" s="20" t="s">
        <v>513</v>
      </c>
      <c r="E144" s="18">
        <f t="shared" si="7"/>
        <v>24.5</v>
      </c>
      <c r="F144" s="19">
        <v>15</v>
      </c>
      <c r="G144" s="19">
        <f t="shared" si="6"/>
        <v>7.5</v>
      </c>
      <c r="H144" s="19">
        <v>2</v>
      </c>
      <c r="I144" s="19">
        <v>3.6</v>
      </c>
      <c r="J144" s="33">
        <f t="shared" si="8"/>
        <v>52.6</v>
      </c>
      <c r="K144" s="55"/>
      <c r="L144" s="38"/>
    </row>
    <row r="145" spans="1:12" s="3" customFormat="1" ht="17.100000000000001" customHeight="1" x14ac:dyDescent="0.25">
      <c r="A145" s="15">
        <v>141</v>
      </c>
      <c r="B145" s="25" t="s">
        <v>565</v>
      </c>
      <c r="C145" s="16" t="s">
        <v>566</v>
      </c>
      <c r="D145" s="20" t="s">
        <v>550</v>
      </c>
      <c r="E145" s="18">
        <f t="shared" si="7"/>
        <v>14</v>
      </c>
      <c r="F145" s="19">
        <v>8</v>
      </c>
      <c r="G145" s="19">
        <f t="shared" si="6"/>
        <v>4</v>
      </c>
      <c r="H145" s="19">
        <v>2</v>
      </c>
      <c r="I145" s="19">
        <v>3.6</v>
      </c>
      <c r="J145" s="33">
        <f t="shared" si="8"/>
        <v>31.6</v>
      </c>
      <c r="K145" s="55"/>
      <c r="L145" s="38"/>
    </row>
    <row r="146" spans="1:12" s="3" customFormat="1" ht="17.100000000000001" customHeight="1" x14ac:dyDescent="0.25">
      <c r="A146" s="15">
        <v>142</v>
      </c>
      <c r="B146" s="25" t="s">
        <v>567</v>
      </c>
      <c r="C146" s="16" t="s">
        <v>568</v>
      </c>
      <c r="D146" s="20" t="s">
        <v>255</v>
      </c>
      <c r="E146" s="18">
        <f t="shared" si="7"/>
        <v>14</v>
      </c>
      <c r="F146" s="19">
        <v>8</v>
      </c>
      <c r="G146" s="19">
        <f t="shared" si="6"/>
        <v>4</v>
      </c>
      <c r="H146" s="19">
        <v>2</v>
      </c>
      <c r="I146" s="19">
        <v>3.6</v>
      </c>
      <c r="J146" s="33">
        <f t="shared" si="8"/>
        <v>31.6</v>
      </c>
      <c r="K146" s="55"/>
      <c r="L146" s="38"/>
    </row>
    <row r="147" spans="1:12" s="3" customFormat="1" ht="17.100000000000001" customHeight="1" x14ac:dyDescent="0.25">
      <c r="A147" s="15">
        <v>143</v>
      </c>
      <c r="B147" s="25" t="s">
        <v>569</v>
      </c>
      <c r="C147" s="16" t="s">
        <v>570</v>
      </c>
      <c r="D147" s="20" t="s">
        <v>571</v>
      </c>
      <c r="E147" s="18">
        <f t="shared" si="7"/>
        <v>14</v>
      </c>
      <c r="F147" s="19">
        <v>8</v>
      </c>
      <c r="G147" s="19">
        <f t="shared" si="6"/>
        <v>4</v>
      </c>
      <c r="H147" s="19">
        <v>2</v>
      </c>
      <c r="I147" s="19">
        <v>3.6</v>
      </c>
      <c r="J147" s="33">
        <f t="shared" si="8"/>
        <v>31.6</v>
      </c>
      <c r="K147" s="55"/>
      <c r="L147" s="38"/>
    </row>
    <row r="148" spans="1:12" s="3" customFormat="1" ht="17.100000000000001" customHeight="1" x14ac:dyDescent="0.25">
      <c r="A148" s="15">
        <v>144</v>
      </c>
      <c r="B148" s="40" t="s">
        <v>572</v>
      </c>
      <c r="C148" s="56" t="s">
        <v>573</v>
      </c>
      <c r="D148" s="56" t="s">
        <v>574</v>
      </c>
      <c r="E148" s="18">
        <f t="shared" si="7"/>
        <v>9.5</v>
      </c>
      <c r="F148" s="50">
        <v>5</v>
      </c>
      <c r="G148" s="50">
        <f t="shared" si="6"/>
        <v>2.5</v>
      </c>
      <c r="H148" s="50">
        <v>2</v>
      </c>
      <c r="I148" s="50">
        <v>3.6</v>
      </c>
      <c r="J148" s="51">
        <f t="shared" si="8"/>
        <v>22.6</v>
      </c>
      <c r="K148" s="68"/>
      <c r="L148" s="38"/>
    </row>
    <row r="149" spans="1:12" s="3" customFormat="1" ht="17.100000000000001" customHeight="1" x14ac:dyDescent="0.25">
      <c r="A149" s="15">
        <v>145</v>
      </c>
      <c r="B149" s="20" t="s">
        <v>575</v>
      </c>
      <c r="C149" s="20" t="s">
        <v>576</v>
      </c>
      <c r="D149" s="20" t="s">
        <v>577</v>
      </c>
      <c r="E149" s="18">
        <f t="shared" si="7"/>
        <v>8</v>
      </c>
      <c r="F149" s="19">
        <v>4</v>
      </c>
      <c r="G149" s="19">
        <f t="shared" si="6"/>
        <v>2</v>
      </c>
      <c r="H149" s="19">
        <v>2</v>
      </c>
      <c r="I149" s="19">
        <v>3.6</v>
      </c>
      <c r="J149" s="33">
        <f t="shared" si="8"/>
        <v>19.600000000000001</v>
      </c>
      <c r="K149" s="34"/>
      <c r="L149" s="38"/>
    </row>
    <row r="150" spans="1:12" s="3" customFormat="1" ht="17.100000000000001" customHeight="1" x14ac:dyDescent="0.25">
      <c r="A150" s="15">
        <v>146</v>
      </c>
      <c r="B150" s="20" t="s">
        <v>578</v>
      </c>
      <c r="C150" s="57" t="s">
        <v>579</v>
      </c>
      <c r="D150" s="20" t="s">
        <v>439</v>
      </c>
      <c r="E150" s="18">
        <f t="shared" si="7"/>
        <v>11</v>
      </c>
      <c r="F150" s="19">
        <v>6</v>
      </c>
      <c r="G150" s="19">
        <f t="shared" si="6"/>
        <v>3</v>
      </c>
      <c r="H150" s="19">
        <v>2</v>
      </c>
      <c r="I150" s="19">
        <v>3.6</v>
      </c>
      <c r="J150" s="33">
        <f t="shared" si="8"/>
        <v>25.6</v>
      </c>
      <c r="K150" s="34"/>
      <c r="L150" s="38"/>
    </row>
    <row r="151" spans="1:12" s="3" customFormat="1" ht="17.100000000000001" customHeight="1" x14ac:dyDescent="0.25">
      <c r="A151" s="15">
        <v>147</v>
      </c>
      <c r="B151" s="25" t="s">
        <v>580</v>
      </c>
      <c r="C151" s="20" t="s">
        <v>581</v>
      </c>
      <c r="D151" s="20" t="s">
        <v>582</v>
      </c>
      <c r="E151" s="18">
        <f t="shared" si="7"/>
        <v>8</v>
      </c>
      <c r="F151" s="19">
        <v>4</v>
      </c>
      <c r="G151" s="19">
        <f t="shared" si="6"/>
        <v>2</v>
      </c>
      <c r="H151" s="19">
        <v>2</v>
      </c>
      <c r="I151" s="19">
        <v>3.6</v>
      </c>
      <c r="J151" s="33">
        <f t="shared" si="8"/>
        <v>19.600000000000001</v>
      </c>
      <c r="K151" s="34"/>
      <c r="L151" s="38"/>
    </row>
    <row r="152" spans="1:12" s="3" customFormat="1" ht="17.100000000000001" customHeight="1" x14ac:dyDescent="0.25">
      <c r="A152" s="15">
        <v>148</v>
      </c>
      <c r="B152" s="25" t="s">
        <v>583</v>
      </c>
      <c r="C152" s="16">
        <v>33442238</v>
      </c>
      <c r="D152" s="20" t="s">
        <v>584</v>
      </c>
      <c r="E152" s="18">
        <f t="shared" si="7"/>
        <v>9.5</v>
      </c>
      <c r="F152" s="19">
        <v>5</v>
      </c>
      <c r="G152" s="19">
        <f t="shared" si="6"/>
        <v>2.5</v>
      </c>
      <c r="H152" s="19">
        <v>2</v>
      </c>
      <c r="I152" s="19">
        <v>3.6</v>
      </c>
      <c r="J152" s="33">
        <f t="shared" si="8"/>
        <v>22.6</v>
      </c>
      <c r="K152" s="34"/>
      <c r="L152" s="38"/>
    </row>
    <row r="153" spans="1:12" s="3" customFormat="1" ht="17.100000000000001" customHeight="1" x14ac:dyDescent="0.25">
      <c r="A153" s="15">
        <v>149</v>
      </c>
      <c r="B153" s="25" t="s">
        <v>585</v>
      </c>
      <c r="C153" s="58" t="s">
        <v>586</v>
      </c>
      <c r="D153" s="20" t="s">
        <v>584</v>
      </c>
      <c r="E153" s="18">
        <f t="shared" si="7"/>
        <v>6.5</v>
      </c>
      <c r="F153" s="19">
        <v>3</v>
      </c>
      <c r="G153" s="19">
        <f t="shared" si="6"/>
        <v>1.5</v>
      </c>
      <c r="H153" s="19">
        <v>2</v>
      </c>
      <c r="I153" s="19">
        <v>3.6</v>
      </c>
      <c r="J153" s="33">
        <f t="shared" si="8"/>
        <v>16.600000000000001</v>
      </c>
      <c r="K153" s="34"/>
      <c r="L153" s="38"/>
    </row>
    <row r="154" spans="1:12" s="3" customFormat="1" ht="17.100000000000001" customHeight="1" x14ac:dyDescent="0.25">
      <c r="A154" s="15">
        <v>150</v>
      </c>
      <c r="B154" s="25" t="s">
        <v>587</v>
      </c>
      <c r="C154" s="58" t="s">
        <v>588</v>
      </c>
      <c r="D154" s="20" t="s">
        <v>584</v>
      </c>
      <c r="E154" s="18">
        <f t="shared" si="7"/>
        <v>8</v>
      </c>
      <c r="F154" s="19">
        <v>4</v>
      </c>
      <c r="G154" s="19">
        <f t="shared" si="6"/>
        <v>2</v>
      </c>
      <c r="H154" s="19">
        <v>2</v>
      </c>
      <c r="I154" s="19">
        <v>3.6</v>
      </c>
      <c r="J154" s="33">
        <f t="shared" si="8"/>
        <v>19.600000000000001</v>
      </c>
      <c r="K154" s="34"/>
      <c r="L154" s="38"/>
    </row>
    <row r="155" spans="1:12" s="3" customFormat="1" ht="17.100000000000001" customHeight="1" x14ac:dyDescent="0.25">
      <c r="A155" s="15">
        <v>151</v>
      </c>
      <c r="B155" s="25" t="s">
        <v>589</v>
      </c>
      <c r="C155" s="58" t="s">
        <v>590</v>
      </c>
      <c r="D155" s="20" t="s">
        <v>584</v>
      </c>
      <c r="E155" s="18">
        <f t="shared" si="7"/>
        <v>11</v>
      </c>
      <c r="F155" s="19">
        <v>6</v>
      </c>
      <c r="G155" s="19">
        <f t="shared" si="6"/>
        <v>3</v>
      </c>
      <c r="H155" s="19">
        <v>2</v>
      </c>
      <c r="I155" s="19">
        <v>3.6</v>
      </c>
      <c r="J155" s="33">
        <f t="shared" si="8"/>
        <v>25.6</v>
      </c>
      <c r="K155" s="34"/>
      <c r="L155" s="38"/>
    </row>
    <row r="156" spans="1:12" s="3" customFormat="1" ht="17.100000000000001" customHeight="1" x14ac:dyDescent="0.25">
      <c r="A156" s="15">
        <v>152</v>
      </c>
      <c r="B156" s="25" t="s">
        <v>591</v>
      </c>
      <c r="C156" s="16" t="s">
        <v>592</v>
      </c>
      <c r="D156" s="20" t="s">
        <v>593</v>
      </c>
      <c r="E156" s="18">
        <f t="shared" si="7"/>
        <v>15.5</v>
      </c>
      <c r="F156" s="19">
        <v>9</v>
      </c>
      <c r="G156" s="19">
        <f t="shared" si="6"/>
        <v>4.5</v>
      </c>
      <c r="H156" s="19">
        <v>2</v>
      </c>
      <c r="I156" s="19">
        <v>3.6</v>
      </c>
      <c r="J156" s="33">
        <f t="shared" si="8"/>
        <v>34.6</v>
      </c>
      <c r="K156" s="34"/>
      <c r="L156" s="38"/>
    </row>
    <row r="157" spans="1:12" s="3" customFormat="1" ht="17.100000000000001" customHeight="1" x14ac:dyDescent="0.25">
      <c r="A157" s="15">
        <v>153</v>
      </c>
      <c r="B157" s="25" t="s">
        <v>594</v>
      </c>
      <c r="C157" s="16" t="s">
        <v>595</v>
      </c>
      <c r="D157" s="20" t="s">
        <v>593</v>
      </c>
      <c r="E157" s="18">
        <f t="shared" si="7"/>
        <v>14</v>
      </c>
      <c r="F157" s="19">
        <v>8</v>
      </c>
      <c r="G157" s="19">
        <f t="shared" si="6"/>
        <v>4</v>
      </c>
      <c r="H157" s="19">
        <v>2</v>
      </c>
      <c r="I157" s="19">
        <v>3.6</v>
      </c>
      <c r="J157" s="33">
        <f t="shared" si="8"/>
        <v>31.6</v>
      </c>
      <c r="K157" s="34"/>
      <c r="L157" s="38"/>
    </row>
    <row r="158" spans="1:12" s="3" customFormat="1" ht="17.100000000000001" customHeight="1" x14ac:dyDescent="0.25">
      <c r="A158" s="15">
        <v>154</v>
      </c>
      <c r="B158" s="25" t="s">
        <v>596</v>
      </c>
      <c r="C158" s="16" t="s">
        <v>597</v>
      </c>
      <c r="D158" s="20" t="s">
        <v>593</v>
      </c>
      <c r="E158" s="18">
        <f t="shared" si="7"/>
        <v>15.5</v>
      </c>
      <c r="F158" s="19">
        <v>9</v>
      </c>
      <c r="G158" s="19">
        <f t="shared" si="6"/>
        <v>4.5</v>
      </c>
      <c r="H158" s="19">
        <v>2</v>
      </c>
      <c r="I158" s="19">
        <v>3.6</v>
      </c>
      <c r="J158" s="33">
        <f t="shared" si="8"/>
        <v>34.6</v>
      </c>
      <c r="K158" s="34"/>
      <c r="L158" s="38"/>
    </row>
    <row r="159" spans="1:12" s="3" customFormat="1" ht="17.100000000000001" customHeight="1" x14ac:dyDescent="0.25">
      <c r="A159" s="15">
        <v>155</v>
      </c>
      <c r="B159" s="25" t="s">
        <v>598</v>
      </c>
      <c r="C159" s="16" t="s">
        <v>599</v>
      </c>
      <c r="D159" s="20" t="s">
        <v>593</v>
      </c>
      <c r="E159" s="18">
        <f t="shared" si="7"/>
        <v>20</v>
      </c>
      <c r="F159" s="19">
        <v>12</v>
      </c>
      <c r="G159" s="19">
        <f t="shared" si="6"/>
        <v>6</v>
      </c>
      <c r="H159" s="19">
        <v>2</v>
      </c>
      <c r="I159" s="19">
        <v>3.6</v>
      </c>
      <c r="J159" s="33">
        <f t="shared" si="8"/>
        <v>43.6</v>
      </c>
      <c r="K159" s="34"/>
      <c r="L159" s="38"/>
    </row>
    <row r="160" spans="1:12" s="3" customFormat="1" ht="17.100000000000001" customHeight="1" x14ac:dyDescent="0.25">
      <c r="A160" s="15">
        <v>156</v>
      </c>
      <c r="B160" s="25" t="s">
        <v>600</v>
      </c>
      <c r="C160" s="16" t="s">
        <v>601</v>
      </c>
      <c r="D160" s="20" t="s">
        <v>593</v>
      </c>
      <c r="E160" s="18">
        <f t="shared" si="7"/>
        <v>24.5</v>
      </c>
      <c r="F160" s="19">
        <v>15</v>
      </c>
      <c r="G160" s="19">
        <f t="shared" si="6"/>
        <v>7.5</v>
      </c>
      <c r="H160" s="19">
        <v>2</v>
      </c>
      <c r="I160" s="19">
        <v>3.6</v>
      </c>
      <c r="J160" s="33">
        <f t="shared" si="8"/>
        <v>52.6</v>
      </c>
      <c r="K160" s="34"/>
      <c r="L160" s="38"/>
    </row>
    <row r="161" spans="1:12" s="3" customFormat="1" ht="17.100000000000001" customHeight="1" x14ac:dyDescent="0.25">
      <c r="A161" s="15">
        <v>157</v>
      </c>
      <c r="B161" s="25" t="s">
        <v>602</v>
      </c>
      <c r="C161" s="16" t="s">
        <v>603</v>
      </c>
      <c r="D161" s="20" t="s">
        <v>604</v>
      </c>
      <c r="E161" s="18">
        <f t="shared" si="7"/>
        <v>15.5</v>
      </c>
      <c r="F161" s="19">
        <v>9</v>
      </c>
      <c r="G161" s="19">
        <f t="shared" si="6"/>
        <v>4.5</v>
      </c>
      <c r="H161" s="19">
        <v>2</v>
      </c>
      <c r="I161" s="19">
        <v>3.6</v>
      </c>
      <c r="J161" s="33">
        <f t="shared" si="8"/>
        <v>34.6</v>
      </c>
      <c r="K161" s="34"/>
      <c r="L161" s="38"/>
    </row>
    <row r="162" spans="1:12" s="3" customFormat="1" ht="17.100000000000001" customHeight="1" x14ac:dyDescent="0.25">
      <c r="A162" s="15">
        <v>158</v>
      </c>
      <c r="B162" s="25" t="s">
        <v>605</v>
      </c>
      <c r="C162" s="59" t="s">
        <v>606</v>
      </c>
      <c r="D162" s="20" t="s">
        <v>607</v>
      </c>
      <c r="E162" s="18">
        <f t="shared" si="7"/>
        <v>24.5</v>
      </c>
      <c r="F162" s="19">
        <v>15</v>
      </c>
      <c r="G162" s="19">
        <f t="shared" si="6"/>
        <v>7.5</v>
      </c>
      <c r="H162" s="19">
        <v>2</v>
      </c>
      <c r="I162" s="19">
        <v>3.6</v>
      </c>
      <c r="J162" s="33">
        <f t="shared" si="8"/>
        <v>52.6</v>
      </c>
      <c r="K162" s="34"/>
      <c r="L162" s="38"/>
    </row>
    <row r="163" spans="1:12" s="3" customFormat="1" ht="17.100000000000001" customHeight="1" x14ac:dyDescent="0.25">
      <c r="A163" s="15">
        <v>159</v>
      </c>
      <c r="B163" s="25" t="s">
        <v>608</v>
      </c>
      <c r="C163" s="59" t="s">
        <v>609</v>
      </c>
      <c r="D163" s="20" t="s">
        <v>610</v>
      </c>
      <c r="E163" s="18">
        <f t="shared" si="7"/>
        <v>8</v>
      </c>
      <c r="F163" s="19">
        <v>4</v>
      </c>
      <c r="G163" s="19">
        <f t="shared" si="6"/>
        <v>2</v>
      </c>
      <c r="H163" s="19">
        <v>2</v>
      </c>
      <c r="I163" s="19">
        <v>3.6</v>
      </c>
      <c r="J163" s="33">
        <f t="shared" si="8"/>
        <v>19.600000000000001</v>
      </c>
      <c r="K163" s="34"/>
      <c r="L163" s="38"/>
    </row>
    <row r="164" spans="1:12" s="3" customFormat="1" ht="17.100000000000001" customHeight="1" x14ac:dyDescent="0.25">
      <c r="A164" s="15">
        <v>160</v>
      </c>
      <c r="B164" s="25" t="s">
        <v>611</v>
      </c>
      <c r="C164" s="16" t="s">
        <v>612</v>
      </c>
      <c r="D164" s="16" t="s">
        <v>255</v>
      </c>
      <c r="E164" s="18">
        <f t="shared" si="7"/>
        <v>18.5</v>
      </c>
      <c r="F164" s="60">
        <v>11</v>
      </c>
      <c r="G164" s="19">
        <f t="shared" si="6"/>
        <v>5.5</v>
      </c>
      <c r="H164" s="19">
        <v>2</v>
      </c>
      <c r="I164" s="19">
        <v>3.6</v>
      </c>
      <c r="J164" s="33">
        <f t="shared" si="8"/>
        <v>40.6</v>
      </c>
      <c r="K164" s="34"/>
      <c r="L164" s="38"/>
    </row>
    <row r="165" spans="1:12" s="3" customFormat="1" ht="17.100000000000001" customHeight="1" x14ac:dyDescent="0.25">
      <c r="A165" s="15">
        <v>161</v>
      </c>
      <c r="B165" s="25" t="s">
        <v>613</v>
      </c>
      <c r="C165" s="16" t="s">
        <v>614</v>
      </c>
      <c r="D165" s="20" t="s">
        <v>255</v>
      </c>
      <c r="E165" s="18">
        <f t="shared" si="7"/>
        <v>18.5</v>
      </c>
      <c r="F165" s="19">
        <v>11</v>
      </c>
      <c r="G165" s="19">
        <f t="shared" si="6"/>
        <v>5.5</v>
      </c>
      <c r="H165" s="19">
        <v>2</v>
      </c>
      <c r="I165" s="19">
        <v>3.6</v>
      </c>
      <c r="J165" s="33">
        <f t="shared" si="8"/>
        <v>40.6</v>
      </c>
      <c r="K165" s="34"/>
      <c r="L165" s="38"/>
    </row>
    <row r="166" spans="1:12" s="3" customFormat="1" ht="17.100000000000001" customHeight="1" x14ac:dyDescent="0.25">
      <c r="A166" s="15">
        <v>162</v>
      </c>
      <c r="B166" s="25" t="s">
        <v>615</v>
      </c>
      <c r="C166" s="16" t="s">
        <v>616</v>
      </c>
      <c r="D166" s="20" t="s">
        <v>255</v>
      </c>
      <c r="E166" s="18">
        <f t="shared" si="7"/>
        <v>15.5</v>
      </c>
      <c r="F166" s="19">
        <v>9</v>
      </c>
      <c r="G166" s="19">
        <f t="shared" si="6"/>
        <v>4.5</v>
      </c>
      <c r="H166" s="19">
        <v>2</v>
      </c>
      <c r="I166" s="19">
        <v>3.6</v>
      </c>
      <c r="J166" s="33">
        <f t="shared" si="8"/>
        <v>34.6</v>
      </c>
      <c r="K166" s="34"/>
      <c r="L166" s="38"/>
    </row>
    <row r="167" spans="1:12" s="3" customFormat="1" ht="17.100000000000001" customHeight="1" x14ac:dyDescent="0.25">
      <c r="A167" s="15">
        <v>163</v>
      </c>
      <c r="B167" s="25" t="s">
        <v>617</v>
      </c>
      <c r="C167" s="16" t="s">
        <v>618</v>
      </c>
      <c r="D167" s="20" t="s">
        <v>255</v>
      </c>
      <c r="E167" s="18">
        <f t="shared" si="7"/>
        <v>15.5</v>
      </c>
      <c r="F167" s="19">
        <v>9</v>
      </c>
      <c r="G167" s="19">
        <f t="shared" si="6"/>
        <v>4.5</v>
      </c>
      <c r="H167" s="19">
        <v>2</v>
      </c>
      <c r="I167" s="19">
        <v>3.6</v>
      </c>
      <c r="J167" s="33">
        <f t="shared" si="8"/>
        <v>34.6</v>
      </c>
      <c r="K167" s="34"/>
      <c r="L167" s="38"/>
    </row>
    <row r="168" spans="1:12" s="3" customFormat="1" ht="17.100000000000001" customHeight="1" x14ac:dyDescent="0.25">
      <c r="A168" s="15">
        <v>164</v>
      </c>
      <c r="B168" s="25" t="s">
        <v>619</v>
      </c>
      <c r="C168" s="16" t="s">
        <v>620</v>
      </c>
      <c r="D168" s="20" t="s">
        <v>255</v>
      </c>
      <c r="E168" s="18">
        <f t="shared" si="7"/>
        <v>15.5</v>
      </c>
      <c r="F168" s="19">
        <v>9</v>
      </c>
      <c r="G168" s="19">
        <f t="shared" si="6"/>
        <v>4.5</v>
      </c>
      <c r="H168" s="19">
        <v>2</v>
      </c>
      <c r="I168" s="19">
        <v>3.6</v>
      </c>
      <c r="J168" s="33">
        <f t="shared" si="8"/>
        <v>34.6</v>
      </c>
      <c r="K168" s="34"/>
      <c r="L168" s="38"/>
    </row>
    <row r="169" spans="1:12" s="3" customFormat="1" ht="17.100000000000001" customHeight="1" x14ac:dyDescent="0.25">
      <c r="A169" s="15">
        <v>165</v>
      </c>
      <c r="B169" s="25" t="s">
        <v>621</v>
      </c>
      <c r="C169" s="58" t="s">
        <v>622</v>
      </c>
      <c r="D169" s="20" t="s">
        <v>623</v>
      </c>
      <c r="E169" s="18">
        <f t="shared" si="7"/>
        <v>17</v>
      </c>
      <c r="F169" s="19">
        <v>10</v>
      </c>
      <c r="G169" s="19">
        <f>F169/2</f>
        <v>5</v>
      </c>
      <c r="H169" s="19">
        <v>2</v>
      </c>
      <c r="I169" s="19">
        <v>3.6</v>
      </c>
      <c r="J169" s="33">
        <f t="shared" si="8"/>
        <v>37.6</v>
      </c>
      <c r="K169" s="34"/>
      <c r="L169" s="38"/>
    </row>
    <row r="170" spans="1:12" s="3" customFormat="1" ht="17.100000000000001" customHeight="1" x14ac:dyDescent="0.25">
      <c r="A170" s="15">
        <v>166</v>
      </c>
      <c r="B170" s="45" t="s">
        <v>624</v>
      </c>
      <c r="C170" s="61" t="s">
        <v>625</v>
      </c>
      <c r="D170" s="62" t="s">
        <v>626</v>
      </c>
      <c r="E170" s="18">
        <f t="shared" si="7"/>
        <v>14</v>
      </c>
      <c r="F170" s="50">
        <v>8</v>
      </c>
      <c r="G170" s="50">
        <v>4</v>
      </c>
      <c r="H170" s="50">
        <v>2</v>
      </c>
      <c r="I170" s="50">
        <v>3.6</v>
      </c>
      <c r="J170" s="51">
        <f t="shared" si="8"/>
        <v>31.6</v>
      </c>
      <c r="K170" s="34"/>
      <c r="L170" s="69"/>
    </row>
    <row r="171" spans="1:12" s="3" customFormat="1" ht="17.100000000000001" customHeight="1" x14ac:dyDescent="0.25">
      <c r="A171" s="15">
        <v>167</v>
      </c>
      <c r="B171" s="40" t="s">
        <v>454</v>
      </c>
      <c r="C171" s="41">
        <v>732982200</v>
      </c>
      <c r="D171" s="45" t="s">
        <v>455</v>
      </c>
      <c r="E171" s="18">
        <f t="shared" si="7"/>
        <v>14</v>
      </c>
      <c r="F171" s="50">
        <v>8</v>
      </c>
      <c r="G171" s="19">
        <v>4</v>
      </c>
      <c r="H171" s="50">
        <v>2</v>
      </c>
      <c r="I171" s="50">
        <v>3.6</v>
      </c>
      <c r="J171" s="51">
        <f t="shared" si="8"/>
        <v>31.6</v>
      </c>
      <c r="K171" s="34"/>
      <c r="L171" s="69"/>
    </row>
    <row r="172" spans="1:12" s="3" customFormat="1" ht="17.100000000000001" customHeight="1" x14ac:dyDescent="0.25">
      <c r="A172" s="15">
        <v>168</v>
      </c>
      <c r="B172" s="25" t="s">
        <v>468</v>
      </c>
      <c r="C172" s="20" t="s">
        <v>469</v>
      </c>
      <c r="D172" s="16" t="s">
        <v>470</v>
      </c>
      <c r="E172" s="18">
        <f t="shared" si="7"/>
        <v>12.5</v>
      </c>
      <c r="F172" s="19">
        <v>7</v>
      </c>
      <c r="G172" s="19">
        <v>3.5</v>
      </c>
      <c r="H172" s="50">
        <v>2</v>
      </c>
      <c r="I172" s="50">
        <v>3.6</v>
      </c>
      <c r="J172" s="51">
        <f t="shared" si="8"/>
        <v>28.6</v>
      </c>
      <c r="K172" s="34"/>
      <c r="L172" s="69"/>
    </row>
    <row r="173" spans="1:12" s="3" customFormat="1" ht="17.100000000000001" customHeight="1" x14ac:dyDescent="0.25">
      <c r="A173" s="15">
        <v>169</v>
      </c>
      <c r="B173" s="25" t="s">
        <v>223</v>
      </c>
      <c r="C173" s="49" t="s">
        <v>224</v>
      </c>
      <c r="D173" s="49" t="s">
        <v>225</v>
      </c>
      <c r="E173" s="18">
        <f t="shared" si="7"/>
        <v>24.5</v>
      </c>
      <c r="F173" s="19">
        <v>15</v>
      </c>
      <c r="G173" s="19">
        <v>7.5</v>
      </c>
      <c r="H173" s="19">
        <v>2</v>
      </c>
      <c r="I173" s="19">
        <v>3.6</v>
      </c>
      <c r="J173" s="33">
        <f t="shared" si="8"/>
        <v>52.6</v>
      </c>
      <c r="K173" s="34"/>
      <c r="L173" s="69"/>
    </row>
    <row r="174" spans="1:12" s="3" customFormat="1" ht="17.100000000000001" customHeight="1" x14ac:dyDescent="0.25">
      <c r="A174" s="15">
        <v>170</v>
      </c>
      <c r="B174" s="25" t="s">
        <v>510</v>
      </c>
      <c r="C174" s="20" t="s">
        <v>511</v>
      </c>
      <c r="D174" s="16" t="s">
        <v>225</v>
      </c>
      <c r="E174" s="18">
        <f t="shared" si="7"/>
        <v>24.5</v>
      </c>
      <c r="F174" s="19">
        <v>15</v>
      </c>
      <c r="G174" s="19">
        <f t="shared" ref="G174:G192" si="9">F174/2</f>
        <v>7.5</v>
      </c>
      <c r="H174" s="19">
        <v>2</v>
      </c>
      <c r="I174" s="19">
        <v>3.6</v>
      </c>
      <c r="J174" s="33">
        <f t="shared" si="8"/>
        <v>52.6</v>
      </c>
      <c r="K174" s="34"/>
      <c r="L174" s="69"/>
    </row>
    <row r="175" spans="1:12" s="3" customFormat="1" ht="17.100000000000001" customHeight="1" x14ac:dyDescent="0.25">
      <c r="A175" s="15">
        <v>171</v>
      </c>
      <c r="B175" s="16" t="s">
        <v>627</v>
      </c>
      <c r="C175" s="16" t="s">
        <v>628</v>
      </c>
      <c r="D175" s="16" t="s">
        <v>629</v>
      </c>
      <c r="E175" s="18">
        <f t="shared" si="7"/>
        <v>17</v>
      </c>
      <c r="F175" s="21">
        <v>10</v>
      </c>
      <c r="G175" s="21">
        <v>5</v>
      </c>
      <c r="H175" s="21">
        <v>2</v>
      </c>
      <c r="I175" s="21">
        <v>3.6</v>
      </c>
      <c r="J175" s="33">
        <f>F175+G175+H175+I175</f>
        <v>20.6</v>
      </c>
      <c r="K175" s="34"/>
      <c r="L175" s="70"/>
    </row>
    <row r="176" spans="1:12" s="3" customFormat="1" ht="17.100000000000001" customHeight="1" x14ac:dyDescent="0.25">
      <c r="A176" s="15">
        <v>172</v>
      </c>
      <c r="B176" s="25" t="s">
        <v>473</v>
      </c>
      <c r="C176" s="20" t="s">
        <v>474</v>
      </c>
      <c r="D176" s="16" t="s">
        <v>364</v>
      </c>
      <c r="E176" s="18">
        <f t="shared" si="7"/>
        <v>17</v>
      </c>
      <c r="F176" s="21">
        <v>10</v>
      </c>
      <c r="G176" s="21">
        <v>5</v>
      </c>
      <c r="H176" s="21">
        <v>2</v>
      </c>
      <c r="I176" s="21">
        <v>3.6</v>
      </c>
      <c r="J176" s="33">
        <f t="shared" ref="J176:J239" si="10">SUM(E176:I176)</f>
        <v>37.6</v>
      </c>
      <c r="K176" s="71"/>
      <c r="L176" s="70"/>
    </row>
    <row r="177" spans="1:12" s="3" customFormat="1" ht="17.100000000000001" customHeight="1" x14ac:dyDescent="0.25">
      <c r="A177" s="15">
        <v>174</v>
      </c>
      <c r="B177" s="16" t="s">
        <v>218</v>
      </c>
      <c r="C177" s="16" t="s">
        <v>630</v>
      </c>
      <c r="D177" s="16" t="s">
        <v>220</v>
      </c>
      <c r="E177" s="18">
        <f t="shared" si="7"/>
        <v>24.5</v>
      </c>
      <c r="F177" s="63">
        <v>15</v>
      </c>
      <c r="G177" s="19">
        <f t="shared" si="9"/>
        <v>7.5</v>
      </c>
      <c r="H177" s="19">
        <v>2</v>
      </c>
      <c r="I177" s="19">
        <v>3.6</v>
      </c>
      <c r="J177" s="33">
        <f t="shared" si="10"/>
        <v>52.6</v>
      </c>
      <c r="K177" s="72"/>
      <c r="L177" s="73"/>
    </row>
    <row r="178" spans="1:12" s="3" customFormat="1" ht="17.100000000000001" customHeight="1" x14ac:dyDescent="0.25">
      <c r="A178" s="15">
        <v>175</v>
      </c>
      <c r="B178" s="25" t="s">
        <v>631</v>
      </c>
      <c r="C178" s="64" t="s">
        <v>632</v>
      </c>
      <c r="D178" s="64" t="s">
        <v>633</v>
      </c>
      <c r="E178" s="18">
        <f t="shared" si="7"/>
        <v>12.5</v>
      </c>
      <c r="F178" s="63">
        <v>7</v>
      </c>
      <c r="G178" s="19">
        <f t="shared" si="9"/>
        <v>3.5</v>
      </c>
      <c r="H178" s="19">
        <v>2</v>
      </c>
      <c r="I178" s="19">
        <v>3.6</v>
      </c>
      <c r="J178" s="33">
        <f t="shared" si="10"/>
        <v>28.6</v>
      </c>
      <c r="K178" s="72"/>
      <c r="L178" s="73"/>
    </row>
    <row r="179" spans="1:12" s="3" customFormat="1" ht="17.100000000000001" customHeight="1" x14ac:dyDescent="0.25">
      <c r="A179" s="15">
        <v>176</v>
      </c>
      <c r="B179" s="16" t="s">
        <v>634</v>
      </c>
      <c r="C179" s="64" t="s">
        <v>635</v>
      </c>
      <c r="D179" s="20" t="s">
        <v>330</v>
      </c>
      <c r="E179" s="18">
        <f t="shared" si="7"/>
        <v>24.5</v>
      </c>
      <c r="F179" s="63">
        <v>15</v>
      </c>
      <c r="G179" s="19">
        <f t="shared" si="9"/>
        <v>7.5</v>
      </c>
      <c r="H179" s="19">
        <v>2</v>
      </c>
      <c r="I179" s="19">
        <v>3.6</v>
      </c>
      <c r="J179" s="33">
        <f t="shared" si="10"/>
        <v>52.6</v>
      </c>
      <c r="K179" s="74"/>
      <c r="L179" s="75"/>
    </row>
    <row r="180" spans="1:12" s="3" customFormat="1" ht="17.100000000000001" customHeight="1" x14ac:dyDescent="0.25">
      <c r="A180" s="15">
        <v>177</v>
      </c>
      <c r="B180" s="16" t="s">
        <v>636</v>
      </c>
      <c r="C180" s="65" t="s">
        <v>637</v>
      </c>
      <c r="D180" s="20" t="s">
        <v>638</v>
      </c>
      <c r="E180" s="18">
        <f t="shared" si="7"/>
        <v>24.5</v>
      </c>
      <c r="F180" s="63">
        <v>15</v>
      </c>
      <c r="G180" s="19">
        <f t="shared" si="9"/>
        <v>7.5</v>
      </c>
      <c r="H180" s="19">
        <v>2</v>
      </c>
      <c r="I180" s="19">
        <v>3.6</v>
      </c>
      <c r="J180" s="33">
        <f t="shared" si="10"/>
        <v>52.6</v>
      </c>
      <c r="K180" s="72"/>
      <c r="L180" s="73"/>
    </row>
    <row r="181" spans="1:12" s="3" customFormat="1" ht="17.100000000000001" customHeight="1" x14ac:dyDescent="0.25">
      <c r="A181" s="15">
        <v>178</v>
      </c>
      <c r="B181" s="16" t="s">
        <v>639</v>
      </c>
      <c r="C181" s="16" t="s">
        <v>640</v>
      </c>
      <c r="D181" s="16" t="s">
        <v>641</v>
      </c>
      <c r="E181" s="18">
        <f t="shared" si="7"/>
        <v>12.5</v>
      </c>
      <c r="F181" s="63">
        <v>7</v>
      </c>
      <c r="G181" s="19">
        <f t="shared" si="9"/>
        <v>3.5</v>
      </c>
      <c r="H181" s="19">
        <v>2</v>
      </c>
      <c r="I181" s="19">
        <v>3.6</v>
      </c>
      <c r="J181" s="33">
        <f t="shared" si="10"/>
        <v>28.6</v>
      </c>
      <c r="K181" s="72"/>
      <c r="L181" s="73"/>
    </row>
    <row r="182" spans="1:12" s="3" customFormat="1" ht="17.100000000000001" customHeight="1" x14ac:dyDescent="0.25">
      <c r="A182" s="15">
        <v>179</v>
      </c>
      <c r="B182" s="16" t="s">
        <v>642</v>
      </c>
      <c r="C182" s="20" t="s">
        <v>643</v>
      </c>
      <c r="D182" s="16" t="s">
        <v>314</v>
      </c>
      <c r="E182" s="18">
        <f t="shared" si="7"/>
        <v>12.5</v>
      </c>
      <c r="F182" s="63">
        <v>7</v>
      </c>
      <c r="G182" s="19">
        <f t="shared" si="9"/>
        <v>3.5</v>
      </c>
      <c r="H182" s="19">
        <v>2</v>
      </c>
      <c r="I182" s="19">
        <v>3.6</v>
      </c>
      <c r="J182" s="33">
        <f t="shared" si="10"/>
        <v>28.6</v>
      </c>
      <c r="K182" s="72"/>
      <c r="L182" s="73"/>
    </row>
    <row r="183" spans="1:12" s="3" customFormat="1" ht="17.100000000000001" customHeight="1" x14ac:dyDescent="0.25">
      <c r="A183" s="15">
        <v>180</v>
      </c>
      <c r="B183" s="59" t="s">
        <v>644</v>
      </c>
      <c r="C183" s="22">
        <v>1626340000</v>
      </c>
      <c r="D183" s="23" t="s">
        <v>645</v>
      </c>
      <c r="E183" s="18">
        <f t="shared" si="7"/>
        <v>17</v>
      </c>
      <c r="F183" s="63">
        <v>10</v>
      </c>
      <c r="G183" s="19">
        <f t="shared" si="9"/>
        <v>5</v>
      </c>
      <c r="H183" s="19">
        <v>2</v>
      </c>
      <c r="I183" s="19">
        <v>3.6</v>
      </c>
      <c r="J183" s="33">
        <f t="shared" si="10"/>
        <v>37.6</v>
      </c>
      <c r="K183" s="72"/>
      <c r="L183" s="73"/>
    </row>
    <row r="184" spans="1:12" s="3" customFormat="1" ht="17.100000000000001" customHeight="1" x14ac:dyDescent="0.25">
      <c r="A184" s="15">
        <v>181</v>
      </c>
      <c r="B184" s="59" t="s">
        <v>646</v>
      </c>
      <c r="C184" s="22">
        <v>8825633600</v>
      </c>
      <c r="D184" s="59" t="s">
        <v>647</v>
      </c>
      <c r="E184" s="18">
        <f t="shared" si="7"/>
        <v>17</v>
      </c>
      <c r="F184" s="63">
        <v>10</v>
      </c>
      <c r="G184" s="19">
        <f t="shared" si="9"/>
        <v>5</v>
      </c>
      <c r="H184" s="19">
        <v>2</v>
      </c>
      <c r="I184" s="19">
        <v>3.6</v>
      </c>
      <c r="J184" s="33">
        <f t="shared" si="10"/>
        <v>37.6</v>
      </c>
      <c r="K184" s="72"/>
      <c r="L184" s="76"/>
    </row>
    <row r="185" spans="1:12" ht="17.100000000000001" customHeight="1" x14ac:dyDescent="0.25">
      <c r="A185" s="15">
        <v>182</v>
      </c>
      <c r="B185" s="59" t="s">
        <v>648</v>
      </c>
      <c r="C185" s="59" t="s">
        <v>649</v>
      </c>
      <c r="D185" s="59" t="s">
        <v>650</v>
      </c>
      <c r="E185" s="18">
        <f t="shared" si="7"/>
        <v>12.5</v>
      </c>
      <c r="F185" s="63">
        <v>7</v>
      </c>
      <c r="G185" s="19">
        <f t="shared" si="9"/>
        <v>3.5</v>
      </c>
      <c r="H185" s="19">
        <v>2</v>
      </c>
      <c r="I185" s="19">
        <v>3.6</v>
      </c>
      <c r="J185" s="33">
        <f t="shared" si="10"/>
        <v>28.6</v>
      </c>
      <c r="K185" s="72"/>
      <c r="L185" s="76"/>
    </row>
    <row r="186" spans="1:12" ht="17.100000000000001" customHeight="1" x14ac:dyDescent="0.25">
      <c r="A186" s="15">
        <v>183</v>
      </c>
      <c r="B186" s="59" t="s">
        <v>312</v>
      </c>
      <c r="C186" s="59">
        <v>5198205300</v>
      </c>
      <c r="D186" s="59" t="s">
        <v>651</v>
      </c>
      <c r="E186" s="18">
        <f t="shared" si="7"/>
        <v>20</v>
      </c>
      <c r="F186" s="63">
        <v>12</v>
      </c>
      <c r="G186" s="19">
        <f t="shared" si="9"/>
        <v>6</v>
      </c>
      <c r="H186" s="19">
        <v>2</v>
      </c>
      <c r="I186" s="19">
        <v>3.6</v>
      </c>
      <c r="J186" s="33">
        <f t="shared" si="10"/>
        <v>43.6</v>
      </c>
      <c r="K186" s="72"/>
      <c r="L186" s="76"/>
    </row>
    <row r="187" spans="1:12" ht="17.100000000000001" customHeight="1" x14ac:dyDescent="0.25">
      <c r="A187" s="15">
        <v>184</v>
      </c>
      <c r="B187" s="59" t="s">
        <v>652</v>
      </c>
      <c r="C187" s="59" t="s">
        <v>653</v>
      </c>
      <c r="D187" s="59" t="s">
        <v>654</v>
      </c>
      <c r="E187" s="18">
        <f t="shared" si="7"/>
        <v>12.5</v>
      </c>
      <c r="F187" s="63">
        <v>7</v>
      </c>
      <c r="G187" s="19">
        <f t="shared" si="9"/>
        <v>3.5</v>
      </c>
      <c r="H187" s="19">
        <v>2</v>
      </c>
      <c r="I187" s="19">
        <v>3.6</v>
      </c>
      <c r="J187" s="33">
        <f t="shared" si="10"/>
        <v>28.6</v>
      </c>
      <c r="K187" s="72"/>
      <c r="L187" s="76"/>
    </row>
    <row r="188" spans="1:12" ht="17.100000000000001" customHeight="1" x14ac:dyDescent="0.25">
      <c r="A188" s="15">
        <v>185</v>
      </c>
      <c r="B188" s="59" t="s">
        <v>655</v>
      </c>
      <c r="C188" s="59" t="s">
        <v>656</v>
      </c>
      <c r="D188" s="59" t="s">
        <v>657</v>
      </c>
      <c r="E188" s="18">
        <f t="shared" si="7"/>
        <v>27.5</v>
      </c>
      <c r="F188" s="63">
        <v>17</v>
      </c>
      <c r="G188" s="19">
        <f t="shared" si="9"/>
        <v>8.5</v>
      </c>
      <c r="H188" s="19">
        <v>2</v>
      </c>
      <c r="I188" s="19">
        <v>3.6</v>
      </c>
      <c r="J188" s="33">
        <f t="shared" si="10"/>
        <v>58.6</v>
      </c>
      <c r="K188" s="72"/>
      <c r="L188" s="76"/>
    </row>
    <row r="189" spans="1:12" ht="17.100000000000001" customHeight="1" x14ac:dyDescent="0.25">
      <c r="A189" s="15">
        <v>186</v>
      </c>
      <c r="B189" s="59" t="s">
        <v>658</v>
      </c>
      <c r="C189" s="59" t="s">
        <v>659</v>
      </c>
      <c r="D189" s="59" t="s">
        <v>660</v>
      </c>
      <c r="E189" s="18">
        <f t="shared" si="7"/>
        <v>20</v>
      </c>
      <c r="F189" s="63">
        <v>12</v>
      </c>
      <c r="G189" s="19">
        <f t="shared" si="9"/>
        <v>6</v>
      </c>
      <c r="H189" s="19">
        <v>2</v>
      </c>
      <c r="I189" s="19">
        <v>3.6</v>
      </c>
      <c r="J189" s="33">
        <f t="shared" si="10"/>
        <v>43.6</v>
      </c>
      <c r="K189" s="72"/>
      <c r="L189" s="76"/>
    </row>
    <row r="190" spans="1:12" ht="17.100000000000001" customHeight="1" x14ac:dyDescent="0.25">
      <c r="A190" s="15">
        <v>187</v>
      </c>
      <c r="B190" s="59" t="s">
        <v>658</v>
      </c>
      <c r="C190" s="65" t="s">
        <v>661</v>
      </c>
      <c r="D190" s="66" t="s">
        <v>559</v>
      </c>
      <c r="E190" s="18">
        <f t="shared" si="7"/>
        <v>12.5</v>
      </c>
      <c r="F190" s="63">
        <v>7</v>
      </c>
      <c r="G190" s="19">
        <f t="shared" si="9"/>
        <v>3.5</v>
      </c>
      <c r="H190" s="19">
        <v>2</v>
      </c>
      <c r="I190" s="19">
        <v>3.6</v>
      </c>
      <c r="J190" s="33">
        <f t="shared" si="10"/>
        <v>28.6</v>
      </c>
      <c r="K190" s="72"/>
      <c r="L190" s="76"/>
    </row>
    <row r="191" spans="1:12" ht="17.100000000000001" customHeight="1" x14ac:dyDescent="0.25">
      <c r="A191" s="67">
        <v>188</v>
      </c>
      <c r="B191" s="59" t="s">
        <v>662</v>
      </c>
      <c r="C191" s="48" t="s">
        <v>663</v>
      </c>
      <c r="D191" s="48" t="s">
        <v>664</v>
      </c>
      <c r="E191" s="18">
        <f t="shared" si="7"/>
        <v>14</v>
      </c>
      <c r="F191" s="19">
        <v>8</v>
      </c>
      <c r="G191" s="19">
        <f t="shared" si="9"/>
        <v>4</v>
      </c>
      <c r="H191" s="19">
        <v>2</v>
      </c>
      <c r="I191" s="19">
        <v>3.6</v>
      </c>
      <c r="J191" s="33">
        <f t="shared" si="10"/>
        <v>31.6</v>
      </c>
      <c r="K191" s="72"/>
      <c r="L191" s="76"/>
    </row>
    <row r="192" spans="1:12" ht="17.100000000000001" customHeight="1" x14ac:dyDescent="0.25">
      <c r="A192" s="15">
        <v>189</v>
      </c>
      <c r="B192" s="59" t="s">
        <v>665</v>
      </c>
      <c r="C192" s="48" t="s">
        <v>666</v>
      </c>
      <c r="D192" s="48" t="s">
        <v>667</v>
      </c>
      <c r="E192" s="18">
        <f t="shared" si="7"/>
        <v>24.5</v>
      </c>
      <c r="F192" s="19">
        <v>15</v>
      </c>
      <c r="G192" s="19">
        <f t="shared" si="9"/>
        <v>7.5</v>
      </c>
      <c r="H192" s="19">
        <v>2</v>
      </c>
      <c r="I192" s="19">
        <v>3.6</v>
      </c>
      <c r="J192" s="33">
        <f t="shared" si="10"/>
        <v>52.6</v>
      </c>
      <c r="K192" s="72"/>
      <c r="L192" s="76"/>
    </row>
    <row r="193" spans="1:12" ht="17.100000000000001" customHeight="1" x14ac:dyDescent="0.25">
      <c r="A193" s="15">
        <v>190</v>
      </c>
      <c r="B193" s="59" t="s">
        <v>668</v>
      </c>
      <c r="C193" s="48" t="s">
        <v>669</v>
      </c>
      <c r="D193" s="48" t="s">
        <v>670</v>
      </c>
      <c r="E193" s="18">
        <f t="shared" si="7"/>
        <v>9.5</v>
      </c>
      <c r="F193" s="63">
        <v>5</v>
      </c>
      <c r="G193" s="19">
        <f t="shared" ref="G193:G257" si="11">+F193/2</f>
        <v>2.5</v>
      </c>
      <c r="H193" s="19">
        <v>2</v>
      </c>
      <c r="I193" s="19">
        <v>3.6</v>
      </c>
      <c r="J193" s="33">
        <f t="shared" si="10"/>
        <v>22.6</v>
      </c>
      <c r="K193" s="72"/>
      <c r="L193" s="76"/>
    </row>
    <row r="194" spans="1:12" ht="17.100000000000001" customHeight="1" x14ac:dyDescent="0.25">
      <c r="A194" s="15">
        <v>191</v>
      </c>
      <c r="B194" s="59" t="s">
        <v>671</v>
      </c>
      <c r="C194" s="48" t="s">
        <v>672</v>
      </c>
      <c r="D194" s="66" t="s">
        <v>673</v>
      </c>
      <c r="E194" s="18">
        <f t="shared" si="7"/>
        <v>12</v>
      </c>
      <c r="F194" s="63">
        <v>6</v>
      </c>
      <c r="G194" s="19">
        <v>4</v>
      </c>
      <c r="H194" s="19">
        <v>2</v>
      </c>
      <c r="I194" s="19">
        <v>3.6</v>
      </c>
      <c r="J194" s="33">
        <f t="shared" si="10"/>
        <v>27.6</v>
      </c>
      <c r="K194" s="72"/>
      <c r="L194" s="76"/>
    </row>
    <row r="195" spans="1:12" ht="17.100000000000001" customHeight="1" x14ac:dyDescent="0.25">
      <c r="A195" s="15">
        <v>192</v>
      </c>
      <c r="B195" s="16" t="s">
        <v>215</v>
      </c>
      <c r="C195" s="16" t="s">
        <v>216</v>
      </c>
      <c r="D195" s="16" t="s">
        <v>217</v>
      </c>
      <c r="E195" s="18">
        <f t="shared" si="7"/>
        <v>36.5</v>
      </c>
      <c r="F195" s="77">
        <v>23</v>
      </c>
      <c r="G195" s="43">
        <f t="shared" si="11"/>
        <v>11.5</v>
      </c>
      <c r="H195" s="63">
        <v>2</v>
      </c>
      <c r="I195" s="19">
        <v>3.6</v>
      </c>
      <c r="J195" s="33">
        <f t="shared" si="10"/>
        <v>76.599999999999994</v>
      </c>
      <c r="K195" s="72"/>
      <c r="L195" s="76"/>
    </row>
    <row r="196" spans="1:12" ht="17.100000000000001" customHeight="1" x14ac:dyDescent="0.25">
      <c r="A196" s="15">
        <v>193</v>
      </c>
      <c r="B196" s="78" t="s">
        <v>674</v>
      </c>
      <c r="C196" s="79" t="s">
        <v>675</v>
      </c>
      <c r="D196" s="1" t="s">
        <v>676</v>
      </c>
      <c r="E196" s="18">
        <f t="shared" si="7"/>
        <v>32</v>
      </c>
      <c r="F196" s="80">
        <v>20</v>
      </c>
      <c r="G196" s="43">
        <f t="shared" si="11"/>
        <v>10</v>
      </c>
      <c r="H196" s="19">
        <v>2</v>
      </c>
      <c r="I196" s="19">
        <v>3.6</v>
      </c>
      <c r="J196" s="33">
        <f t="shared" si="10"/>
        <v>67.599999999999994</v>
      </c>
      <c r="K196" s="72"/>
      <c r="L196" s="76"/>
    </row>
    <row r="197" spans="1:12" ht="17.100000000000001" customHeight="1" x14ac:dyDescent="0.25">
      <c r="A197" s="15">
        <v>194</v>
      </c>
      <c r="B197" s="78" t="s">
        <v>200</v>
      </c>
      <c r="C197" s="79" t="s">
        <v>201</v>
      </c>
      <c r="D197" s="1" t="s">
        <v>202</v>
      </c>
      <c r="E197" s="18">
        <f t="shared" ref="E197:E260" si="12">SUM(F197:H197)</f>
        <v>32</v>
      </c>
      <c r="F197" s="80">
        <v>20</v>
      </c>
      <c r="G197" s="43">
        <f t="shared" si="11"/>
        <v>10</v>
      </c>
      <c r="H197" s="63">
        <v>2</v>
      </c>
      <c r="I197" s="19">
        <v>3.6</v>
      </c>
      <c r="J197" s="33">
        <f t="shared" si="10"/>
        <v>67.599999999999994</v>
      </c>
      <c r="K197" s="72"/>
      <c r="L197" s="76"/>
    </row>
    <row r="198" spans="1:12" ht="17.100000000000001" customHeight="1" x14ac:dyDescent="0.25">
      <c r="A198" s="15">
        <v>195</v>
      </c>
      <c r="B198" s="78" t="s">
        <v>677</v>
      </c>
      <c r="C198" s="79" t="s">
        <v>678</v>
      </c>
      <c r="D198" s="1" t="s">
        <v>679</v>
      </c>
      <c r="E198" s="18">
        <f t="shared" si="12"/>
        <v>47</v>
      </c>
      <c r="F198" s="80">
        <v>30</v>
      </c>
      <c r="G198" s="43">
        <f t="shared" si="11"/>
        <v>15</v>
      </c>
      <c r="H198" s="19">
        <v>2</v>
      </c>
      <c r="I198" s="19">
        <v>3.6</v>
      </c>
      <c r="J198" s="33">
        <f t="shared" si="10"/>
        <v>97.6</v>
      </c>
      <c r="K198" s="72"/>
      <c r="L198" s="76"/>
    </row>
    <row r="199" spans="1:12" ht="17.100000000000001" customHeight="1" x14ac:dyDescent="0.25">
      <c r="A199" s="15">
        <v>196</v>
      </c>
      <c r="B199" s="78" t="s">
        <v>680</v>
      </c>
      <c r="C199" s="79" t="s">
        <v>681</v>
      </c>
      <c r="D199" s="1" t="s">
        <v>679</v>
      </c>
      <c r="E199" s="18">
        <f t="shared" si="12"/>
        <v>47</v>
      </c>
      <c r="F199" s="80">
        <v>30</v>
      </c>
      <c r="G199" s="43">
        <f t="shared" si="11"/>
        <v>15</v>
      </c>
      <c r="H199" s="63">
        <v>2</v>
      </c>
      <c r="I199" s="19">
        <v>3.6</v>
      </c>
      <c r="J199" s="33">
        <f t="shared" si="10"/>
        <v>97.6</v>
      </c>
      <c r="K199" s="72"/>
      <c r="L199" s="76"/>
    </row>
    <row r="200" spans="1:12" ht="17.100000000000001" customHeight="1" x14ac:dyDescent="0.25">
      <c r="A200" s="15">
        <v>197</v>
      </c>
      <c r="B200" s="78" t="s">
        <v>203</v>
      </c>
      <c r="C200" s="79" t="s">
        <v>204</v>
      </c>
      <c r="D200" s="1" t="s">
        <v>205</v>
      </c>
      <c r="E200" s="18">
        <f t="shared" si="12"/>
        <v>32</v>
      </c>
      <c r="F200" s="80">
        <v>20</v>
      </c>
      <c r="G200" s="43">
        <f t="shared" si="11"/>
        <v>10</v>
      </c>
      <c r="H200" s="19">
        <v>2</v>
      </c>
      <c r="I200" s="19">
        <v>3.6</v>
      </c>
      <c r="J200" s="33">
        <f t="shared" si="10"/>
        <v>67.599999999999994</v>
      </c>
      <c r="K200" s="72"/>
      <c r="L200" s="76"/>
    </row>
    <row r="201" spans="1:12" ht="17.100000000000001" customHeight="1" x14ac:dyDescent="0.25">
      <c r="A201" s="15">
        <v>198</v>
      </c>
      <c r="B201" s="16" t="s">
        <v>682</v>
      </c>
      <c r="C201" s="79" t="s">
        <v>683</v>
      </c>
      <c r="D201" s="1" t="s">
        <v>684</v>
      </c>
      <c r="E201" s="18">
        <f t="shared" si="12"/>
        <v>32</v>
      </c>
      <c r="F201" s="77">
        <v>20</v>
      </c>
      <c r="G201" s="43">
        <f t="shared" si="11"/>
        <v>10</v>
      </c>
      <c r="H201" s="63">
        <v>2</v>
      </c>
      <c r="I201" s="19">
        <v>3.6</v>
      </c>
      <c r="J201" s="33">
        <f t="shared" si="10"/>
        <v>67.599999999999994</v>
      </c>
      <c r="K201" s="72"/>
      <c r="L201" s="76"/>
    </row>
    <row r="202" spans="1:12" ht="17.100000000000001" customHeight="1" x14ac:dyDescent="0.25">
      <c r="A202" s="15">
        <v>199</v>
      </c>
      <c r="B202" s="16" t="s">
        <v>212</v>
      </c>
      <c r="C202" s="79" t="s">
        <v>213</v>
      </c>
      <c r="D202" s="1" t="s">
        <v>214</v>
      </c>
      <c r="E202" s="18">
        <f t="shared" si="12"/>
        <v>32</v>
      </c>
      <c r="F202" s="77">
        <v>20</v>
      </c>
      <c r="G202" s="43">
        <f t="shared" si="11"/>
        <v>10</v>
      </c>
      <c r="H202" s="19">
        <v>2</v>
      </c>
      <c r="I202" s="19">
        <v>3.6</v>
      </c>
      <c r="J202" s="33">
        <f t="shared" si="10"/>
        <v>67.599999999999994</v>
      </c>
      <c r="K202" s="72"/>
      <c r="L202" s="76"/>
    </row>
    <row r="203" spans="1:12" ht="17.100000000000001" customHeight="1" x14ac:dyDescent="0.25">
      <c r="A203" s="15">
        <v>200</v>
      </c>
      <c r="B203" s="16" t="s">
        <v>685</v>
      </c>
      <c r="C203" s="16" t="s">
        <v>686</v>
      </c>
      <c r="D203" s="16" t="s">
        <v>687</v>
      </c>
      <c r="E203" s="18">
        <f t="shared" si="12"/>
        <v>23</v>
      </c>
      <c r="F203" s="77">
        <v>14</v>
      </c>
      <c r="G203" s="43">
        <f t="shared" si="11"/>
        <v>7</v>
      </c>
      <c r="H203" s="63">
        <v>2</v>
      </c>
      <c r="I203" s="19">
        <v>3.6</v>
      </c>
      <c r="J203" s="33">
        <f t="shared" si="10"/>
        <v>49.6</v>
      </c>
      <c r="K203" s="72"/>
      <c r="L203" s="76"/>
    </row>
    <row r="204" spans="1:12" ht="17.100000000000001" customHeight="1" x14ac:dyDescent="0.25">
      <c r="A204" s="15">
        <v>201</v>
      </c>
      <c r="B204" s="16" t="s">
        <v>648</v>
      </c>
      <c r="C204" s="20" t="s">
        <v>688</v>
      </c>
      <c r="D204" s="16" t="s">
        <v>225</v>
      </c>
      <c r="E204" s="18">
        <f t="shared" si="12"/>
        <v>24.5</v>
      </c>
      <c r="F204" s="77">
        <v>15</v>
      </c>
      <c r="G204" s="43">
        <f t="shared" si="11"/>
        <v>7.5</v>
      </c>
      <c r="H204" s="63">
        <v>2</v>
      </c>
      <c r="I204" s="19">
        <v>3.6</v>
      </c>
      <c r="J204" s="33">
        <f t="shared" si="10"/>
        <v>52.6</v>
      </c>
      <c r="K204" s="72"/>
      <c r="L204" s="76"/>
    </row>
    <row r="205" spans="1:12" ht="17.100000000000001" customHeight="1" x14ac:dyDescent="0.25">
      <c r="A205" s="15">
        <v>202</v>
      </c>
      <c r="B205" s="25" t="s">
        <v>646</v>
      </c>
      <c r="C205" s="81" t="s">
        <v>689</v>
      </c>
      <c r="D205" s="20" t="s">
        <v>225</v>
      </c>
      <c r="E205" s="18">
        <f t="shared" si="12"/>
        <v>24.5</v>
      </c>
      <c r="F205" s="82">
        <v>15</v>
      </c>
      <c r="G205" s="43">
        <f t="shared" si="11"/>
        <v>7.5</v>
      </c>
      <c r="H205" s="63">
        <v>2</v>
      </c>
      <c r="I205" s="19">
        <v>3.6</v>
      </c>
      <c r="J205" s="33">
        <f t="shared" si="10"/>
        <v>52.6</v>
      </c>
      <c r="K205" s="72"/>
      <c r="L205" s="76"/>
    </row>
    <row r="206" spans="1:12" ht="17.100000000000001" customHeight="1" x14ac:dyDescent="0.25">
      <c r="A206" s="15">
        <v>203</v>
      </c>
      <c r="B206" s="83" t="s">
        <v>644</v>
      </c>
      <c r="C206" s="84" t="s">
        <v>690</v>
      </c>
      <c r="D206" s="84" t="s">
        <v>691</v>
      </c>
      <c r="E206" s="18">
        <f t="shared" si="12"/>
        <v>24.5</v>
      </c>
      <c r="F206" s="85">
        <v>15</v>
      </c>
      <c r="G206" s="43">
        <f t="shared" si="11"/>
        <v>7.5</v>
      </c>
      <c r="H206" s="63">
        <v>2</v>
      </c>
      <c r="I206" s="19">
        <v>3.6</v>
      </c>
      <c r="J206" s="33">
        <f t="shared" si="10"/>
        <v>52.6</v>
      </c>
      <c r="K206" s="72"/>
      <c r="L206" s="76"/>
    </row>
    <row r="207" spans="1:12" ht="17.100000000000001" customHeight="1" x14ac:dyDescent="0.25">
      <c r="A207" s="15">
        <v>204</v>
      </c>
      <c r="B207" s="16" t="s">
        <v>209</v>
      </c>
      <c r="C207" s="22" t="s">
        <v>210</v>
      </c>
      <c r="D207" s="23" t="s">
        <v>211</v>
      </c>
      <c r="E207" s="18">
        <f t="shared" si="12"/>
        <v>20</v>
      </c>
      <c r="F207" s="77">
        <v>12</v>
      </c>
      <c r="G207" s="43">
        <f t="shared" si="11"/>
        <v>6</v>
      </c>
      <c r="H207" s="63">
        <v>2</v>
      </c>
      <c r="I207" s="19">
        <v>3.6</v>
      </c>
      <c r="J207" s="33">
        <f t="shared" si="10"/>
        <v>43.6</v>
      </c>
      <c r="K207" s="72"/>
      <c r="L207" s="76"/>
    </row>
    <row r="208" spans="1:12" ht="17.100000000000001" customHeight="1" x14ac:dyDescent="0.25">
      <c r="A208" s="15">
        <v>205</v>
      </c>
      <c r="B208" s="86" t="s">
        <v>692</v>
      </c>
      <c r="C208" s="87" t="s">
        <v>693</v>
      </c>
      <c r="D208" s="88" t="s">
        <v>333</v>
      </c>
      <c r="E208" s="18">
        <f t="shared" si="12"/>
        <v>14</v>
      </c>
      <c r="F208" s="89">
        <v>8</v>
      </c>
      <c r="G208" s="43">
        <f t="shared" si="11"/>
        <v>4</v>
      </c>
      <c r="H208" s="63">
        <v>2</v>
      </c>
      <c r="I208" s="19">
        <v>3.6</v>
      </c>
      <c r="J208" s="33">
        <f t="shared" si="10"/>
        <v>31.6</v>
      </c>
      <c r="K208" s="72"/>
      <c r="L208" s="76"/>
    </row>
    <row r="209" spans="1:12" ht="17.100000000000001" customHeight="1" x14ac:dyDescent="0.25">
      <c r="A209" s="15">
        <v>206</v>
      </c>
      <c r="B209" s="47" t="s">
        <v>694</v>
      </c>
      <c r="C209" s="48" t="s">
        <v>695</v>
      </c>
      <c r="D209" s="48" t="s">
        <v>225</v>
      </c>
      <c r="E209" s="18">
        <f t="shared" si="12"/>
        <v>24.5</v>
      </c>
      <c r="F209" s="90">
        <v>15</v>
      </c>
      <c r="G209" s="43">
        <f t="shared" si="11"/>
        <v>7.5</v>
      </c>
      <c r="H209" s="63">
        <v>2</v>
      </c>
      <c r="I209" s="19">
        <v>3.6</v>
      </c>
      <c r="J209" s="33">
        <f t="shared" si="10"/>
        <v>52.6</v>
      </c>
      <c r="K209" s="72"/>
      <c r="L209" s="76"/>
    </row>
    <row r="210" spans="1:12" ht="17.100000000000001" customHeight="1" x14ac:dyDescent="0.25">
      <c r="A210" s="15">
        <v>207</v>
      </c>
      <c r="B210" s="25" t="s">
        <v>696</v>
      </c>
      <c r="C210" s="91" t="s">
        <v>697</v>
      </c>
      <c r="D210" s="91" t="s">
        <v>698</v>
      </c>
      <c r="E210" s="18">
        <f t="shared" si="12"/>
        <v>152</v>
      </c>
      <c r="F210" s="92">
        <v>100</v>
      </c>
      <c r="G210" s="43">
        <f t="shared" si="11"/>
        <v>50</v>
      </c>
      <c r="H210" s="93">
        <v>2</v>
      </c>
      <c r="I210" s="104">
        <v>3.6</v>
      </c>
      <c r="J210" s="33">
        <f t="shared" si="10"/>
        <v>307.60000000000002</v>
      </c>
      <c r="K210" s="72"/>
      <c r="L210" s="76"/>
    </row>
    <row r="211" spans="1:12" ht="17.100000000000001" customHeight="1" x14ac:dyDescent="0.25">
      <c r="A211" s="15">
        <v>208</v>
      </c>
      <c r="B211" s="94" t="s">
        <v>699</v>
      </c>
      <c r="C211" s="95" t="s">
        <v>700</v>
      </c>
      <c r="D211" s="95" t="s">
        <v>222</v>
      </c>
      <c r="E211" s="18">
        <f t="shared" si="12"/>
        <v>32</v>
      </c>
      <c r="F211" s="96">
        <v>20</v>
      </c>
      <c r="G211" s="97">
        <f t="shared" si="11"/>
        <v>10</v>
      </c>
      <c r="H211" s="98">
        <v>2</v>
      </c>
      <c r="I211" s="105">
        <v>3.6</v>
      </c>
      <c r="J211" s="106">
        <f t="shared" si="10"/>
        <v>67.599999999999994</v>
      </c>
      <c r="K211" s="72"/>
      <c r="L211" s="76"/>
    </row>
    <row r="212" spans="1:12" ht="17.100000000000001" customHeight="1" x14ac:dyDescent="0.25">
      <c r="A212" s="15">
        <v>209</v>
      </c>
      <c r="B212" s="94"/>
      <c r="C212" s="95" t="s">
        <v>701</v>
      </c>
      <c r="D212" s="95" t="s">
        <v>222</v>
      </c>
      <c r="E212" s="18">
        <f t="shared" si="12"/>
        <v>24.5</v>
      </c>
      <c r="F212" s="96">
        <v>15</v>
      </c>
      <c r="G212" s="97">
        <f t="shared" si="11"/>
        <v>7.5</v>
      </c>
      <c r="H212" s="98">
        <v>2</v>
      </c>
      <c r="I212" s="105">
        <v>3.6</v>
      </c>
      <c r="J212" s="106">
        <f t="shared" si="10"/>
        <v>52.6</v>
      </c>
      <c r="K212" s="72"/>
      <c r="L212" s="76"/>
    </row>
    <row r="213" spans="1:12" ht="17.100000000000001" customHeight="1" x14ac:dyDescent="0.25">
      <c r="A213" s="15">
        <v>210</v>
      </c>
      <c r="B213" s="94"/>
      <c r="C213" s="95" t="s">
        <v>221</v>
      </c>
      <c r="D213" s="95" t="s">
        <v>222</v>
      </c>
      <c r="E213" s="18">
        <f t="shared" si="12"/>
        <v>32</v>
      </c>
      <c r="F213" s="96">
        <v>20</v>
      </c>
      <c r="G213" s="97">
        <f t="shared" si="11"/>
        <v>10</v>
      </c>
      <c r="H213" s="98">
        <v>2</v>
      </c>
      <c r="I213" s="105">
        <v>3.6</v>
      </c>
      <c r="J213" s="106">
        <f t="shared" si="10"/>
        <v>67.599999999999994</v>
      </c>
      <c r="K213" s="72"/>
      <c r="L213" s="76"/>
    </row>
    <row r="214" spans="1:12" ht="17.100000000000001" customHeight="1" x14ac:dyDescent="0.25">
      <c r="A214" s="15">
        <v>211</v>
      </c>
      <c r="B214" s="94"/>
      <c r="C214" s="95" t="s">
        <v>702</v>
      </c>
      <c r="D214" s="95" t="s">
        <v>258</v>
      </c>
      <c r="E214" s="18">
        <f t="shared" si="12"/>
        <v>9.5</v>
      </c>
      <c r="F214" s="96">
        <v>5</v>
      </c>
      <c r="G214" s="97">
        <f t="shared" si="11"/>
        <v>2.5</v>
      </c>
      <c r="H214" s="98">
        <v>2</v>
      </c>
      <c r="I214" s="105">
        <v>3.6</v>
      </c>
      <c r="J214" s="106">
        <f t="shared" si="10"/>
        <v>22.6</v>
      </c>
      <c r="K214" s="72"/>
      <c r="L214" s="76"/>
    </row>
    <row r="215" spans="1:12" ht="17.100000000000001" customHeight="1" x14ac:dyDescent="0.25">
      <c r="A215" s="15">
        <v>212</v>
      </c>
      <c r="B215" s="94"/>
      <c r="C215" s="95" t="s">
        <v>703</v>
      </c>
      <c r="D215" s="99" t="s">
        <v>225</v>
      </c>
      <c r="E215" s="18">
        <f t="shared" si="12"/>
        <v>32</v>
      </c>
      <c r="F215" s="96">
        <v>20</v>
      </c>
      <c r="G215" s="97">
        <f t="shared" si="11"/>
        <v>10</v>
      </c>
      <c r="H215" s="98">
        <v>2</v>
      </c>
      <c r="I215" s="105">
        <v>3.6</v>
      </c>
      <c r="J215" s="106">
        <f t="shared" si="10"/>
        <v>67.599999999999994</v>
      </c>
      <c r="K215" s="72"/>
      <c r="L215" s="76"/>
    </row>
    <row r="216" spans="1:12" ht="17.100000000000001" customHeight="1" x14ac:dyDescent="0.25">
      <c r="A216" s="15">
        <v>213</v>
      </c>
      <c r="B216" s="94"/>
      <c r="C216" s="95" t="s">
        <v>704</v>
      </c>
      <c r="D216" s="95" t="s">
        <v>225</v>
      </c>
      <c r="E216" s="18">
        <f t="shared" si="12"/>
        <v>20</v>
      </c>
      <c r="F216" s="96">
        <v>12</v>
      </c>
      <c r="G216" s="97">
        <f t="shared" si="11"/>
        <v>6</v>
      </c>
      <c r="H216" s="98">
        <v>2</v>
      </c>
      <c r="I216" s="105">
        <v>3.6</v>
      </c>
      <c r="J216" s="106">
        <f t="shared" si="10"/>
        <v>43.6</v>
      </c>
      <c r="K216" s="72"/>
      <c r="L216" s="76"/>
    </row>
    <row r="217" spans="1:12" ht="17.100000000000001" customHeight="1" x14ac:dyDescent="0.25">
      <c r="A217" s="15">
        <v>214</v>
      </c>
      <c r="B217" s="94"/>
      <c r="C217" s="95" t="s">
        <v>705</v>
      </c>
      <c r="D217" s="95" t="s">
        <v>633</v>
      </c>
      <c r="E217" s="18">
        <f t="shared" si="12"/>
        <v>20</v>
      </c>
      <c r="F217" s="96">
        <v>12</v>
      </c>
      <c r="G217" s="97">
        <f t="shared" si="11"/>
        <v>6</v>
      </c>
      <c r="H217" s="98">
        <v>2</v>
      </c>
      <c r="I217" s="105">
        <v>3.6</v>
      </c>
      <c r="J217" s="106">
        <f t="shared" si="10"/>
        <v>43.6</v>
      </c>
      <c r="K217" s="72"/>
      <c r="L217" s="76"/>
    </row>
    <row r="218" spans="1:12" ht="17.100000000000001" customHeight="1" x14ac:dyDescent="0.25">
      <c r="A218" s="15">
        <v>215</v>
      </c>
      <c r="B218" s="94"/>
      <c r="C218" s="95" t="s">
        <v>706</v>
      </c>
      <c r="D218" s="95" t="s">
        <v>574</v>
      </c>
      <c r="E218" s="18">
        <f t="shared" si="12"/>
        <v>9.5</v>
      </c>
      <c r="F218" s="96">
        <v>5</v>
      </c>
      <c r="G218" s="97">
        <f t="shared" si="11"/>
        <v>2.5</v>
      </c>
      <c r="H218" s="98">
        <v>2</v>
      </c>
      <c r="I218" s="105">
        <v>3.6</v>
      </c>
      <c r="J218" s="106">
        <f t="shared" si="10"/>
        <v>22.6</v>
      </c>
      <c r="K218" s="72"/>
      <c r="L218" s="76"/>
    </row>
    <row r="219" spans="1:12" ht="17.100000000000001" customHeight="1" x14ac:dyDescent="0.25">
      <c r="A219" s="15">
        <v>216</v>
      </c>
      <c r="B219" s="94"/>
      <c r="C219" s="95" t="s">
        <v>707</v>
      </c>
      <c r="D219" s="95" t="s">
        <v>225</v>
      </c>
      <c r="E219" s="18">
        <f t="shared" si="12"/>
        <v>24.5</v>
      </c>
      <c r="F219" s="96">
        <v>15</v>
      </c>
      <c r="G219" s="97">
        <f t="shared" si="11"/>
        <v>7.5</v>
      </c>
      <c r="H219" s="98">
        <v>2</v>
      </c>
      <c r="I219" s="105">
        <v>3.6</v>
      </c>
      <c r="J219" s="106">
        <f t="shared" si="10"/>
        <v>52.6</v>
      </c>
      <c r="K219" s="72"/>
      <c r="L219" s="76"/>
    </row>
    <row r="220" spans="1:12" ht="17.100000000000001" customHeight="1" x14ac:dyDescent="0.25">
      <c r="A220" s="15">
        <v>217</v>
      </c>
      <c r="B220" s="94"/>
      <c r="C220" s="95" t="s">
        <v>708</v>
      </c>
      <c r="D220" s="95" t="s">
        <v>258</v>
      </c>
      <c r="E220" s="18">
        <f t="shared" si="12"/>
        <v>17</v>
      </c>
      <c r="F220" s="96">
        <v>10</v>
      </c>
      <c r="G220" s="97">
        <f t="shared" si="11"/>
        <v>5</v>
      </c>
      <c r="H220" s="98">
        <v>2</v>
      </c>
      <c r="I220" s="105">
        <v>3.6</v>
      </c>
      <c r="J220" s="106">
        <f t="shared" si="10"/>
        <v>37.6</v>
      </c>
      <c r="K220" s="72"/>
      <c r="L220" s="76"/>
    </row>
    <row r="221" spans="1:12" ht="17.100000000000001" customHeight="1" x14ac:dyDescent="0.25">
      <c r="A221" s="15">
        <v>218</v>
      </c>
      <c r="B221" s="94"/>
      <c r="C221" s="95" t="s">
        <v>573</v>
      </c>
      <c r="D221" s="95" t="s">
        <v>258</v>
      </c>
      <c r="E221" s="18">
        <f t="shared" si="12"/>
        <v>17</v>
      </c>
      <c r="F221" s="96">
        <v>10</v>
      </c>
      <c r="G221" s="97">
        <f t="shared" si="11"/>
        <v>5</v>
      </c>
      <c r="H221" s="98">
        <v>2</v>
      </c>
      <c r="I221" s="105">
        <v>3.6</v>
      </c>
      <c r="J221" s="106">
        <f t="shared" si="10"/>
        <v>37.6</v>
      </c>
      <c r="K221" s="72"/>
      <c r="L221" s="76"/>
    </row>
    <row r="222" spans="1:12" ht="17.100000000000001" customHeight="1" x14ac:dyDescent="0.25">
      <c r="A222" s="15">
        <v>219</v>
      </c>
      <c r="B222" s="94"/>
      <c r="C222" s="260" t="s">
        <v>709</v>
      </c>
      <c r="D222" s="95" t="s">
        <v>225</v>
      </c>
      <c r="E222" s="18">
        <f t="shared" si="12"/>
        <v>17</v>
      </c>
      <c r="F222" s="96">
        <v>10</v>
      </c>
      <c r="G222" s="97">
        <f t="shared" si="11"/>
        <v>5</v>
      </c>
      <c r="H222" s="98">
        <v>2</v>
      </c>
      <c r="I222" s="105">
        <v>3.6</v>
      </c>
      <c r="J222" s="106">
        <f t="shared" si="10"/>
        <v>37.6</v>
      </c>
      <c r="K222" s="72"/>
      <c r="L222" s="76"/>
    </row>
    <row r="223" spans="1:12" ht="17.100000000000001" customHeight="1" x14ac:dyDescent="0.25">
      <c r="A223" s="15">
        <v>220</v>
      </c>
      <c r="B223" s="94"/>
      <c r="C223" s="95" t="s">
        <v>710</v>
      </c>
      <c r="D223" s="95" t="s">
        <v>225</v>
      </c>
      <c r="E223" s="18">
        <f t="shared" si="12"/>
        <v>17</v>
      </c>
      <c r="F223" s="96">
        <v>10</v>
      </c>
      <c r="G223" s="97">
        <f t="shared" si="11"/>
        <v>5</v>
      </c>
      <c r="H223" s="98">
        <v>2</v>
      </c>
      <c r="I223" s="105">
        <v>3.6</v>
      </c>
      <c r="J223" s="106">
        <f t="shared" si="10"/>
        <v>37.6</v>
      </c>
      <c r="K223" s="72"/>
      <c r="L223" s="76"/>
    </row>
    <row r="224" spans="1:12" ht="17.100000000000001" customHeight="1" x14ac:dyDescent="0.25">
      <c r="A224" s="15">
        <v>221</v>
      </c>
      <c r="B224" s="94"/>
      <c r="C224" s="95" t="s">
        <v>711</v>
      </c>
      <c r="D224" s="95" t="s">
        <v>225</v>
      </c>
      <c r="E224" s="18">
        <f t="shared" si="12"/>
        <v>32</v>
      </c>
      <c r="F224" s="96">
        <v>20</v>
      </c>
      <c r="G224" s="97">
        <f t="shared" si="11"/>
        <v>10</v>
      </c>
      <c r="H224" s="98">
        <v>2</v>
      </c>
      <c r="I224" s="105">
        <v>3.6</v>
      </c>
      <c r="J224" s="106">
        <f t="shared" si="10"/>
        <v>67.599999999999994</v>
      </c>
      <c r="K224" s="72"/>
      <c r="L224" s="76"/>
    </row>
    <row r="225" spans="1:12" ht="17.100000000000001" customHeight="1" x14ac:dyDescent="0.25">
      <c r="A225" s="15">
        <v>222</v>
      </c>
      <c r="B225" s="94"/>
      <c r="C225" s="95" t="s">
        <v>712</v>
      </c>
      <c r="D225" s="95" t="s">
        <v>225</v>
      </c>
      <c r="E225" s="18">
        <f t="shared" si="12"/>
        <v>24.5</v>
      </c>
      <c r="F225" s="96">
        <v>15</v>
      </c>
      <c r="G225" s="97">
        <f t="shared" si="11"/>
        <v>7.5</v>
      </c>
      <c r="H225" s="98">
        <v>2</v>
      </c>
      <c r="I225" s="105">
        <v>3.6</v>
      </c>
      <c r="J225" s="106">
        <f t="shared" si="10"/>
        <v>52.6</v>
      </c>
      <c r="K225" s="72"/>
      <c r="L225" s="76"/>
    </row>
    <row r="226" spans="1:12" ht="17.100000000000001" customHeight="1" x14ac:dyDescent="0.25">
      <c r="A226" s="15">
        <v>223</v>
      </c>
      <c r="B226" s="94"/>
      <c r="C226" s="95" t="s">
        <v>713</v>
      </c>
      <c r="D226" s="95" t="s">
        <v>714</v>
      </c>
      <c r="E226" s="18">
        <f t="shared" si="12"/>
        <v>77</v>
      </c>
      <c r="F226" s="96">
        <v>50</v>
      </c>
      <c r="G226" s="97">
        <f t="shared" si="11"/>
        <v>25</v>
      </c>
      <c r="H226" s="98">
        <v>2</v>
      </c>
      <c r="I226" s="105">
        <v>3.6</v>
      </c>
      <c r="J226" s="106">
        <f t="shared" si="10"/>
        <v>157.6</v>
      </c>
      <c r="K226" s="72"/>
      <c r="L226" s="76"/>
    </row>
    <row r="227" spans="1:12" ht="17.100000000000001" customHeight="1" x14ac:dyDescent="0.25">
      <c r="A227" s="15">
        <v>224</v>
      </c>
      <c r="B227" s="94"/>
      <c r="C227" s="95" t="s">
        <v>715</v>
      </c>
      <c r="D227" s="95" t="s">
        <v>716</v>
      </c>
      <c r="E227" s="18">
        <f t="shared" si="12"/>
        <v>9.5</v>
      </c>
      <c r="F227" s="96">
        <v>5</v>
      </c>
      <c r="G227" s="97">
        <f t="shared" si="11"/>
        <v>2.5</v>
      </c>
      <c r="H227" s="98">
        <v>2</v>
      </c>
      <c r="I227" s="105">
        <v>3.6</v>
      </c>
      <c r="J227" s="106">
        <f t="shared" si="10"/>
        <v>22.6</v>
      </c>
      <c r="K227" s="72"/>
      <c r="L227" s="76"/>
    </row>
    <row r="228" spans="1:12" ht="17.100000000000001" customHeight="1" x14ac:dyDescent="0.25">
      <c r="A228" s="15">
        <v>225</v>
      </c>
      <c r="B228" s="94"/>
      <c r="C228" s="261" t="s">
        <v>717</v>
      </c>
      <c r="D228" s="95" t="s">
        <v>225</v>
      </c>
      <c r="E228" s="18">
        <f t="shared" si="12"/>
        <v>14</v>
      </c>
      <c r="F228" s="96">
        <v>8</v>
      </c>
      <c r="G228" s="97">
        <f t="shared" si="11"/>
        <v>4</v>
      </c>
      <c r="H228" s="98">
        <v>2</v>
      </c>
      <c r="I228" s="105">
        <v>3.6</v>
      </c>
      <c r="J228" s="106">
        <f t="shared" si="10"/>
        <v>31.6</v>
      </c>
      <c r="K228" s="72"/>
      <c r="L228" s="76"/>
    </row>
    <row r="229" spans="1:12" ht="17.100000000000001" customHeight="1" x14ac:dyDescent="0.25">
      <c r="A229" s="15">
        <v>226</v>
      </c>
      <c r="B229" s="94"/>
      <c r="C229" s="95" t="s">
        <v>718</v>
      </c>
      <c r="D229" s="95" t="s">
        <v>248</v>
      </c>
      <c r="E229" s="18">
        <f t="shared" si="12"/>
        <v>14</v>
      </c>
      <c r="F229" s="96">
        <v>8</v>
      </c>
      <c r="G229" s="97">
        <f t="shared" si="11"/>
        <v>4</v>
      </c>
      <c r="H229" s="98">
        <v>2</v>
      </c>
      <c r="I229" s="105">
        <v>3.6</v>
      </c>
      <c r="J229" s="106">
        <f t="shared" si="10"/>
        <v>31.6</v>
      </c>
      <c r="K229" s="72"/>
      <c r="L229" s="76"/>
    </row>
    <row r="230" spans="1:12" ht="17.100000000000001" customHeight="1" x14ac:dyDescent="0.25">
      <c r="A230" s="15">
        <v>227</v>
      </c>
      <c r="B230" s="94"/>
      <c r="C230" s="95" t="s">
        <v>719</v>
      </c>
      <c r="D230" s="95" t="s">
        <v>720</v>
      </c>
      <c r="E230" s="18">
        <f t="shared" si="12"/>
        <v>17</v>
      </c>
      <c r="F230" s="96">
        <v>10</v>
      </c>
      <c r="G230" s="97">
        <f t="shared" si="11"/>
        <v>5</v>
      </c>
      <c r="H230" s="98">
        <v>2</v>
      </c>
      <c r="I230" s="105">
        <v>3.6</v>
      </c>
      <c r="J230" s="106">
        <f t="shared" si="10"/>
        <v>37.6</v>
      </c>
      <c r="K230" s="72"/>
      <c r="L230" s="76"/>
    </row>
    <row r="231" spans="1:12" ht="17.100000000000001" customHeight="1" x14ac:dyDescent="0.25">
      <c r="A231" s="15">
        <v>228</v>
      </c>
      <c r="B231" s="94"/>
      <c r="C231" s="95" t="s">
        <v>721</v>
      </c>
      <c r="D231" s="95" t="s">
        <v>721</v>
      </c>
      <c r="E231" s="18">
        <f t="shared" si="12"/>
        <v>32</v>
      </c>
      <c r="F231" s="96">
        <v>20</v>
      </c>
      <c r="G231" s="97">
        <f t="shared" si="11"/>
        <v>10</v>
      </c>
      <c r="H231" s="98">
        <v>2</v>
      </c>
      <c r="I231" s="105">
        <v>3.6</v>
      </c>
      <c r="J231" s="106">
        <f t="shared" si="10"/>
        <v>67.599999999999994</v>
      </c>
      <c r="K231" s="72"/>
      <c r="L231" s="76"/>
    </row>
    <row r="232" spans="1:12" ht="17.100000000000001" customHeight="1" x14ac:dyDescent="0.25">
      <c r="A232" s="15">
        <v>229</v>
      </c>
      <c r="B232" s="94"/>
      <c r="C232" s="95" t="s">
        <v>722</v>
      </c>
      <c r="D232" s="95" t="s">
        <v>288</v>
      </c>
      <c r="E232" s="18">
        <f t="shared" si="12"/>
        <v>17</v>
      </c>
      <c r="F232" s="96">
        <v>10</v>
      </c>
      <c r="G232" s="97">
        <f t="shared" si="11"/>
        <v>5</v>
      </c>
      <c r="H232" s="98">
        <v>2</v>
      </c>
      <c r="I232" s="105">
        <v>3.6</v>
      </c>
      <c r="J232" s="106">
        <f t="shared" si="10"/>
        <v>37.6</v>
      </c>
      <c r="K232" s="72"/>
      <c r="L232" s="76"/>
    </row>
    <row r="233" spans="1:12" ht="17.100000000000001" customHeight="1" x14ac:dyDescent="0.25">
      <c r="A233" s="15">
        <v>230</v>
      </c>
      <c r="B233" s="94"/>
      <c r="C233" s="95" t="s">
        <v>723</v>
      </c>
      <c r="D233" s="100" t="s">
        <v>724</v>
      </c>
      <c r="E233" s="18">
        <f t="shared" si="12"/>
        <v>24.5</v>
      </c>
      <c r="F233" s="96">
        <v>15</v>
      </c>
      <c r="G233" s="97">
        <f t="shared" si="11"/>
        <v>7.5</v>
      </c>
      <c r="H233" s="98">
        <v>2</v>
      </c>
      <c r="I233" s="105">
        <v>3.6</v>
      </c>
      <c r="J233" s="106">
        <f t="shared" si="10"/>
        <v>52.6</v>
      </c>
      <c r="K233" s="72"/>
      <c r="L233" s="76"/>
    </row>
    <row r="234" spans="1:12" ht="17.100000000000001" customHeight="1" x14ac:dyDescent="0.25">
      <c r="A234" s="15">
        <v>231</v>
      </c>
      <c r="B234" s="94"/>
      <c r="C234" s="95" t="s">
        <v>725</v>
      </c>
      <c r="D234" s="100" t="s">
        <v>248</v>
      </c>
      <c r="E234" s="18">
        <f t="shared" si="12"/>
        <v>14</v>
      </c>
      <c r="F234" s="96">
        <v>8</v>
      </c>
      <c r="G234" s="97">
        <f t="shared" si="11"/>
        <v>4</v>
      </c>
      <c r="H234" s="98">
        <v>2</v>
      </c>
      <c r="I234" s="105">
        <v>3.6</v>
      </c>
      <c r="J234" s="106">
        <f t="shared" si="10"/>
        <v>31.6</v>
      </c>
      <c r="K234" s="72"/>
      <c r="L234" s="76"/>
    </row>
    <row r="235" spans="1:12" ht="17.100000000000001" customHeight="1" x14ac:dyDescent="0.25">
      <c r="A235" s="15">
        <v>232</v>
      </c>
      <c r="B235" s="94"/>
      <c r="C235" s="95" t="s">
        <v>726</v>
      </c>
      <c r="D235" s="100" t="s">
        <v>225</v>
      </c>
      <c r="E235" s="18">
        <f t="shared" si="12"/>
        <v>32</v>
      </c>
      <c r="F235" s="96">
        <v>20</v>
      </c>
      <c r="G235" s="97">
        <f t="shared" si="11"/>
        <v>10</v>
      </c>
      <c r="H235" s="98">
        <v>2</v>
      </c>
      <c r="I235" s="105">
        <v>3.6</v>
      </c>
      <c r="J235" s="106">
        <f t="shared" si="10"/>
        <v>67.599999999999994</v>
      </c>
      <c r="K235" s="72"/>
      <c r="L235" s="76"/>
    </row>
    <row r="236" spans="1:12" ht="17.100000000000001" customHeight="1" x14ac:dyDescent="0.25">
      <c r="A236" s="15">
        <v>233</v>
      </c>
      <c r="B236" s="94"/>
      <c r="C236" s="95" t="s">
        <v>727</v>
      </c>
      <c r="D236" s="100" t="s">
        <v>225</v>
      </c>
      <c r="E236" s="18">
        <f t="shared" si="12"/>
        <v>32</v>
      </c>
      <c r="F236" s="96">
        <v>20</v>
      </c>
      <c r="G236" s="97">
        <f t="shared" si="11"/>
        <v>10</v>
      </c>
      <c r="H236" s="98">
        <v>2</v>
      </c>
      <c r="I236" s="105">
        <v>3.6</v>
      </c>
      <c r="J236" s="106">
        <f t="shared" si="10"/>
        <v>67.599999999999994</v>
      </c>
      <c r="K236" s="72"/>
      <c r="L236" s="76"/>
    </row>
    <row r="237" spans="1:12" ht="17.100000000000001" customHeight="1" x14ac:dyDescent="0.25">
      <c r="A237" s="15">
        <v>234</v>
      </c>
      <c r="B237" s="94"/>
      <c r="C237" s="95" t="s">
        <v>728</v>
      </c>
      <c r="D237" s="100" t="s">
        <v>225</v>
      </c>
      <c r="E237" s="18">
        <f t="shared" si="12"/>
        <v>32</v>
      </c>
      <c r="F237" s="96">
        <v>20</v>
      </c>
      <c r="G237" s="97">
        <f t="shared" si="11"/>
        <v>10</v>
      </c>
      <c r="H237" s="98">
        <v>2</v>
      </c>
      <c r="I237" s="105">
        <v>3.6</v>
      </c>
      <c r="J237" s="106">
        <f t="shared" si="10"/>
        <v>67.599999999999994</v>
      </c>
      <c r="K237" s="72"/>
      <c r="L237" s="76"/>
    </row>
    <row r="238" spans="1:12" ht="17.100000000000001" customHeight="1" x14ac:dyDescent="0.25">
      <c r="A238" s="15">
        <v>235</v>
      </c>
      <c r="B238" s="94"/>
      <c r="C238" s="95" t="s">
        <v>729</v>
      </c>
      <c r="D238" s="100" t="s">
        <v>225</v>
      </c>
      <c r="E238" s="18">
        <f t="shared" si="12"/>
        <v>32</v>
      </c>
      <c r="F238" s="96">
        <v>20</v>
      </c>
      <c r="G238" s="97">
        <f t="shared" si="11"/>
        <v>10</v>
      </c>
      <c r="H238" s="98">
        <v>2</v>
      </c>
      <c r="I238" s="105">
        <v>3.6</v>
      </c>
      <c r="J238" s="106">
        <f t="shared" si="10"/>
        <v>67.599999999999994</v>
      </c>
      <c r="K238" s="72"/>
      <c r="L238" s="76"/>
    </row>
    <row r="239" spans="1:12" ht="17.100000000000001" customHeight="1" x14ac:dyDescent="0.25">
      <c r="A239" s="15">
        <v>236</v>
      </c>
      <c r="B239" s="94"/>
      <c r="C239" s="95" t="s">
        <v>730</v>
      </c>
      <c r="D239" s="100" t="s">
        <v>731</v>
      </c>
      <c r="E239" s="18">
        <f t="shared" si="12"/>
        <v>17</v>
      </c>
      <c r="F239" s="96">
        <v>10</v>
      </c>
      <c r="G239" s="97">
        <f t="shared" si="11"/>
        <v>5</v>
      </c>
      <c r="H239" s="98">
        <v>2</v>
      </c>
      <c r="I239" s="105">
        <v>3.6</v>
      </c>
      <c r="J239" s="106">
        <f t="shared" si="10"/>
        <v>37.6</v>
      </c>
      <c r="K239" s="72"/>
      <c r="L239" s="76"/>
    </row>
    <row r="240" spans="1:12" ht="17.100000000000001" customHeight="1" x14ac:dyDescent="0.25">
      <c r="A240" s="15">
        <v>237</v>
      </c>
      <c r="B240" s="94"/>
      <c r="C240" s="95" t="s">
        <v>732</v>
      </c>
      <c r="D240" s="100" t="s">
        <v>733</v>
      </c>
      <c r="E240" s="18">
        <f t="shared" si="12"/>
        <v>77</v>
      </c>
      <c r="F240" s="96">
        <v>50</v>
      </c>
      <c r="G240" s="97">
        <f t="shared" si="11"/>
        <v>25</v>
      </c>
      <c r="H240" s="98">
        <v>2</v>
      </c>
      <c r="I240" s="105">
        <v>3.6</v>
      </c>
      <c r="J240" s="106">
        <f t="shared" ref="J240:J277" si="13">SUM(E240:I240)</f>
        <v>157.6</v>
      </c>
      <c r="K240" s="72"/>
      <c r="L240" s="76"/>
    </row>
    <row r="241" spans="1:12" ht="17.100000000000001" customHeight="1" x14ac:dyDescent="0.25">
      <c r="A241" s="15">
        <v>238</v>
      </c>
      <c r="B241" s="94"/>
      <c r="C241" s="95" t="s">
        <v>734</v>
      </c>
      <c r="D241" s="100" t="s">
        <v>733</v>
      </c>
      <c r="E241" s="18">
        <f t="shared" si="12"/>
        <v>77</v>
      </c>
      <c r="F241" s="96">
        <v>50</v>
      </c>
      <c r="G241" s="97">
        <f t="shared" si="11"/>
        <v>25</v>
      </c>
      <c r="H241" s="98">
        <v>2</v>
      </c>
      <c r="I241" s="105">
        <v>3.6</v>
      </c>
      <c r="J241" s="106">
        <f t="shared" si="13"/>
        <v>157.6</v>
      </c>
      <c r="K241" s="72"/>
      <c r="L241" s="76"/>
    </row>
    <row r="242" spans="1:12" ht="17.100000000000001" customHeight="1" x14ac:dyDescent="0.25">
      <c r="A242" s="15">
        <v>239</v>
      </c>
      <c r="B242" s="94"/>
      <c r="C242" s="95" t="s">
        <v>735</v>
      </c>
      <c r="D242" s="100" t="s">
        <v>733</v>
      </c>
      <c r="E242" s="18">
        <f t="shared" si="12"/>
        <v>77</v>
      </c>
      <c r="F242" s="96">
        <v>50</v>
      </c>
      <c r="G242" s="97">
        <f t="shared" si="11"/>
        <v>25</v>
      </c>
      <c r="H242" s="98">
        <v>2</v>
      </c>
      <c r="I242" s="105">
        <v>3.6</v>
      </c>
      <c r="J242" s="106">
        <f t="shared" si="13"/>
        <v>157.6</v>
      </c>
      <c r="K242" s="72"/>
      <c r="L242" s="76"/>
    </row>
    <row r="243" spans="1:12" ht="17.100000000000001" customHeight="1" x14ac:dyDescent="0.25">
      <c r="A243" s="15">
        <v>240</v>
      </c>
      <c r="B243" s="94"/>
      <c r="C243" s="95" t="s">
        <v>736</v>
      </c>
      <c r="D243" s="100" t="s">
        <v>733</v>
      </c>
      <c r="E243" s="18">
        <f t="shared" si="12"/>
        <v>77</v>
      </c>
      <c r="F243" s="96">
        <v>50</v>
      </c>
      <c r="G243" s="97">
        <f t="shared" si="11"/>
        <v>25</v>
      </c>
      <c r="H243" s="98">
        <v>2</v>
      </c>
      <c r="I243" s="105">
        <v>3.6</v>
      </c>
      <c r="J243" s="106">
        <f t="shared" si="13"/>
        <v>157.6</v>
      </c>
      <c r="K243" s="72"/>
      <c r="L243" s="76"/>
    </row>
    <row r="244" spans="1:12" ht="17.100000000000001" customHeight="1" x14ac:dyDescent="0.25">
      <c r="A244" s="15">
        <v>241</v>
      </c>
      <c r="B244" s="94"/>
      <c r="C244" s="101" t="s">
        <v>737</v>
      </c>
      <c r="D244" s="100" t="s">
        <v>225</v>
      </c>
      <c r="E244" s="18">
        <f t="shared" si="12"/>
        <v>24.5</v>
      </c>
      <c r="F244" s="96">
        <v>15</v>
      </c>
      <c r="G244" s="97">
        <f t="shared" si="11"/>
        <v>7.5</v>
      </c>
      <c r="H244" s="98">
        <v>2</v>
      </c>
      <c r="I244" s="105">
        <v>3.6</v>
      </c>
      <c r="J244" s="106">
        <f t="shared" si="13"/>
        <v>52.6</v>
      </c>
      <c r="K244" s="72"/>
      <c r="L244" s="76"/>
    </row>
    <row r="245" spans="1:12" ht="17.100000000000001" customHeight="1" x14ac:dyDescent="0.25">
      <c r="A245" s="15">
        <v>242</v>
      </c>
      <c r="B245" s="94"/>
      <c r="C245" s="101" t="s">
        <v>738</v>
      </c>
      <c r="D245" s="100" t="s">
        <v>225</v>
      </c>
      <c r="E245" s="18">
        <f t="shared" si="12"/>
        <v>24.5</v>
      </c>
      <c r="F245" s="96">
        <v>15</v>
      </c>
      <c r="G245" s="97">
        <f t="shared" si="11"/>
        <v>7.5</v>
      </c>
      <c r="H245" s="98">
        <v>2</v>
      </c>
      <c r="I245" s="105">
        <v>3.6</v>
      </c>
      <c r="J245" s="106">
        <f t="shared" si="13"/>
        <v>52.6</v>
      </c>
      <c r="K245" s="72"/>
      <c r="L245" s="76"/>
    </row>
    <row r="246" spans="1:12" ht="17.100000000000001" customHeight="1" x14ac:dyDescent="0.25">
      <c r="A246" s="15">
        <v>243</v>
      </c>
      <c r="B246" s="94"/>
      <c r="C246" s="101" t="s">
        <v>739</v>
      </c>
      <c r="D246" s="100" t="s">
        <v>225</v>
      </c>
      <c r="E246" s="18">
        <f t="shared" si="12"/>
        <v>24.5</v>
      </c>
      <c r="F246" s="96">
        <v>15</v>
      </c>
      <c r="G246" s="97">
        <f t="shared" si="11"/>
        <v>7.5</v>
      </c>
      <c r="H246" s="98">
        <v>2</v>
      </c>
      <c r="I246" s="105">
        <v>3.6</v>
      </c>
      <c r="J246" s="106">
        <f t="shared" si="13"/>
        <v>52.6</v>
      </c>
      <c r="K246" s="72"/>
      <c r="L246" s="76"/>
    </row>
    <row r="247" spans="1:12" ht="17.100000000000001" customHeight="1" x14ac:dyDescent="0.25">
      <c r="A247" s="15">
        <v>244</v>
      </c>
      <c r="B247" s="94"/>
      <c r="C247" s="101" t="s">
        <v>740</v>
      </c>
      <c r="D247" s="100" t="s">
        <v>225</v>
      </c>
      <c r="E247" s="18">
        <f t="shared" si="12"/>
        <v>24.5</v>
      </c>
      <c r="F247" s="96">
        <v>15</v>
      </c>
      <c r="G247" s="97">
        <f t="shared" si="11"/>
        <v>7.5</v>
      </c>
      <c r="H247" s="98">
        <v>2</v>
      </c>
      <c r="I247" s="105">
        <v>3.6</v>
      </c>
      <c r="J247" s="106">
        <f t="shared" si="13"/>
        <v>52.6</v>
      </c>
      <c r="K247" s="72"/>
      <c r="L247" s="76"/>
    </row>
    <row r="248" spans="1:12" ht="17.100000000000001" customHeight="1" x14ac:dyDescent="0.25">
      <c r="A248" s="15">
        <v>245</v>
      </c>
      <c r="B248" s="94"/>
      <c r="C248" s="101" t="s">
        <v>741</v>
      </c>
      <c r="D248" s="100" t="s">
        <v>225</v>
      </c>
      <c r="E248" s="18">
        <f t="shared" si="12"/>
        <v>24.5</v>
      </c>
      <c r="F248" s="96">
        <v>15</v>
      </c>
      <c r="G248" s="97">
        <f t="shared" si="11"/>
        <v>7.5</v>
      </c>
      <c r="H248" s="98">
        <v>2</v>
      </c>
      <c r="I248" s="105">
        <v>3.6</v>
      </c>
      <c r="J248" s="106">
        <f t="shared" si="13"/>
        <v>52.6</v>
      </c>
      <c r="K248" s="72"/>
      <c r="L248" s="76"/>
    </row>
    <row r="249" spans="1:12" ht="17.100000000000001" customHeight="1" x14ac:dyDescent="0.25">
      <c r="A249" s="15">
        <v>246</v>
      </c>
      <c r="B249" s="94"/>
      <c r="C249" s="101" t="s">
        <v>742</v>
      </c>
      <c r="D249" s="102" t="s">
        <v>248</v>
      </c>
      <c r="E249" s="18">
        <f t="shared" si="12"/>
        <v>17</v>
      </c>
      <c r="F249" s="96">
        <v>10</v>
      </c>
      <c r="G249" s="97">
        <f t="shared" si="11"/>
        <v>5</v>
      </c>
      <c r="H249" s="98">
        <v>2</v>
      </c>
      <c r="I249" s="105">
        <v>3.6</v>
      </c>
      <c r="J249" s="106">
        <f t="shared" si="13"/>
        <v>37.6</v>
      </c>
      <c r="K249" s="72"/>
      <c r="L249" s="76"/>
    </row>
    <row r="250" spans="1:12" ht="17.100000000000001" customHeight="1" x14ac:dyDescent="0.25">
      <c r="A250" s="15">
        <v>247</v>
      </c>
      <c r="B250" s="94"/>
      <c r="C250" s="101" t="s">
        <v>743</v>
      </c>
      <c r="D250" s="100" t="s">
        <v>513</v>
      </c>
      <c r="E250" s="18">
        <f t="shared" si="12"/>
        <v>32</v>
      </c>
      <c r="F250" s="96">
        <v>20</v>
      </c>
      <c r="G250" s="97">
        <f t="shared" si="11"/>
        <v>10</v>
      </c>
      <c r="H250" s="98">
        <v>2</v>
      </c>
      <c r="I250" s="105">
        <v>3.6</v>
      </c>
      <c r="J250" s="106">
        <f t="shared" si="13"/>
        <v>67.599999999999994</v>
      </c>
      <c r="K250" s="72"/>
      <c r="L250" s="76"/>
    </row>
    <row r="251" spans="1:12" ht="17.100000000000001" customHeight="1" x14ac:dyDescent="0.25">
      <c r="A251" s="15">
        <v>248</v>
      </c>
      <c r="B251" s="94"/>
      <c r="C251" s="101" t="s">
        <v>744</v>
      </c>
      <c r="D251" s="100" t="s">
        <v>255</v>
      </c>
      <c r="E251" s="18">
        <f t="shared" si="12"/>
        <v>24.5</v>
      </c>
      <c r="F251" s="96">
        <v>15</v>
      </c>
      <c r="G251" s="97">
        <f t="shared" si="11"/>
        <v>7.5</v>
      </c>
      <c r="H251" s="98">
        <v>2</v>
      </c>
      <c r="I251" s="105">
        <v>3.6</v>
      </c>
      <c r="J251" s="106">
        <f t="shared" si="13"/>
        <v>52.6</v>
      </c>
      <c r="K251" s="72"/>
      <c r="L251" s="76"/>
    </row>
    <row r="252" spans="1:12" ht="17.100000000000001" customHeight="1" x14ac:dyDescent="0.25">
      <c r="A252" s="15">
        <v>249</v>
      </c>
      <c r="B252" s="94"/>
      <c r="C252" s="103" t="s">
        <v>745</v>
      </c>
      <c r="D252" s="100" t="s">
        <v>746</v>
      </c>
      <c r="E252" s="18">
        <f t="shared" si="12"/>
        <v>39.5</v>
      </c>
      <c r="F252" s="96">
        <v>25</v>
      </c>
      <c r="G252" s="97">
        <f t="shared" si="11"/>
        <v>12.5</v>
      </c>
      <c r="H252" s="98">
        <v>2</v>
      </c>
      <c r="I252" s="105">
        <v>3.6</v>
      </c>
      <c r="J252" s="106">
        <f t="shared" si="13"/>
        <v>82.6</v>
      </c>
      <c r="K252" s="72"/>
      <c r="L252" s="76"/>
    </row>
    <row r="253" spans="1:12" ht="17.100000000000001" customHeight="1" x14ac:dyDescent="0.25">
      <c r="A253" s="15">
        <v>250</v>
      </c>
      <c r="B253" s="94"/>
      <c r="C253" s="101" t="s">
        <v>747</v>
      </c>
      <c r="D253" s="100" t="s">
        <v>255</v>
      </c>
      <c r="E253" s="18">
        <f t="shared" si="12"/>
        <v>17</v>
      </c>
      <c r="F253" s="96">
        <v>10</v>
      </c>
      <c r="G253" s="97">
        <f t="shared" si="11"/>
        <v>5</v>
      </c>
      <c r="H253" s="98">
        <v>2</v>
      </c>
      <c r="I253" s="105">
        <v>3.6</v>
      </c>
      <c r="J253" s="106">
        <f t="shared" si="13"/>
        <v>37.6</v>
      </c>
      <c r="K253" s="72"/>
      <c r="L253" s="76"/>
    </row>
    <row r="254" spans="1:12" ht="17.100000000000001" customHeight="1" x14ac:dyDescent="0.25">
      <c r="A254" s="15">
        <v>251</v>
      </c>
      <c r="B254" s="94"/>
      <c r="C254" s="103" t="s">
        <v>748</v>
      </c>
      <c r="D254" s="102" t="s">
        <v>261</v>
      </c>
      <c r="E254" s="18">
        <f t="shared" si="12"/>
        <v>17</v>
      </c>
      <c r="F254" s="96">
        <v>10</v>
      </c>
      <c r="G254" s="97">
        <f t="shared" si="11"/>
        <v>5</v>
      </c>
      <c r="H254" s="98">
        <v>2</v>
      </c>
      <c r="I254" s="105">
        <v>3.6</v>
      </c>
      <c r="J254" s="106">
        <f t="shared" si="13"/>
        <v>37.6</v>
      </c>
      <c r="K254" s="72"/>
      <c r="L254" s="76"/>
    </row>
    <row r="255" spans="1:12" ht="17.100000000000001" customHeight="1" x14ac:dyDescent="0.25">
      <c r="A255" s="15">
        <v>252</v>
      </c>
      <c r="B255" s="94"/>
      <c r="C255" s="95" t="s">
        <v>749</v>
      </c>
      <c r="D255" s="100" t="s">
        <v>750</v>
      </c>
      <c r="E255" s="18">
        <f t="shared" si="12"/>
        <v>24.5</v>
      </c>
      <c r="F255" s="96">
        <v>15</v>
      </c>
      <c r="G255" s="97">
        <f t="shared" si="11"/>
        <v>7.5</v>
      </c>
      <c r="H255" s="98">
        <v>2</v>
      </c>
      <c r="I255" s="105">
        <v>3.6</v>
      </c>
      <c r="J255" s="106">
        <f t="shared" si="13"/>
        <v>52.6</v>
      </c>
      <c r="K255" s="72"/>
      <c r="L255" s="76"/>
    </row>
    <row r="256" spans="1:12" ht="17.100000000000001" customHeight="1" x14ac:dyDescent="0.25">
      <c r="A256" s="15">
        <v>253</v>
      </c>
      <c r="B256" s="94"/>
      <c r="C256" s="103" t="s">
        <v>751</v>
      </c>
      <c r="D256" s="100" t="s">
        <v>752</v>
      </c>
      <c r="E256" s="18">
        <f t="shared" si="12"/>
        <v>77</v>
      </c>
      <c r="F256" s="96">
        <v>50</v>
      </c>
      <c r="G256" s="97">
        <f t="shared" si="11"/>
        <v>25</v>
      </c>
      <c r="H256" s="98">
        <v>2</v>
      </c>
      <c r="I256" s="105">
        <v>3.6</v>
      </c>
      <c r="J256" s="106">
        <f t="shared" si="13"/>
        <v>157.6</v>
      </c>
      <c r="K256" s="72"/>
      <c r="L256" s="76"/>
    </row>
    <row r="257" spans="1:12" ht="17.100000000000001" customHeight="1" x14ac:dyDescent="0.25">
      <c r="A257" s="15">
        <v>254</v>
      </c>
      <c r="B257" s="94"/>
      <c r="C257" s="101" t="s">
        <v>753</v>
      </c>
      <c r="D257" s="100" t="s">
        <v>754</v>
      </c>
      <c r="E257" s="18">
        <f t="shared" si="12"/>
        <v>39.5</v>
      </c>
      <c r="F257" s="96">
        <v>25</v>
      </c>
      <c r="G257" s="97">
        <f t="shared" si="11"/>
        <v>12.5</v>
      </c>
      <c r="H257" s="98">
        <v>2</v>
      </c>
      <c r="I257" s="105">
        <v>3.6</v>
      </c>
      <c r="J257" s="106">
        <f t="shared" si="13"/>
        <v>82.6</v>
      </c>
      <c r="K257" s="72"/>
      <c r="L257" s="76"/>
    </row>
    <row r="258" spans="1:12" ht="17.100000000000001" customHeight="1" x14ac:dyDescent="0.25">
      <c r="A258" s="15">
        <v>255</v>
      </c>
      <c r="B258" s="94"/>
      <c r="C258" s="101" t="s">
        <v>755</v>
      </c>
      <c r="D258" s="100" t="s">
        <v>225</v>
      </c>
      <c r="E258" s="18">
        <f t="shared" si="12"/>
        <v>24.5</v>
      </c>
      <c r="F258" s="96">
        <v>15</v>
      </c>
      <c r="G258" s="97">
        <f t="shared" ref="G258:G277" si="14">+F258/2</f>
        <v>7.5</v>
      </c>
      <c r="H258" s="98">
        <v>2</v>
      </c>
      <c r="I258" s="105">
        <v>3.6</v>
      </c>
      <c r="J258" s="106">
        <f t="shared" si="13"/>
        <v>52.6</v>
      </c>
      <c r="K258" s="72"/>
      <c r="L258" s="76"/>
    </row>
    <row r="259" spans="1:12" ht="17.100000000000001" customHeight="1" x14ac:dyDescent="0.25">
      <c r="A259" s="15">
        <v>256</v>
      </c>
      <c r="B259" s="94"/>
      <c r="C259" s="101" t="s">
        <v>756</v>
      </c>
      <c r="D259" s="100" t="s">
        <v>757</v>
      </c>
      <c r="E259" s="18">
        <f t="shared" si="12"/>
        <v>24.5</v>
      </c>
      <c r="F259" s="96">
        <v>15</v>
      </c>
      <c r="G259" s="97">
        <f t="shared" si="14"/>
        <v>7.5</v>
      </c>
      <c r="H259" s="98">
        <v>2</v>
      </c>
      <c r="I259" s="105">
        <v>3.6</v>
      </c>
      <c r="J259" s="106">
        <f t="shared" si="13"/>
        <v>52.6</v>
      </c>
      <c r="K259" s="72"/>
      <c r="L259" s="76"/>
    </row>
    <row r="260" spans="1:12" ht="17.100000000000001" customHeight="1" x14ac:dyDescent="0.25">
      <c r="A260" s="15">
        <v>257</v>
      </c>
      <c r="B260" s="94"/>
      <c r="C260" s="101" t="s">
        <v>758</v>
      </c>
      <c r="D260" s="100" t="s">
        <v>550</v>
      </c>
      <c r="E260" s="18">
        <f t="shared" si="12"/>
        <v>17</v>
      </c>
      <c r="F260" s="96">
        <v>10</v>
      </c>
      <c r="G260" s="97">
        <f t="shared" si="14"/>
        <v>5</v>
      </c>
      <c r="H260" s="98">
        <v>2</v>
      </c>
      <c r="I260" s="105">
        <v>3.6</v>
      </c>
      <c r="J260" s="106">
        <f t="shared" si="13"/>
        <v>37.6</v>
      </c>
      <c r="K260" s="72"/>
      <c r="L260" s="76"/>
    </row>
    <row r="261" spans="1:12" ht="17.100000000000001" customHeight="1" x14ac:dyDescent="0.25">
      <c r="A261" s="15">
        <v>258</v>
      </c>
      <c r="B261" s="94"/>
      <c r="C261" s="101" t="s">
        <v>759</v>
      </c>
      <c r="D261" s="100" t="s">
        <v>276</v>
      </c>
      <c r="E261" s="18">
        <f t="shared" ref="E261:E277" si="15">SUM(F261:H261)</f>
        <v>17</v>
      </c>
      <c r="F261" s="96">
        <v>10</v>
      </c>
      <c r="G261" s="97">
        <f t="shared" si="14"/>
        <v>5</v>
      </c>
      <c r="H261" s="98">
        <v>2</v>
      </c>
      <c r="I261" s="105">
        <v>3.6</v>
      </c>
      <c r="J261" s="106">
        <f t="shared" si="13"/>
        <v>37.6</v>
      </c>
      <c r="K261" s="72"/>
      <c r="L261" s="76"/>
    </row>
    <row r="262" spans="1:12" ht="17.100000000000001" customHeight="1" x14ac:dyDescent="0.25">
      <c r="A262" s="15">
        <v>259</v>
      </c>
      <c r="B262" s="94"/>
      <c r="C262" s="101" t="s">
        <v>760</v>
      </c>
      <c r="D262" s="100" t="s">
        <v>255</v>
      </c>
      <c r="E262" s="18">
        <f t="shared" si="15"/>
        <v>20</v>
      </c>
      <c r="F262" s="96">
        <v>12</v>
      </c>
      <c r="G262" s="97">
        <f t="shared" si="14"/>
        <v>6</v>
      </c>
      <c r="H262" s="98">
        <v>2</v>
      </c>
      <c r="I262" s="105">
        <v>3.6</v>
      </c>
      <c r="J262" s="106">
        <f t="shared" si="13"/>
        <v>43.6</v>
      </c>
      <c r="K262" s="72"/>
      <c r="L262" s="76"/>
    </row>
    <row r="263" spans="1:12" ht="17.100000000000001" customHeight="1" x14ac:dyDescent="0.25">
      <c r="A263" s="15">
        <v>260</v>
      </c>
      <c r="B263" s="94"/>
      <c r="C263" s="101" t="s">
        <v>761</v>
      </c>
      <c r="D263" s="100" t="s">
        <v>513</v>
      </c>
      <c r="E263" s="18">
        <f t="shared" si="15"/>
        <v>20</v>
      </c>
      <c r="F263" s="96">
        <v>12</v>
      </c>
      <c r="G263" s="97">
        <f t="shared" si="14"/>
        <v>6</v>
      </c>
      <c r="H263" s="98">
        <v>2</v>
      </c>
      <c r="I263" s="105">
        <v>3.6</v>
      </c>
      <c r="J263" s="106">
        <f t="shared" si="13"/>
        <v>43.6</v>
      </c>
      <c r="K263" s="72"/>
      <c r="L263" s="76"/>
    </row>
    <row r="264" spans="1:12" ht="17.100000000000001" customHeight="1" x14ac:dyDescent="0.25">
      <c r="A264" s="15">
        <v>261</v>
      </c>
      <c r="B264" s="94"/>
      <c r="C264" s="101" t="s">
        <v>762</v>
      </c>
      <c r="D264" s="100" t="s">
        <v>513</v>
      </c>
      <c r="E264" s="18">
        <f t="shared" si="15"/>
        <v>20</v>
      </c>
      <c r="F264" s="96">
        <v>12</v>
      </c>
      <c r="G264" s="97">
        <f t="shared" si="14"/>
        <v>6</v>
      </c>
      <c r="H264" s="98">
        <v>2</v>
      </c>
      <c r="I264" s="105">
        <v>3.6</v>
      </c>
      <c r="J264" s="106">
        <f t="shared" si="13"/>
        <v>43.6</v>
      </c>
      <c r="K264" s="72"/>
      <c r="L264" s="76"/>
    </row>
    <row r="265" spans="1:12" ht="17.100000000000001" customHeight="1" x14ac:dyDescent="0.25">
      <c r="A265" s="15">
        <v>262</v>
      </c>
      <c r="B265" s="94"/>
      <c r="C265" s="101" t="s">
        <v>763</v>
      </c>
      <c r="D265" s="100" t="s">
        <v>764</v>
      </c>
      <c r="E265" s="18">
        <f t="shared" si="15"/>
        <v>17</v>
      </c>
      <c r="F265" s="96">
        <v>10</v>
      </c>
      <c r="G265" s="97">
        <f t="shared" si="14"/>
        <v>5</v>
      </c>
      <c r="H265" s="98">
        <v>2</v>
      </c>
      <c r="I265" s="105">
        <v>3.6</v>
      </c>
      <c r="J265" s="106">
        <f t="shared" si="13"/>
        <v>37.6</v>
      </c>
      <c r="K265" s="72"/>
      <c r="L265" s="76"/>
    </row>
    <row r="266" spans="1:12" ht="17.100000000000001" customHeight="1" x14ac:dyDescent="0.25">
      <c r="A266" s="15">
        <v>263</v>
      </c>
      <c r="B266" s="94"/>
      <c r="C266" s="101" t="s">
        <v>765</v>
      </c>
      <c r="D266" s="100" t="s">
        <v>764</v>
      </c>
      <c r="E266" s="18">
        <f t="shared" si="15"/>
        <v>17</v>
      </c>
      <c r="F266" s="96">
        <v>10</v>
      </c>
      <c r="G266" s="97">
        <f t="shared" si="14"/>
        <v>5</v>
      </c>
      <c r="H266" s="98">
        <v>2</v>
      </c>
      <c r="I266" s="105">
        <v>3.6</v>
      </c>
      <c r="J266" s="106">
        <f t="shared" si="13"/>
        <v>37.6</v>
      </c>
      <c r="K266" s="72"/>
      <c r="L266" s="76"/>
    </row>
    <row r="267" spans="1:12" ht="17.100000000000001" customHeight="1" x14ac:dyDescent="0.25">
      <c r="A267" s="15">
        <v>264</v>
      </c>
      <c r="B267" s="94"/>
      <c r="C267" s="101" t="s">
        <v>766</v>
      </c>
      <c r="D267" s="100" t="s">
        <v>764</v>
      </c>
      <c r="E267" s="18">
        <f t="shared" si="15"/>
        <v>17</v>
      </c>
      <c r="F267" s="96">
        <v>10</v>
      </c>
      <c r="G267" s="97">
        <f t="shared" si="14"/>
        <v>5</v>
      </c>
      <c r="H267" s="98">
        <v>2</v>
      </c>
      <c r="I267" s="105">
        <v>3.6</v>
      </c>
      <c r="J267" s="106">
        <f t="shared" si="13"/>
        <v>37.6</v>
      </c>
      <c r="K267" s="72"/>
      <c r="L267" s="76"/>
    </row>
    <row r="268" spans="1:12" ht="17.100000000000001" customHeight="1" x14ac:dyDescent="0.25">
      <c r="A268" s="15">
        <v>265</v>
      </c>
      <c r="B268" s="94"/>
      <c r="C268" s="101" t="s">
        <v>767</v>
      </c>
      <c r="D268" s="100" t="s">
        <v>764</v>
      </c>
      <c r="E268" s="18">
        <f t="shared" si="15"/>
        <v>17</v>
      </c>
      <c r="F268" s="96">
        <v>10</v>
      </c>
      <c r="G268" s="97">
        <f t="shared" si="14"/>
        <v>5</v>
      </c>
      <c r="H268" s="98">
        <v>2</v>
      </c>
      <c r="I268" s="105">
        <v>3.6</v>
      </c>
      <c r="J268" s="106">
        <f t="shared" si="13"/>
        <v>37.6</v>
      </c>
      <c r="K268" s="72"/>
      <c r="L268" s="76"/>
    </row>
    <row r="269" spans="1:12" ht="17.100000000000001" customHeight="1" x14ac:dyDescent="0.25">
      <c r="A269" s="15">
        <v>266</v>
      </c>
      <c r="B269" s="94"/>
      <c r="C269" s="101" t="s">
        <v>768</v>
      </c>
      <c r="D269" s="100" t="s">
        <v>211</v>
      </c>
      <c r="E269" s="18">
        <f t="shared" si="15"/>
        <v>24.5</v>
      </c>
      <c r="F269" s="96">
        <v>15</v>
      </c>
      <c r="G269" s="97">
        <f t="shared" si="14"/>
        <v>7.5</v>
      </c>
      <c r="H269" s="98">
        <v>2</v>
      </c>
      <c r="I269" s="105">
        <v>3.6</v>
      </c>
      <c r="J269" s="106">
        <f t="shared" si="13"/>
        <v>52.6</v>
      </c>
      <c r="K269" s="72"/>
      <c r="L269" s="76"/>
    </row>
    <row r="270" spans="1:12" ht="17.100000000000001" customHeight="1" x14ac:dyDescent="0.25">
      <c r="A270" s="15">
        <v>267</v>
      </c>
      <c r="B270" s="94"/>
      <c r="C270" s="101" t="s">
        <v>769</v>
      </c>
      <c r="D270" s="100" t="s">
        <v>255</v>
      </c>
      <c r="E270" s="18">
        <f t="shared" si="15"/>
        <v>20</v>
      </c>
      <c r="F270" s="96">
        <v>12</v>
      </c>
      <c r="G270" s="97">
        <f t="shared" si="14"/>
        <v>6</v>
      </c>
      <c r="H270" s="98">
        <v>2</v>
      </c>
      <c r="I270" s="105">
        <v>3.6</v>
      </c>
      <c r="J270" s="106">
        <f t="shared" si="13"/>
        <v>43.6</v>
      </c>
      <c r="K270" s="72"/>
      <c r="L270" s="76"/>
    </row>
    <row r="271" spans="1:12" ht="17.100000000000001" customHeight="1" x14ac:dyDescent="0.25">
      <c r="A271" s="15">
        <v>268</v>
      </c>
      <c r="B271" s="94"/>
      <c r="C271" s="101" t="s">
        <v>770</v>
      </c>
      <c r="D271" s="100" t="s">
        <v>225</v>
      </c>
      <c r="E271" s="18">
        <f t="shared" si="15"/>
        <v>24.5</v>
      </c>
      <c r="F271" s="96">
        <v>15</v>
      </c>
      <c r="G271" s="97">
        <f t="shared" si="14"/>
        <v>7.5</v>
      </c>
      <c r="H271" s="98">
        <v>2</v>
      </c>
      <c r="I271" s="105">
        <v>3.6</v>
      </c>
      <c r="J271" s="106">
        <f t="shared" si="13"/>
        <v>52.6</v>
      </c>
      <c r="K271" s="72"/>
      <c r="L271" s="76"/>
    </row>
    <row r="272" spans="1:12" ht="17.100000000000001" customHeight="1" x14ac:dyDescent="0.25">
      <c r="A272" s="15">
        <v>269</v>
      </c>
      <c r="B272" s="94"/>
      <c r="C272" s="101" t="s">
        <v>771</v>
      </c>
      <c r="D272" s="100" t="s">
        <v>772</v>
      </c>
      <c r="E272" s="18">
        <f t="shared" si="15"/>
        <v>11</v>
      </c>
      <c r="F272" s="96">
        <v>6</v>
      </c>
      <c r="G272" s="97">
        <f t="shared" si="14"/>
        <v>3</v>
      </c>
      <c r="H272" s="98">
        <v>2</v>
      </c>
      <c r="I272" s="105">
        <v>3.6</v>
      </c>
      <c r="J272" s="106">
        <f t="shared" si="13"/>
        <v>25.6</v>
      </c>
      <c r="K272" s="72"/>
      <c r="L272" s="76"/>
    </row>
    <row r="273" spans="1:214" ht="17.100000000000001" customHeight="1" x14ac:dyDescent="0.25">
      <c r="A273" s="15">
        <v>270</v>
      </c>
      <c r="B273" s="94"/>
      <c r="C273" s="101" t="s">
        <v>586</v>
      </c>
      <c r="D273" s="100" t="s">
        <v>773</v>
      </c>
      <c r="E273" s="18">
        <f t="shared" si="15"/>
        <v>11</v>
      </c>
      <c r="F273" s="96">
        <v>6</v>
      </c>
      <c r="G273" s="97">
        <f t="shared" si="14"/>
        <v>3</v>
      </c>
      <c r="H273" s="98">
        <v>2</v>
      </c>
      <c r="I273" s="105">
        <v>3.6</v>
      </c>
      <c r="J273" s="106">
        <f t="shared" si="13"/>
        <v>25.6</v>
      </c>
      <c r="K273" s="72"/>
      <c r="L273" s="76"/>
    </row>
    <row r="274" spans="1:214" ht="17.100000000000001" customHeight="1" x14ac:dyDescent="0.25">
      <c r="A274" s="15">
        <v>271</v>
      </c>
      <c r="B274" s="94"/>
      <c r="C274" s="101" t="s">
        <v>774</v>
      </c>
      <c r="D274" s="100" t="s">
        <v>261</v>
      </c>
      <c r="E274" s="18">
        <f t="shared" si="15"/>
        <v>47</v>
      </c>
      <c r="F274" s="96">
        <v>30</v>
      </c>
      <c r="G274" s="97">
        <f t="shared" si="14"/>
        <v>15</v>
      </c>
      <c r="H274" s="98">
        <v>2</v>
      </c>
      <c r="I274" s="105">
        <v>3.6</v>
      </c>
      <c r="J274" s="106">
        <f t="shared" si="13"/>
        <v>97.6</v>
      </c>
      <c r="K274" s="72"/>
      <c r="L274" s="76"/>
    </row>
    <row r="275" spans="1:214" ht="17.100000000000001" customHeight="1" x14ac:dyDescent="0.25">
      <c r="A275" s="15">
        <v>272</v>
      </c>
      <c r="B275" s="94"/>
      <c r="C275" s="101" t="s">
        <v>775</v>
      </c>
      <c r="D275" s="100" t="s">
        <v>261</v>
      </c>
      <c r="E275" s="18">
        <f t="shared" si="15"/>
        <v>47</v>
      </c>
      <c r="F275" s="96">
        <v>30</v>
      </c>
      <c r="G275" s="97">
        <f t="shared" si="14"/>
        <v>15</v>
      </c>
      <c r="H275" s="98">
        <v>2</v>
      </c>
      <c r="I275" s="105">
        <v>3.6</v>
      </c>
      <c r="J275" s="106">
        <f t="shared" si="13"/>
        <v>97.6</v>
      </c>
      <c r="K275" s="72"/>
      <c r="L275" s="76"/>
    </row>
    <row r="276" spans="1:214" ht="17.100000000000001" customHeight="1" x14ac:dyDescent="0.25">
      <c r="A276" s="15">
        <v>273</v>
      </c>
      <c r="B276" s="94"/>
      <c r="C276" s="101">
        <v>2434922500</v>
      </c>
      <c r="D276" s="100" t="s">
        <v>207</v>
      </c>
      <c r="E276" s="18">
        <f t="shared" si="15"/>
        <v>20</v>
      </c>
      <c r="F276" s="96">
        <v>12</v>
      </c>
      <c r="G276" s="97">
        <f t="shared" si="14"/>
        <v>6</v>
      </c>
      <c r="H276" s="98">
        <v>2</v>
      </c>
      <c r="I276" s="105">
        <v>3.6</v>
      </c>
      <c r="J276" s="106">
        <f t="shared" si="13"/>
        <v>43.6</v>
      </c>
      <c r="K276" s="72"/>
      <c r="L276" s="76"/>
    </row>
    <row r="277" spans="1:214" s="4" customFormat="1" ht="17.100000000000001" customHeight="1" x14ac:dyDescent="0.25">
      <c r="A277" s="107">
        <v>274</v>
      </c>
      <c r="B277" s="108"/>
      <c r="C277" s="109" t="s">
        <v>776</v>
      </c>
      <c r="D277" s="110" t="s">
        <v>222</v>
      </c>
      <c r="E277" s="18">
        <f t="shared" si="15"/>
        <v>32</v>
      </c>
      <c r="F277" s="96">
        <v>20</v>
      </c>
      <c r="G277" s="97">
        <f t="shared" si="14"/>
        <v>10</v>
      </c>
      <c r="H277" s="98">
        <v>2</v>
      </c>
      <c r="I277" s="105">
        <v>3.6</v>
      </c>
      <c r="J277" s="106">
        <f t="shared" si="13"/>
        <v>67.599999999999994</v>
      </c>
      <c r="K277" s="140"/>
      <c r="L277" s="141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  <c r="BP277" s="142"/>
      <c r="BQ277" s="142"/>
      <c r="BR277" s="142"/>
      <c r="BS277" s="142"/>
      <c r="BT277" s="142"/>
      <c r="BU277" s="142"/>
      <c r="BV277" s="142"/>
      <c r="BW277" s="142"/>
      <c r="BX277" s="142"/>
      <c r="BY277" s="142"/>
      <c r="BZ277" s="142"/>
      <c r="CA277" s="142"/>
      <c r="CB277" s="142"/>
      <c r="CC277" s="142"/>
      <c r="CD277" s="142"/>
      <c r="CE277" s="142"/>
      <c r="CF277" s="142"/>
      <c r="CG277" s="142"/>
      <c r="CH277" s="142"/>
      <c r="CI277" s="142"/>
      <c r="CJ277" s="142"/>
      <c r="CK277" s="142"/>
      <c r="CL277" s="142"/>
      <c r="CM277" s="142"/>
      <c r="CN277" s="142"/>
      <c r="CO277" s="142"/>
      <c r="CP277" s="142"/>
      <c r="CQ277" s="142"/>
      <c r="CR277" s="142"/>
      <c r="CS277" s="142"/>
      <c r="CT277" s="142"/>
      <c r="CU277" s="142"/>
      <c r="CV277" s="142"/>
      <c r="CW277" s="142"/>
      <c r="CX277" s="142"/>
      <c r="CY277" s="142"/>
      <c r="CZ277" s="142"/>
      <c r="DA277" s="142"/>
      <c r="DB277" s="142"/>
      <c r="DC277" s="142"/>
      <c r="DD277" s="142"/>
      <c r="DE277" s="142"/>
      <c r="DF277" s="142"/>
      <c r="DG277" s="142"/>
      <c r="DH277" s="142"/>
      <c r="DI277" s="142"/>
      <c r="DJ277" s="142"/>
      <c r="DK277" s="142"/>
      <c r="DL277" s="142"/>
      <c r="DM277" s="142"/>
      <c r="DN277" s="142"/>
      <c r="DO277" s="142"/>
      <c r="DP277" s="142"/>
      <c r="DQ277" s="142"/>
      <c r="DR277" s="142"/>
      <c r="DS277" s="142"/>
      <c r="DT277" s="142"/>
      <c r="DU277" s="142"/>
      <c r="DV277" s="142"/>
      <c r="DW277" s="142"/>
      <c r="DX277" s="142"/>
      <c r="DY277" s="142"/>
      <c r="DZ277" s="142"/>
      <c r="EA277" s="142"/>
      <c r="EB277" s="142"/>
      <c r="EC277" s="142"/>
      <c r="ED277" s="142"/>
      <c r="EE277" s="142"/>
      <c r="EF277" s="142"/>
      <c r="EG277" s="142"/>
      <c r="EH277" s="142"/>
      <c r="EI277" s="142"/>
      <c r="EJ277" s="142"/>
      <c r="EK277" s="142"/>
      <c r="EL277" s="142"/>
      <c r="EM277" s="142"/>
      <c r="EN277" s="142"/>
      <c r="EO277" s="142"/>
      <c r="EP277" s="142"/>
      <c r="EQ277" s="142"/>
      <c r="ER277" s="142"/>
      <c r="ES277" s="142"/>
      <c r="ET277" s="142"/>
      <c r="EU277" s="142"/>
      <c r="EV277" s="142"/>
      <c r="EW277" s="142"/>
      <c r="EX277" s="142"/>
      <c r="EY277" s="142"/>
      <c r="EZ277" s="142"/>
      <c r="FA277" s="142"/>
      <c r="FB277" s="142"/>
      <c r="FC277" s="142"/>
      <c r="FD277" s="142"/>
      <c r="FE277" s="142"/>
      <c r="FF277" s="142"/>
      <c r="FG277" s="142"/>
      <c r="FH277" s="142"/>
      <c r="FI277" s="142"/>
      <c r="FJ277" s="142"/>
      <c r="FK277" s="142"/>
      <c r="FL277" s="142"/>
      <c r="FM277" s="142"/>
      <c r="FN277" s="142"/>
      <c r="FO277" s="142"/>
      <c r="FP277" s="142"/>
      <c r="FQ277" s="142"/>
      <c r="FR277" s="142"/>
      <c r="FS277" s="142"/>
      <c r="FT277" s="142"/>
      <c r="FU277" s="142"/>
      <c r="FV277" s="142"/>
      <c r="FW277" s="142"/>
      <c r="FX277" s="142"/>
      <c r="FY277" s="142"/>
      <c r="FZ277" s="142"/>
      <c r="GA277" s="142"/>
      <c r="GB277" s="142"/>
      <c r="GC277" s="142"/>
      <c r="GD277" s="142"/>
      <c r="GE277" s="142"/>
      <c r="GF277" s="142"/>
      <c r="GG277" s="142"/>
      <c r="GH277" s="142"/>
      <c r="GI277" s="142"/>
      <c r="GJ277" s="142"/>
      <c r="GK277" s="142"/>
      <c r="GL277" s="142"/>
      <c r="GM277" s="142"/>
      <c r="GN277" s="142"/>
      <c r="GO277" s="142"/>
      <c r="GP277" s="142"/>
      <c r="GQ277" s="142"/>
      <c r="GR277" s="142"/>
      <c r="GS277" s="142"/>
      <c r="GT277" s="142"/>
      <c r="GU277" s="142"/>
      <c r="GV277" s="142"/>
      <c r="GW277" s="142"/>
      <c r="GX277" s="142"/>
      <c r="GY277" s="142"/>
      <c r="GZ277" s="142"/>
      <c r="HA277" s="142"/>
      <c r="HB277" s="142"/>
      <c r="HC277" s="142"/>
      <c r="HD277" s="142"/>
      <c r="HE277" s="142"/>
      <c r="HF277" s="142"/>
    </row>
    <row r="278" spans="1:214" ht="15" x14ac:dyDescent="0.25">
      <c r="A278" s="111"/>
      <c r="B278" s="112"/>
      <c r="C278" s="113"/>
      <c r="D278" s="114"/>
      <c r="E278" s="115"/>
      <c r="F278" s="312"/>
      <c r="G278" s="312"/>
      <c r="H278" s="313"/>
      <c r="I278" s="312"/>
      <c r="J278" s="312"/>
      <c r="K278" s="72"/>
      <c r="L278" s="76"/>
    </row>
    <row r="279" spans="1:214" ht="15" x14ac:dyDescent="0.25">
      <c r="A279" s="111"/>
      <c r="B279" s="112"/>
      <c r="C279" s="113"/>
      <c r="D279" s="114"/>
      <c r="E279" s="116"/>
      <c r="F279" s="314" t="s">
        <v>777</v>
      </c>
      <c r="G279" s="315"/>
      <c r="H279" s="316"/>
      <c r="I279" s="315"/>
      <c r="J279" s="317"/>
      <c r="K279" s="72"/>
      <c r="L279" s="76"/>
    </row>
    <row r="280" spans="1:214" ht="15" x14ac:dyDescent="0.25">
      <c r="A280" s="117"/>
      <c r="B280" s="118"/>
      <c r="C280" s="119"/>
      <c r="D280" s="114"/>
      <c r="E280" s="120"/>
      <c r="F280" s="121" t="s">
        <v>14</v>
      </c>
      <c r="G280" s="121" t="s">
        <v>16</v>
      </c>
      <c r="H280" s="122"/>
      <c r="I280" s="318" t="s">
        <v>17</v>
      </c>
      <c r="J280" s="319"/>
      <c r="K280" s="34"/>
      <c r="L280" s="29"/>
    </row>
    <row r="281" spans="1:214" ht="15" x14ac:dyDescent="0.25">
      <c r="A281" s="117"/>
      <c r="B281" s="118"/>
      <c r="C281" s="119"/>
      <c r="D281" s="114"/>
      <c r="E281" s="120"/>
      <c r="F281" s="304"/>
      <c r="G281" s="304"/>
      <c r="H281" s="123"/>
      <c r="I281" s="304"/>
      <c r="J281" s="307"/>
      <c r="K281" s="34"/>
      <c r="L281" s="29"/>
    </row>
    <row r="282" spans="1:214" ht="15" x14ac:dyDescent="0.25">
      <c r="A282" s="117"/>
      <c r="B282" s="118"/>
      <c r="C282" s="119"/>
      <c r="D282" s="114"/>
      <c r="E282" s="120"/>
      <c r="F282" s="304"/>
      <c r="G282" s="305"/>
      <c r="H282" s="124"/>
      <c r="I282" s="306"/>
      <c r="J282" s="308"/>
      <c r="K282" s="143"/>
    </row>
    <row r="283" spans="1:214" ht="15" x14ac:dyDescent="0.25">
      <c r="A283" s="125"/>
      <c r="B283" s="126"/>
      <c r="C283" s="127"/>
      <c r="D283" s="128"/>
      <c r="E283" s="129"/>
      <c r="F283" s="130" t="s">
        <v>18</v>
      </c>
      <c r="G283" s="130" t="s">
        <v>778</v>
      </c>
      <c r="H283" s="131"/>
      <c r="I283" s="130" t="s">
        <v>779</v>
      </c>
      <c r="J283" s="144" t="s">
        <v>780</v>
      </c>
      <c r="K283" s="143"/>
    </row>
    <row r="284" spans="1:214" x14ac:dyDescent="0.2">
      <c r="A284" s="132"/>
      <c r="B284" s="132"/>
      <c r="C284" s="133"/>
      <c r="D284" s="133"/>
      <c r="E284" s="133"/>
      <c r="F284" s="133"/>
      <c r="G284" s="133"/>
      <c r="H284" s="134"/>
      <c r="I284" s="133"/>
      <c r="J284" s="133"/>
      <c r="K284" s="143"/>
    </row>
    <row r="285" spans="1:214" ht="15.75" x14ac:dyDescent="0.25">
      <c r="A285" s="132"/>
      <c r="B285" s="132"/>
      <c r="C285" s="133"/>
      <c r="D285" s="133"/>
      <c r="E285" s="135"/>
      <c r="F285" s="135"/>
      <c r="G285" s="136"/>
      <c r="H285" s="137"/>
      <c r="I285" s="119"/>
      <c r="J285" s="119"/>
      <c r="K285" s="143"/>
    </row>
    <row r="286" spans="1:214" x14ac:dyDescent="0.2">
      <c r="A286" s="132"/>
      <c r="B286" s="132"/>
      <c r="C286" s="133"/>
      <c r="D286" s="133"/>
      <c r="E286" s="133" t="s">
        <v>226</v>
      </c>
      <c r="F286" s="133"/>
      <c r="G286" s="133"/>
      <c r="H286" s="134"/>
      <c r="I286" s="133"/>
      <c r="J286" s="133"/>
      <c r="K286" s="143"/>
    </row>
    <row r="287" spans="1:214" x14ac:dyDescent="0.2">
      <c r="C287" s="138"/>
      <c r="D287" s="138"/>
      <c r="E287" s="138"/>
      <c r="F287" s="139"/>
      <c r="G287" s="138"/>
      <c r="H287" s="134"/>
      <c r="I287" s="145"/>
      <c r="J287" s="145"/>
      <c r="K287" s="143"/>
    </row>
    <row r="288" spans="1:214" x14ac:dyDescent="0.2">
      <c r="C288" s="138"/>
      <c r="D288" s="138"/>
      <c r="E288" s="138"/>
      <c r="F288" s="138"/>
      <c r="G288" s="138"/>
      <c r="H288" s="134"/>
      <c r="I288" s="138"/>
      <c r="J288" s="138"/>
      <c r="K288" s="143"/>
    </row>
    <row r="289" spans="3:11" x14ac:dyDescent="0.2">
      <c r="C289" s="138"/>
      <c r="D289" s="138"/>
      <c r="E289" s="138"/>
      <c r="F289" s="138"/>
      <c r="G289" s="138"/>
      <c r="H289" s="134"/>
      <c r="I289" s="138"/>
      <c r="J289" s="138"/>
      <c r="K289" s="146"/>
    </row>
    <row r="290" spans="3:11" x14ac:dyDescent="0.2">
      <c r="C290" s="138"/>
      <c r="D290" s="138"/>
      <c r="E290" s="138"/>
      <c r="F290" s="138"/>
      <c r="G290" s="138"/>
      <c r="H290" s="134"/>
      <c r="I290" s="138"/>
      <c r="J290" s="138"/>
      <c r="K290" s="143"/>
    </row>
    <row r="291" spans="3:11" x14ac:dyDescent="0.2">
      <c r="C291" s="138"/>
      <c r="D291" s="138"/>
      <c r="E291" s="138"/>
      <c r="F291" s="138"/>
      <c r="G291" s="138"/>
      <c r="H291" s="134"/>
      <c r="I291" s="138"/>
      <c r="J291" s="138"/>
      <c r="K291" s="143"/>
    </row>
    <row r="292" spans="3:11" x14ac:dyDescent="0.2">
      <c r="C292" s="138"/>
      <c r="D292" s="138"/>
      <c r="E292" s="138"/>
      <c r="F292" s="138"/>
      <c r="G292" s="138"/>
      <c r="H292" s="134"/>
      <c r="I292" s="138"/>
      <c r="J292" s="138"/>
      <c r="K292" s="143"/>
    </row>
    <row r="293" spans="3:11" x14ac:dyDescent="0.2">
      <c r="C293" s="138"/>
      <c r="D293" s="138"/>
      <c r="E293" s="138"/>
      <c r="F293" s="138"/>
      <c r="G293" s="138"/>
      <c r="H293" s="134"/>
      <c r="I293" s="138"/>
      <c r="J293" s="138"/>
      <c r="K293" s="143"/>
    </row>
    <row r="294" spans="3:11" x14ac:dyDescent="0.2">
      <c r="C294" s="138"/>
      <c r="D294" s="138"/>
      <c r="E294" s="138"/>
      <c r="F294" s="138"/>
      <c r="G294" s="138"/>
      <c r="H294" s="134"/>
      <c r="I294" s="138"/>
      <c r="J294" s="138"/>
      <c r="K294" s="138"/>
    </row>
    <row r="295" spans="3:11" x14ac:dyDescent="0.2">
      <c r="C295" s="138"/>
      <c r="D295" s="138"/>
      <c r="E295" s="138"/>
      <c r="F295" s="138"/>
      <c r="G295" s="138"/>
      <c r="H295" s="134"/>
      <c r="I295" s="138"/>
      <c r="J295" s="138"/>
      <c r="K295" s="138"/>
    </row>
    <row r="296" spans="3:11" x14ac:dyDescent="0.2">
      <c r="C296" s="138"/>
      <c r="D296" s="138"/>
      <c r="E296" s="138"/>
      <c r="F296" s="138"/>
      <c r="G296" s="138"/>
      <c r="H296" s="134"/>
      <c r="I296" s="138"/>
      <c r="J296" s="138"/>
      <c r="K296" s="138"/>
    </row>
    <row r="297" spans="3:11" x14ac:dyDescent="0.2">
      <c r="C297" s="138"/>
      <c r="D297" s="138"/>
      <c r="E297" s="138"/>
      <c r="F297" s="138"/>
      <c r="G297" s="138"/>
      <c r="H297" s="134"/>
      <c r="I297" s="138"/>
      <c r="J297" s="138"/>
      <c r="K297" s="138"/>
    </row>
    <row r="298" spans="3:11" x14ac:dyDescent="0.2">
      <c r="C298" s="138"/>
      <c r="D298" s="138"/>
      <c r="E298" s="138"/>
      <c r="F298" s="138"/>
      <c r="G298" s="138"/>
      <c r="H298" s="134"/>
      <c r="I298" s="138"/>
      <c r="J298" s="138"/>
      <c r="K298" s="138"/>
    </row>
    <row r="299" spans="3:11" x14ac:dyDescent="0.2">
      <c r="C299" s="138"/>
      <c r="D299" s="138"/>
      <c r="E299" s="138"/>
      <c r="F299" s="138"/>
      <c r="G299" s="138"/>
      <c r="H299" s="134"/>
      <c r="I299" s="138"/>
      <c r="J299" s="138"/>
      <c r="K299" s="138"/>
    </row>
  </sheetData>
  <autoFilter ref="A4:IV286" xr:uid="{00000000-0009-0000-0000-000006000000}"/>
  <mergeCells count="9">
    <mergeCell ref="K2:L2"/>
    <mergeCell ref="F278:J278"/>
    <mergeCell ref="F279:J279"/>
    <mergeCell ref="I280:J280"/>
    <mergeCell ref="F281:F282"/>
    <mergeCell ref="G281:G282"/>
    <mergeCell ref="I281:I282"/>
    <mergeCell ref="J281:J282"/>
    <mergeCell ref="A2:J2"/>
  </mergeCells>
  <printOptions gridLines="1"/>
  <pageMargins left="0.71" right="0.23999999999999996" top="0.39" bottom="0.35" header="0.28000000000000003" footer="0.23999999999999996"/>
  <pageSetup paperSize="9" scale="53" orientation="portrait" horizontalDpi="360" verticalDpi="360" r:id="rId1"/>
  <headerFooter scaleWithDoc="0" alignWithMargins="0"/>
  <rowBreaks count="3" manualBreakCount="3">
    <brk id="90" max="16383" man="1"/>
    <brk id="140" max="16383" man="1"/>
    <brk id="213" max="16383" man="1"/>
  </rowBreaks>
  <colBreaks count="1" manualBreakCount="1">
    <brk id="10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3:H6"/>
  <sheetViews>
    <sheetView zoomScaleSheetLayoutView="100" workbookViewId="0">
      <selection activeCell="E3" sqref="E3:H6"/>
    </sheetView>
  </sheetViews>
  <sheetFormatPr defaultColWidth="9.140625" defaultRowHeight="15" x14ac:dyDescent="0.25"/>
  <cols>
    <col min="5" max="8" width="20.7109375" customWidth="1"/>
  </cols>
  <sheetData>
    <row r="3" spans="5:8" x14ac:dyDescent="0.25">
      <c r="E3" s="1" t="s">
        <v>14</v>
      </c>
      <c r="F3" s="1" t="s">
        <v>15</v>
      </c>
      <c r="G3" s="1" t="s">
        <v>16</v>
      </c>
      <c r="H3" s="1" t="s">
        <v>17</v>
      </c>
    </row>
    <row r="4" spans="5:8" ht="59.1" customHeight="1" x14ac:dyDescent="0.25">
      <c r="E4" s="1"/>
      <c r="F4" s="1"/>
      <c r="G4" s="1"/>
      <c r="H4" s="1"/>
    </row>
    <row r="5" spans="5:8" x14ac:dyDescent="0.25">
      <c r="E5" s="1" t="s">
        <v>18</v>
      </c>
      <c r="F5" s="1" t="s">
        <v>781</v>
      </c>
      <c r="G5" s="1" t="s">
        <v>19</v>
      </c>
      <c r="H5" s="1" t="s">
        <v>21</v>
      </c>
    </row>
    <row r="6" spans="5:8" x14ac:dyDescent="0.25">
      <c r="E6" s="1" t="s">
        <v>22</v>
      </c>
      <c r="F6" s="1" t="s">
        <v>782</v>
      </c>
      <c r="G6" s="1" t="s">
        <v>23</v>
      </c>
      <c r="H6" s="1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Invoice</vt:lpstr>
      <vt:lpstr>MUTU A</vt:lpstr>
      <vt:lpstr>MUTU A TRAINING</vt:lpstr>
      <vt:lpstr>MUTU B</vt:lpstr>
      <vt:lpstr>NG MD 1</vt:lpstr>
      <vt:lpstr>INV MD 1</vt:lpstr>
      <vt:lpstr>Harga April 2020 (2)</vt:lpstr>
      <vt:lpstr>Sheet1</vt:lpstr>
      <vt:lpstr>'INV MD 1'!Print_Area</vt:lpstr>
      <vt:lpstr>Invoice!Print_Area</vt:lpstr>
      <vt:lpstr>'MUTU A'!Print_Area</vt:lpstr>
      <vt:lpstr>'MUTU A TRAINING'!Print_Area</vt:lpstr>
      <vt:lpstr>'MUTU B'!Print_Area</vt:lpstr>
      <vt:lpstr>'NG MD 1'!Print_Area</vt:lpstr>
      <vt:lpstr>'MUTU A'!Print_Titles</vt:lpstr>
      <vt:lpstr>'MUTU A TRAINING'!Print_Titles</vt:lpstr>
      <vt:lpstr>'MUTU B'!Print_Titles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Office</cp:lastModifiedBy>
  <cp:revision>1</cp:revision>
  <dcterms:created xsi:type="dcterms:W3CDTF">2017-09-25T00:53:45Z</dcterms:created>
  <dcterms:modified xsi:type="dcterms:W3CDTF">2022-12-20T01:26:48Z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KSOReadingLayout">
    <vt:bool>true</vt:bool>
  </property>
  <property fmtid="{D5CDD505-2E9C-101B-9397-08002B2CF9AE}" pid="4" name="ICV">
    <vt:lpwstr>4249FEC2BCCB4339BFB50DA62A2E9306</vt:lpwstr>
  </property>
</Properties>
</file>