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or\Desktop\REF 2022\"/>
    </mc:Choice>
  </mc:AlternateContent>
  <bookViews>
    <workbookView xWindow="0" yWindow="0" windowWidth="19200" windowHeight="7310" firstSheet="2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0" l="1"/>
  <c r="AI8" i="10"/>
  <c r="AH8" i="10"/>
  <c r="AI7" i="10"/>
  <c r="AH7" i="10"/>
  <c r="AG7" i="10"/>
  <c r="AI6" i="10"/>
  <c r="AH6" i="10"/>
  <c r="AG6" i="10"/>
  <c r="AF6" i="10"/>
  <c r="AI5" i="10"/>
  <c r="AH5" i="10"/>
  <c r="AG5" i="10"/>
  <c r="AF5" i="10"/>
  <c r="AE5" i="10"/>
  <c r="AI4" i="10"/>
  <c r="AH4" i="10"/>
  <c r="AG4" i="10"/>
  <c r="AF4" i="10"/>
  <c r="AE4" i="10"/>
  <c r="AD4" i="10"/>
  <c r="AI3" i="10"/>
  <c r="AH3" i="10"/>
  <c r="AG3" i="10"/>
  <c r="AF3" i="10"/>
  <c r="AE3" i="10"/>
  <c r="AD3" i="10"/>
  <c r="AC3" i="10"/>
  <c r="I122" i="10"/>
  <c r="A122" i="10"/>
  <c r="I121" i="10"/>
  <c r="I120" i="10"/>
  <c r="A120" i="10"/>
  <c r="I119" i="10"/>
  <c r="I118" i="10"/>
  <c r="I117" i="10"/>
  <c r="A117" i="10"/>
  <c r="I116" i="10"/>
  <c r="A116" i="10"/>
  <c r="I115" i="10"/>
  <c r="A115" i="10"/>
  <c r="I114" i="10"/>
  <c r="A114" i="10"/>
  <c r="I113" i="10"/>
  <c r="I112" i="10"/>
  <c r="A112" i="10"/>
  <c r="I111" i="10"/>
  <c r="A111" i="10"/>
  <c r="I110" i="10"/>
  <c r="A110" i="10"/>
  <c r="I109" i="10"/>
  <c r="I108" i="10"/>
  <c r="A108" i="10"/>
  <c r="I107" i="10"/>
  <c r="A107" i="10"/>
  <c r="I106" i="10"/>
  <c r="A106" i="10"/>
  <c r="I105" i="10"/>
  <c r="I104" i="10"/>
  <c r="A104" i="10"/>
  <c r="I103" i="10"/>
  <c r="I102" i="10"/>
  <c r="A102" i="10"/>
  <c r="I101" i="10"/>
  <c r="A101" i="10"/>
  <c r="I100" i="10"/>
  <c r="A100" i="10"/>
  <c r="I99" i="10"/>
  <c r="A99" i="10"/>
  <c r="I98" i="10"/>
  <c r="I97" i="10"/>
  <c r="I96" i="10"/>
  <c r="A96" i="10"/>
  <c r="I95" i="10"/>
  <c r="I94" i="10"/>
  <c r="I93" i="10"/>
  <c r="A93" i="10"/>
  <c r="I92" i="10"/>
  <c r="I91" i="10"/>
  <c r="A91" i="10"/>
  <c r="I90" i="10"/>
  <c r="A90" i="10"/>
  <c r="I89" i="10"/>
  <c r="I88" i="10"/>
  <c r="A88" i="10"/>
  <c r="I87" i="10"/>
  <c r="I86" i="10"/>
  <c r="A86" i="10"/>
  <c r="I85" i="10"/>
  <c r="A85" i="10"/>
  <c r="I84" i="10"/>
  <c r="A84" i="10"/>
  <c r="I83" i="10"/>
  <c r="A83" i="10"/>
  <c r="I82" i="10"/>
  <c r="A82" i="10"/>
  <c r="I81" i="10"/>
  <c r="A81" i="10"/>
  <c r="I80" i="10"/>
  <c r="I79" i="10"/>
  <c r="I78" i="10"/>
  <c r="A78" i="10"/>
  <c r="I77" i="10"/>
  <c r="I76" i="10"/>
  <c r="I75" i="10"/>
  <c r="A75" i="10"/>
  <c r="I74" i="10"/>
  <c r="A74" i="10"/>
  <c r="I73" i="10"/>
  <c r="I72" i="10"/>
  <c r="I71" i="10"/>
  <c r="I70" i="10"/>
  <c r="I69" i="10"/>
  <c r="A69" i="10"/>
  <c r="I68" i="10"/>
  <c r="A68" i="10"/>
  <c r="I67" i="10"/>
  <c r="A67" i="10"/>
  <c r="I66" i="10"/>
  <c r="I65" i="10"/>
  <c r="A65" i="10"/>
  <c r="I64" i="10"/>
  <c r="I63" i="10"/>
  <c r="A63" i="10"/>
  <c r="I62" i="10"/>
  <c r="I61" i="10"/>
  <c r="A61" i="10"/>
  <c r="I60" i="10"/>
  <c r="A60" i="10"/>
  <c r="I59" i="10"/>
  <c r="A59" i="10"/>
  <c r="I58" i="10"/>
  <c r="A58" i="10"/>
  <c r="I57" i="10"/>
  <c r="I56" i="10"/>
  <c r="A56" i="10"/>
  <c r="I55" i="10"/>
  <c r="A55" i="10"/>
  <c r="I54" i="10"/>
  <c r="I53" i="10"/>
  <c r="I52" i="10"/>
  <c r="I51" i="10"/>
  <c r="I50" i="10"/>
  <c r="I49" i="10"/>
  <c r="A49" i="10"/>
  <c r="I48" i="10"/>
  <c r="A48" i="10"/>
  <c r="I47" i="10"/>
  <c r="I46" i="10"/>
  <c r="A46" i="10"/>
  <c r="I45" i="10"/>
  <c r="A45" i="10"/>
  <c r="I44" i="10"/>
  <c r="A44" i="10"/>
  <c r="I43" i="10"/>
  <c r="A43" i="10"/>
  <c r="I42" i="10"/>
  <c r="A42" i="10"/>
  <c r="I41" i="10"/>
  <c r="A41" i="10"/>
  <c r="I40" i="10"/>
  <c r="A40" i="10"/>
  <c r="I39" i="10"/>
  <c r="A39" i="10"/>
  <c r="I38" i="10"/>
  <c r="I37" i="10"/>
  <c r="I36" i="10"/>
  <c r="A36" i="10"/>
  <c r="I35" i="10"/>
  <c r="I34" i="10"/>
  <c r="I33" i="10"/>
  <c r="I32" i="10"/>
  <c r="I31" i="10"/>
  <c r="I30" i="10"/>
  <c r="I29" i="10"/>
  <c r="I28" i="10"/>
  <c r="I27" i="10"/>
  <c r="A27" i="10"/>
  <c r="I26" i="10"/>
  <c r="A26" i="10"/>
  <c r="I25" i="10"/>
  <c r="I24" i="10"/>
  <c r="A24" i="10"/>
  <c r="I23" i="10"/>
  <c r="A23" i="10"/>
  <c r="I22" i="10"/>
  <c r="A22" i="10"/>
  <c r="I21" i="10"/>
  <c r="I20" i="10"/>
  <c r="I19" i="10"/>
  <c r="I18" i="10"/>
  <c r="I17" i="10"/>
  <c r="I16" i="10"/>
  <c r="I15" i="10"/>
  <c r="A15" i="10"/>
  <c r="I14" i="10"/>
  <c r="I13" i="10"/>
  <c r="I12" i="10"/>
  <c r="I11" i="10"/>
  <c r="I10" i="10"/>
  <c r="A10" i="10"/>
  <c r="I9" i="10"/>
  <c r="A9" i="10"/>
  <c r="I8" i="10"/>
  <c r="A8" i="10"/>
  <c r="I7" i="10"/>
  <c r="A7" i="10"/>
  <c r="I6" i="10"/>
  <c r="A6" i="10"/>
  <c r="I5" i="10"/>
  <c r="A5" i="10"/>
  <c r="AB4" i="10"/>
  <c r="AA4" i="10"/>
  <c r="Z4" i="10"/>
  <c r="Y4" i="10"/>
  <c r="X4" i="10"/>
  <c r="W4" i="10"/>
  <c r="V4" i="10"/>
  <c r="U4" i="10"/>
  <c r="I4" i="10"/>
  <c r="A4" i="10"/>
  <c r="AB3" i="10"/>
  <c r="AA3" i="10"/>
  <c r="Z3" i="10"/>
  <c r="Y3" i="10"/>
  <c r="X3" i="10"/>
  <c r="W3" i="10"/>
  <c r="V3" i="10"/>
  <c r="U3" i="10"/>
  <c r="L3" i="10"/>
  <c r="K3" i="10"/>
  <c r="J3" i="10"/>
  <c r="I3" i="10"/>
  <c r="Y5" i="10" s="1"/>
  <c r="A3" i="10"/>
  <c r="V5" i="10" l="1"/>
  <c r="Z5" i="10"/>
  <c r="W5" i="10"/>
  <c r="AA5" i="10"/>
  <c r="X5" i="10"/>
  <c r="AB5" i="10"/>
  <c r="U5" i="10"/>
  <c r="L3" i="4"/>
  <c r="K3" i="4"/>
  <c r="A81" i="4"/>
  <c r="I81" i="4"/>
  <c r="I11" i="5" l="1"/>
  <c r="H11" i="5"/>
  <c r="A11" i="5"/>
  <c r="I10" i="5" l="1"/>
  <c r="H10" i="5"/>
  <c r="I9" i="5"/>
  <c r="H9" i="5"/>
  <c r="A9" i="5"/>
  <c r="I8" i="5"/>
  <c r="H8" i="5"/>
  <c r="A8" i="5"/>
  <c r="I7" i="5"/>
  <c r="H7" i="5"/>
  <c r="A7" i="5"/>
  <c r="I6" i="5"/>
  <c r="H6" i="5"/>
  <c r="A6" i="5"/>
  <c r="I5" i="5"/>
  <c r="H5" i="5"/>
  <c r="I4" i="5"/>
  <c r="H4" i="5"/>
  <c r="I3" i="5"/>
  <c r="H3" i="5"/>
  <c r="I2" i="5"/>
  <c r="H2" i="5"/>
  <c r="I6" i="6"/>
  <c r="H6" i="6"/>
  <c r="I5" i="6"/>
  <c r="H5" i="6"/>
  <c r="I4" i="6"/>
  <c r="H4" i="6"/>
  <c r="A4" i="6"/>
  <c r="I3" i="6"/>
  <c r="H3" i="6"/>
  <c r="A3" i="6"/>
  <c r="I2" i="6"/>
  <c r="H2" i="6"/>
  <c r="I122" i="4" l="1"/>
  <c r="A122" i="4"/>
  <c r="I121" i="4"/>
  <c r="I120" i="4"/>
  <c r="A120" i="4"/>
  <c r="I119" i="4"/>
  <c r="I118" i="4"/>
  <c r="I117" i="4"/>
  <c r="A117" i="4"/>
  <c r="I116" i="4"/>
  <c r="A116" i="4"/>
  <c r="I115" i="4"/>
  <c r="A115" i="4"/>
  <c r="I114" i="4"/>
  <c r="A114" i="4"/>
  <c r="I113" i="4"/>
  <c r="I112" i="4"/>
  <c r="A112" i="4"/>
  <c r="I111" i="4"/>
  <c r="A111" i="4"/>
  <c r="I110" i="4"/>
  <c r="A110" i="4"/>
  <c r="I109" i="4"/>
  <c r="I108" i="4"/>
  <c r="A108" i="4"/>
  <c r="I107" i="4"/>
  <c r="A107" i="4"/>
  <c r="I106" i="4"/>
  <c r="A106" i="4"/>
  <c r="I105" i="4"/>
  <c r="I104" i="4"/>
  <c r="A104" i="4"/>
  <c r="I103" i="4"/>
  <c r="I102" i="4"/>
  <c r="A102" i="4"/>
  <c r="I101" i="4"/>
  <c r="A101" i="4"/>
  <c r="I100" i="4"/>
  <c r="A100" i="4"/>
  <c r="I99" i="4"/>
  <c r="A99" i="4"/>
  <c r="I98" i="4"/>
  <c r="I97" i="4"/>
  <c r="I96" i="4"/>
  <c r="A96" i="4"/>
  <c r="I95" i="4"/>
  <c r="I94" i="4"/>
  <c r="I93" i="4"/>
  <c r="A93" i="4"/>
  <c r="I92" i="4"/>
  <c r="I91" i="4"/>
  <c r="A91" i="4"/>
  <c r="I90" i="4"/>
  <c r="A90" i="4"/>
  <c r="I89" i="4"/>
  <c r="I88" i="4"/>
  <c r="A88" i="4"/>
  <c r="I87" i="4"/>
  <c r="I86" i="4"/>
  <c r="A86" i="4"/>
  <c r="I85" i="4"/>
  <c r="A85" i="4"/>
  <c r="I84" i="4"/>
  <c r="A84" i="4"/>
  <c r="I83" i="4"/>
  <c r="A83" i="4"/>
  <c r="I82" i="4"/>
  <c r="A82" i="4"/>
  <c r="I80" i="4"/>
  <c r="I79" i="4"/>
  <c r="I78" i="4"/>
  <c r="A78" i="4"/>
  <c r="I77" i="4"/>
  <c r="I76" i="4"/>
  <c r="I75" i="4"/>
  <c r="A75" i="4"/>
  <c r="I74" i="4"/>
  <c r="A74" i="4"/>
  <c r="I73" i="4"/>
  <c r="I72" i="4"/>
  <c r="I71" i="4"/>
  <c r="I70" i="4"/>
  <c r="I69" i="4"/>
  <c r="A69" i="4"/>
  <c r="I68" i="4"/>
  <c r="A68" i="4"/>
  <c r="I67" i="4"/>
  <c r="A67" i="4"/>
  <c r="I66" i="4"/>
  <c r="I65" i="4"/>
  <c r="A65" i="4"/>
  <c r="I64" i="4"/>
  <c r="I63" i="4"/>
  <c r="A63" i="4"/>
  <c r="I62" i="4"/>
  <c r="I61" i="4"/>
  <c r="A61" i="4"/>
  <c r="I60" i="4"/>
  <c r="A60" i="4"/>
  <c r="I59" i="4"/>
  <c r="A59" i="4"/>
  <c r="I58" i="4"/>
  <c r="A58" i="4"/>
  <c r="I57" i="4"/>
  <c r="I56" i="4"/>
  <c r="A56" i="4"/>
  <c r="I55" i="4"/>
  <c r="A55" i="4"/>
  <c r="I54" i="4"/>
  <c r="I53" i="4"/>
  <c r="I52" i="4"/>
  <c r="I51" i="4"/>
  <c r="I50" i="4"/>
  <c r="I49" i="4"/>
  <c r="A49" i="4"/>
  <c r="I48" i="4"/>
  <c r="A48" i="4"/>
  <c r="I47" i="4"/>
  <c r="I46" i="4"/>
  <c r="A46" i="4"/>
  <c r="I45" i="4"/>
  <c r="A45" i="4"/>
  <c r="I44" i="4"/>
  <c r="A44" i="4"/>
  <c r="I43" i="4"/>
  <c r="A43" i="4"/>
  <c r="I42" i="4"/>
  <c r="A42" i="4"/>
  <c r="I41" i="4"/>
  <c r="A41" i="4"/>
  <c r="I40" i="4"/>
  <c r="A40" i="4"/>
  <c r="I39" i="4"/>
  <c r="A39" i="4"/>
  <c r="I38" i="4"/>
  <c r="I37" i="4"/>
  <c r="I36" i="4"/>
  <c r="A36" i="4"/>
  <c r="I35" i="4"/>
  <c r="I34" i="4"/>
  <c r="I33" i="4"/>
  <c r="I32" i="4"/>
  <c r="I31" i="4"/>
  <c r="I30" i="4"/>
  <c r="I29" i="4"/>
  <c r="I28" i="4"/>
  <c r="I27" i="4"/>
  <c r="A27" i="4"/>
  <c r="I26" i="4"/>
  <c r="A26" i="4"/>
  <c r="I25" i="4"/>
  <c r="I24" i="4"/>
  <c r="A24" i="4"/>
  <c r="I23" i="4"/>
  <c r="A23" i="4"/>
  <c r="I22" i="4"/>
  <c r="A22" i="4"/>
  <c r="I21" i="4"/>
  <c r="I20" i="4"/>
  <c r="I19" i="4"/>
  <c r="I18" i="4"/>
  <c r="I17" i="4"/>
  <c r="I16" i="4"/>
  <c r="I15" i="4"/>
  <c r="A15" i="4"/>
  <c r="I14" i="4"/>
  <c r="I13" i="4"/>
  <c r="I12" i="4"/>
  <c r="I11" i="4"/>
  <c r="I10" i="4"/>
  <c r="A10" i="4"/>
  <c r="I9" i="4"/>
  <c r="A9" i="4"/>
  <c r="I8" i="4"/>
  <c r="A8" i="4"/>
  <c r="I7" i="4"/>
  <c r="A7" i="4"/>
  <c r="I6" i="4"/>
  <c r="A6" i="4"/>
  <c r="I5" i="4"/>
  <c r="A5" i="4"/>
  <c r="I4" i="4"/>
  <c r="A4" i="4"/>
  <c r="AB3" i="4"/>
  <c r="AA3" i="4"/>
  <c r="Z3" i="4"/>
  <c r="Y3" i="4"/>
  <c r="X3" i="4"/>
  <c r="W3" i="4"/>
  <c r="V3" i="4"/>
  <c r="U3" i="4"/>
  <c r="I3" i="4"/>
  <c r="A3" i="4"/>
  <c r="AB3" i="3"/>
  <c r="AA3" i="3"/>
  <c r="Z3" i="3"/>
  <c r="Y3" i="3"/>
  <c r="X3" i="3"/>
  <c r="W3" i="3"/>
  <c r="V3" i="3"/>
  <c r="U3" i="3"/>
  <c r="W4" i="4" l="1"/>
  <c r="Z4" i="4"/>
  <c r="AB5" i="4"/>
  <c r="AA4" i="4"/>
  <c r="J3" i="4"/>
  <c r="Y5" i="4"/>
  <c r="X5" i="4"/>
  <c r="U5" i="4"/>
  <c r="U4" i="4"/>
  <c r="Y4" i="4"/>
  <c r="V5" i="4"/>
  <c r="Z5" i="4"/>
  <c r="X4" i="4"/>
  <c r="AB4" i="4"/>
  <c r="V4" i="4"/>
  <c r="W5" i="4"/>
  <c r="AA5" i="4"/>
  <c r="H35" i="3"/>
  <c r="I35" i="3"/>
  <c r="H74" i="3"/>
  <c r="I74" i="3"/>
  <c r="H12" i="3"/>
  <c r="I12" i="3"/>
  <c r="H49" i="3"/>
  <c r="I49" i="3"/>
  <c r="H37" i="3"/>
  <c r="I37" i="3"/>
  <c r="H61" i="3"/>
  <c r="I61" i="3"/>
  <c r="H130" i="3"/>
  <c r="I130" i="3"/>
  <c r="H102" i="3"/>
  <c r="I102" i="3"/>
  <c r="H15" i="3"/>
  <c r="I15" i="3"/>
  <c r="H82" i="3"/>
  <c r="I82" i="3"/>
  <c r="H128" i="3"/>
  <c r="I128" i="3"/>
  <c r="H81" i="3"/>
  <c r="I81" i="3"/>
  <c r="H91" i="3"/>
  <c r="I91" i="3"/>
  <c r="A91" i="3"/>
  <c r="H131" i="3"/>
  <c r="I131" i="3"/>
  <c r="A131" i="3"/>
  <c r="H121" i="3"/>
  <c r="I121" i="3"/>
  <c r="H53" i="3"/>
  <c r="I53" i="3"/>
  <c r="H122" i="3"/>
  <c r="I122" i="3"/>
  <c r="A122" i="3"/>
  <c r="H80" i="3"/>
  <c r="I80" i="3"/>
  <c r="A80" i="3"/>
  <c r="H38" i="3"/>
  <c r="I38" i="3"/>
  <c r="A38" i="3"/>
  <c r="H83" i="3"/>
  <c r="I83" i="3"/>
  <c r="A83" i="3"/>
  <c r="H126" i="3"/>
  <c r="I126" i="3"/>
  <c r="H57" i="3"/>
  <c r="I57" i="3"/>
  <c r="H127" i="3"/>
  <c r="I127" i="3"/>
  <c r="H86" i="3"/>
  <c r="I86" i="3"/>
  <c r="H54" i="3"/>
  <c r="I54" i="3"/>
  <c r="H6" i="3"/>
  <c r="I6" i="3"/>
  <c r="A6" i="3"/>
  <c r="H41" i="3"/>
  <c r="I41" i="3"/>
  <c r="A41" i="3"/>
  <c r="H3" i="3"/>
  <c r="I3" i="3"/>
  <c r="A3" i="3"/>
  <c r="H111" i="3"/>
  <c r="I111" i="3"/>
  <c r="A111" i="3"/>
  <c r="H124" i="3"/>
  <c r="I124" i="3"/>
  <c r="A124" i="3"/>
  <c r="H24" i="3"/>
  <c r="I24" i="3"/>
  <c r="A24" i="3"/>
  <c r="H36" i="3"/>
  <c r="I36" i="3"/>
  <c r="H22" i="3"/>
  <c r="I22" i="3"/>
  <c r="H11" i="3"/>
  <c r="I11" i="3"/>
  <c r="H72" i="3"/>
  <c r="I72" i="3"/>
  <c r="A72" i="3"/>
  <c r="H9" i="3"/>
  <c r="I9" i="3"/>
  <c r="A9" i="3"/>
  <c r="H63" i="3"/>
  <c r="I63" i="3"/>
  <c r="A63" i="3"/>
  <c r="H16" i="3"/>
  <c r="I16" i="3"/>
  <c r="A16" i="3"/>
  <c r="H116" i="3"/>
  <c r="I116" i="3"/>
  <c r="H66" i="3"/>
  <c r="I66" i="3"/>
  <c r="H13" i="3"/>
  <c r="I13" i="3"/>
  <c r="H64" i="3"/>
  <c r="I64" i="3"/>
  <c r="A64" i="3"/>
  <c r="H44" i="3"/>
  <c r="I44" i="3"/>
  <c r="A44" i="3"/>
  <c r="H47" i="3"/>
  <c r="I47" i="3"/>
  <c r="A47" i="3"/>
  <c r="H94" i="3"/>
  <c r="I94" i="3"/>
  <c r="H5" i="3"/>
  <c r="I5" i="3"/>
  <c r="A5" i="3"/>
  <c r="H79" i="3"/>
  <c r="I79" i="3"/>
  <c r="A79" i="3"/>
  <c r="H39" i="3"/>
  <c r="I39" i="3"/>
  <c r="H17" i="3"/>
  <c r="I17" i="3"/>
  <c r="H75" i="3"/>
  <c r="I75" i="3"/>
  <c r="H25" i="3"/>
  <c r="I25" i="3"/>
  <c r="A25" i="3"/>
  <c r="H92" i="3"/>
  <c r="I92" i="3"/>
  <c r="A92" i="3"/>
  <c r="H52" i="3"/>
  <c r="I52" i="3"/>
  <c r="H14" i="3"/>
  <c r="I14" i="3"/>
  <c r="H33" i="3"/>
  <c r="I33" i="3"/>
  <c r="H20" i="3"/>
  <c r="I20" i="3"/>
  <c r="H59" i="3"/>
  <c r="I59" i="3"/>
  <c r="H26" i="3"/>
  <c r="I26" i="3"/>
  <c r="H119" i="3"/>
  <c r="I119" i="3"/>
  <c r="A119" i="3"/>
  <c r="H120" i="3"/>
  <c r="I120" i="3"/>
  <c r="A120" i="3"/>
  <c r="H99" i="3"/>
  <c r="I99" i="3"/>
  <c r="H109" i="3"/>
  <c r="I109" i="3"/>
  <c r="A109" i="3"/>
  <c r="H4" i="3"/>
  <c r="I4" i="3"/>
  <c r="A4" i="3"/>
  <c r="H125" i="3"/>
  <c r="I125" i="3"/>
  <c r="A125" i="3"/>
  <c r="H106" i="3"/>
  <c r="I106" i="3"/>
  <c r="A106" i="3"/>
  <c r="H105" i="3"/>
  <c r="I105" i="3"/>
  <c r="H93" i="3"/>
  <c r="I93" i="3"/>
  <c r="A93" i="3"/>
  <c r="H67" i="3"/>
  <c r="I67" i="3"/>
  <c r="A67" i="3"/>
  <c r="H70" i="3"/>
  <c r="I70" i="3"/>
  <c r="H76" i="3"/>
  <c r="I76" i="3"/>
  <c r="H7" i="3"/>
  <c r="I7" i="3"/>
  <c r="A7" i="3"/>
  <c r="H50" i="3"/>
  <c r="I50" i="3"/>
  <c r="A50" i="3"/>
  <c r="H31" i="3"/>
  <c r="I31" i="3"/>
  <c r="H95" i="3"/>
  <c r="I95" i="3"/>
  <c r="A95" i="3"/>
  <c r="H51" i="3"/>
  <c r="I51" i="3"/>
  <c r="A51" i="3"/>
  <c r="H108" i="3"/>
  <c r="I108" i="3"/>
  <c r="A108" i="3"/>
  <c r="H27" i="3"/>
  <c r="I27" i="3"/>
  <c r="A27" i="3"/>
  <c r="H114" i="3"/>
  <c r="I114" i="3"/>
  <c r="A114" i="3"/>
  <c r="H46" i="3"/>
  <c r="I46" i="3"/>
  <c r="A46" i="3"/>
  <c r="H21" i="3"/>
  <c r="I21" i="3"/>
  <c r="H69" i="3"/>
  <c r="I69" i="3"/>
  <c r="A69" i="3"/>
  <c r="H65" i="3"/>
  <c r="I65" i="3"/>
  <c r="A65" i="3"/>
  <c r="H10" i="3"/>
  <c r="I10" i="3"/>
  <c r="A10" i="3"/>
  <c r="H28" i="3"/>
  <c r="I28" i="3"/>
  <c r="A28" i="3"/>
  <c r="H62" i="3"/>
  <c r="I62" i="3"/>
  <c r="A62" i="3"/>
  <c r="H8" i="3"/>
  <c r="I8" i="3"/>
  <c r="A8" i="3"/>
  <c r="H84" i="3"/>
  <c r="I84" i="3"/>
  <c r="A84" i="3"/>
  <c r="H88" i="3"/>
  <c r="I88" i="3"/>
  <c r="A88" i="3"/>
  <c r="H60" i="3"/>
  <c r="I60" i="3"/>
  <c r="A60" i="3"/>
  <c r="H107" i="3"/>
  <c r="I107" i="3"/>
  <c r="A107" i="3"/>
  <c r="H19" i="3"/>
  <c r="I19" i="3"/>
  <c r="H96" i="3"/>
  <c r="I96" i="3"/>
  <c r="H56" i="3"/>
  <c r="I56" i="3"/>
  <c r="H117" i="3"/>
  <c r="I117" i="3"/>
  <c r="A117" i="3"/>
  <c r="H115" i="3"/>
  <c r="I115" i="3"/>
  <c r="A115" i="3"/>
  <c r="H118" i="3"/>
  <c r="I118" i="3"/>
  <c r="A118" i="3"/>
  <c r="H48" i="3"/>
  <c r="I48" i="3"/>
  <c r="A48" i="3"/>
  <c r="H58" i="3"/>
  <c r="I58" i="3"/>
  <c r="A58" i="3"/>
  <c r="H98" i="3"/>
  <c r="I98" i="3"/>
  <c r="A98" i="3"/>
  <c r="H45" i="3"/>
  <c r="I45" i="3"/>
  <c r="A45" i="3"/>
  <c r="H113" i="3"/>
  <c r="I113" i="3"/>
  <c r="A113" i="3"/>
  <c r="H71" i="3"/>
  <c r="I71" i="3"/>
  <c r="A71" i="3"/>
  <c r="H23" i="3"/>
  <c r="I23" i="3"/>
  <c r="A23" i="3"/>
  <c r="H100" i="3"/>
  <c r="I100" i="3"/>
  <c r="A100" i="3"/>
  <c r="H103" i="3"/>
  <c r="I103" i="3"/>
  <c r="A103" i="3"/>
  <c r="H89" i="3"/>
  <c r="I89" i="3"/>
  <c r="A89" i="3"/>
  <c r="H97" i="3"/>
  <c r="I97" i="3"/>
  <c r="A97" i="3"/>
  <c r="H18" i="3"/>
  <c r="I18" i="3"/>
  <c r="H34" i="3"/>
  <c r="I34" i="3"/>
  <c r="H85" i="3"/>
  <c r="I85" i="3"/>
  <c r="H55" i="3"/>
  <c r="I55" i="3"/>
  <c r="H110" i="3"/>
  <c r="I110" i="3"/>
  <c r="H112" i="3"/>
  <c r="I112" i="3"/>
  <c r="H123" i="3"/>
  <c r="I123" i="3"/>
  <c r="A123" i="3"/>
  <c r="H87" i="3"/>
  <c r="I87" i="3"/>
  <c r="A87" i="3"/>
  <c r="H90" i="3"/>
  <c r="I90" i="3"/>
  <c r="A90" i="3"/>
  <c r="H73" i="3"/>
  <c r="I73" i="3"/>
  <c r="A73" i="3"/>
  <c r="H40" i="3"/>
  <c r="I40" i="3"/>
  <c r="H43" i="3"/>
  <c r="I43" i="3"/>
  <c r="A43" i="3"/>
  <c r="H129" i="3"/>
  <c r="I129" i="3"/>
  <c r="A129" i="3"/>
  <c r="H32" i="3"/>
  <c r="I32" i="3"/>
  <c r="H101" i="3"/>
  <c r="I101" i="3"/>
  <c r="H104" i="3"/>
  <c r="I104" i="3"/>
  <c r="H68" i="3"/>
  <c r="I68" i="3"/>
  <c r="H77" i="3"/>
  <c r="I77" i="3"/>
  <c r="H42" i="3"/>
  <c r="I42" i="3"/>
  <c r="A42" i="3"/>
  <c r="H78" i="3"/>
  <c r="I78" i="3"/>
  <c r="A78" i="3"/>
  <c r="H30" i="3"/>
  <c r="I30" i="3"/>
  <c r="H29" i="3"/>
  <c r="I29" i="3"/>
  <c r="E133" i="2"/>
  <c r="E134" i="2" s="1"/>
  <c r="F133" i="2"/>
  <c r="F134" i="2" s="1"/>
  <c r="K3" i="3" l="1"/>
  <c r="AB5" i="3"/>
  <c r="AB4" i="3"/>
  <c r="AA5" i="3"/>
  <c r="AA4" i="3"/>
  <c r="Z5" i="3"/>
  <c r="Z4" i="3"/>
  <c r="Y5" i="3"/>
  <c r="Y4" i="3"/>
  <c r="X5" i="3"/>
  <c r="X4" i="3"/>
  <c r="W5" i="3"/>
  <c r="W4" i="3"/>
  <c r="V5" i="3"/>
  <c r="V4" i="3"/>
  <c r="U5" i="3"/>
  <c r="U4" i="3"/>
  <c r="J3" i="3"/>
  <c r="L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3" i="2"/>
  <c r="A119" i="2"/>
  <c r="A118" i="2"/>
  <c r="A115" i="2"/>
  <c r="A114" i="2"/>
  <c r="A113" i="2"/>
  <c r="A112" i="2"/>
  <c r="A106" i="2"/>
  <c r="A105" i="2"/>
  <c r="A104" i="2"/>
  <c r="A103" i="2"/>
  <c r="A102" i="2"/>
  <c r="A101" i="2"/>
  <c r="A97" i="2"/>
  <c r="A96" i="2"/>
  <c r="A95" i="2"/>
  <c r="A94" i="2"/>
  <c r="A90" i="2"/>
  <c r="A89" i="2"/>
  <c r="A88" i="2"/>
  <c r="A86" i="2"/>
  <c r="A85" i="2"/>
  <c r="A81" i="2"/>
  <c r="A80" i="2"/>
  <c r="A73" i="2"/>
  <c r="A72" i="2"/>
  <c r="A70" i="2"/>
  <c r="A69" i="2"/>
  <c r="A68" i="2"/>
  <c r="A67" i="2"/>
  <c r="A65" i="2"/>
  <c r="A64" i="2"/>
  <c r="A61" i="2"/>
  <c r="A60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18" i="2"/>
  <c r="A17" i="2"/>
  <c r="A16" i="2"/>
  <c r="A15" i="2"/>
  <c r="A13" i="2"/>
  <c r="A12" i="2"/>
  <c r="A6" i="2"/>
  <c r="A5" i="2"/>
  <c r="K3" i="2" l="1"/>
  <c r="J3" i="2"/>
  <c r="L3" i="2"/>
  <c r="A105" i="1"/>
  <c r="N105" i="1"/>
  <c r="A106" i="1"/>
  <c r="N106" i="1"/>
  <c r="A107" i="1"/>
  <c r="A108" i="1"/>
  <c r="N109" i="1"/>
  <c r="N110" i="1"/>
  <c r="A114" i="1"/>
  <c r="A115" i="1"/>
  <c r="A116" i="1"/>
  <c r="N116" i="1"/>
  <c r="A117" i="1"/>
  <c r="A120" i="1"/>
  <c r="N120" i="1"/>
  <c r="A121" i="1"/>
  <c r="N121" i="1"/>
  <c r="N123" i="1"/>
  <c r="N124" i="1"/>
  <c r="N130" i="1"/>
  <c r="N132" i="1"/>
  <c r="A7" i="1"/>
  <c r="A8" i="1"/>
  <c r="N9" i="1"/>
  <c r="N10" i="1"/>
  <c r="A14" i="1"/>
  <c r="N14" i="1"/>
  <c r="A15" i="1"/>
  <c r="N16" i="1"/>
  <c r="A17" i="1"/>
  <c r="N17" i="1"/>
  <c r="A18" i="1"/>
  <c r="N18" i="1"/>
  <c r="A19" i="1"/>
  <c r="N19" i="1"/>
  <c r="A20" i="1"/>
  <c r="N20" i="1"/>
  <c r="N21" i="1"/>
  <c r="N22" i="1"/>
  <c r="N23" i="1"/>
  <c r="N25" i="1"/>
  <c r="A27" i="1"/>
  <c r="N27" i="1"/>
  <c r="A28" i="1"/>
  <c r="A29" i="1"/>
  <c r="N29" i="1"/>
  <c r="A30" i="1"/>
  <c r="N30" i="1"/>
  <c r="A31" i="1"/>
  <c r="A32" i="1"/>
  <c r="N32" i="1"/>
  <c r="A33" i="1"/>
  <c r="N33" i="1"/>
  <c r="A34" i="1"/>
  <c r="N34" i="1"/>
  <c r="A35" i="1"/>
  <c r="A36" i="1"/>
  <c r="N36" i="1"/>
  <c r="A37" i="1"/>
  <c r="N37" i="1"/>
  <c r="A38" i="1"/>
  <c r="A39" i="1"/>
  <c r="A40" i="1"/>
  <c r="N41" i="1"/>
  <c r="N42" i="1"/>
  <c r="N43" i="1"/>
  <c r="A44" i="1"/>
  <c r="N44" i="1"/>
  <c r="A45" i="1"/>
  <c r="A46" i="1"/>
  <c r="N46" i="1"/>
  <c r="A47" i="1"/>
  <c r="N47" i="1"/>
  <c r="A48" i="1"/>
  <c r="N48" i="1"/>
  <c r="A49" i="1"/>
  <c r="N49" i="1"/>
  <c r="A50" i="1"/>
  <c r="N50" i="1"/>
  <c r="A51" i="1"/>
  <c r="N51" i="1"/>
  <c r="A52" i="1"/>
  <c r="N52" i="1"/>
  <c r="A53" i="1"/>
  <c r="N53" i="1"/>
  <c r="N54" i="1"/>
  <c r="A55" i="1"/>
  <c r="N55" i="1"/>
  <c r="A56" i="1"/>
  <c r="A57" i="1"/>
  <c r="A58" i="1"/>
  <c r="A59" i="1"/>
  <c r="A60" i="1"/>
  <c r="N60" i="1"/>
  <c r="A62" i="1"/>
  <c r="N62" i="1"/>
  <c r="A63" i="1"/>
  <c r="N63" i="1"/>
  <c r="N64" i="1"/>
  <c r="N65" i="1"/>
  <c r="A66" i="1"/>
  <c r="N66" i="1"/>
  <c r="A67" i="1"/>
  <c r="N68" i="1"/>
  <c r="A69" i="1"/>
  <c r="A70" i="1"/>
  <c r="N70" i="1"/>
  <c r="A71" i="1"/>
  <c r="N71" i="1"/>
  <c r="A72" i="1"/>
  <c r="N72" i="1"/>
  <c r="N73" i="1"/>
  <c r="A74" i="1"/>
  <c r="N74" i="1"/>
  <c r="A75" i="1"/>
  <c r="N75" i="1"/>
  <c r="N76" i="1"/>
  <c r="N77" i="1"/>
  <c r="N78" i="1"/>
  <c r="N79" i="1"/>
  <c r="N80" i="1"/>
  <c r="A82" i="1"/>
  <c r="A83" i="1"/>
  <c r="N83" i="1"/>
  <c r="N84" i="1"/>
  <c r="A87" i="1"/>
  <c r="N87" i="1"/>
  <c r="A88" i="1"/>
  <c r="N89" i="1"/>
  <c r="A90" i="1"/>
  <c r="N90" i="1"/>
  <c r="A91" i="1"/>
  <c r="N91" i="1"/>
  <c r="A92" i="1"/>
  <c r="N94" i="1"/>
  <c r="A96" i="1"/>
  <c r="N96" i="1"/>
  <c r="A97" i="1"/>
  <c r="A98" i="1"/>
  <c r="N98" i="1"/>
  <c r="A99" i="1"/>
  <c r="N99" i="1"/>
  <c r="N101" i="1"/>
  <c r="N102" i="1"/>
  <c r="A103" i="1"/>
  <c r="A104" i="1"/>
</calcChain>
</file>

<file path=xl/sharedStrings.xml><?xml version="1.0" encoding="utf-8"?>
<sst xmlns="http://schemas.openxmlformats.org/spreadsheetml/2006/main" count="1044" uniqueCount="257">
  <si>
    <t>Skip to main content</t>
  </si>
  <si>
    <t>Close window</t>
  </si>
  <si>
    <t>Search:</t>
  </si>
  <si>
    <t>GPA rank</t>
  </si>
  <si>
    <t>Institution</t>
  </si>
  <si>
    <t>No. UoAs</t>
  </si>
  <si>
    <t>FTE entered</t>
  </si>
  <si>
    <t>% of staff</t>
  </si>
  <si>
    <t>% of staff 2014</t>
  </si>
  <si>
    <t>4*</t>
  </si>
  <si>
    <t>3*</t>
  </si>
  <si>
    <t>2*</t>
  </si>
  <si>
    <t>1*</t>
  </si>
  <si>
    <t>u/c</t>
  </si>
  <si>
    <t>GPA</t>
  </si>
  <si>
    <t>GPA 2014</t>
  </si>
  <si>
    <t>GPA rank 2014</t>
  </si>
  <si>
    <t>GPA change</t>
  </si>
  <si>
    <t>GPA rank change</t>
  </si>
  <si>
    <t>Research power (indexed)</t>
  </si>
  <si>
    <t>RP rank</t>
  </si>
  <si>
    <t>RP 2014</t>
  </si>
  <si>
    <t>RP rank 2014</t>
  </si>
  <si>
    <t>RP change</t>
  </si>
  <si>
    <t>RP rank change</t>
  </si>
  <si>
    <t>Market share (%)</t>
  </si>
  <si>
    <t>MS 2014 (%)</t>
  </si>
  <si>
    <t>MS change (pps)</t>
  </si>
  <si>
    <t>Imperial College London</t>
  </si>
  <si>
    <t>Institute of Cancer Research</t>
  </si>
  <si>
    <t>University of Cambridge</t>
  </si>
  <si>
    <t>London School of Economics and Political Science</t>
  </si>
  <si>
    <t>University of Bristol</t>
  </si>
  <si>
    <t>UCL</t>
  </si>
  <si>
    <t>University of Oxford</t>
  </si>
  <si>
    <t>University of Manchester</t>
  </si>
  <si>
    <t>King’s College London</t>
  </si>
  <si>
    <t>University of York</t>
  </si>
  <si>
    <t>London School of Hygiene and Tropical Medicine</t>
  </si>
  <si>
    <t>Liverpool School of Tropical Medicine</t>
  </si>
  <si>
    <t>University of Birmingham</t>
  </si>
  <si>
    <t>University of Glasgow</t>
  </si>
  <si>
    <t>University of Edinburgh</t>
  </si>
  <si>
    <t>University of Warwick</t>
  </si>
  <si>
    <t>University of Southampton</t>
  </si>
  <si>
    <t>University of Sheffield</t>
  </si>
  <si>
    <t>Queen Mary University of London</t>
  </si>
  <si>
    <t>University of East Anglia</t>
  </si>
  <si>
    <t>Lancaster University</t>
  </si>
  <si>
    <t>Cardiff University</t>
  </si>
  <si>
    <t>University of Leeds</t>
  </si>
  <si>
    <t>University of Exeter</t>
  </si>
  <si>
    <t>University of Nottingham</t>
  </si>
  <si>
    <t>University of Liverpool</t>
  </si>
  <si>
    <t>Durham University</t>
  </si>
  <si>
    <t>University of Bath</t>
  </si>
  <si>
    <t>University of St Andrews</t>
  </si>
  <si>
    <t>Loughborough University</t>
  </si>
  <si>
    <t>University of Leicester</t>
  </si>
  <si>
    <t>Royal Holloway, University of London</t>
  </si>
  <si>
    <t>Newcastle University</t>
  </si>
  <si>
    <t>University of Sussex</t>
  </si>
  <si>
    <t>University of Strathclyde</t>
  </si>
  <si>
    <t>University of Surrey</t>
  </si>
  <si>
    <t>Queen’s University Belfast</t>
  </si>
  <si>
    <t>University of Kent</t>
  </si>
  <si>
    <t>City, University of London</t>
  </si>
  <si>
    <t>University of Reading</t>
  </si>
  <si>
    <t>SOAS University of London</t>
  </si>
  <si>
    <t>University of Essex</t>
  </si>
  <si>
    <t>University of Dundee</t>
  </si>
  <si>
    <t>Bangor University</t>
  </si>
  <si>
    <t>St George’s, University of London</t>
  </si>
  <si>
    <t>Heriot-Watt University</t>
  </si>
  <si>
    <t>Birkbeck, University of London</t>
  </si>
  <si>
    <t>Swansea University</t>
  </si>
  <si>
    <t>Ulster University</t>
  </si>
  <si>
    <t>Cranfield University</t>
  </si>
  <si>
    <t>Manchester Metropolitan University</t>
  </si>
  <si>
    <t>University of Stirling</t>
  </si>
  <si>
    <t>Goldsmiths, University of London</t>
  </si>
  <si>
    <t>University of Roehampton</t>
  </si>
  <si>
    <t>Nottingham Trent University</t>
  </si>
  <si>
    <t>University of Hull</t>
  </si>
  <si>
    <t>Keele University</t>
  </si>
  <si>
    <t>Northumbria University</t>
  </si>
  <si>
    <t>Aston University</t>
  </si>
  <si>
    <t>University of Brighton</t>
  </si>
  <si>
    <t>University of Aberdeen</t>
  </si>
  <si>
    <t>The Open University</t>
  </si>
  <si>
    <t>University of Hertfordshire</t>
  </si>
  <si>
    <t>University of Plymouth</t>
  </si>
  <si>
    <t>University of Portsmouth</t>
  </si>
  <si>
    <t>University of Westminster</t>
  </si>
  <si>
    <t>Aberystwyth University</t>
  </si>
  <si>
    <t>University of Salford</t>
  </si>
  <si>
    <t>University of Lincoln</t>
  </si>
  <si>
    <t>University of the West of England</t>
  </si>
  <si>
    <t>University of the Highlands and Islands</t>
  </si>
  <si>
    <t>n/a</t>
  </si>
  <si>
    <t>Glasgow Caledonian University</t>
  </si>
  <si>
    <t>Sheffield Hallam University</t>
  </si>
  <si>
    <t>Coventry University</t>
  </si>
  <si>
    <t>Kingston University</t>
  </si>
  <si>
    <t>Brunel University London</t>
  </si>
  <si>
    <t>Oxford Brookes University</t>
  </si>
  <si>
    <t>University of Greenwich</t>
  </si>
  <si>
    <t>Edinburgh Napier University</t>
  </si>
  <si>
    <t>University of Bradford</t>
  </si>
  <si>
    <t>Cardiff Metropolitan University</t>
  </si>
  <si>
    <t>Liverpool John Moores University</t>
  </si>
  <si>
    <t>University of Central Lancashire</t>
  </si>
  <si>
    <t>Anglia Ruskin University (ARU)</t>
  </si>
  <si>
    <t>University of Huddersfield</t>
  </si>
  <si>
    <t>Middlesex University</t>
  </si>
  <si>
    <t>London South Bank University</t>
  </si>
  <si>
    <t>Staffordshire University</t>
  </si>
  <si>
    <t>Bournemouth University</t>
  </si>
  <si>
    <t>Teesside University</t>
  </si>
  <si>
    <t>University of Sunderland</t>
  </si>
  <si>
    <t>Canterbury Christ Church University</t>
  </si>
  <si>
    <t>St Mary’s University, Twickenham</t>
  </si>
  <si>
    <t>Bath Spa University</t>
  </si>
  <si>
    <t>University of Bedfordshire</t>
  </si>
  <si>
    <t>Birmingham City University</t>
  </si>
  <si>
    <t>De Montfort University</t>
  </si>
  <si>
    <t>Leeds Beckett University</t>
  </si>
  <si>
    <t>Edge Hill University</t>
  </si>
  <si>
    <t>University of West London</t>
  </si>
  <si>
    <t>Show </t>
  </si>
  <si>
    <t> entries</t>
  </si>
  <si>
    <t>Previous</t>
  </si>
  <si>
    <t>Next</t>
  </si>
  <si>
    <t>University of South Wales</t>
  </si>
  <si>
    <t>Abertay University</t>
  </si>
  <si>
    <t>London Metropolitan University</t>
  </si>
  <si>
    <t>Arts University Bournemouth</t>
  </si>
  <si>
    <t>Queen Margaret University</t>
  </si>
  <si>
    <t>University of East London</t>
  </si>
  <si>
    <t>University of Wolverhampton</t>
  </si>
  <si>
    <t>Robert Gordon University</t>
  </si>
  <si>
    <t>University of Winchester</t>
  </si>
  <si>
    <t>University of Derby</t>
  </si>
  <si>
    <t>Liverpool Hope University</t>
  </si>
  <si>
    <t>University of Chester</t>
  </si>
  <si>
    <t>University of Wales Trinity Saint David</t>
  </si>
  <si>
    <t>Plymouth Marjon University</t>
  </si>
  <si>
    <t>University of the West of Scotland</t>
  </si>
  <si>
    <t>York St John University</t>
  </si>
  <si>
    <t>University of Gloucestershire</t>
  </si>
  <si>
    <t>University of Chichester</t>
  </si>
  <si>
    <t>University of Worcester</t>
  </si>
  <si>
    <t>University of Cumbria</t>
  </si>
  <si>
    <t>Buckinghamshire New University</t>
  </si>
  <si>
    <t>University of Northampton</t>
  </si>
  <si>
    <t>Wrexham Glyndwr University</t>
  </si>
  <si>
    <t>Solent University, Southampton</t>
  </si>
  <si>
    <t>Leeds Trinity University</t>
  </si>
  <si>
    <t>Newman University</t>
  </si>
  <si>
    <t>Bishop Grosseteste University</t>
  </si>
  <si>
    <t>University of Bolton</t>
  </si>
  <si>
    <t>Leeds Arts University</t>
  </si>
  <si>
    <t>Showing 101 to 129 of 129 entries</t>
  </si>
  <si>
    <t>Power</t>
  </si>
  <si>
    <t>Intensity</t>
  </si>
  <si>
    <t>Correlation(GPA:Pow)</t>
  </si>
  <si>
    <t>Correlation(GPA:Inten)</t>
  </si>
  <si>
    <t>Correlation(Pow:Inten)</t>
  </si>
  <si>
    <t>Mean Cites</t>
  </si>
  <si>
    <t>Median Cites</t>
  </si>
  <si>
    <t>Mean 5y Cites</t>
  </si>
  <si>
    <t>Median 5y Cites</t>
  </si>
  <si>
    <t>Mean 5y h-index</t>
  </si>
  <si>
    <t>Median 5y h-index</t>
  </si>
  <si>
    <t>Mean i10 5y</t>
  </si>
  <si>
    <t>Median i10 5y</t>
  </si>
  <si>
    <t>University College London (UCL)</t>
  </si>
  <si>
    <t>Mean 5y Cites[GPA,I,Power]</t>
  </si>
  <si>
    <t>Median 5y Cites[GPA,I,Power]</t>
  </si>
  <si>
    <t>Mean 5y h-index[GPA,I,Power]</t>
  </si>
  <si>
    <t>Median 5y h-index[GPA,I,Power]</t>
  </si>
  <si>
    <t>Mean i10 5y[GPA,I,Power]</t>
  </si>
  <si>
    <t>Median i10 5y[GPA,I,Power]</t>
  </si>
  <si>
    <t>Median Cites[GPA,I,Power]</t>
  </si>
  <si>
    <t>Mean Cites[GPA,I,Power]</t>
  </si>
  <si>
    <t>REF 2022 Ranking status File</t>
  </si>
  <si>
    <t>Finding the GPA, POWER, INTENSITY USING THE REQUIRED COLUMN</t>
  </si>
  <si>
    <t>Integrating the REF 2022 data and GS 2022 data (Correlation Metrics)</t>
  </si>
  <si>
    <t xml:space="preserve">Missing values treatment through excluding no profile found domains </t>
  </si>
  <si>
    <t>No profile found</t>
  </si>
  <si>
    <t>Not Extracted institute</t>
  </si>
  <si>
    <t>ucl.ac.uk</t>
  </si>
  <si>
    <t>Done</t>
  </si>
  <si>
    <t>Recheck</t>
  </si>
  <si>
    <t>Not found</t>
  </si>
  <si>
    <t>delete</t>
  </si>
  <si>
    <t>not found</t>
  </si>
  <si>
    <t>found but no value</t>
  </si>
  <si>
    <t>Due to code</t>
  </si>
  <si>
    <t>Long</t>
  </si>
  <si>
    <t xml:space="preserve">Mean i10 5y </t>
  </si>
  <si>
    <t xml:space="preserve">Median i10 5y </t>
  </si>
  <si>
    <t>Correlation Table with 130 Institutes</t>
  </si>
  <si>
    <t>Added</t>
  </si>
  <si>
    <t xml:space="preserve">After deletion </t>
  </si>
  <si>
    <t>no profile found</t>
  </si>
  <si>
    <t>Sorting/duplication</t>
  </si>
  <si>
    <t>Table 3</t>
  </si>
  <si>
    <t>Table 2</t>
  </si>
  <si>
    <t>Table 1</t>
  </si>
  <si>
    <t xml:space="preserve">Correlation Matrix after exclusion of redundant values </t>
  </si>
  <si>
    <t>Google Scholar Metrics</t>
  </si>
  <si>
    <t>REF Metrics</t>
  </si>
  <si>
    <r>
      <t xml:space="preserve">Table 5 </t>
    </r>
    <r>
      <rPr>
        <sz val="11"/>
        <color theme="1"/>
        <rFont val="Times New Roman"/>
        <family val="1"/>
      </rPr>
      <t xml:space="preserve">Correlation Matrix among REF and GS  after exclusion of redundant values </t>
    </r>
  </si>
  <si>
    <r>
      <t>Table 6</t>
    </r>
    <r>
      <rPr>
        <sz val="11"/>
        <color theme="1"/>
        <rFont val="Times New Roman"/>
        <family val="1"/>
      </rPr>
      <t xml:space="preserve"> Correlation Matrixamong REF and GS after elimination of outlier institutes</t>
    </r>
  </si>
  <si>
    <t>Correlation Matrix after elimination of outlier institutes</t>
  </si>
  <si>
    <t>New results</t>
  </si>
  <si>
    <t>Comparison among REF 2014, GS 2021, GS 2021 updated</t>
  </si>
  <si>
    <t>REF 2014</t>
  </si>
  <si>
    <t>REF/GS</t>
  </si>
  <si>
    <t>GS 2017</t>
  </si>
  <si>
    <t>Improvement</t>
  </si>
  <si>
    <t xml:space="preserve">Lowest </t>
  </si>
  <si>
    <t>Highest</t>
  </si>
  <si>
    <t>Technical/Design</t>
  </si>
  <si>
    <r>
      <t xml:space="preserve"> </t>
    </r>
    <r>
      <rPr>
        <sz val="12"/>
        <color theme="1"/>
        <rFont val="Calibri"/>
        <family val="2"/>
        <scheme val="minor"/>
      </rPr>
      <t>Mingers and O’Hanley</t>
    </r>
    <r>
      <rPr>
        <sz val="12"/>
        <color theme="1"/>
        <rFont val="Times New Roman"/>
        <family val="1"/>
      </rPr>
      <t xml:space="preserve"> [22]</t>
    </r>
  </si>
  <si>
    <t xml:space="preserve">                _____</t>
  </si>
  <si>
    <t>GSURA 2021 results</t>
  </si>
  <si>
    <t>Code restructured from R language to python.</t>
  </si>
  <si>
    <t>Less resources used by structured code.</t>
  </si>
  <si>
    <t>Only Google Scholar is used as it provides the best coverage for citation.</t>
  </si>
  <si>
    <t xml:space="preserve">GSURA 2021 improved results </t>
  </si>
  <si>
    <t>Exclusion of missing values, Exclude domain names with No profiles.</t>
  </si>
  <si>
    <t>Removing redundant profiles through code.</t>
  </si>
  <si>
    <t>GSURA 2021</t>
  </si>
  <si>
    <t>Elimination of authors with Outlier detection technique.</t>
  </si>
  <si>
    <r>
      <t xml:space="preserve">Table 7. </t>
    </r>
    <r>
      <rPr>
        <sz val="11"/>
        <rFont val="Calibri"/>
        <family val="2"/>
        <scheme val="minor"/>
      </rPr>
      <t>Comparative summary of Google Scholar data extraction for institutes ranking</t>
    </r>
  </si>
  <si>
    <t>GSURA 2022</t>
  </si>
  <si>
    <t xml:space="preserve">GSURA 2022 improved results </t>
  </si>
  <si>
    <t>GSURA 2022 results</t>
  </si>
  <si>
    <t>MN:MD</t>
  </si>
  <si>
    <t>MN:MN5Y</t>
  </si>
  <si>
    <t>MN:MD5Y</t>
  </si>
  <si>
    <t>MN:MN5Y H-INDEX</t>
  </si>
  <si>
    <t>MN:MD5Y H-INDEX</t>
  </si>
  <si>
    <t>MN:MNI10</t>
  </si>
  <si>
    <t>MN:MDI10</t>
  </si>
  <si>
    <t>Comparison among REF 2014, GS 2021, GS 2022</t>
  </si>
  <si>
    <r>
      <t xml:space="preserve"> </t>
    </r>
    <r>
      <rPr>
        <sz val="11"/>
        <color theme="1"/>
        <rFont val="Calibri"/>
        <family val="2"/>
        <scheme val="minor"/>
      </rPr>
      <t>Mingers and O’Hanley</t>
    </r>
    <r>
      <rPr>
        <sz val="11"/>
        <color theme="1"/>
        <rFont val="Times New Roman"/>
        <family val="1"/>
      </rPr>
      <t xml:space="preserve"> [22]</t>
    </r>
  </si>
  <si>
    <t>Comparison among UK-REF 2014, 2022 and GS 2022</t>
  </si>
  <si>
    <t>UK-REF</t>
  </si>
  <si>
    <t>Google Scholar</t>
  </si>
  <si>
    <t xml:space="preserve"> Mingers and O’Hanley [22]</t>
  </si>
  <si>
    <t>UK-REF 2014</t>
  </si>
  <si>
    <t xml:space="preserve">Removing redundant profiles, False ownership, Theses and Dissertations </t>
  </si>
  <si>
    <t>HEC-PAK 2022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</si>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</sst>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8"/>
      <color rgb="FF494343"/>
      <name val="Arial"/>
      <family val="2"/>
    </font>
    <font>
      <b/>
      <sz val="11"/>
      <color rgb="FF49434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9434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1" applyAlignment="1">
      <alignment vertical="center" wrapText="1"/>
    </xf>
    <xf numFmtId="0" fontId="3" fillId="0" borderId="0" xfId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1" applyAlignment="1">
      <alignment horizontal="right" vertical="center" indent="1"/>
    </xf>
    <xf numFmtId="0" fontId="4" fillId="3" borderId="1" xfId="0" applyFont="1" applyFill="1" applyBorder="1" applyAlignment="1">
      <alignment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164" fontId="8" fillId="0" borderId="2" xfId="2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8" fillId="0" borderId="1" xfId="2" applyNumberFormat="1" applyFont="1" applyFill="1" applyBorder="1" applyAlignment="1">
      <alignment horizontal="center" vertical="center" textRotation="90"/>
    </xf>
    <xf numFmtId="0" fontId="7" fillId="5" borderId="1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7" borderId="1" xfId="0" applyFont="1" applyFill="1" applyBorder="1" applyAlignment="1">
      <alignment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4" borderId="0" xfId="0" applyFill="1" applyBorder="1"/>
    <xf numFmtId="164" fontId="8" fillId="0" borderId="3" xfId="2" applyNumberFormat="1" applyFont="1" applyFill="1" applyBorder="1" applyAlignment="1">
      <alignment horizontal="center" vertical="center" textRotation="90"/>
    </xf>
    <xf numFmtId="0" fontId="8" fillId="0" borderId="0" xfId="0" applyFont="1"/>
    <xf numFmtId="0" fontId="5" fillId="6" borderId="1" xfId="0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7" borderId="0" xfId="0" applyFill="1" applyAlignment="1">
      <alignment vertical="center"/>
    </xf>
    <xf numFmtId="0" fontId="11" fillId="5" borderId="0" xfId="0" applyFont="1" applyFill="1" applyAlignment="1">
      <alignment vertical="center"/>
    </xf>
    <xf numFmtId="0" fontId="0" fillId="8" borderId="0" xfId="0" applyFill="1" applyAlignment="1">
      <alignment wrapText="1"/>
    </xf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vertical="center"/>
    </xf>
    <xf numFmtId="2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4" fillId="0" borderId="0" xfId="0" applyFont="1"/>
    <xf numFmtId="0" fontId="13" fillId="6" borderId="1" xfId="0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2" fontId="12" fillId="0" borderId="1" xfId="0" applyNumberFormat="1" applyFont="1" applyBorder="1" applyAlignment="1">
      <alignment horizontal="center" vertical="center" wrapText="1"/>
    </xf>
    <xf numFmtId="0" fontId="0" fillId="11" borderId="0" xfId="0" applyFill="1"/>
    <xf numFmtId="2" fontId="0" fillId="11" borderId="0" xfId="0" applyNumberFormat="1" applyFill="1"/>
    <xf numFmtId="0" fontId="16" fillId="11" borderId="0" xfId="0" applyFont="1" applyFill="1"/>
    <xf numFmtId="2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6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6" borderId="1" xfId="0" applyFont="1" applyFill="1" applyBorder="1" applyAlignment="1">
      <alignment horizontal="left" vertical="center"/>
    </xf>
    <xf numFmtId="0" fontId="12" fillId="6" borderId="4" xfId="0" applyFont="1" applyFill="1" applyBorder="1" applyAlignment="1">
      <alignment horizontal="center" wrapText="1"/>
    </xf>
    <xf numFmtId="0" fontId="12" fillId="6" borderId="5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left"/>
    </xf>
    <xf numFmtId="0" fontId="13" fillId="6" borderId="5" xfId="0" applyFont="1" applyFill="1" applyBorder="1" applyAlignment="1">
      <alignment horizontal="left"/>
    </xf>
    <xf numFmtId="0" fontId="13" fillId="6" borderId="6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3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13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1</xdr:col>
          <xdr:colOff>88900</xdr:colOff>
          <xdr:row>104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1</xdr:col>
          <xdr:colOff>63500</xdr:colOff>
          <xdr:row>136</xdr:row>
          <xdr:rowOff>44450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image" Target="../media/image2.emf"/><Relationship Id="rId3" Type="http://schemas.openxmlformats.org/officeDocument/2006/relationships/hyperlink" Target="https://www.timeshighereducation.com/content/ref2021mainonlinetable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control" Target="../activeX/activeX2.xml"/><Relationship Id="rId2" Type="http://schemas.openxmlformats.org/officeDocument/2006/relationships/hyperlink" Target="https://www.timeshighereducation.com/content/ref2021mainonlinetable" TargetMode="External"/><Relationship Id="rId1" Type="http://schemas.openxmlformats.org/officeDocument/2006/relationships/hyperlink" Target="https://www.timeshighereducation.com/content/ref2021mainonlinetable" TargetMode="External"/><Relationship Id="rId6" Type="http://schemas.openxmlformats.org/officeDocument/2006/relationships/hyperlink" Target="https://www.timeshighereducation.com/content/ref2021mainonlinetable" TargetMode="External"/><Relationship Id="rId11" Type="http://schemas.openxmlformats.org/officeDocument/2006/relationships/image" Target="../media/image1.emf"/><Relationship Id="rId5" Type="http://schemas.openxmlformats.org/officeDocument/2006/relationships/hyperlink" Target="https://www.timeshighereducation.com/content/ref2021mainonlinetable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https://www.timeshighereducation.com/content/ref2021mainonlinetable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140"/>
  <sheetViews>
    <sheetView workbookViewId="0">
      <selection activeCell="B28" sqref="B28"/>
    </sheetView>
  </sheetViews>
  <sheetFormatPr defaultRowHeight="14.5" x14ac:dyDescent="0.35"/>
  <cols>
    <col min="2" max="2" width="17.81640625" customWidth="1"/>
    <col min="7" max="11" width="8.7265625" customWidth="1"/>
    <col min="17" max="17" width="10.453125" customWidth="1"/>
  </cols>
  <sheetData>
    <row r="1" spans="1:25" ht="43.5" x14ac:dyDescent="0.35">
      <c r="A1" s="1" t="s">
        <v>0</v>
      </c>
      <c r="C1" s="105" t="s">
        <v>185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25" ht="29" x14ac:dyDescent="0.35">
      <c r="A2" s="2" t="s">
        <v>1</v>
      </c>
    </row>
    <row r="3" spans="1:25" x14ac:dyDescent="0.35">
      <c r="A3" s="3" t="s">
        <v>2</v>
      </c>
    </row>
    <row r="4" spans="1:25" ht="42" x14ac:dyDescent="0.35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2" t="s">
        <v>20</v>
      </c>
      <c r="S4" s="12" t="s">
        <v>21</v>
      </c>
      <c r="T4" s="1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1" t="s">
        <v>27</v>
      </c>
    </row>
    <row r="5" spans="1:25" ht="25" x14ac:dyDescent="0.35">
      <c r="A5" s="7">
        <v>1</v>
      </c>
      <c r="B5" s="7" t="s">
        <v>28</v>
      </c>
      <c r="C5" s="7">
        <v>11</v>
      </c>
      <c r="D5" s="8">
        <v>1550</v>
      </c>
      <c r="E5" s="7">
        <v>100</v>
      </c>
      <c r="F5" s="7">
        <v>91.9</v>
      </c>
      <c r="G5" s="7">
        <v>66</v>
      </c>
      <c r="H5" s="7">
        <v>30</v>
      </c>
      <c r="I5" s="7">
        <v>3</v>
      </c>
      <c r="J5" s="7">
        <v>0</v>
      </c>
      <c r="K5" s="7">
        <v>0</v>
      </c>
      <c r="L5" s="7">
        <v>3.63</v>
      </c>
      <c r="M5" s="7">
        <v>3.36</v>
      </c>
      <c r="N5" s="7">
        <v>2</v>
      </c>
      <c r="O5" s="7">
        <v>0.27</v>
      </c>
      <c r="P5" s="7">
        <v>1</v>
      </c>
      <c r="Q5" s="7">
        <v>473</v>
      </c>
      <c r="R5" s="7">
        <v>9</v>
      </c>
      <c r="S5" s="7">
        <v>512</v>
      </c>
      <c r="T5" s="7">
        <v>8</v>
      </c>
      <c r="U5" s="7">
        <v>-39</v>
      </c>
      <c r="V5" s="7">
        <v>-1</v>
      </c>
      <c r="W5" s="7">
        <v>2.89</v>
      </c>
      <c r="X5" s="7">
        <v>3.34</v>
      </c>
      <c r="Y5" s="7">
        <v>-0.45</v>
      </c>
    </row>
    <row r="6" spans="1:25" ht="25" x14ac:dyDescent="0.35">
      <c r="A6" s="9">
        <v>2</v>
      </c>
      <c r="B6" s="9" t="s">
        <v>29</v>
      </c>
      <c r="C6" s="9">
        <v>2</v>
      </c>
      <c r="D6" s="9">
        <v>102</v>
      </c>
      <c r="E6" s="9">
        <v>100</v>
      </c>
      <c r="F6" s="9">
        <v>95.5</v>
      </c>
      <c r="G6" s="9">
        <v>60</v>
      </c>
      <c r="H6" s="9">
        <v>37</v>
      </c>
      <c r="I6" s="9">
        <v>2</v>
      </c>
      <c r="J6" s="9">
        <v>0</v>
      </c>
      <c r="K6" s="9">
        <v>0</v>
      </c>
      <c r="L6" s="9">
        <v>3.58</v>
      </c>
      <c r="M6" s="9">
        <v>3.4</v>
      </c>
      <c r="N6" s="9">
        <v>1</v>
      </c>
      <c r="O6" s="9">
        <v>0.18</v>
      </c>
      <c r="P6" s="9">
        <v>-1</v>
      </c>
      <c r="Q6" s="9">
        <v>31</v>
      </c>
      <c r="R6" s="9">
        <v>101</v>
      </c>
      <c r="S6" s="9">
        <v>43</v>
      </c>
      <c r="T6" s="9">
        <v>86</v>
      </c>
      <c r="U6" s="9">
        <v>-12</v>
      </c>
      <c r="V6" s="9">
        <v>-15</v>
      </c>
      <c r="W6" s="9">
        <v>0.18</v>
      </c>
      <c r="X6" s="9">
        <v>0.28999999999999998</v>
      </c>
      <c r="Y6" s="9">
        <v>-0.11</v>
      </c>
    </row>
    <row r="7" spans="1:25" ht="25" x14ac:dyDescent="0.35">
      <c r="A7" s="9">
        <f>3</f>
        <v>3</v>
      </c>
      <c r="B7" s="9" t="s">
        <v>30</v>
      </c>
      <c r="C7" s="9">
        <v>30</v>
      </c>
      <c r="D7" s="10">
        <v>2847</v>
      </c>
      <c r="E7" s="9">
        <v>112.4</v>
      </c>
      <c r="F7" s="9">
        <v>95.1</v>
      </c>
      <c r="G7" s="9">
        <v>62</v>
      </c>
      <c r="H7" s="9">
        <v>31</v>
      </c>
      <c r="I7" s="9">
        <v>6</v>
      </c>
      <c r="J7" s="9">
        <v>1</v>
      </c>
      <c r="K7" s="9">
        <v>0</v>
      </c>
      <c r="L7" s="9">
        <v>3.53</v>
      </c>
      <c r="M7" s="9">
        <v>3.33</v>
      </c>
      <c r="N7" s="9">
        <v>5</v>
      </c>
      <c r="O7" s="9">
        <v>0.2</v>
      </c>
      <c r="P7" s="9">
        <v>2</v>
      </c>
      <c r="Q7" s="9">
        <v>846</v>
      </c>
      <c r="R7" s="9">
        <v>3</v>
      </c>
      <c r="S7" s="9">
        <v>841</v>
      </c>
      <c r="T7" s="9">
        <v>3</v>
      </c>
      <c r="U7" s="9">
        <v>4</v>
      </c>
      <c r="V7" s="9">
        <v>0</v>
      </c>
      <c r="W7" s="9">
        <v>4.99</v>
      </c>
      <c r="X7" s="9">
        <v>5.49</v>
      </c>
      <c r="Y7" s="9">
        <v>-0.5</v>
      </c>
    </row>
    <row r="8" spans="1:25" ht="37.5" x14ac:dyDescent="0.35">
      <c r="A8" s="9">
        <f>3</f>
        <v>3</v>
      </c>
      <c r="B8" s="9" t="s">
        <v>31</v>
      </c>
      <c r="C8" s="9">
        <v>15</v>
      </c>
      <c r="D8" s="9">
        <v>651</v>
      </c>
      <c r="E8" s="9">
        <v>100</v>
      </c>
      <c r="F8" s="9">
        <v>84.7</v>
      </c>
      <c r="G8" s="9">
        <v>59</v>
      </c>
      <c r="H8" s="9">
        <v>34</v>
      </c>
      <c r="I8" s="9">
        <v>6</v>
      </c>
      <c r="J8" s="9">
        <v>0</v>
      </c>
      <c r="K8" s="9">
        <v>0</v>
      </c>
      <c r="L8" s="9">
        <v>3.53</v>
      </c>
      <c r="M8" s="9">
        <v>3.35</v>
      </c>
      <c r="N8" s="9">
        <v>3</v>
      </c>
      <c r="O8" s="9">
        <v>0.18</v>
      </c>
      <c r="P8" s="9">
        <v>0</v>
      </c>
      <c r="Q8" s="9">
        <v>193</v>
      </c>
      <c r="R8" s="9">
        <v>33</v>
      </c>
      <c r="S8" s="9">
        <v>216</v>
      </c>
      <c r="T8" s="9">
        <v>28</v>
      </c>
      <c r="U8" s="9">
        <v>-23</v>
      </c>
      <c r="V8" s="9">
        <v>-5</v>
      </c>
      <c r="W8" s="9">
        <v>1.1100000000000001</v>
      </c>
      <c r="X8" s="9">
        <v>1.46</v>
      </c>
      <c r="Y8" s="9">
        <v>-0.34</v>
      </c>
    </row>
    <row r="9" spans="1:25" x14ac:dyDescent="0.35">
      <c r="A9" s="9">
        <v>5</v>
      </c>
      <c r="B9" s="9" t="s">
        <v>32</v>
      </c>
      <c r="C9" s="9">
        <v>28</v>
      </c>
      <c r="D9" s="10">
        <v>1494</v>
      </c>
      <c r="E9" s="9">
        <v>100</v>
      </c>
      <c r="F9" s="9">
        <v>91.3</v>
      </c>
      <c r="G9" s="9">
        <v>57</v>
      </c>
      <c r="H9" s="9">
        <v>37</v>
      </c>
      <c r="I9" s="9">
        <v>6</v>
      </c>
      <c r="J9" s="9">
        <v>0</v>
      </c>
      <c r="K9" s="9">
        <v>0</v>
      </c>
      <c r="L9" s="9">
        <v>3.51</v>
      </c>
      <c r="M9" s="9">
        <v>3.18</v>
      </c>
      <c r="N9" s="9">
        <f>11</f>
        <v>11</v>
      </c>
      <c r="O9" s="9">
        <v>0.33</v>
      </c>
      <c r="P9" s="9">
        <v>6</v>
      </c>
      <c r="Q9" s="9">
        <v>441</v>
      </c>
      <c r="R9" s="9">
        <v>10</v>
      </c>
      <c r="S9" s="9">
        <v>438</v>
      </c>
      <c r="T9" s="9">
        <v>9</v>
      </c>
      <c r="U9" s="9">
        <v>3</v>
      </c>
      <c r="V9" s="9">
        <v>-1</v>
      </c>
      <c r="W9" s="9">
        <v>2.4900000000000002</v>
      </c>
      <c r="X9" s="9">
        <v>2.52</v>
      </c>
      <c r="Y9" s="9">
        <v>-0.03</v>
      </c>
    </row>
    <row r="10" spans="1:25" x14ac:dyDescent="0.35">
      <c r="A10" s="9">
        <v>6</v>
      </c>
      <c r="B10" s="9" t="s">
        <v>33</v>
      </c>
      <c r="C10" s="9">
        <v>32</v>
      </c>
      <c r="D10" s="10">
        <v>3177</v>
      </c>
      <c r="E10" s="9">
        <v>100</v>
      </c>
      <c r="F10" s="9">
        <v>91.3</v>
      </c>
      <c r="G10" s="9">
        <v>58</v>
      </c>
      <c r="H10" s="9">
        <v>34</v>
      </c>
      <c r="I10" s="9">
        <v>7</v>
      </c>
      <c r="J10" s="9">
        <v>1</v>
      </c>
      <c r="K10" s="9">
        <v>0</v>
      </c>
      <c r="L10" s="9">
        <v>3.5</v>
      </c>
      <c r="M10" s="9">
        <v>3.22</v>
      </c>
      <c r="N10" s="9">
        <f>8</f>
        <v>8</v>
      </c>
      <c r="O10" s="9">
        <v>0.28000000000000003</v>
      </c>
      <c r="P10" s="9">
        <v>2</v>
      </c>
      <c r="Q10" s="9">
        <v>935</v>
      </c>
      <c r="R10" s="9">
        <v>2</v>
      </c>
      <c r="S10" s="9">
        <v>1000</v>
      </c>
      <c r="T10" s="9">
        <v>1</v>
      </c>
      <c r="U10" s="9">
        <v>-65</v>
      </c>
      <c r="V10" s="9">
        <v>-1</v>
      </c>
      <c r="W10" s="9">
        <v>5.34</v>
      </c>
      <c r="X10" s="9">
        <v>6.23</v>
      </c>
      <c r="Y10" s="9">
        <v>-0.89</v>
      </c>
    </row>
    <row r="11" spans="1:25" x14ac:dyDescent="0.35">
      <c r="A11" s="9">
        <v>7</v>
      </c>
      <c r="B11" s="9" t="s">
        <v>34</v>
      </c>
      <c r="C11" s="9">
        <v>31</v>
      </c>
      <c r="D11" s="10">
        <v>3405</v>
      </c>
      <c r="E11" s="9">
        <v>106.7</v>
      </c>
      <c r="F11" s="9">
        <v>86.8</v>
      </c>
      <c r="G11" s="9">
        <v>59</v>
      </c>
      <c r="H11" s="9">
        <v>32</v>
      </c>
      <c r="I11" s="9">
        <v>8</v>
      </c>
      <c r="J11" s="9">
        <v>1</v>
      </c>
      <c r="K11" s="9">
        <v>0</v>
      </c>
      <c r="L11" s="9">
        <v>3.49</v>
      </c>
      <c r="M11" s="9">
        <v>3.34</v>
      </c>
      <c r="N11" s="9">
        <v>4</v>
      </c>
      <c r="O11" s="9">
        <v>0.15</v>
      </c>
      <c r="P11" s="9">
        <v>-3</v>
      </c>
      <c r="Q11" s="9">
        <v>1000</v>
      </c>
      <c r="R11" s="9">
        <v>1</v>
      </c>
      <c r="S11" s="9">
        <v>974</v>
      </c>
      <c r="T11" s="9">
        <v>2</v>
      </c>
      <c r="U11" s="9">
        <v>26</v>
      </c>
      <c r="V11" s="9">
        <v>1</v>
      </c>
      <c r="W11" s="9">
        <v>5.75</v>
      </c>
      <c r="X11" s="9">
        <v>6.44</v>
      </c>
      <c r="Y11" s="9">
        <v>-0.7</v>
      </c>
    </row>
    <row r="12" spans="1:25" ht="25" x14ac:dyDescent="0.35">
      <c r="A12" s="9">
        <v>8</v>
      </c>
      <c r="B12" s="9" t="s">
        <v>35</v>
      </c>
      <c r="C12" s="9">
        <v>31</v>
      </c>
      <c r="D12" s="10">
        <v>2124</v>
      </c>
      <c r="E12" s="9">
        <v>100</v>
      </c>
      <c r="F12" s="9">
        <v>78</v>
      </c>
      <c r="G12" s="9">
        <v>55</v>
      </c>
      <c r="H12" s="9">
        <v>38</v>
      </c>
      <c r="I12" s="9">
        <v>6</v>
      </c>
      <c r="J12" s="9">
        <v>0</v>
      </c>
      <c r="K12" s="9">
        <v>0</v>
      </c>
      <c r="L12" s="9">
        <v>3.47</v>
      </c>
      <c r="M12" s="9">
        <v>3.16</v>
      </c>
      <c r="N12" s="9">
        <v>17</v>
      </c>
      <c r="O12" s="9">
        <v>0.31</v>
      </c>
      <c r="P12" s="9">
        <v>9</v>
      </c>
      <c r="Q12" s="9">
        <v>620</v>
      </c>
      <c r="R12" s="9">
        <v>5</v>
      </c>
      <c r="S12" s="9">
        <v>597</v>
      </c>
      <c r="T12" s="9">
        <v>5</v>
      </c>
      <c r="U12" s="9">
        <v>23</v>
      </c>
      <c r="V12" s="9">
        <v>0</v>
      </c>
      <c r="W12" s="9">
        <v>3.44</v>
      </c>
      <c r="X12" s="9">
        <v>3.4</v>
      </c>
      <c r="Y12" s="9">
        <v>0.05</v>
      </c>
    </row>
    <row r="13" spans="1:25" ht="25" x14ac:dyDescent="0.35">
      <c r="A13" s="9">
        <v>9</v>
      </c>
      <c r="B13" s="9" t="s">
        <v>36</v>
      </c>
      <c r="C13" s="9">
        <v>25</v>
      </c>
      <c r="D13" s="10">
        <v>1883</v>
      </c>
      <c r="E13" s="9">
        <v>100</v>
      </c>
      <c r="F13" s="9">
        <v>79.7</v>
      </c>
      <c r="G13" s="9">
        <v>55</v>
      </c>
      <c r="H13" s="9">
        <v>36</v>
      </c>
      <c r="I13" s="9">
        <v>8</v>
      </c>
      <c r="J13" s="9">
        <v>0</v>
      </c>
      <c r="K13" s="9">
        <v>0</v>
      </c>
      <c r="L13" s="9">
        <v>3.46</v>
      </c>
      <c r="M13" s="9">
        <v>3.23</v>
      </c>
      <c r="N13" s="9">
        <v>7</v>
      </c>
      <c r="O13" s="9">
        <v>0.23</v>
      </c>
      <c r="P13" s="9">
        <v>-2</v>
      </c>
      <c r="Q13" s="9">
        <v>547</v>
      </c>
      <c r="R13" s="9">
        <v>6</v>
      </c>
      <c r="S13" s="9">
        <v>536</v>
      </c>
      <c r="T13" s="9">
        <v>6</v>
      </c>
      <c r="U13" s="9">
        <v>11</v>
      </c>
      <c r="V13" s="9">
        <v>0</v>
      </c>
      <c r="W13" s="9">
        <v>3.04</v>
      </c>
      <c r="X13" s="9">
        <v>3.26</v>
      </c>
      <c r="Y13" s="9">
        <v>-0.21</v>
      </c>
    </row>
    <row r="14" spans="1:25" x14ac:dyDescent="0.35">
      <c r="A14" s="9">
        <f>10</f>
        <v>10</v>
      </c>
      <c r="B14" s="9" t="s">
        <v>37</v>
      </c>
      <c r="C14" s="9">
        <v>24</v>
      </c>
      <c r="D14" s="9">
        <v>946</v>
      </c>
      <c r="E14" s="9">
        <v>100</v>
      </c>
      <c r="F14" s="9">
        <v>74.599999999999994</v>
      </c>
      <c r="G14" s="9">
        <v>53</v>
      </c>
      <c r="H14" s="9">
        <v>40</v>
      </c>
      <c r="I14" s="9">
        <v>7</v>
      </c>
      <c r="J14" s="9">
        <v>0</v>
      </c>
      <c r="K14" s="9">
        <v>0</v>
      </c>
      <c r="L14" s="9">
        <v>3.45</v>
      </c>
      <c r="M14" s="9">
        <v>3.17</v>
      </c>
      <c r="N14" s="9">
        <f>14</f>
        <v>14</v>
      </c>
      <c r="O14" s="9">
        <v>0.28000000000000003</v>
      </c>
      <c r="P14" s="9">
        <v>4</v>
      </c>
      <c r="Q14" s="9">
        <v>275</v>
      </c>
      <c r="R14" s="9">
        <v>22</v>
      </c>
      <c r="S14" s="9">
        <v>247</v>
      </c>
      <c r="T14" s="9">
        <v>23</v>
      </c>
      <c r="U14" s="9">
        <v>28</v>
      </c>
      <c r="V14" s="9">
        <v>1</v>
      </c>
      <c r="W14" s="9">
        <v>1.5</v>
      </c>
      <c r="X14" s="9">
        <v>1.41</v>
      </c>
      <c r="Y14" s="9">
        <v>0.09</v>
      </c>
    </row>
    <row r="15" spans="1:25" ht="37.5" x14ac:dyDescent="0.35">
      <c r="A15" s="9">
        <f>10</f>
        <v>10</v>
      </c>
      <c r="B15" s="9" t="s">
        <v>38</v>
      </c>
      <c r="C15" s="9">
        <v>2</v>
      </c>
      <c r="D15" s="9">
        <v>451</v>
      </c>
      <c r="E15" s="9">
        <v>100</v>
      </c>
      <c r="F15" s="9">
        <v>82.8</v>
      </c>
      <c r="G15" s="9">
        <v>52</v>
      </c>
      <c r="H15" s="9">
        <v>40</v>
      </c>
      <c r="I15" s="9">
        <v>8</v>
      </c>
      <c r="J15" s="9">
        <v>0</v>
      </c>
      <c r="K15" s="9">
        <v>0</v>
      </c>
      <c r="L15" s="9">
        <v>3.45</v>
      </c>
      <c r="M15" s="9">
        <v>3.2</v>
      </c>
      <c r="N15" s="9">
        <v>10</v>
      </c>
      <c r="O15" s="9">
        <v>0.25</v>
      </c>
      <c r="P15" s="9">
        <v>0</v>
      </c>
      <c r="Q15" s="9">
        <v>131</v>
      </c>
      <c r="R15" s="9">
        <v>48</v>
      </c>
      <c r="S15" s="9">
        <v>122</v>
      </c>
      <c r="T15" s="9">
        <v>46</v>
      </c>
      <c r="U15" s="9">
        <v>9</v>
      </c>
      <c r="V15" s="9">
        <v>-2</v>
      </c>
      <c r="W15" s="9">
        <v>0.71</v>
      </c>
      <c r="X15" s="9">
        <v>0.75</v>
      </c>
      <c r="Y15" s="9">
        <v>-0.04</v>
      </c>
    </row>
    <row r="16" spans="1:25" ht="25" x14ac:dyDescent="0.35">
      <c r="A16" s="9">
        <v>12</v>
      </c>
      <c r="B16" s="9" t="s">
        <v>39</v>
      </c>
      <c r="C16" s="9">
        <v>2</v>
      </c>
      <c r="D16" s="9">
        <v>82</v>
      </c>
      <c r="E16" s="9">
        <v>100</v>
      </c>
      <c r="F16" s="9">
        <v>32</v>
      </c>
      <c r="G16" s="9">
        <v>54</v>
      </c>
      <c r="H16" s="9">
        <v>37</v>
      </c>
      <c r="I16" s="9">
        <v>9</v>
      </c>
      <c r="J16" s="9">
        <v>0</v>
      </c>
      <c r="K16" s="9">
        <v>0</v>
      </c>
      <c r="L16" s="9">
        <v>3.44</v>
      </c>
      <c r="M16" s="9">
        <v>3.1</v>
      </c>
      <c r="N16" s="9">
        <f>24</f>
        <v>24</v>
      </c>
      <c r="O16" s="9">
        <v>0.34</v>
      </c>
      <c r="P16" s="9">
        <v>12</v>
      </c>
      <c r="Q16" s="9">
        <v>24</v>
      </c>
      <c r="R16" s="9">
        <v>110</v>
      </c>
      <c r="S16" s="9">
        <v>13</v>
      </c>
      <c r="T16" s="9">
        <v>114</v>
      </c>
      <c r="U16" s="9">
        <v>10</v>
      </c>
      <c r="V16" s="9">
        <v>4</v>
      </c>
      <c r="W16" s="9">
        <v>0.13</v>
      </c>
      <c r="X16" s="9">
        <v>7.0000000000000007E-2</v>
      </c>
      <c r="Y16" s="9">
        <v>0.06</v>
      </c>
    </row>
    <row r="17" spans="1:25" ht="25" x14ac:dyDescent="0.35">
      <c r="A17" s="9">
        <f>13</f>
        <v>13</v>
      </c>
      <c r="B17" s="9" t="s">
        <v>40</v>
      </c>
      <c r="C17" s="9">
        <v>28</v>
      </c>
      <c r="D17" s="10">
        <v>1461</v>
      </c>
      <c r="E17" s="9">
        <v>97.7</v>
      </c>
      <c r="F17" s="9">
        <v>80.7</v>
      </c>
      <c r="G17" s="9">
        <v>52</v>
      </c>
      <c r="H17" s="9">
        <v>41</v>
      </c>
      <c r="I17" s="9">
        <v>7</v>
      </c>
      <c r="J17" s="9">
        <v>0</v>
      </c>
      <c r="K17" s="9">
        <v>0</v>
      </c>
      <c r="L17" s="9">
        <v>3.43</v>
      </c>
      <c r="M17" s="9">
        <v>3.07</v>
      </c>
      <c r="N17" s="9">
        <f>31</f>
        <v>31</v>
      </c>
      <c r="O17" s="9">
        <v>0.36</v>
      </c>
      <c r="P17" s="9">
        <v>18</v>
      </c>
      <c r="Q17" s="9">
        <v>422</v>
      </c>
      <c r="R17" s="9">
        <v>12</v>
      </c>
      <c r="S17" s="9">
        <v>396</v>
      </c>
      <c r="T17" s="9">
        <v>14</v>
      </c>
      <c r="U17" s="9">
        <v>26</v>
      </c>
      <c r="V17" s="9">
        <v>2</v>
      </c>
      <c r="W17" s="9">
        <v>2.2799999999999998</v>
      </c>
      <c r="X17" s="9">
        <v>2.0499999999999998</v>
      </c>
      <c r="Y17" s="9">
        <v>0.23</v>
      </c>
    </row>
    <row r="18" spans="1:25" ht="25" x14ac:dyDescent="0.35">
      <c r="A18" s="9">
        <f>13</f>
        <v>13</v>
      </c>
      <c r="B18" s="9" t="s">
        <v>41</v>
      </c>
      <c r="C18" s="9">
        <v>28</v>
      </c>
      <c r="D18" s="10">
        <v>1378</v>
      </c>
      <c r="E18" s="9">
        <v>100</v>
      </c>
      <c r="F18" s="9">
        <v>83.8</v>
      </c>
      <c r="G18" s="9">
        <v>51</v>
      </c>
      <c r="H18" s="9">
        <v>42</v>
      </c>
      <c r="I18" s="9">
        <v>7</v>
      </c>
      <c r="J18" s="9">
        <v>0</v>
      </c>
      <c r="K18" s="9">
        <v>0</v>
      </c>
      <c r="L18" s="9">
        <v>3.43</v>
      </c>
      <c r="M18" s="9">
        <v>3.1</v>
      </c>
      <c r="N18" s="9">
        <f>24</f>
        <v>24</v>
      </c>
      <c r="O18" s="9">
        <v>0.33</v>
      </c>
      <c r="P18" s="9">
        <v>11</v>
      </c>
      <c r="Q18" s="9">
        <v>398</v>
      </c>
      <c r="R18" s="9">
        <v>13</v>
      </c>
      <c r="S18" s="9">
        <v>413</v>
      </c>
      <c r="T18" s="9">
        <v>12</v>
      </c>
      <c r="U18" s="9">
        <v>-15</v>
      </c>
      <c r="V18" s="9">
        <v>-1</v>
      </c>
      <c r="W18" s="9">
        <v>2.12</v>
      </c>
      <c r="X18" s="9">
        <v>2.21</v>
      </c>
      <c r="Y18" s="9">
        <v>-0.08</v>
      </c>
    </row>
    <row r="19" spans="1:25" ht="25" x14ac:dyDescent="0.35">
      <c r="A19" s="9">
        <f>15</f>
        <v>15</v>
      </c>
      <c r="B19" s="9" t="s">
        <v>42</v>
      </c>
      <c r="C19" s="9">
        <v>28</v>
      </c>
      <c r="D19" s="10">
        <v>2563</v>
      </c>
      <c r="E19" s="9">
        <v>100</v>
      </c>
      <c r="F19" s="9">
        <v>83.3</v>
      </c>
      <c r="G19" s="9">
        <v>52</v>
      </c>
      <c r="H19" s="9">
        <v>39</v>
      </c>
      <c r="I19" s="9">
        <v>9</v>
      </c>
      <c r="J19" s="9">
        <v>1</v>
      </c>
      <c r="K19" s="9">
        <v>0</v>
      </c>
      <c r="L19" s="9">
        <v>3.42</v>
      </c>
      <c r="M19" s="9">
        <v>3.18</v>
      </c>
      <c r="N19" s="9">
        <f>11</f>
        <v>11</v>
      </c>
      <c r="O19" s="9">
        <v>0.24</v>
      </c>
      <c r="P19" s="9">
        <v>-4</v>
      </c>
      <c r="Q19" s="9">
        <v>737</v>
      </c>
      <c r="R19" s="9">
        <v>4</v>
      </c>
      <c r="S19" s="9">
        <v>675</v>
      </c>
      <c r="T19" s="9">
        <v>4</v>
      </c>
      <c r="U19" s="9">
        <v>62</v>
      </c>
      <c r="V19" s="9">
        <v>0</v>
      </c>
      <c r="W19" s="9">
        <v>3.97</v>
      </c>
      <c r="X19" s="9">
        <v>3.96</v>
      </c>
      <c r="Y19" s="9">
        <v>0.01</v>
      </c>
    </row>
    <row r="20" spans="1:25" ht="25" x14ac:dyDescent="0.35">
      <c r="A20" s="9">
        <f>15</f>
        <v>15</v>
      </c>
      <c r="B20" s="9" t="s">
        <v>43</v>
      </c>
      <c r="C20" s="9">
        <v>22</v>
      </c>
      <c r="D20" s="10">
        <v>1252</v>
      </c>
      <c r="E20" s="9">
        <v>100</v>
      </c>
      <c r="F20" s="9">
        <v>83.5</v>
      </c>
      <c r="G20" s="9">
        <v>50</v>
      </c>
      <c r="H20" s="9">
        <v>42</v>
      </c>
      <c r="I20" s="9">
        <v>7</v>
      </c>
      <c r="J20" s="9">
        <v>0</v>
      </c>
      <c r="K20" s="9">
        <v>0</v>
      </c>
      <c r="L20" s="9">
        <v>3.42</v>
      </c>
      <c r="M20" s="9">
        <v>3.22</v>
      </c>
      <c r="N20" s="9">
        <f>8</f>
        <v>8</v>
      </c>
      <c r="O20" s="9">
        <v>0.2</v>
      </c>
      <c r="P20" s="9">
        <v>-7</v>
      </c>
      <c r="Q20" s="9">
        <v>361</v>
      </c>
      <c r="R20" s="9">
        <v>17</v>
      </c>
      <c r="S20" s="9">
        <v>363</v>
      </c>
      <c r="T20" s="9">
        <v>15</v>
      </c>
      <c r="U20" s="9">
        <v>-3</v>
      </c>
      <c r="V20" s="9">
        <v>-2</v>
      </c>
      <c r="W20" s="9">
        <v>1.92</v>
      </c>
      <c r="X20" s="9">
        <v>2.12</v>
      </c>
      <c r="Y20" s="9">
        <v>-0.2</v>
      </c>
    </row>
    <row r="21" spans="1:25" ht="25" x14ac:dyDescent="0.35">
      <c r="A21" s="9">
        <v>17</v>
      </c>
      <c r="B21" s="9" t="s">
        <v>44</v>
      </c>
      <c r="C21" s="9">
        <v>25</v>
      </c>
      <c r="D21" s="10">
        <v>1313</v>
      </c>
      <c r="E21" s="9">
        <v>100</v>
      </c>
      <c r="F21" s="9">
        <v>89.8</v>
      </c>
      <c r="G21" s="9">
        <v>49</v>
      </c>
      <c r="H21" s="9">
        <v>43</v>
      </c>
      <c r="I21" s="9">
        <v>7</v>
      </c>
      <c r="J21" s="9">
        <v>0</v>
      </c>
      <c r="K21" s="9">
        <v>0</v>
      </c>
      <c r="L21" s="9">
        <v>3.41</v>
      </c>
      <c r="M21" s="9">
        <v>3.15</v>
      </c>
      <c r="N21" s="9">
        <f>18</f>
        <v>18</v>
      </c>
      <c r="O21" s="9">
        <v>0.26</v>
      </c>
      <c r="P21" s="9">
        <v>1</v>
      </c>
      <c r="Q21" s="9">
        <v>377</v>
      </c>
      <c r="R21" s="9">
        <v>16</v>
      </c>
      <c r="S21" s="9">
        <v>425</v>
      </c>
      <c r="T21" s="9">
        <v>11</v>
      </c>
      <c r="U21" s="9">
        <v>-48</v>
      </c>
      <c r="V21" s="9">
        <v>-5</v>
      </c>
      <c r="W21" s="9">
        <v>1.99</v>
      </c>
      <c r="X21" s="9">
        <v>2.35</v>
      </c>
      <c r="Y21" s="9">
        <v>-0.36</v>
      </c>
    </row>
    <row r="22" spans="1:25" ht="25" x14ac:dyDescent="0.35">
      <c r="A22" s="9">
        <v>18</v>
      </c>
      <c r="B22" s="9" t="s">
        <v>45</v>
      </c>
      <c r="C22" s="9">
        <v>25</v>
      </c>
      <c r="D22" s="10">
        <v>1518</v>
      </c>
      <c r="E22" s="9">
        <v>100</v>
      </c>
      <c r="F22" s="9">
        <v>74.2</v>
      </c>
      <c r="G22" s="9">
        <v>48</v>
      </c>
      <c r="H22" s="9">
        <v>44</v>
      </c>
      <c r="I22" s="9">
        <v>8</v>
      </c>
      <c r="J22" s="9">
        <v>0</v>
      </c>
      <c r="K22" s="9">
        <v>0</v>
      </c>
      <c r="L22" s="9">
        <v>3.4</v>
      </c>
      <c r="M22" s="9">
        <v>3.17</v>
      </c>
      <c r="N22" s="9">
        <f>14</f>
        <v>14</v>
      </c>
      <c r="O22" s="9">
        <v>0.23</v>
      </c>
      <c r="P22" s="9">
        <v>-4</v>
      </c>
      <c r="Q22" s="9">
        <v>434</v>
      </c>
      <c r="R22" s="9">
        <v>11</v>
      </c>
      <c r="S22" s="9">
        <v>401</v>
      </c>
      <c r="T22" s="9">
        <v>13</v>
      </c>
      <c r="U22" s="9">
        <v>33</v>
      </c>
      <c r="V22" s="9">
        <v>2</v>
      </c>
      <c r="W22" s="9">
        <v>2.2599999999999998</v>
      </c>
      <c r="X22" s="9">
        <v>2.2400000000000002</v>
      </c>
      <c r="Y22" s="9">
        <v>0.02</v>
      </c>
    </row>
    <row r="23" spans="1:25" ht="25" x14ac:dyDescent="0.35">
      <c r="A23" s="9">
        <v>19</v>
      </c>
      <c r="B23" s="9" t="s">
        <v>46</v>
      </c>
      <c r="C23" s="9">
        <v>20</v>
      </c>
      <c r="D23" s="10">
        <v>1040</v>
      </c>
      <c r="E23" s="9">
        <v>100</v>
      </c>
      <c r="F23" s="9">
        <v>73.599999999999994</v>
      </c>
      <c r="G23" s="9">
        <v>47</v>
      </c>
      <c r="H23" s="9">
        <v>45</v>
      </c>
      <c r="I23" s="9">
        <v>7</v>
      </c>
      <c r="J23" s="9">
        <v>0</v>
      </c>
      <c r="K23" s="9">
        <v>0</v>
      </c>
      <c r="L23" s="9">
        <v>3.39</v>
      </c>
      <c r="M23" s="9">
        <v>3.18</v>
      </c>
      <c r="N23" s="9">
        <f>11</f>
        <v>11</v>
      </c>
      <c r="O23" s="9">
        <v>0.21</v>
      </c>
      <c r="P23" s="9">
        <v>-8</v>
      </c>
      <c r="Q23" s="9">
        <v>297</v>
      </c>
      <c r="R23" s="9">
        <v>21</v>
      </c>
      <c r="S23" s="9">
        <v>259</v>
      </c>
      <c r="T23" s="9">
        <v>22</v>
      </c>
      <c r="U23" s="9">
        <v>38</v>
      </c>
      <c r="V23" s="9">
        <v>1</v>
      </c>
      <c r="W23" s="9">
        <v>1.54</v>
      </c>
      <c r="X23" s="9">
        <v>1.46</v>
      </c>
      <c r="Y23" s="9">
        <v>0.08</v>
      </c>
    </row>
    <row r="24" spans="1:25" ht="25" x14ac:dyDescent="0.35">
      <c r="A24" s="9">
        <v>20</v>
      </c>
      <c r="B24" s="9" t="s">
        <v>47</v>
      </c>
      <c r="C24" s="9">
        <v>23</v>
      </c>
      <c r="D24" s="9">
        <v>732</v>
      </c>
      <c r="E24" s="9">
        <v>100</v>
      </c>
      <c r="F24" s="9">
        <v>75</v>
      </c>
      <c r="G24" s="9">
        <v>47</v>
      </c>
      <c r="H24" s="9">
        <v>44</v>
      </c>
      <c r="I24" s="9">
        <v>9</v>
      </c>
      <c r="J24" s="9">
        <v>0</v>
      </c>
      <c r="K24" s="9">
        <v>0</v>
      </c>
      <c r="L24" s="9">
        <v>3.38</v>
      </c>
      <c r="M24" s="9">
        <v>3.11</v>
      </c>
      <c r="N24" s="9">
        <v>23</v>
      </c>
      <c r="O24" s="9">
        <v>0.27</v>
      </c>
      <c r="P24" s="9">
        <v>3</v>
      </c>
      <c r="Q24" s="9">
        <v>208</v>
      </c>
      <c r="R24" s="9">
        <v>29</v>
      </c>
      <c r="S24" s="9">
        <v>172</v>
      </c>
      <c r="T24" s="9">
        <v>36</v>
      </c>
      <c r="U24" s="9">
        <v>36</v>
      </c>
      <c r="V24" s="9">
        <v>7</v>
      </c>
      <c r="W24" s="9">
        <v>1.07</v>
      </c>
      <c r="X24" s="9">
        <v>0.91</v>
      </c>
      <c r="Y24" s="9">
        <v>0.16</v>
      </c>
    </row>
    <row r="25" spans="1:25" x14ac:dyDescent="0.35">
      <c r="A25" s="9">
        <v>21</v>
      </c>
      <c r="B25" s="9" t="s">
        <v>48</v>
      </c>
      <c r="C25" s="9">
        <v>17</v>
      </c>
      <c r="D25" s="9">
        <v>900</v>
      </c>
      <c r="E25" s="9">
        <v>100</v>
      </c>
      <c r="F25" s="9">
        <v>77.2</v>
      </c>
      <c r="G25" s="9">
        <v>46</v>
      </c>
      <c r="H25" s="9">
        <v>45</v>
      </c>
      <c r="I25" s="9">
        <v>8</v>
      </c>
      <c r="J25" s="9">
        <v>0</v>
      </c>
      <c r="K25" s="9">
        <v>0</v>
      </c>
      <c r="L25" s="9">
        <v>3.37</v>
      </c>
      <c r="M25" s="9">
        <v>3.15</v>
      </c>
      <c r="N25" s="9">
        <f>18</f>
        <v>18</v>
      </c>
      <c r="O25" s="9">
        <v>0.22</v>
      </c>
      <c r="P25" s="9">
        <v>-3</v>
      </c>
      <c r="Q25" s="9">
        <v>255</v>
      </c>
      <c r="R25" s="9">
        <v>25</v>
      </c>
      <c r="S25" s="9">
        <v>221</v>
      </c>
      <c r="T25" s="9">
        <v>26</v>
      </c>
      <c r="U25" s="9">
        <v>34</v>
      </c>
      <c r="V25" s="9">
        <v>1</v>
      </c>
      <c r="W25" s="9">
        <v>1.3</v>
      </c>
      <c r="X25" s="9">
        <v>1.25</v>
      </c>
      <c r="Y25" s="9">
        <v>0.05</v>
      </c>
    </row>
    <row r="26" spans="1:25" x14ac:dyDescent="0.35">
      <c r="A26" s="9">
        <v>22</v>
      </c>
      <c r="B26" s="9" t="s">
        <v>49</v>
      </c>
      <c r="C26" s="9">
        <v>23</v>
      </c>
      <c r="D26" s="10">
        <v>1406</v>
      </c>
      <c r="E26" s="9">
        <v>100</v>
      </c>
      <c r="F26" s="9">
        <v>62.4</v>
      </c>
      <c r="G26" s="9">
        <v>45</v>
      </c>
      <c r="H26" s="9">
        <v>45</v>
      </c>
      <c r="I26" s="9">
        <v>9</v>
      </c>
      <c r="J26" s="9">
        <v>1</v>
      </c>
      <c r="K26" s="9">
        <v>0</v>
      </c>
      <c r="L26" s="9">
        <v>3.36</v>
      </c>
      <c r="M26" s="9">
        <v>3.27</v>
      </c>
      <c r="N26" s="9">
        <v>6</v>
      </c>
      <c r="O26" s="9">
        <v>0.09</v>
      </c>
      <c r="P26" s="9">
        <v>-16</v>
      </c>
      <c r="Q26" s="9">
        <v>397</v>
      </c>
      <c r="R26" s="9">
        <v>14</v>
      </c>
      <c r="S26" s="9">
        <v>292</v>
      </c>
      <c r="T26" s="9">
        <v>18</v>
      </c>
      <c r="U26" s="9">
        <v>105</v>
      </c>
      <c r="V26" s="9">
        <v>4</v>
      </c>
      <c r="W26" s="9">
        <v>2.0099999999999998</v>
      </c>
      <c r="X26" s="9">
        <v>1.78</v>
      </c>
      <c r="Y26" s="9">
        <v>0.23</v>
      </c>
    </row>
    <row r="27" spans="1:25" x14ac:dyDescent="0.35">
      <c r="A27" s="9">
        <f>23</f>
        <v>23</v>
      </c>
      <c r="B27" s="9" t="s">
        <v>50</v>
      </c>
      <c r="C27" s="9">
        <v>28</v>
      </c>
      <c r="D27" s="10">
        <v>1686</v>
      </c>
      <c r="E27" s="9">
        <v>99.2</v>
      </c>
      <c r="F27" s="9">
        <v>74.900000000000006</v>
      </c>
      <c r="G27" s="9">
        <v>46</v>
      </c>
      <c r="H27" s="9">
        <v>44</v>
      </c>
      <c r="I27" s="9">
        <v>9</v>
      </c>
      <c r="J27" s="9">
        <v>1</v>
      </c>
      <c r="K27" s="9">
        <v>0</v>
      </c>
      <c r="L27" s="9">
        <v>3.35</v>
      </c>
      <c r="M27" s="9">
        <v>3.13</v>
      </c>
      <c r="N27" s="9">
        <f>21</f>
        <v>21</v>
      </c>
      <c r="O27" s="9">
        <v>0.22</v>
      </c>
      <c r="P27" s="9">
        <v>-2</v>
      </c>
      <c r="Q27" s="9">
        <v>475</v>
      </c>
      <c r="R27" s="9">
        <v>8</v>
      </c>
      <c r="S27" s="9">
        <v>436</v>
      </c>
      <c r="T27" s="9">
        <v>10</v>
      </c>
      <c r="U27" s="9">
        <v>39</v>
      </c>
      <c r="V27" s="9">
        <v>2</v>
      </c>
      <c r="W27" s="9">
        <v>2.42</v>
      </c>
      <c r="X27" s="9">
        <v>2.39</v>
      </c>
      <c r="Y27" s="9">
        <v>0.03</v>
      </c>
    </row>
    <row r="28" spans="1:25" x14ac:dyDescent="0.35">
      <c r="A28" s="9">
        <f>23</f>
        <v>23</v>
      </c>
      <c r="B28" s="9" t="s">
        <v>51</v>
      </c>
      <c r="C28" s="9">
        <v>26</v>
      </c>
      <c r="D28" s="10">
        <v>1251</v>
      </c>
      <c r="E28" s="9">
        <v>100</v>
      </c>
      <c r="F28" s="9">
        <v>81.8</v>
      </c>
      <c r="G28" s="9">
        <v>47</v>
      </c>
      <c r="H28" s="9">
        <v>42</v>
      </c>
      <c r="I28" s="9">
        <v>10</v>
      </c>
      <c r="J28" s="9">
        <v>1</v>
      </c>
      <c r="K28" s="9">
        <v>0</v>
      </c>
      <c r="L28" s="9">
        <v>3.35</v>
      </c>
      <c r="M28" s="9">
        <v>3.08</v>
      </c>
      <c r="N28" s="9">
        <v>30</v>
      </c>
      <c r="O28" s="9">
        <v>0.27</v>
      </c>
      <c r="P28" s="9">
        <v>7</v>
      </c>
      <c r="Q28" s="9">
        <v>352</v>
      </c>
      <c r="R28" s="9">
        <v>18</v>
      </c>
      <c r="S28" s="9">
        <v>275</v>
      </c>
      <c r="T28" s="9">
        <v>21</v>
      </c>
      <c r="U28" s="9">
        <v>78</v>
      </c>
      <c r="V28" s="9">
        <v>3</v>
      </c>
      <c r="W28" s="9">
        <v>1.81</v>
      </c>
      <c r="X28" s="9">
        <v>1.43</v>
      </c>
      <c r="Y28" s="9">
        <v>0.38</v>
      </c>
    </row>
    <row r="29" spans="1:25" ht="25" x14ac:dyDescent="0.35">
      <c r="A29" s="9">
        <f>25</f>
        <v>25</v>
      </c>
      <c r="B29" s="9" t="s">
        <v>52</v>
      </c>
      <c r="C29" s="9">
        <v>29</v>
      </c>
      <c r="D29" s="10">
        <v>1718</v>
      </c>
      <c r="E29" s="9">
        <v>100</v>
      </c>
      <c r="F29" s="9">
        <v>79</v>
      </c>
      <c r="G29" s="9">
        <v>45</v>
      </c>
      <c r="H29" s="9">
        <v>45</v>
      </c>
      <c r="I29" s="9">
        <v>10</v>
      </c>
      <c r="J29" s="9">
        <v>0</v>
      </c>
      <c r="K29" s="9">
        <v>0</v>
      </c>
      <c r="L29" s="9">
        <v>3.34</v>
      </c>
      <c r="M29" s="9">
        <v>3.09</v>
      </c>
      <c r="N29" s="9">
        <f>26</f>
        <v>26</v>
      </c>
      <c r="O29" s="9">
        <v>0.25</v>
      </c>
      <c r="P29" s="9">
        <v>1</v>
      </c>
      <c r="Q29" s="9">
        <v>483</v>
      </c>
      <c r="R29" s="9">
        <v>7</v>
      </c>
      <c r="S29" s="9">
        <v>525</v>
      </c>
      <c r="T29" s="9">
        <v>7</v>
      </c>
      <c r="U29" s="9">
        <v>-42</v>
      </c>
      <c r="V29" s="9">
        <v>0</v>
      </c>
      <c r="W29" s="9">
        <v>2.4300000000000002</v>
      </c>
      <c r="X29" s="9">
        <v>2.84</v>
      </c>
      <c r="Y29" s="9">
        <v>-0.41</v>
      </c>
    </row>
    <row r="30" spans="1:25" ht="25" x14ac:dyDescent="0.35">
      <c r="A30" s="9">
        <f>25</f>
        <v>25</v>
      </c>
      <c r="B30" s="9" t="s">
        <v>53</v>
      </c>
      <c r="C30" s="9">
        <v>23</v>
      </c>
      <c r="D30" s="10">
        <v>1225</v>
      </c>
      <c r="E30" s="9">
        <v>100</v>
      </c>
      <c r="F30" s="9">
        <v>70.2</v>
      </c>
      <c r="G30" s="9">
        <v>44</v>
      </c>
      <c r="H30" s="9">
        <v>47</v>
      </c>
      <c r="I30" s="9">
        <v>8</v>
      </c>
      <c r="J30" s="9">
        <v>1</v>
      </c>
      <c r="K30" s="9">
        <v>0</v>
      </c>
      <c r="L30" s="9">
        <v>3.34</v>
      </c>
      <c r="M30" s="9">
        <v>3.06</v>
      </c>
      <c r="N30" s="9">
        <f>33</f>
        <v>33</v>
      </c>
      <c r="O30" s="9">
        <v>0.28000000000000003</v>
      </c>
      <c r="P30" s="9">
        <v>8</v>
      </c>
      <c r="Q30" s="9">
        <v>344</v>
      </c>
      <c r="R30" s="9">
        <v>19</v>
      </c>
      <c r="S30" s="9">
        <v>282</v>
      </c>
      <c r="T30" s="9">
        <v>19</v>
      </c>
      <c r="U30" s="9">
        <v>62</v>
      </c>
      <c r="V30" s="9">
        <v>0</v>
      </c>
      <c r="W30" s="9">
        <v>1.71</v>
      </c>
      <c r="X30" s="9">
        <v>1.42</v>
      </c>
      <c r="Y30" s="9">
        <v>0.28999999999999998</v>
      </c>
    </row>
    <row r="31" spans="1:25" x14ac:dyDescent="0.35">
      <c r="A31" s="9">
        <f>25</f>
        <v>25</v>
      </c>
      <c r="B31" s="9" t="s">
        <v>54</v>
      </c>
      <c r="C31" s="9">
        <v>24</v>
      </c>
      <c r="D31" s="10">
        <v>1065</v>
      </c>
      <c r="E31" s="9">
        <v>100</v>
      </c>
      <c r="F31" s="9">
        <v>78.8</v>
      </c>
      <c r="G31" s="9">
        <v>45</v>
      </c>
      <c r="H31" s="9">
        <v>45</v>
      </c>
      <c r="I31" s="9">
        <v>10</v>
      </c>
      <c r="J31" s="9">
        <v>0</v>
      </c>
      <c r="K31" s="9">
        <v>0</v>
      </c>
      <c r="L31" s="9">
        <v>3.34</v>
      </c>
      <c r="M31" s="9">
        <v>3.14</v>
      </c>
      <c r="N31" s="9">
        <v>20</v>
      </c>
      <c r="O31" s="9">
        <v>0.2</v>
      </c>
      <c r="P31" s="9">
        <v>-5</v>
      </c>
      <c r="Q31" s="9">
        <v>299</v>
      </c>
      <c r="R31" s="9">
        <v>20</v>
      </c>
      <c r="S31" s="9">
        <v>282</v>
      </c>
      <c r="T31" s="9">
        <v>20</v>
      </c>
      <c r="U31" s="9">
        <v>18</v>
      </c>
      <c r="V31" s="9">
        <v>0</v>
      </c>
      <c r="W31" s="9">
        <v>1.5</v>
      </c>
      <c r="X31" s="9">
        <v>1.55</v>
      </c>
      <c r="Y31" s="9">
        <v>-0.05</v>
      </c>
    </row>
    <row r="32" spans="1:25" x14ac:dyDescent="0.35">
      <c r="A32" s="9">
        <f>28</f>
        <v>28</v>
      </c>
      <c r="B32" s="9" t="s">
        <v>55</v>
      </c>
      <c r="C32" s="9">
        <v>14</v>
      </c>
      <c r="D32" s="9">
        <v>763</v>
      </c>
      <c r="E32" s="9">
        <v>100</v>
      </c>
      <c r="F32" s="9">
        <v>73.8</v>
      </c>
      <c r="G32" s="9">
        <v>40</v>
      </c>
      <c r="H32" s="9">
        <v>52</v>
      </c>
      <c r="I32" s="9">
        <v>8</v>
      </c>
      <c r="J32" s="9">
        <v>0</v>
      </c>
      <c r="K32" s="9">
        <v>0</v>
      </c>
      <c r="L32" s="9">
        <v>3.31</v>
      </c>
      <c r="M32" s="9">
        <v>3.17</v>
      </c>
      <c r="N32" s="9">
        <f>14</f>
        <v>14</v>
      </c>
      <c r="O32" s="9">
        <v>0.14000000000000001</v>
      </c>
      <c r="P32" s="9">
        <v>-14</v>
      </c>
      <c r="Q32" s="9">
        <v>213</v>
      </c>
      <c r="R32" s="9">
        <v>28</v>
      </c>
      <c r="S32" s="9">
        <v>177</v>
      </c>
      <c r="T32" s="9">
        <v>35</v>
      </c>
      <c r="U32" s="9">
        <v>35</v>
      </c>
      <c r="V32" s="9">
        <v>7</v>
      </c>
      <c r="W32" s="9">
        <v>1.02</v>
      </c>
      <c r="X32" s="9">
        <v>0.98</v>
      </c>
      <c r="Y32" s="9">
        <v>0.04</v>
      </c>
    </row>
    <row r="33" spans="1:25" ht="25" x14ac:dyDescent="0.35">
      <c r="A33" s="9">
        <f>28</f>
        <v>28</v>
      </c>
      <c r="B33" s="9" t="s">
        <v>56</v>
      </c>
      <c r="C33" s="9">
        <v>21</v>
      </c>
      <c r="D33" s="9">
        <v>664</v>
      </c>
      <c r="E33" s="9">
        <v>100</v>
      </c>
      <c r="F33" s="9">
        <v>82.5</v>
      </c>
      <c r="G33" s="9">
        <v>42</v>
      </c>
      <c r="H33" s="9">
        <v>47</v>
      </c>
      <c r="I33" s="9">
        <v>11</v>
      </c>
      <c r="J33" s="9">
        <v>0</v>
      </c>
      <c r="K33" s="9">
        <v>0</v>
      </c>
      <c r="L33" s="9">
        <v>3.31</v>
      </c>
      <c r="M33" s="9">
        <v>3.13</v>
      </c>
      <c r="N33" s="9">
        <f>21</f>
        <v>21</v>
      </c>
      <c r="O33" s="9">
        <v>0.18</v>
      </c>
      <c r="P33" s="9">
        <v>-7</v>
      </c>
      <c r="Q33" s="9">
        <v>185</v>
      </c>
      <c r="R33" s="9">
        <v>36</v>
      </c>
      <c r="S33" s="9">
        <v>197</v>
      </c>
      <c r="T33" s="9">
        <v>32</v>
      </c>
      <c r="U33" s="9">
        <v>-12</v>
      </c>
      <c r="V33" s="9">
        <v>-4</v>
      </c>
      <c r="W33" s="9">
        <v>0.9</v>
      </c>
      <c r="X33" s="9">
        <v>1.08</v>
      </c>
      <c r="Y33" s="9">
        <v>-0.18</v>
      </c>
    </row>
    <row r="34" spans="1:25" ht="25" x14ac:dyDescent="0.35">
      <c r="A34" s="9">
        <f>30</f>
        <v>30</v>
      </c>
      <c r="B34" s="9" t="s">
        <v>57</v>
      </c>
      <c r="C34" s="9">
        <v>16</v>
      </c>
      <c r="D34" s="9">
        <v>898</v>
      </c>
      <c r="E34" s="9">
        <v>100</v>
      </c>
      <c r="F34" s="9">
        <v>88.4</v>
      </c>
      <c r="G34" s="9">
        <v>40</v>
      </c>
      <c r="H34" s="9">
        <v>51</v>
      </c>
      <c r="I34" s="9">
        <v>9</v>
      </c>
      <c r="J34" s="9">
        <v>0</v>
      </c>
      <c r="K34" s="9">
        <v>0</v>
      </c>
      <c r="L34" s="9">
        <v>3.3</v>
      </c>
      <c r="M34" s="9">
        <v>2.95</v>
      </c>
      <c r="N34" s="9">
        <f>49</f>
        <v>49</v>
      </c>
      <c r="O34" s="9">
        <v>0.35</v>
      </c>
      <c r="P34" s="9">
        <v>19</v>
      </c>
      <c r="Q34" s="9">
        <v>249</v>
      </c>
      <c r="R34" s="9">
        <v>26</v>
      </c>
      <c r="S34" s="9">
        <v>231</v>
      </c>
      <c r="T34" s="9">
        <v>25</v>
      </c>
      <c r="U34" s="9">
        <v>18</v>
      </c>
      <c r="V34" s="9">
        <v>-1</v>
      </c>
      <c r="W34" s="9">
        <v>1.19</v>
      </c>
      <c r="X34" s="9">
        <v>1.1000000000000001</v>
      </c>
      <c r="Y34" s="9">
        <v>0.08</v>
      </c>
    </row>
    <row r="35" spans="1:25" ht="25" x14ac:dyDescent="0.35">
      <c r="A35" s="9">
        <f>30</f>
        <v>30</v>
      </c>
      <c r="B35" s="9" t="s">
        <v>58</v>
      </c>
      <c r="C35" s="9">
        <v>22</v>
      </c>
      <c r="D35" s="9">
        <v>718</v>
      </c>
      <c r="E35" s="9">
        <v>100</v>
      </c>
      <c r="F35" s="9">
        <v>77.599999999999994</v>
      </c>
      <c r="G35" s="9">
        <v>42</v>
      </c>
      <c r="H35" s="9">
        <v>47</v>
      </c>
      <c r="I35" s="9">
        <v>11</v>
      </c>
      <c r="J35" s="9">
        <v>0</v>
      </c>
      <c r="K35" s="9">
        <v>0</v>
      </c>
      <c r="L35" s="9">
        <v>3.3</v>
      </c>
      <c r="M35" s="9">
        <v>2.93</v>
      </c>
      <c r="N35" s="9">
        <v>53</v>
      </c>
      <c r="O35" s="9">
        <v>0.37</v>
      </c>
      <c r="P35" s="9">
        <v>23</v>
      </c>
      <c r="Q35" s="9">
        <v>199</v>
      </c>
      <c r="R35" s="9">
        <v>31</v>
      </c>
      <c r="S35" s="9">
        <v>238</v>
      </c>
      <c r="T35" s="9">
        <v>24</v>
      </c>
      <c r="U35" s="9">
        <v>-39</v>
      </c>
      <c r="V35" s="9">
        <v>-7</v>
      </c>
      <c r="W35" s="9">
        <v>0.97</v>
      </c>
      <c r="X35" s="9">
        <v>1.06</v>
      </c>
      <c r="Y35" s="9">
        <v>-0.09</v>
      </c>
    </row>
    <row r="36" spans="1:25" ht="25" x14ac:dyDescent="0.35">
      <c r="A36" s="9">
        <f>30</f>
        <v>30</v>
      </c>
      <c r="B36" s="9" t="s">
        <v>59</v>
      </c>
      <c r="C36" s="9">
        <v>19</v>
      </c>
      <c r="D36" s="9">
        <v>531</v>
      </c>
      <c r="E36" s="9">
        <v>99.2</v>
      </c>
      <c r="F36" s="9">
        <v>77.3</v>
      </c>
      <c r="G36" s="9">
        <v>42</v>
      </c>
      <c r="H36" s="9">
        <v>46</v>
      </c>
      <c r="I36" s="9">
        <v>11</v>
      </c>
      <c r="J36" s="9">
        <v>0</v>
      </c>
      <c r="K36" s="9">
        <v>0</v>
      </c>
      <c r="L36" s="9">
        <v>3.3</v>
      </c>
      <c r="M36" s="9">
        <v>3.09</v>
      </c>
      <c r="N36" s="9">
        <f>26</f>
        <v>26</v>
      </c>
      <c r="O36" s="9">
        <v>0.21</v>
      </c>
      <c r="P36" s="9">
        <v>-4</v>
      </c>
      <c r="Q36" s="9">
        <v>147</v>
      </c>
      <c r="R36" s="9">
        <v>44</v>
      </c>
      <c r="S36" s="9">
        <v>141</v>
      </c>
      <c r="T36" s="9">
        <v>40</v>
      </c>
      <c r="U36" s="9">
        <v>6</v>
      </c>
      <c r="V36" s="9">
        <v>-4</v>
      </c>
      <c r="W36" s="9">
        <v>0.72</v>
      </c>
      <c r="X36" s="9">
        <v>0.75</v>
      </c>
      <c r="Y36" s="9">
        <v>-0.03</v>
      </c>
    </row>
    <row r="37" spans="1:25" x14ac:dyDescent="0.35">
      <c r="A37" s="9">
        <f>33</f>
        <v>33</v>
      </c>
      <c r="B37" s="9" t="s">
        <v>60</v>
      </c>
      <c r="C37" s="9">
        <v>27</v>
      </c>
      <c r="D37" s="10">
        <v>1371</v>
      </c>
      <c r="E37" s="9">
        <v>100</v>
      </c>
      <c r="F37" s="9">
        <v>79.599999999999994</v>
      </c>
      <c r="G37" s="9">
        <v>42</v>
      </c>
      <c r="H37" s="9">
        <v>46</v>
      </c>
      <c r="I37" s="9">
        <v>11</v>
      </c>
      <c r="J37" s="9">
        <v>1</v>
      </c>
      <c r="K37" s="9">
        <v>0</v>
      </c>
      <c r="L37" s="9">
        <v>3.29</v>
      </c>
      <c r="M37" s="9">
        <v>3.09</v>
      </c>
      <c r="N37" s="9">
        <f>26</f>
        <v>26</v>
      </c>
      <c r="O37" s="9">
        <v>0.2</v>
      </c>
      <c r="P37" s="9">
        <v>-7</v>
      </c>
      <c r="Q37" s="9">
        <v>380</v>
      </c>
      <c r="R37" s="9">
        <v>15</v>
      </c>
      <c r="S37" s="9">
        <v>332</v>
      </c>
      <c r="T37" s="9">
        <v>16</v>
      </c>
      <c r="U37" s="9">
        <v>48</v>
      </c>
      <c r="V37" s="9">
        <v>1</v>
      </c>
      <c r="W37" s="9">
        <v>1.85</v>
      </c>
      <c r="X37" s="9">
        <v>1.78</v>
      </c>
      <c r="Y37" s="9">
        <v>7.0000000000000007E-2</v>
      </c>
    </row>
    <row r="38" spans="1:25" x14ac:dyDescent="0.35">
      <c r="A38" s="9">
        <f>33</f>
        <v>33</v>
      </c>
      <c r="B38" s="9" t="s">
        <v>61</v>
      </c>
      <c r="C38" s="9">
        <v>25</v>
      </c>
      <c r="D38" s="9">
        <v>830</v>
      </c>
      <c r="E38" s="9">
        <v>92.8</v>
      </c>
      <c r="F38" s="9">
        <v>72.8</v>
      </c>
      <c r="G38" s="9">
        <v>41</v>
      </c>
      <c r="H38" s="9">
        <v>49</v>
      </c>
      <c r="I38" s="9">
        <v>10</v>
      </c>
      <c r="J38" s="9">
        <v>1</v>
      </c>
      <c r="K38" s="9">
        <v>0</v>
      </c>
      <c r="L38" s="9">
        <v>3.29</v>
      </c>
      <c r="M38" s="9">
        <v>3.01</v>
      </c>
      <c r="N38" s="9">
        <v>40</v>
      </c>
      <c r="O38" s="9">
        <v>0.28000000000000003</v>
      </c>
      <c r="P38" s="9">
        <v>7</v>
      </c>
      <c r="Q38" s="9">
        <v>230</v>
      </c>
      <c r="R38" s="9">
        <v>27</v>
      </c>
      <c r="S38" s="9">
        <v>182</v>
      </c>
      <c r="T38" s="9">
        <v>34</v>
      </c>
      <c r="U38" s="9">
        <v>47</v>
      </c>
      <c r="V38" s="9">
        <v>7</v>
      </c>
      <c r="W38" s="9">
        <v>1.1000000000000001</v>
      </c>
      <c r="X38" s="9">
        <v>0.92</v>
      </c>
      <c r="Y38" s="9">
        <v>0.19</v>
      </c>
    </row>
    <row r="39" spans="1:25" ht="25" x14ac:dyDescent="0.35">
      <c r="A39" s="9">
        <f>33</f>
        <v>33</v>
      </c>
      <c r="B39" s="9" t="s">
        <v>62</v>
      </c>
      <c r="C39" s="9">
        <v>14</v>
      </c>
      <c r="D39" s="9">
        <v>732</v>
      </c>
      <c r="E39" s="9">
        <v>100</v>
      </c>
      <c r="F39" s="9">
        <v>84.2</v>
      </c>
      <c r="G39" s="9">
        <v>41</v>
      </c>
      <c r="H39" s="9">
        <v>48</v>
      </c>
      <c r="I39" s="9">
        <v>10</v>
      </c>
      <c r="J39" s="9">
        <v>1</v>
      </c>
      <c r="K39" s="9">
        <v>0</v>
      </c>
      <c r="L39" s="9">
        <v>3.29</v>
      </c>
      <c r="M39" s="9">
        <v>3.04</v>
      </c>
      <c r="N39" s="9">
        <v>37</v>
      </c>
      <c r="O39" s="9">
        <v>0.25</v>
      </c>
      <c r="P39" s="9">
        <v>4</v>
      </c>
      <c r="Q39" s="9">
        <v>203</v>
      </c>
      <c r="R39" s="9">
        <v>30</v>
      </c>
      <c r="S39" s="9">
        <v>205</v>
      </c>
      <c r="T39" s="9">
        <v>31</v>
      </c>
      <c r="U39" s="9">
        <v>-3</v>
      </c>
      <c r="V39" s="9">
        <v>1</v>
      </c>
      <c r="W39" s="9">
        <v>0.98</v>
      </c>
      <c r="X39" s="9">
        <v>1.05</v>
      </c>
      <c r="Y39" s="9">
        <v>-7.0000000000000007E-2</v>
      </c>
    </row>
    <row r="40" spans="1:25" x14ac:dyDescent="0.35">
      <c r="A40" s="9">
        <f>33</f>
        <v>33</v>
      </c>
      <c r="B40" s="9" t="s">
        <v>63</v>
      </c>
      <c r="C40" s="9">
        <v>14</v>
      </c>
      <c r="D40" s="9">
        <v>611</v>
      </c>
      <c r="E40" s="9">
        <v>100</v>
      </c>
      <c r="F40" s="9">
        <v>73.2</v>
      </c>
      <c r="G40" s="9">
        <v>41</v>
      </c>
      <c r="H40" s="9">
        <v>48</v>
      </c>
      <c r="I40" s="9">
        <v>10</v>
      </c>
      <c r="J40" s="9">
        <v>1</v>
      </c>
      <c r="K40" s="9">
        <v>1</v>
      </c>
      <c r="L40" s="9">
        <v>3.29</v>
      </c>
      <c r="M40" s="9">
        <v>2.98</v>
      </c>
      <c r="N40" s="9">
        <v>45</v>
      </c>
      <c r="O40" s="9">
        <v>0.31</v>
      </c>
      <c r="P40" s="9">
        <v>12</v>
      </c>
      <c r="Q40" s="9">
        <v>169</v>
      </c>
      <c r="R40" s="9">
        <v>39</v>
      </c>
      <c r="S40" s="9">
        <v>166</v>
      </c>
      <c r="T40" s="9">
        <v>37</v>
      </c>
      <c r="U40" s="9">
        <v>4</v>
      </c>
      <c r="V40" s="9">
        <v>-2</v>
      </c>
      <c r="W40" s="9">
        <v>0.82</v>
      </c>
      <c r="X40" s="9">
        <v>0.76</v>
      </c>
      <c r="Y40" s="9">
        <v>0.06</v>
      </c>
    </row>
    <row r="41" spans="1:25" ht="25" x14ac:dyDescent="0.35">
      <c r="A41" s="9">
        <v>37</v>
      </c>
      <c r="B41" s="9" t="s">
        <v>64</v>
      </c>
      <c r="C41" s="9">
        <v>22</v>
      </c>
      <c r="D41" s="9">
        <v>964</v>
      </c>
      <c r="E41" s="9">
        <v>100</v>
      </c>
      <c r="F41" s="9">
        <v>94.8</v>
      </c>
      <c r="G41" s="9">
        <v>40</v>
      </c>
      <c r="H41" s="9">
        <v>48</v>
      </c>
      <c r="I41" s="9">
        <v>11</v>
      </c>
      <c r="J41" s="9">
        <v>1</v>
      </c>
      <c r="K41" s="9">
        <v>0</v>
      </c>
      <c r="L41" s="9">
        <v>3.27</v>
      </c>
      <c r="M41" s="9">
        <v>2.99</v>
      </c>
      <c r="N41" s="9">
        <f>42</f>
        <v>42</v>
      </c>
      <c r="O41" s="9">
        <v>0.28000000000000003</v>
      </c>
      <c r="P41" s="9">
        <v>5</v>
      </c>
      <c r="Q41" s="9">
        <v>265</v>
      </c>
      <c r="R41" s="9">
        <v>24</v>
      </c>
      <c r="S41" s="9">
        <v>314</v>
      </c>
      <c r="T41" s="9">
        <v>17</v>
      </c>
      <c r="U41" s="9">
        <v>-49</v>
      </c>
      <c r="V41" s="9">
        <v>-7</v>
      </c>
      <c r="W41" s="9">
        <v>1.26</v>
      </c>
      <c r="X41" s="9">
        <v>1.51</v>
      </c>
      <c r="Y41" s="9">
        <v>-0.24</v>
      </c>
    </row>
    <row r="42" spans="1:25" x14ac:dyDescent="0.35">
      <c r="A42" s="9">
        <v>38</v>
      </c>
      <c r="B42" s="9" t="s">
        <v>65</v>
      </c>
      <c r="C42" s="9">
        <v>26</v>
      </c>
      <c r="D42" s="9">
        <v>725</v>
      </c>
      <c r="E42" s="9">
        <v>100</v>
      </c>
      <c r="F42" s="9">
        <v>85.3</v>
      </c>
      <c r="G42" s="9">
        <v>42</v>
      </c>
      <c r="H42" s="9">
        <v>45</v>
      </c>
      <c r="I42" s="9">
        <v>12</v>
      </c>
      <c r="J42" s="9">
        <v>2</v>
      </c>
      <c r="K42" s="9">
        <v>0</v>
      </c>
      <c r="L42" s="9">
        <v>3.26</v>
      </c>
      <c r="M42" s="9">
        <v>2.95</v>
      </c>
      <c r="N42" s="9">
        <f>49</f>
        <v>49</v>
      </c>
      <c r="O42" s="9">
        <v>0.31</v>
      </c>
      <c r="P42" s="9">
        <v>11</v>
      </c>
      <c r="Q42" s="9">
        <v>199</v>
      </c>
      <c r="R42" s="9">
        <v>32</v>
      </c>
      <c r="S42" s="9">
        <v>211</v>
      </c>
      <c r="T42" s="9">
        <v>30</v>
      </c>
      <c r="U42" s="9">
        <v>-13</v>
      </c>
      <c r="V42" s="9">
        <v>-2</v>
      </c>
      <c r="W42" s="9">
        <v>0.97</v>
      </c>
      <c r="X42" s="9">
        <v>1.02</v>
      </c>
      <c r="Y42" s="9">
        <v>-0.05</v>
      </c>
    </row>
    <row r="43" spans="1:25" ht="25" x14ac:dyDescent="0.35">
      <c r="A43" s="9">
        <v>39</v>
      </c>
      <c r="B43" s="9" t="s">
        <v>66</v>
      </c>
      <c r="C43" s="9">
        <v>13</v>
      </c>
      <c r="D43" s="9">
        <v>496</v>
      </c>
      <c r="E43" s="9">
        <v>78.099999999999994</v>
      </c>
      <c r="F43" s="9">
        <v>52.5</v>
      </c>
      <c r="G43" s="9">
        <v>40</v>
      </c>
      <c r="H43" s="9">
        <v>46</v>
      </c>
      <c r="I43" s="9">
        <v>13</v>
      </c>
      <c r="J43" s="9">
        <v>1</v>
      </c>
      <c r="K43" s="9">
        <v>0</v>
      </c>
      <c r="L43" s="9">
        <v>3.25</v>
      </c>
      <c r="M43" s="9">
        <v>2.95</v>
      </c>
      <c r="N43" s="9">
        <f>49</f>
        <v>49</v>
      </c>
      <c r="O43" s="9">
        <v>0.3</v>
      </c>
      <c r="P43" s="9">
        <v>10</v>
      </c>
      <c r="Q43" s="9">
        <v>135</v>
      </c>
      <c r="R43" s="9">
        <v>47</v>
      </c>
      <c r="S43" s="9">
        <v>135</v>
      </c>
      <c r="T43" s="9">
        <v>43</v>
      </c>
      <c r="U43" s="9">
        <v>0</v>
      </c>
      <c r="V43" s="9">
        <v>-4</v>
      </c>
      <c r="W43" s="9">
        <v>0.64</v>
      </c>
      <c r="X43" s="9">
        <v>0.64</v>
      </c>
      <c r="Y43" s="9">
        <v>0.01</v>
      </c>
    </row>
    <row r="44" spans="1:25" x14ac:dyDescent="0.35">
      <c r="A44" s="9">
        <f>40</f>
        <v>40</v>
      </c>
      <c r="B44" s="9" t="s">
        <v>67</v>
      </c>
      <c r="C44" s="9">
        <v>23</v>
      </c>
      <c r="D44" s="9">
        <v>700</v>
      </c>
      <c r="E44" s="9">
        <v>100</v>
      </c>
      <c r="F44" s="9">
        <v>83.2</v>
      </c>
      <c r="G44" s="9">
        <v>40</v>
      </c>
      <c r="H44" s="9">
        <v>46</v>
      </c>
      <c r="I44" s="9">
        <v>13</v>
      </c>
      <c r="J44" s="9">
        <v>2</v>
      </c>
      <c r="K44" s="9">
        <v>0</v>
      </c>
      <c r="L44" s="9">
        <v>3.24</v>
      </c>
      <c r="M44" s="9">
        <v>3.03</v>
      </c>
      <c r="N44" s="9">
        <f>38</f>
        <v>38</v>
      </c>
      <c r="O44" s="9">
        <v>0.21</v>
      </c>
      <c r="P44" s="9">
        <v>-2</v>
      </c>
      <c r="Q44" s="9">
        <v>191</v>
      </c>
      <c r="R44" s="9">
        <v>35</v>
      </c>
      <c r="S44" s="9">
        <v>217</v>
      </c>
      <c r="T44" s="9">
        <v>27</v>
      </c>
      <c r="U44" s="9">
        <v>-26</v>
      </c>
      <c r="V44" s="9">
        <v>-8</v>
      </c>
      <c r="W44" s="9">
        <v>0.9</v>
      </c>
      <c r="X44" s="9">
        <v>1.08</v>
      </c>
      <c r="Y44" s="9">
        <v>-0.18</v>
      </c>
    </row>
    <row r="45" spans="1:25" ht="25" x14ac:dyDescent="0.35">
      <c r="A45" s="9">
        <f>40</f>
        <v>40</v>
      </c>
      <c r="B45" s="9" t="s">
        <v>68</v>
      </c>
      <c r="C45" s="9">
        <v>12</v>
      </c>
      <c r="D45" s="9">
        <v>249</v>
      </c>
      <c r="E45" s="9">
        <v>100</v>
      </c>
      <c r="F45" s="9">
        <v>75.5</v>
      </c>
      <c r="G45" s="9">
        <v>41</v>
      </c>
      <c r="H45" s="9">
        <v>42</v>
      </c>
      <c r="I45" s="9">
        <v>16</v>
      </c>
      <c r="J45" s="9">
        <v>1</v>
      </c>
      <c r="K45" s="9">
        <v>0</v>
      </c>
      <c r="L45" s="9">
        <v>3.24</v>
      </c>
      <c r="M45" s="9">
        <v>2.82</v>
      </c>
      <c r="N45" s="9">
        <v>61</v>
      </c>
      <c r="O45" s="9">
        <v>0.42</v>
      </c>
      <c r="P45" s="9">
        <v>21</v>
      </c>
      <c r="Q45" s="9">
        <v>68</v>
      </c>
      <c r="R45" s="9">
        <v>79</v>
      </c>
      <c r="S45" s="9">
        <v>80</v>
      </c>
      <c r="T45" s="9">
        <v>63</v>
      </c>
      <c r="U45" s="9">
        <v>-12</v>
      </c>
      <c r="V45" s="9">
        <v>-16</v>
      </c>
      <c r="W45" s="9">
        <v>0.33</v>
      </c>
      <c r="X45" s="9">
        <v>0.36</v>
      </c>
      <c r="Y45" s="9">
        <v>-0.04</v>
      </c>
    </row>
    <row r="46" spans="1:25" x14ac:dyDescent="0.35">
      <c r="A46" s="9">
        <f>42</f>
        <v>42</v>
      </c>
      <c r="B46" s="9" t="s">
        <v>69</v>
      </c>
      <c r="C46" s="9">
        <v>17</v>
      </c>
      <c r="D46" s="9">
        <v>702</v>
      </c>
      <c r="E46" s="9">
        <v>100</v>
      </c>
      <c r="F46" s="9">
        <v>81.7</v>
      </c>
      <c r="G46" s="9">
        <v>38</v>
      </c>
      <c r="H46" s="9">
        <v>49</v>
      </c>
      <c r="I46" s="9">
        <v>13</v>
      </c>
      <c r="J46" s="9">
        <v>1</v>
      </c>
      <c r="K46" s="9">
        <v>0</v>
      </c>
      <c r="L46" s="9">
        <v>3.23</v>
      </c>
      <c r="M46" s="9">
        <v>3.05</v>
      </c>
      <c r="N46" s="9">
        <f>35</f>
        <v>35</v>
      </c>
      <c r="O46" s="9">
        <v>0.18</v>
      </c>
      <c r="P46" s="9">
        <v>-7</v>
      </c>
      <c r="Q46" s="9">
        <v>191</v>
      </c>
      <c r="R46" s="9">
        <v>34</v>
      </c>
      <c r="S46" s="9">
        <v>125</v>
      </c>
      <c r="T46" s="9">
        <v>45</v>
      </c>
      <c r="U46" s="9">
        <v>66</v>
      </c>
      <c r="V46" s="9">
        <v>11</v>
      </c>
      <c r="W46" s="9">
        <v>0.88</v>
      </c>
      <c r="X46" s="9">
        <v>0.65</v>
      </c>
      <c r="Y46" s="9">
        <v>0.23</v>
      </c>
    </row>
    <row r="47" spans="1:25" x14ac:dyDescent="0.35">
      <c r="A47" s="9">
        <f>42</f>
        <v>42</v>
      </c>
      <c r="B47" s="9" t="s">
        <v>70</v>
      </c>
      <c r="C47" s="9">
        <v>16</v>
      </c>
      <c r="D47" s="9">
        <v>461</v>
      </c>
      <c r="E47" s="9">
        <v>100</v>
      </c>
      <c r="F47" s="9">
        <v>67.900000000000006</v>
      </c>
      <c r="G47" s="9">
        <v>40</v>
      </c>
      <c r="H47" s="9">
        <v>44</v>
      </c>
      <c r="I47" s="9">
        <v>14</v>
      </c>
      <c r="J47" s="9">
        <v>1</v>
      </c>
      <c r="K47" s="9">
        <v>0</v>
      </c>
      <c r="L47" s="9">
        <v>3.23</v>
      </c>
      <c r="M47" s="9">
        <v>3.03</v>
      </c>
      <c r="N47" s="9">
        <f>38</f>
        <v>38</v>
      </c>
      <c r="O47" s="9">
        <v>0.2</v>
      </c>
      <c r="P47" s="9">
        <v>-4</v>
      </c>
      <c r="Q47" s="9">
        <v>125</v>
      </c>
      <c r="R47" s="9">
        <v>50</v>
      </c>
      <c r="S47" s="9">
        <v>145</v>
      </c>
      <c r="T47" s="9">
        <v>39</v>
      </c>
      <c r="U47" s="9">
        <v>-20</v>
      </c>
      <c r="V47" s="9">
        <v>-11</v>
      </c>
      <c r="W47" s="9">
        <v>0.59</v>
      </c>
      <c r="X47" s="9">
        <v>0.77</v>
      </c>
      <c r="Y47" s="9">
        <v>-0.18</v>
      </c>
    </row>
    <row r="48" spans="1:25" x14ac:dyDescent="0.35">
      <c r="A48" s="9">
        <f>42</f>
        <v>42</v>
      </c>
      <c r="B48" s="9" t="s">
        <v>71</v>
      </c>
      <c r="C48" s="9">
        <v>9</v>
      </c>
      <c r="D48" s="9">
        <v>271</v>
      </c>
      <c r="E48" s="9">
        <v>100</v>
      </c>
      <c r="F48" s="9">
        <v>63.5</v>
      </c>
      <c r="G48" s="9">
        <v>40</v>
      </c>
      <c r="H48" s="9">
        <v>45</v>
      </c>
      <c r="I48" s="9">
        <v>13</v>
      </c>
      <c r="J48" s="9">
        <v>2</v>
      </c>
      <c r="K48" s="9">
        <v>0</v>
      </c>
      <c r="L48" s="9">
        <v>3.23</v>
      </c>
      <c r="M48" s="9">
        <v>2.99</v>
      </c>
      <c r="N48" s="9">
        <f>42</f>
        <v>42</v>
      </c>
      <c r="O48" s="9">
        <v>0.24</v>
      </c>
      <c r="P48" s="9">
        <v>0</v>
      </c>
      <c r="Q48" s="9">
        <v>74</v>
      </c>
      <c r="R48" s="9">
        <v>77</v>
      </c>
      <c r="S48" s="9">
        <v>84</v>
      </c>
      <c r="T48" s="9">
        <v>59</v>
      </c>
      <c r="U48" s="9">
        <v>-11</v>
      </c>
      <c r="V48" s="9">
        <v>-18</v>
      </c>
      <c r="W48" s="9">
        <v>0.35</v>
      </c>
      <c r="X48" s="9">
        <v>0.42</v>
      </c>
      <c r="Y48" s="9">
        <v>-7.0000000000000007E-2</v>
      </c>
    </row>
    <row r="49" spans="1:25" ht="25" x14ac:dyDescent="0.35">
      <c r="A49" s="9">
        <f>42</f>
        <v>42</v>
      </c>
      <c r="B49" s="9" t="s">
        <v>72</v>
      </c>
      <c r="C49" s="9">
        <v>2</v>
      </c>
      <c r="D49" s="9">
        <v>108</v>
      </c>
      <c r="E49" s="9">
        <v>100</v>
      </c>
      <c r="F49" s="9">
        <v>51.5</v>
      </c>
      <c r="G49" s="9">
        <v>36</v>
      </c>
      <c r="H49" s="9">
        <v>51</v>
      </c>
      <c r="I49" s="9">
        <v>13</v>
      </c>
      <c r="J49" s="9">
        <v>0</v>
      </c>
      <c r="K49" s="9">
        <v>0</v>
      </c>
      <c r="L49" s="9">
        <v>3.23</v>
      </c>
      <c r="M49" s="9">
        <v>2.99</v>
      </c>
      <c r="N49" s="9">
        <f>42</f>
        <v>42</v>
      </c>
      <c r="O49" s="9">
        <v>0.24</v>
      </c>
      <c r="P49" s="9">
        <v>0</v>
      </c>
      <c r="Q49" s="9">
        <v>29</v>
      </c>
      <c r="R49" s="9">
        <v>102</v>
      </c>
      <c r="S49" s="9">
        <v>20</v>
      </c>
      <c r="T49" s="9">
        <v>108</v>
      </c>
      <c r="U49" s="9">
        <v>9</v>
      </c>
      <c r="V49" s="9">
        <v>6</v>
      </c>
      <c r="W49" s="9">
        <v>0.13</v>
      </c>
      <c r="X49" s="9">
        <v>0.1</v>
      </c>
      <c r="Y49" s="9">
        <v>0.03</v>
      </c>
    </row>
    <row r="50" spans="1:25" ht="25" x14ac:dyDescent="0.35">
      <c r="A50" s="9">
        <f>46</f>
        <v>46</v>
      </c>
      <c r="B50" s="9" t="s">
        <v>73</v>
      </c>
      <c r="C50" s="9">
        <v>11</v>
      </c>
      <c r="D50" s="9">
        <v>422</v>
      </c>
      <c r="E50" s="9">
        <v>100</v>
      </c>
      <c r="F50" s="9">
        <v>56.6</v>
      </c>
      <c r="G50" s="9">
        <v>36</v>
      </c>
      <c r="H50" s="9">
        <v>51</v>
      </c>
      <c r="I50" s="9">
        <v>12</v>
      </c>
      <c r="J50" s="9">
        <v>1</v>
      </c>
      <c r="K50" s="9">
        <v>0</v>
      </c>
      <c r="L50" s="9">
        <v>3.22</v>
      </c>
      <c r="M50" s="9">
        <v>3.06</v>
      </c>
      <c r="N50" s="9">
        <f>33</f>
        <v>33</v>
      </c>
      <c r="O50" s="9">
        <v>0.16</v>
      </c>
      <c r="P50" s="9">
        <v>-13</v>
      </c>
      <c r="Q50" s="9">
        <v>114</v>
      </c>
      <c r="R50" s="9">
        <v>53</v>
      </c>
      <c r="S50" s="9">
        <v>131</v>
      </c>
      <c r="T50" s="9">
        <v>44</v>
      </c>
      <c r="U50" s="9">
        <v>-16</v>
      </c>
      <c r="V50" s="9">
        <v>-9</v>
      </c>
      <c r="W50" s="9">
        <v>0.52</v>
      </c>
      <c r="X50" s="9">
        <v>0.66</v>
      </c>
      <c r="Y50" s="9">
        <v>-0.14000000000000001</v>
      </c>
    </row>
    <row r="51" spans="1:25" ht="25" x14ac:dyDescent="0.35">
      <c r="A51" s="9">
        <f>46</f>
        <v>46</v>
      </c>
      <c r="B51" s="9" t="s">
        <v>74</v>
      </c>
      <c r="C51" s="9">
        <v>15</v>
      </c>
      <c r="D51" s="9">
        <v>418</v>
      </c>
      <c r="E51" s="9">
        <v>100</v>
      </c>
      <c r="F51" s="9">
        <v>81.099999999999994</v>
      </c>
      <c r="G51" s="9">
        <v>41</v>
      </c>
      <c r="H51" s="9">
        <v>42</v>
      </c>
      <c r="I51" s="9">
        <v>14</v>
      </c>
      <c r="J51" s="9">
        <v>2</v>
      </c>
      <c r="K51" s="9">
        <v>0</v>
      </c>
      <c r="L51" s="9">
        <v>3.22</v>
      </c>
      <c r="M51" s="9">
        <v>2.97</v>
      </c>
      <c r="N51" s="9">
        <f>46</f>
        <v>46</v>
      </c>
      <c r="O51" s="9">
        <v>0.25</v>
      </c>
      <c r="P51" s="9">
        <v>0</v>
      </c>
      <c r="Q51" s="9">
        <v>113</v>
      </c>
      <c r="R51" s="9">
        <v>54</v>
      </c>
      <c r="S51" s="9">
        <v>118</v>
      </c>
      <c r="T51" s="9">
        <v>48</v>
      </c>
      <c r="U51" s="9">
        <v>-5</v>
      </c>
      <c r="V51" s="9">
        <v>-6</v>
      </c>
      <c r="W51" s="9">
        <v>0.54</v>
      </c>
      <c r="X51" s="9">
        <v>0.59</v>
      </c>
      <c r="Y51" s="9">
        <v>-0.04</v>
      </c>
    </row>
    <row r="52" spans="1:25" x14ac:dyDescent="0.35">
      <c r="A52" s="9">
        <f>48</f>
        <v>48</v>
      </c>
      <c r="B52" s="9" t="s">
        <v>75</v>
      </c>
      <c r="C52" s="9">
        <v>18</v>
      </c>
      <c r="D52" s="9">
        <v>578</v>
      </c>
      <c r="E52" s="9">
        <v>100</v>
      </c>
      <c r="F52" s="9">
        <v>71</v>
      </c>
      <c r="G52" s="9">
        <v>35</v>
      </c>
      <c r="H52" s="9">
        <v>51</v>
      </c>
      <c r="I52" s="9">
        <v>14</v>
      </c>
      <c r="J52" s="9">
        <v>0</v>
      </c>
      <c r="K52" s="9">
        <v>0</v>
      </c>
      <c r="L52" s="9">
        <v>3.2</v>
      </c>
      <c r="M52" s="9">
        <v>3.09</v>
      </c>
      <c r="N52" s="9">
        <f>26</f>
        <v>26</v>
      </c>
      <c r="O52" s="9">
        <v>0.11</v>
      </c>
      <c r="P52" s="9">
        <v>-22</v>
      </c>
      <c r="Q52" s="9">
        <v>156</v>
      </c>
      <c r="R52" s="9">
        <v>41</v>
      </c>
      <c r="S52" s="9">
        <v>139</v>
      </c>
      <c r="T52" s="9">
        <v>42</v>
      </c>
      <c r="U52" s="9">
        <v>17</v>
      </c>
      <c r="V52" s="9">
        <v>1</v>
      </c>
      <c r="W52" s="9">
        <v>0.69</v>
      </c>
      <c r="X52" s="9">
        <v>0.74</v>
      </c>
      <c r="Y52" s="9">
        <v>-0.05</v>
      </c>
    </row>
    <row r="53" spans="1:25" x14ac:dyDescent="0.35">
      <c r="A53" s="9">
        <f>48</f>
        <v>48</v>
      </c>
      <c r="B53" s="9" t="s">
        <v>76</v>
      </c>
      <c r="C53" s="9">
        <v>17</v>
      </c>
      <c r="D53" s="9">
        <v>558</v>
      </c>
      <c r="E53" s="9">
        <v>81.400000000000006</v>
      </c>
      <c r="F53" s="9">
        <v>79.400000000000006</v>
      </c>
      <c r="G53" s="9">
        <v>35</v>
      </c>
      <c r="H53" s="9">
        <v>52</v>
      </c>
      <c r="I53" s="9">
        <v>12</v>
      </c>
      <c r="J53" s="9">
        <v>1</v>
      </c>
      <c r="K53" s="9">
        <v>0</v>
      </c>
      <c r="L53" s="9">
        <v>3.2</v>
      </c>
      <c r="M53" s="9">
        <v>2.91</v>
      </c>
      <c r="N53" s="9">
        <f>54</f>
        <v>54</v>
      </c>
      <c r="O53" s="9">
        <v>0.28999999999999998</v>
      </c>
      <c r="P53" s="9">
        <v>6</v>
      </c>
      <c r="Q53" s="9">
        <v>150</v>
      </c>
      <c r="R53" s="9">
        <v>43</v>
      </c>
      <c r="S53" s="9">
        <v>158</v>
      </c>
      <c r="T53" s="9">
        <v>38</v>
      </c>
      <c r="U53" s="9">
        <v>-8</v>
      </c>
      <c r="V53" s="9">
        <v>-5</v>
      </c>
      <c r="W53" s="9">
        <v>0.67</v>
      </c>
      <c r="X53" s="9">
        <v>0.75</v>
      </c>
      <c r="Y53" s="9">
        <v>-0.08</v>
      </c>
    </row>
    <row r="54" spans="1:25" x14ac:dyDescent="0.35">
      <c r="A54" s="9">
        <v>50</v>
      </c>
      <c r="B54" s="9" t="s">
        <v>77</v>
      </c>
      <c r="C54" s="9">
        <v>3</v>
      </c>
      <c r="D54" s="9">
        <v>348</v>
      </c>
      <c r="E54" s="9">
        <v>100</v>
      </c>
      <c r="F54" s="9">
        <v>37</v>
      </c>
      <c r="G54" s="9">
        <v>31</v>
      </c>
      <c r="H54" s="9">
        <v>57</v>
      </c>
      <c r="I54" s="9">
        <v>10</v>
      </c>
      <c r="J54" s="9">
        <v>1</v>
      </c>
      <c r="K54" s="9">
        <v>0</v>
      </c>
      <c r="L54" s="9">
        <v>3.18</v>
      </c>
      <c r="M54" s="9">
        <v>3.07</v>
      </c>
      <c r="N54" s="9">
        <f>31</f>
        <v>31</v>
      </c>
      <c r="O54" s="9">
        <v>0.11</v>
      </c>
      <c r="P54" s="9">
        <v>-19</v>
      </c>
      <c r="Q54" s="9">
        <v>93</v>
      </c>
      <c r="R54" s="9">
        <v>68</v>
      </c>
      <c r="S54" s="9">
        <v>83</v>
      </c>
      <c r="T54" s="9">
        <v>61</v>
      </c>
      <c r="U54" s="9">
        <v>10</v>
      </c>
      <c r="V54" s="9">
        <v>-7</v>
      </c>
      <c r="W54" s="9">
        <v>0.4</v>
      </c>
      <c r="X54" s="9">
        <v>0.41</v>
      </c>
      <c r="Y54" s="9">
        <v>-0.02</v>
      </c>
    </row>
    <row r="55" spans="1:25" ht="37.5" x14ac:dyDescent="0.35">
      <c r="A55" s="9">
        <f>51</f>
        <v>51</v>
      </c>
      <c r="B55" s="9" t="s">
        <v>78</v>
      </c>
      <c r="C55" s="9">
        <v>12</v>
      </c>
      <c r="D55" s="9">
        <v>679</v>
      </c>
      <c r="E55" s="9">
        <v>47.5</v>
      </c>
      <c r="F55" s="9">
        <v>23.8</v>
      </c>
      <c r="G55" s="9">
        <v>31</v>
      </c>
      <c r="H55" s="9">
        <v>50</v>
      </c>
      <c r="I55" s="9">
        <v>17</v>
      </c>
      <c r="J55" s="9">
        <v>1</v>
      </c>
      <c r="K55" s="9">
        <v>0</v>
      </c>
      <c r="L55" s="9">
        <v>3.11</v>
      </c>
      <c r="M55" s="9">
        <v>2.74</v>
      </c>
      <c r="N55" s="9">
        <f>66</f>
        <v>66</v>
      </c>
      <c r="O55" s="9">
        <v>0.37</v>
      </c>
      <c r="P55" s="9">
        <v>15</v>
      </c>
      <c r="Q55" s="9">
        <v>178</v>
      </c>
      <c r="R55" s="9">
        <v>38</v>
      </c>
      <c r="S55" s="9">
        <v>104</v>
      </c>
      <c r="T55" s="9">
        <v>53</v>
      </c>
      <c r="U55" s="9">
        <v>74</v>
      </c>
      <c r="V55" s="9">
        <v>15</v>
      </c>
      <c r="W55" s="9">
        <v>0.75</v>
      </c>
      <c r="X55" s="9">
        <v>0.4</v>
      </c>
      <c r="Y55" s="9">
        <v>0.35</v>
      </c>
    </row>
    <row r="56" spans="1:25" x14ac:dyDescent="0.35">
      <c r="A56" s="9">
        <f>51</f>
        <v>51</v>
      </c>
      <c r="B56" s="9" t="s">
        <v>79</v>
      </c>
      <c r="C56" s="9">
        <v>15</v>
      </c>
      <c r="D56" s="9">
        <v>446</v>
      </c>
      <c r="E56" s="9">
        <v>98.5</v>
      </c>
      <c r="F56" s="9">
        <v>73.900000000000006</v>
      </c>
      <c r="G56" s="9">
        <v>31</v>
      </c>
      <c r="H56" s="9">
        <v>50</v>
      </c>
      <c r="I56" s="9">
        <v>17</v>
      </c>
      <c r="J56" s="9">
        <v>1</v>
      </c>
      <c r="K56" s="9">
        <v>0</v>
      </c>
      <c r="L56" s="9">
        <v>3.11</v>
      </c>
      <c r="M56" s="9">
        <v>2.96</v>
      </c>
      <c r="N56" s="9">
        <v>48</v>
      </c>
      <c r="O56" s="9">
        <v>0.15</v>
      </c>
      <c r="P56" s="9">
        <v>-3</v>
      </c>
      <c r="Q56" s="9">
        <v>117</v>
      </c>
      <c r="R56" s="9">
        <v>52</v>
      </c>
      <c r="S56" s="9">
        <v>108</v>
      </c>
      <c r="T56" s="9">
        <v>52</v>
      </c>
      <c r="U56" s="9">
        <v>9</v>
      </c>
      <c r="V56" s="9">
        <v>0</v>
      </c>
      <c r="W56" s="9">
        <v>0.49</v>
      </c>
      <c r="X56" s="9">
        <v>0.52</v>
      </c>
      <c r="Y56" s="9">
        <v>-0.02</v>
      </c>
    </row>
    <row r="57" spans="1:25" ht="25" x14ac:dyDescent="0.35">
      <c r="A57" s="9">
        <f>51</f>
        <v>51</v>
      </c>
      <c r="B57" s="9" t="s">
        <v>80</v>
      </c>
      <c r="C57" s="9">
        <v>14</v>
      </c>
      <c r="D57" s="9">
        <v>415</v>
      </c>
      <c r="E57" s="9">
        <v>100</v>
      </c>
      <c r="F57" s="9">
        <v>85.2</v>
      </c>
      <c r="G57" s="9">
        <v>34</v>
      </c>
      <c r="H57" s="9">
        <v>45</v>
      </c>
      <c r="I57" s="9">
        <v>18</v>
      </c>
      <c r="J57" s="9">
        <v>3</v>
      </c>
      <c r="K57" s="9">
        <v>0</v>
      </c>
      <c r="L57" s="9">
        <v>3.11</v>
      </c>
      <c r="M57" s="9">
        <v>2.9</v>
      </c>
      <c r="N57" s="9">
        <v>56</v>
      </c>
      <c r="O57" s="9">
        <v>0.21</v>
      </c>
      <c r="P57" s="9">
        <v>5</v>
      </c>
      <c r="Q57" s="9">
        <v>109</v>
      </c>
      <c r="R57" s="9">
        <v>60</v>
      </c>
      <c r="S57" s="9">
        <v>84</v>
      </c>
      <c r="T57" s="9">
        <v>60</v>
      </c>
      <c r="U57" s="9">
        <v>25</v>
      </c>
      <c r="V57" s="9">
        <v>0</v>
      </c>
      <c r="W57" s="9">
        <v>0.48</v>
      </c>
      <c r="X57" s="9">
        <v>0.39</v>
      </c>
      <c r="Y57" s="9">
        <v>0.09</v>
      </c>
    </row>
    <row r="58" spans="1:25" ht="25" x14ac:dyDescent="0.35">
      <c r="A58" s="9">
        <f>51</f>
        <v>51</v>
      </c>
      <c r="B58" s="9" t="s">
        <v>81</v>
      </c>
      <c r="C58" s="9">
        <v>11</v>
      </c>
      <c r="D58" s="9">
        <v>218</v>
      </c>
      <c r="E58" s="9">
        <v>100</v>
      </c>
      <c r="F58" s="9">
        <v>66.8</v>
      </c>
      <c r="G58" s="9">
        <v>36</v>
      </c>
      <c r="H58" s="9">
        <v>42</v>
      </c>
      <c r="I58" s="9">
        <v>21</v>
      </c>
      <c r="J58" s="9">
        <v>1</v>
      </c>
      <c r="K58" s="9">
        <v>0</v>
      </c>
      <c r="L58" s="9">
        <v>3.11</v>
      </c>
      <c r="M58" s="9">
        <v>2.83</v>
      </c>
      <c r="N58" s="9">
        <v>60</v>
      </c>
      <c r="O58" s="9">
        <v>0.28000000000000003</v>
      </c>
      <c r="P58" s="9">
        <v>9</v>
      </c>
      <c r="Q58" s="9">
        <v>57</v>
      </c>
      <c r="R58" s="9">
        <v>85</v>
      </c>
      <c r="S58" s="9">
        <v>51</v>
      </c>
      <c r="T58" s="9">
        <v>78</v>
      </c>
      <c r="U58" s="9">
        <v>6</v>
      </c>
      <c r="V58" s="9">
        <v>-7</v>
      </c>
      <c r="W58" s="9">
        <v>0.25</v>
      </c>
      <c r="X58" s="9">
        <v>0.23</v>
      </c>
      <c r="Y58" s="9">
        <v>0.03</v>
      </c>
    </row>
    <row r="59" spans="1:25" ht="25" x14ac:dyDescent="0.35">
      <c r="A59" s="9">
        <f>55</f>
        <v>55</v>
      </c>
      <c r="B59" s="9" t="s">
        <v>82</v>
      </c>
      <c r="C59" s="9">
        <v>14</v>
      </c>
      <c r="D59" s="9">
        <v>395</v>
      </c>
      <c r="E59" s="9">
        <v>76.5</v>
      </c>
      <c r="F59" s="9">
        <v>23.4</v>
      </c>
      <c r="G59" s="9">
        <v>28</v>
      </c>
      <c r="H59" s="9">
        <v>54</v>
      </c>
      <c r="I59" s="9">
        <v>16</v>
      </c>
      <c r="J59" s="9">
        <v>1</v>
      </c>
      <c r="K59" s="9">
        <v>0</v>
      </c>
      <c r="L59" s="9">
        <v>3.1</v>
      </c>
      <c r="M59" s="9">
        <v>2.59</v>
      </c>
      <c r="N59" s="9">
        <v>84</v>
      </c>
      <c r="O59" s="9">
        <v>0.51</v>
      </c>
      <c r="P59" s="9">
        <v>29</v>
      </c>
      <c r="Q59" s="9">
        <v>103</v>
      </c>
      <c r="R59" s="9">
        <v>61</v>
      </c>
      <c r="S59" s="9">
        <v>77</v>
      </c>
      <c r="T59" s="9">
        <v>64</v>
      </c>
      <c r="U59" s="9">
        <v>26</v>
      </c>
      <c r="V59" s="9">
        <v>3</v>
      </c>
      <c r="W59" s="9">
        <v>0.42</v>
      </c>
      <c r="X59" s="9">
        <v>0.28000000000000003</v>
      </c>
      <c r="Y59" s="9">
        <v>0.14000000000000001</v>
      </c>
    </row>
    <row r="60" spans="1:25" x14ac:dyDescent="0.35">
      <c r="A60" s="9">
        <f>55</f>
        <v>55</v>
      </c>
      <c r="B60" s="9" t="s">
        <v>83</v>
      </c>
      <c r="C60" s="9">
        <v>15</v>
      </c>
      <c r="D60" s="9">
        <v>334</v>
      </c>
      <c r="E60" s="9">
        <v>100</v>
      </c>
      <c r="F60" s="9">
        <v>55.8</v>
      </c>
      <c r="G60" s="9">
        <v>29</v>
      </c>
      <c r="H60" s="9">
        <v>53</v>
      </c>
      <c r="I60" s="9">
        <v>17</v>
      </c>
      <c r="J60" s="9">
        <v>1</v>
      </c>
      <c r="K60" s="9">
        <v>0</v>
      </c>
      <c r="L60" s="9">
        <v>3.1</v>
      </c>
      <c r="M60" s="9">
        <v>2.7</v>
      </c>
      <c r="N60" s="9">
        <f>72</f>
        <v>72</v>
      </c>
      <c r="O60" s="9">
        <v>0.4</v>
      </c>
      <c r="P60" s="9">
        <v>17</v>
      </c>
      <c r="Q60" s="9">
        <v>87</v>
      </c>
      <c r="R60" s="9">
        <v>72</v>
      </c>
      <c r="S60" s="9">
        <v>116</v>
      </c>
      <c r="T60" s="9">
        <v>49</v>
      </c>
      <c r="U60" s="9">
        <v>-29</v>
      </c>
      <c r="V60" s="9">
        <v>-23</v>
      </c>
      <c r="W60" s="9">
        <v>0.36</v>
      </c>
      <c r="X60" s="9">
        <v>0.43</v>
      </c>
      <c r="Y60" s="9">
        <v>-7.0000000000000007E-2</v>
      </c>
    </row>
    <row r="61" spans="1:25" x14ac:dyDescent="0.35">
      <c r="A61" s="9">
        <v>57</v>
      </c>
      <c r="B61" s="9" t="s">
        <v>84</v>
      </c>
      <c r="C61" s="9">
        <v>17</v>
      </c>
      <c r="D61" s="9">
        <v>331</v>
      </c>
      <c r="E61" s="9">
        <v>81.8</v>
      </c>
      <c r="F61" s="9">
        <v>58.9</v>
      </c>
      <c r="G61" s="9">
        <v>30</v>
      </c>
      <c r="H61" s="9">
        <v>49</v>
      </c>
      <c r="I61" s="9">
        <v>20</v>
      </c>
      <c r="J61" s="9">
        <v>1</v>
      </c>
      <c r="K61" s="9">
        <v>0</v>
      </c>
      <c r="L61" s="9">
        <v>3.07</v>
      </c>
      <c r="M61" s="9">
        <v>2.88</v>
      </c>
      <c r="N61" s="9">
        <v>57</v>
      </c>
      <c r="O61" s="9">
        <v>0.19</v>
      </c>
      <c r="P61" s="9">
        <v>0</v>
      </c>
      <c r="Q61" s="9">
        <v>86</v>
      </c>
      <c r="R61" s="9">
        <v>73</v>
      </c>
      <c r="S61" s="9">
        <v>93</v>
      </c>
      <c r="T61" s="9">
        <v>56</v>
      </c>
      <c r="U61" s="9">
        <v>-7</v>
      </c>
      <c r="V61" s="9">
        <v>-17</v>
      </c>
      <c r="W61" s="9">
        <v>0.35</v>
      </c>
      <c r="X61" s="9">
        <v>0.41</v>
      </c>
      <c r="Y61" s="9">
        <v>-0.06</v>
      </c>
    </row>
    <row r="62" spans="1:25" ht="25" x14ac:dyDescent="0.35">
      <c r="A62" s="9">
        <f>58</f>
        <v>58</v>
      </c>
      <c r="B62" s="9" t="s">
        <v>85</v>
      </c>
      <c r="C62" s="9">
        <v>13</v>
      </c>
      <c r="D62" s="10">
        <v>1056</v>
      </c>
      <c r="E62" s="9">
        <v>78.599999999999994</v>
      </c>
      <c r="F62" s="9">
        <v>28.9</v>
      </c>
      <c r="G62" s="9">
        <v>28</v>
      </c>
      <c r="H62" s="9">
        <v>52</v>
      </c>
      <c r="I62" s="9">
        <v>19</v>
      </c>
      <c r="J62" s="9">
        <v>1</v>
      </c>
      <c r="K62" s="9">
        <v>0</v>
      </c>
      <c r="L62" s="9">
        <v>3.06</v>
      </c>
      <c r="M62" s="9">
        <v>2.71</v>
      </c>
      <c r="N62" s="9">
        <f>70</f>
        <v>70</v>
      </c>
      <c r="O62" s="9">
        <v>0.35</v>
      </c>
      <c r="P62" s="9">
        <v>12</v>
      </c>
      <c r="Q62" s="9">
        <v>272</v>
      </c>
      <c r="R62" s="9">
        <v>23</v>
      </c>
      <c r="S62" s="9">
        <v>113</v>
      </c>
      <c r="T62" s="9">
        <v>50</v>
      </c>
      <c r="U62" s="9">
        <v>159</v>
      </c>
      <c r="V62" s="9">
        <v>27</v>
      </c>
      <c r="W62" s="9">
        <v>1.08</v>
      </c>
      <c r="X62" s="9">
        <v>0.43</v>
      </c>
      <c r="Y62" s="9">
        <v>0.64</v>
      </c>
    </row>
    <row r="63" spans="1:25" x14ac:dyDescent="0.35">
      <c r="A63" s="9">
        <f>58</f>
        <v>58</v>
      </c>
      <c r="B63" s="9" t="s">
        <v>86</v>
      </c>
      <c r="C63" s="9">
        <v>7</v>
      </c>
      <c r="D63" s="9">
        <v>435</v>
      </c>
      <c r="E63" s="9">
        <v>100</v>
      </c>
      <c r="F63" s="9">
        <v>43.4</v>
      </c>
      <c r="G63" s="9">
        <v>28</v>
      </c>
      <c r="H63" s="9">
        <v>51</v>
      </c>
      <c r="I63" s="9">
        <v>19</v>
      </c>
      <c r="J63" s="9">
        <v>2</v>
      </c>
      <c r="K63" s="9">
        <v>0</v>
      </c>
      <c r="L63" s="9">
        <v>3.06</v>
      </c>
      <c r="M63" s="9">
        <v>3.05</v>
      </c>
      <c r="N63" s="9">
        <f>35</f>
        <v>35</v>
      </c>
      <c r="O63" s="9">
        <v>0.01</v>
      </c>
      <c r="P63" s="9">
        <v>-23</v>
      </c>
      <c r="Q63" s="9">
        <v>112</v>
      </c>
      <c r="R63" s="9">
        <v>56</v>
      </c>
      <c r="S63" s="9">
        <v>74</v>
      </c>
      <c r="T63" s="9">
        <v>69</v>
      </c>
      <c r="U63" s="9">
        <v>38</v>
      </c>
      <c r="V63" s="9">
        <v>13</v>
      </c>
      <c r="W63" s="9">
        <v>0.45</v>
      </c>
      <c r="X63" s="9">
        <v>0.38</v>
      </c>
      <c r="Y63" s="9">
        <v>7.0000000000000007E-2</v>
      </c>
    </row>
    <row r="64" spans="1:25" x14ac:dyDescent="0.35">
      <c r="A64" s="9">
        <v>60</v>
      </c>
      <c r="B64" s="9" t="s">
        <v>87</v>
      </c>
      <c r="C64" s="9">
        <v>10</v>
      </c>
      <c r="D64" s="9">
        <v>377</v>
      </c>
      <c r="E64" s="9">
        <v>49</v>
      </c>
      <c r="F64" s="9">
        <v>21.1</v>
      </c>
      <c r="G64" s="9">
        <v>29</v>
      </c>
      <c r="H64" s="9">
        <v>48</v>
      </c>
      <c r="I64" s="9">
        <v>20</v>
      </c>
      <c r="J64" s="9">
        <v>2</v>
      </c>
      <c r="K64" s="9">
        <v>0</v>
      </c>
      <c r="L64" s="9">
        <v>3.05</v>
      </c>
      <c r="M64" s="9">
        <v>2.84</v>
      </c>
      <c r="N64" s="9">
        <f>58</f>
        <v>58</v>
      </c>
      <c r="O64" s="9">
        <v>0.21</v>
      </c>
      <c r="P64" s="9">
        <v>-2</v>
      </c>
      <c r="Q64" s="9">
        <v>97</v>
      </c>
      <c r="R64" s="9">
        <v>64</v>
      </c>
      <c r="S64" s="9">
        <v>72</v>
      </c>
      <c r="T64" s="9">
        <v>70</v>
      </c>
      <c r="U64" s="9">
        <v>25</v>
      </c>
      <c r="V64" s="9">
        <v>6</v>
      </c>
      <c r="W64" s="9">
        <v>0.39</v>
      </c>
      <c r="X64" s="9">
        <v>0.33</v>
      </c>
      <c r="Y64" s="9">
        <v>0.06</v>
      </c>
    </row>
    <row r="65" spans="1:25" ht="25" x14ac:dyDescent="0.35">
      <c r="A65" s="9">
        <v>61</v>
      </c>
      <c r="B65" s="9" t="s">
        <v>88</v>
      </c>
      <c r="C65" s="9">
        <v>22</v>
      </c>
      <c r="D65" s="9">
        <v>698</v>
      </c>
      <c r="E65" s="9">
        <v>100</v>
      </c>
      <c r="F65" s="9">
        <v>51.6</v>
      </c>
      <c r="G65" s="9">
        <v>25</v>
      </c>
      <c r="H65" s="9">
        <v>54</v>
      </c>
      <c r="I65" s="9">
        <v>20</v>
      </c>
      <c r="J65" s="9">
        <v>1</v>
      </c>
      <c r="K65" s="9">
        <v>0</v>
      </c>
      <c r="L65" s="9">
        <v>3.03</v>
      </c>
      <c r="M65" s="9">
        <v>2.97</v>
      </c>
      <c r="N65" s="9">
        <f>46</f>
        <v>46</v>
      </c>
      <c r="O65" s="9">
        <v>0.06</v>
      </c>
      <c r="P65" s="9">
        <v>-15</v>
      </c>
      <c r="Q65" s="9">
        <v>178</v>
      </c>
      <c r="R65" s="9">
        <v>37</v>
      </c>
      <c r="S65" s="9">
        <v>215</v>
      </c>
      <c r="T65" s="9">
        <v>29</v>
      </c>
      <c r="U65" s="9">
        <v>-37</v>
      </c>
      <c r="V65" s="9">
        <v>-8</v>
      </c>
      <c r="W65" s="9">
        <v>0.68</v>
      </c>
      <c r="X65" s="9">
        <v>1.02</v>
      </c>
      <c r="Y65" s="9">
        <v>-0.34</v>
      </c>
    </row>
    <row r="66" spans="1:25" x14ac:dyDescent="0.35">
      <c r="A66" s="9">
        <f>62</f>
        <v>62</v>
      </c>
      <c r="B66" s="9" t="s">
        <v>89</v>
      </c>
      <c r="C66" s="9">
        <v>21</v>
      </c>
      <c r="D66" s="9">
        <v>649</v>
      </c>
      <c r="E66" s="9">
        <v>61.4</v>
      </c>
      <c r="F66" s="9">
        <v>40.700000000000003</v>
      </c>
      <c r="G66" s="9">
        <v>29</v>
      </c>
      <c r="H66" s="9">
        <v>47</v>
      </c>
      <c r="I66" s="9">
        <v>21</v>
      </c>
      <c r="J66" s="9">
        <v>3</v>
      </c>
      <c r="K66" s="9">
        <v>0</v>
      </c>
      <c r="L66" s="9">
        <v>3.02</v>
      </c>
      <c r="M66" s="9">
        <v>2.91</v>
      </c>
      <c r="N66" s="9">
        <f>54</f>
        <v>54</v>
      </c>
      <c r="O66" s="9">
        <v>0.11</v>
      </c>
      <c r="P66" s="9">
        <v>-8</v>
      </c>
      <c r="Q66" s="9">
        <v>165</v>
      </c>
      <c r="R66" s="9">
        <v>40</v>
      </c>
      <c r="S66" s="9">
        <v>140</v>
      </c>
      <c r="T66" s="9">
        <v>41</v>
      </c>
      <c r="U66" s="9">
        <v>25</v>
      </c>
      <c r="V66" s="9">
        <v>1</v>
      </c>
      <c r="W66" s="9">
        <v>0.67</v>
      </c>
      <c r="X66" s="9">
        <v>0.62</v>
      </c>
      <c r="Y66" s="9">
        <v>0.05</v>
      </c>
    </row>
    <row r="67" spans="1:25" ht="25" x14ac:dyDescent="0.35">
      <c r="A67" s="9">
        <f>62</f>
        <v>62</v>
      </c>
      <c r="B67" s="9" t="s">
        <v>90</v>
      </c>
      <c r="C67" s="9">
        <v>12</v>
      </c>
      <c r="D67" s="9">
        <v>321</v>
      </c>
      <c r="E67" s="9">
        <v>38</v>
      </c>
      <c r="F67" s="9">
        <v>21.2</v>
      </c>
      <c r="G67" s="9">
        <v>26</v>
      </c>
      <c r="H67" s="9">
        <v>52</v>
      </c>
      <c r="I67" s="9">
        <v>21</v>
      </c>
      <c r="J67" s="9">
        <v>1</v>
      </c>
      <c r="K67" s="9">
        <v>0</v>
      </c>
      <c r="L67" s="9">
        <v>3.02</v>
      </c>
      <c r="M67" s="9">
        <v>2.61</v>
      </c>
      <c r="N67" s="9">
        <v>83</v>
      </c>
      <c r="O67" s="9">
        <v>0.41</v>
      </c>
      <c r="P67" s="9">
        <v>21</v>
      </c>
      <c r="Q67" s="9">
        <v>82</v>
      </c>
      <c r="R67" s="9">
        <v>74</v>
      </c>
      <c r="S67" s="9">
        <v>61</v>
      </c>
      <c r="T67" s="9">
        <v>73</v>
      </c>
      <c r="U67" s="9">
        <v>21</v>
      </c>
      <c r="V67" s="9">
        <v>-1</v>
      </c>
      <c r="W67" s="9">
        <v>0.32</v>
      </c>
      <c r="X67" s="9">
        <v>0.2</v>
      </c>
      <c r="Y67" s="9">
        <v>0.12</v>
      </c>
    </row>
    <row r="68" spans="1:25" ht="25" x14ac:dyDescent="0.35">
      <c r="A68" s="9">
        <v>64</v>
      </c>
      <c r="B68" s="9" t="s">
        <v>91</v>
      </c>
      <c r="C68" s="9">
        <v>18</v>
      </c>
      <c r="D68" s="9">
        <v>440</v>
      </c>
      <c r="E68" s="9">
        <v>100</v>
      </c>
      <c r="F68" s="9">
        <v>50.4</v>
      </c>
      <c r="G68" s="9">
        <v>25</v>
      </c>
      <c r="H68" s="9">
        <v>54</v>
      </c>
      <c r="I68" s="9">
        <v>18</v>
      </c>
      <c r="J68" s="9">
        <v>2</v>
      </c>
      <c r="K68" s="9">
        <v>1</v>
      </c>
      <c r="L68" s="9">
        <v>3.01</v>
      </c>
      <c r="M68" s="9">
        <v>2.74</v>
      </c>
      <c r="N68" s="9">
        <f>66</f>
        <v>66</v>
      </c>
      <c r="O68" s="9">
        <v>0.27</v>
      </c>
      <c r="P68" s="9">
        <v>2</v>
      </c>
      <c r="Q68" s="9">
        <v>112</v>
      </c>
      <c r="R68" s="9">
        <v>57</v>
      </c>
      <c r="S68" s="9">
        <v>121</v>
      </c>
      <c r="T68" s="9">
        <v>47</v>
      </c>
      <c r="U68" s="9">
        <v>-10</v>
      </c>
      <c r="V68" s="9">
        <v>-10</v>
      </c>
      <c r="W68" s="9">
        <v>0.43</v>
      </c>
      <c r="X68" s="9">
        <v>0.46</v>
      </c>
      <c r="Y68" s="9">
        <v>-0.03</v>
      </c>
    </row>
    <row r="69" spans="1:25" ht="25" x14ac:dyDescent="0.35">
      <c r="A69" s="9">
        <f>65</f>
        <v>65</v>
      </c>
      <c r="B69" s="9" t="s">
        <v>92</v>
      </c>
      <c r="C69" s="9">
        <v>16</v>
      </c>
      <c r="D69" s="9">
        <v>574</v>
      </c>
      <c r="E69" s="9">
        <v>59.4</v>
      </c>
      <c r="F69" s="9">
        <v>26.9</v>
      </c>
      <c r="G69" s="9">
        <v>27</v>
      </c>
      <c r="H69" s="9">
        <v>50</v>
      </c>
      <c r="I69" s="9">
        <v>21</v>
      </c>
      <c r="J69" s="9">
        <v>2</v>
      </c>
      <c r="K69" s="9">
        <v>0</v>
      </c>
      <c r="L69" s="9">
        <v>3</v>
      </c>
      <c r="M69" s="9">
        <v>2.75</v>
      </c>
      <c r="N69" s="9">
        <v>65</v>
      </c>
      <c r="O69" s="9">
        <v>0.25</v>
      </c>
      <c r="P69" s="9">
        <v>0</v>
      </c>
      <c r="Q69" s="9">
        <v>145</v>
      </c>
      <c r="R69" s="9">
        <v>45</v>
      </c>
      <c r="S69" s="9">
        <v>94</v>
      </c>
      <c r="T69" s="9">
        <v>55</v>
      </c>
      <c r="U69" s="9">
        <v>51</v>
      </c>
      <c r="V69" s="9">
        <v>10</v>
      </c>
      <c r="W69" s="9">
        <v>0.56000000000000005</v>
      </c>
      <c r="X69" s="9">
        <v>0.36</v>
      </c>
      <c r="Y69" s="9">
        <v>0.2</v>
      </c>
    </row>
    <row r="70" spans="1:25" ht="25" x14ac:dyDescent="0.35">
      <c r="A70" s="9">
        <f>65</f>
        <v>65</v>
      </c>
      <c r="B70" s="9" t="s">
        <v>93</v>
      </c>
      <c r="C70" s="9">
        <v>13</v>
      </c>
      <c r="D70" s="9">
        <v>393</v>
      </c>
      <c r="E70" s="9">
        <v>53.8</v>
      </c>
      <c r="F70" s="9">
        <v>28.9</v>
      </c>
      <c r="G70" s="9">
        <v>28</v>
      </c>
      <c r="H70" s="9">
        <v>46</v>
      </c>
      <c r="I70" s="9">
        <v>24</v>
      </c>
      <c r="J70" s="9">
        <v>2</v>
      </c>
      <c r="K70" s="9">
        <v>0</v>
      </c>
      <c r="L70" s="9">
        <v>3</v>
      </c>
      <c r="M70" s="9">
        <v>2.74</v>
      </c>
      <c r="N70" s="9">
        <f>66</f>
        <v>66</v>
      </c>
      <c r="O70" s="9">
        <v>0.26</v>
      </c>
      <c r="P70" s="9">
        <v>1</v>
      </c>
      <c r="Q70" s="9">
        <v>99</v>
      </c>
      <c r="R70" s="9">
        <v>62</v>
      </c>
      <c r="S70" s="9">
        <v>70</v>
      </c>
      <c r="T70" s="9">
        <v>72</v>
      </c>
      <c r="U70" s="9">
        <v>30</v>
      </c>
      <c r="V70" s="9">
        <v>10</v>
      </c>
      <c r="W70" s="9">
        <v>0.39</v>
      </c>
      <c r="X70" s="9">
        <v>0.28999999999999998</v>
      </c>
      <c r="Y70" s="9">
        <v>0.1</v>
      </c>
    </row>
    <row r="71" spans="1:25" ht="25" x14ac:dyDescent="0.35">
      <c r="A71" s="9">
        <f>65</f>
        <v>65</v>
      </c>
      <c r="B71" s="9" t="s">
        <v>94</v>
      </c>
      <c r="C71" s="9">
        <v>14</v>
      </c>
      <c r="D71" s="9">
        <v>308</v>
      </c>
      <c r="E71" s="9">
        <v>100</v>
      </c>
      <c r="F71" s="9">
        <v>75.8</v>
      </c>
      <c r="G71" s="9">
        <v>26</v>
      </c>
      <c r="H71" s="9">
        <v>50</v>
      </c>
      <c r="I71" s="9">
        <v>22</v>
      </c>
      <c r="J71" s="9">
        <v>2</v>
      </c>
      <c r="K71" s="9">
        <v>0</v>
      </c>
      <c r="L71" s="9">
        <v>3</v>
      </c>
      <c r="M71" s="9">
        <v>2.84</v>
      </c>
      <c r="N71" s="9">
        <f>58</f>
        <v>58</v>
      </c>
      <c r="O71" s="9">
        <v>0.16</v>
      </c>
      <c r="P71" s="9">
        <v>-7</v>
      </c>
      <c r="Q71" s="9">
        <v>78</v>
      </c>
      <c r="R71" s="9">
        <v>76</v>
      </c>
      <c r="S71" s="9">
        <v>109</v>
      </c>
      <c r="T71" s="9">
        <v>51</v>
      </c>
      <c r="U71" s="9">
        <v>-32</v>
      </c>
      <c r="V71" s="9">
        <v>-25</v>
      </c>
      <c r="W71" s="9">
        <v>0.3</v>
      </c>
      <c r="X71" s="9">
        <v>0.49</v>
      </c>
      <c r="Y71" s="9">
        <v>-0.19</v>
      </c>
    </row>
    <row r="72" spans="1:25" x14ac:dyDescent="0.35">
      <c r="A72" s="9">
        <f>65</f>
        <v>65</v>
      </c>
      <c r="B72" s="9" t="s">
        <v>95</v>
      </c>
      <c r="C72" s="9">
        <v>11</v>
      </c>
      <c r="D72" s="9">
        <v>291</v>
      </c>
      <c r="E72" s="9">
        <v>38.799999999999997</v>
      </c>
      <c r="F72" s="9">
        <v>33.299999999999997</v>
      </c>
      <c r="G72" s="9">
        <v>24</v>
      </c>
      <c r="H72" s="9">
        <v>54</v>
      </c>
      <c r="I72" s="9">
        <v>20</v>
      </c>
      <c r="J72" s="9">
        <v>2</v>
      </c>
      <c r="K72" s="9">
        <v>0</v>
      </c>
      <c r="L72" s="9">
        <v>3</v>
      </c>
      <c r="M72" s="9">
        <v>2.54</v>
      </c>
      <c r="N72" s="9">
        <f>87</f>
        <v>87</v>
      </c>
      <c r="O72" s="9">
        <v>0.46</v>
      </c>
      <c r="P72" s="9">
        <v>22</v>
      </c>
      <c r="Q72" s="9">
        <v>73</v>
      </c>
      <c r="R72" s="9">
        <v>78</v>
      </c>
      <c r="S72" s="9">
        <v>75</v>
      </c>
      <c r="T72" s="9">
        <v>68</v>
      </c>
      <c r="U72" s="9">
        <v>-1</v>
      </c>
      <c r="V72" s="9">
        <v>-10</v>
      </c>
      <c r="W72" s="9">
        <v>0.28000000000000003</v>
      </c>
      <c r="X72" s="9">
        <v>0.24</v>
      </c>
      <c r="Y72" s="9">
        <v>0.04</v>
      </c>
    </row>
    <row r="73" spans="1:25" x14ac:dyDescent="0.35">
      <c r="A73" s="9">
        <v>69</v>
      </c>
      <c r="B73" s="9" t="s">
        <v>96</v>
      </c>
      <c r="C73" s="9">
        <v>22</v>
      </c>
      <c r="D73" s="9">
        <v>380</v>
      </c>
      <c r="E73" s="9">
        <v>99.5</v>
      </c>
      <c r="F73" s="9">
        <v>39.299999999999997</v>
      </c>
      <c r="G73" s="9">
        <v>26</v>
      </c>
      <c r="H73" s="9">
        <v>51</v>
      </c>
      <c r="I73" s="9">
        <v>20</v>
      </c>
      <c r="J73" s="9">
        <v>3</v>
      </c>
      <c r="K73" s="9">
        <v>0</v>
      </c>
      <c r="L73" s="9">
        <v>2.98</v>
      </c>
      <c r="M73" s="9">
        <v>2.54</v>
      </c>
      <c r="N73" s="9">
        <f>87</f>
        <v>87</v>
      </c>
      <c r="O73" s="9">
        <v>0.44</v>
      </c>
      <c r="P73" s="9">
        <v>18</v>
      </c>
      <c r="Q73" s="9">
        <v>95</v>
      </c>
      <c r="R73" s="9">
        <v>65</v>
      </c>
      <c r="S73" s="9">
        <v>55</v>
      </c>
      <c r="T73" s="9">
        <v>75</v>
      </c>
      <c r="U73" s="9">
        <v>41</v>
      </c>
      <c r="V73" s="9">
        <v>10</v>
      </c>
      <c r="W73" s="9">
        <v>0.37</v>
      </c>
      <c r="X73" s="9">
        <v>0.19</v>
      </c>
      <c r="Y73" s="9">
        <v>0.18</v>
      </c>
    </row>
    <row r="74" spans="1:25" ht="25" x14ac:dyDescent="0.35">
      <c r="A74" s="9">
        <f>70</f>
        <v>70</v>
      </c>
      <c r="B74" s="9" t="s">
        <v>97</v>
      </c>
      <c r="C74" s="9">
        <v>13</v>
      </c>
      <c r="D74" s="9">
        <v>372</v>
      </c>
      <c r="E74" s="9">
        <v>29.9</v>
      </c>
      <c r="F74" s="9">
        <v>28.9</v>
      </c>
      <c r="G74" s="9">
        <v>22</v>
      </c>
      <c r="H74" s="9">
        <v>53</v>
      </c>
      <c r="I74" s="9">
        <v>22</v>
      </c>
      <c r="J74" s="9">
        <v>2</v>
      </c>
      <c r="K74" s="9">
        <v>0</v>
      </c>
      <c r="L74" s="9">
        <v>2.96</v>
      </c>
      <c r="M74" s="9">
        <v>2.7</v>
      </c>
      <c r="N74" s="9">
        <f>72</f>
        <v>72</v>
      </c>
      <c r="O74" s="9">
        <v>0.26</v>
      </c>
      <c r="P74" s="9">
        <v>2</v>
      </c>
      <c r="Q74" s="9">
        <v>93</v>
      </c>
      <c r="R74" s="9">
        <v>69</v>
      </c>
      <c r="S74" s="9">
        <v>98</v>
      </c>
      <c r="T74" s="9">
        <v>54</v>
      </c>
      <c r="U74" s="9">
        <v>-5</v>
      </c>
      <c r="V74" s="9">
        <v>-15</v>
      </c>
      <c r="W74" s="9">
        <v>0.33</v>
      </c>
      <c r="X74" s="9">
        <v>0.37</v>
      </c>
      <c r="Y74" s="9">
        <v>-0.04</v>
      </c>
    </row>
    <row r="75" spans="1:25" ht="37.5" x14ac:dyDescent="0.35">
      <c r="A75" s="9">
        <f>70</f>
        <v>70</v>
      </c>
      <c r="B75" s="9" t="s">
        <v>98</v>
      </c>
      <c r="C75" s="9">
        <v>7</v>
      </c>
      <c r="D75" s="9">
        <v>116</v>
      </c>
      <c r="E75" s="9" t="s">
        <v>99</v>
      </c>
      <c r="F75" s="9" t="s">
        <v>99</v>
      </c>
      <c r="G75" s="9">
        <v>30</v>
      </c>
      <c r="H75" s="9">
        <v>42</v>
      </c>
      <c r="I75" s="9">
        <v>23</v>
      </c>
      <c r="J75" s="9">
        <v>5</v>
      </c>
      <c r="K75" s="9">
        <v>0</v>
      </c>
      <c r="L75" s="9">
        <v>2.96</v>
      </c>
      <c r="M75" s="9">
        <v>2.76</v>
      </c>
      <c r="N75" s="9">
        <f>63</f>
        <v>63</v>
      </c>
      <c r="O75" s="9">
        <v>0.2</v>
      </c>
      <c r="P75" s="9">
        <v>-7</v>
      </c>
      <c r="Q75" s="9">
        <v>29</v>
      </c>
      <c r="R75" s="9">
        <v>104</v>
      </c>
      <c r="S75" s="9">
        <v>23</v>
      </c>
      <c r="T75" s="9">
        <v>104</v>
      </c>
      <c r="U75" s="9">
        <v>6</v>
      </c>
      <c r="V75" s="9">
        <v>0</v>
      </c>
      <c r="W75" s="9">
        <v>0.12</v>
      </c>
      <c r="X75" s="9">
        <v>0.08</v>
      </c>
      <c r="Y75" s="9">
        <v>0.03</v>
      </c>
    </row>
    <row r="76" spans="1:25" ht="25" x14ac:dyDescent="0.35">
      <c r="A76" s="9">
        <v>72</v>
      </c>
      <c r="B76" s="9" t="s">
        <v>100</v>
      </c>
      <c r="C76" s="9">
        <v>9</v>
      </c>
      <c r="D76" s="9">
        <v>217</v>
      </c>
      <c r="E76" s="9">
        <v>35</v>
      </c>
      <c r="F76" s="9">
        <v>24.3</v>
      </c>
      <c r="G76" s="9">
        <v>27</v>
      </c>
      <c r="H76" s="9">
        <v>45</v>
      </c>
      <c r="I76" s="9">
        <v>23</v>
      </c>
      <c r="J76" s="9">
        <v>4</v>
      </c>
      <c r="K76" s="9">
        <v>0</v>
      </c>
      <c r="L76" s="9">
        <v>2.95</v>
      </c>
      <c r="M76" s="9">
        <v>2.67</v>
      </c>
      <c r="N76" s="9">
        <f>75</f>
        <v>75</v>
      </c>
      <c r="O76" s="9">
        <v>0.28000000000000003</v>
      </c>
      <c r="P76" s="9">
        <v>3</v>
      </c>
      <c r="Q76" s="9">
        <v>54</v>
      </c>
      <c r="R76" s="9">
        <v>90</v>
      </c>
      <c r="S76" s="9">
        <v>50</v>
      </c>
      <c r="T76" s="9">
        <v>79</v>
      </c>
      <c r="U76" s="9">
        <v>4</v>
      </c>
      <c r="V76" s="9">
        <v>-11</v>
      </c>
      <c r="W76" s="9">
        <v>0.21</v>
      </c>
      <c r="X76" s="9">
        <v>0.17</v>
      </c>
      <c r="Y76" s="9">
        <v>0.04</v>
      </c>
    </row>
    <row r="77" spans="1:25" ht="25" x14ac:dyDescent="0.35">
      <c r="A77" s="9">
        <v>73</v>
      </c>
      <c r="B77" s="9" t="s">
        <v>101</v>
      </c>
      <c r="C77" s="9">
        <v>14</v>
      </c>
      <c r="D77" s="9">
        <v>458</v>
      </c>
      <c r="E77" s="9">
        <v>31.7</v>
      </c>
      <c r="F77" s="9">
        <v>16</v>
      </c>
      <c r="G77" s="9">
        <v>24</v>
      </c>
      <c r="H77" s="9">
        <v>48</v>
      </c>
      <c r="I77" s="9">
        <v>26</v>
      </c>
      <c r="J77" s="9">
        <v>2</v>
      </c>
      <c r="K77" s="9">
        <v>0</v>
      </c>
      <c r="L77" s="9">
        <v>2.93</v>
      </c>
      <c r="M77" s="9">
        <v>2.76</v>
      </c>
      <c r="N77" s="9">
        <f>63</f>
        <v>63</v>
      </c>
      <c r="O77" s="9">
        <v>0.17</v>
      </c>
      <c r="P77" s="9">
        <v>-10</v>
      </c>
      <c r="Q77" s="9">
        <v>113</v>
      </c>
      <c r="R77" s="9">
        <v>55</v>
      </c>
      <c r="S77" s="9">
        <v>76</v>
      </c>
      <c r="T77" s="9">
        <v>65</v>
      </c>
      <c r="U77" s="9">
        <v>37</v>
      </c>
      <c r="V77" s="9">
        <v>10</v>
      </c>
      <c r="W77" s="9">
        <v>0.42</v>
      </c>
      <c r="X77" s="9">
        <v>0.31</v>
      </c>
      <c r="Y77" s="9">
        <v>0.11</v>
      </c>
    </row>
    <row r="78" spans="1:25" x14ac:dyDescent="0.35">
      <c r="A78" s="9">
        <v>74</v>
      </c>
      <c r="B78" s="9" t="s">
        <v>102</v>
      </c>
      <c r="C78" s="9">
        <v>10</v>
      </c>
      <c r="D78" s="9">
        <v>452</v>
      </c>
      <c r="E78" s="9">
        <v>30.8</v>
      </c>
      <c r="F78" s="9">
        <v>12.7</v>
      </c>
      <c r="G78" s="9">
        <v>22</v>
      </c>
      <c r="H78" s="9">
        <v>48</v>
      </c>
      <c r="I78" s="9">
        <v>28</v>
      </c>
      <c r="J78" s="9">
        <v>2</v>
      </c>
      <c r="K78" s="9">
        <v>0</v>
      </c>
      <c r="L78" s="9">
        <v>2.9</v>
      </c>
      <c r="M78" s="9">
        <v>2.67</v>
      </c>
      <c r="N78" s="9">
        <f>75</f>
        <v>75</v>
      </c>
      <c r="O78" s="9">
        <v>0.23</v>
      </c>
      <c r="P78" s="9">
        <v>1</v>
      </c>
      <c r="Q78" s="9">
        <v>110</v>
      </c>
      <c r="R78" s="9">
        <v>58</v>
      </c>
      <c r="S78" s="9">
        <v>50</v>
      </c>
      <c r="T78" s="9">
        <v>80</v>
      </c>
      <c r="U78" s="9">
        <v>61</v>
      </c>
      <c r="V78" s="9">
        <v>22</v>
      </c>
      <c r="W78" s="9">
        <v>0.39</v>
      </c>
      <c r="X78" s="9">
        <v>0.18</v>
      </c>
      <c r="Y78" s="9">
        <v>0.2</v>
      </c>
    </row>
    <row r="79" spans="1:25" x14ac:dyDescent="0.35">
      <c r="A79" s="9">
        <v>75</v>
      </c>
      <c r="B79" s="9" t="s">
        <v>103</v>
      </c>
      <c r="C79" s="9">
        <v>11</v>
      </c>
      <c r="D79" s="9">
        <v>368</v>
      </c>
      <c r="E79" s="9">
        <v>46.9</v>
      </c>
      <c r="F79" s="9">
        <v>16.399999999999999</v>
      </c>
      <c r="G79" s="9">
        <v>23</v>
      </c>
      <c r="H79" s="9">
        <v>47</v>
      </c>
      <c r="I79" s="9">
        <v>28</v>
      </c>
      <c r="J79" s="9">
        <v>3</v>
      </c>
      <c r="K79" s="9">
        <v>0</v>
      </c>
      <c r="L79" s="9">
        <v>2.89</v>
      </c>
      <c r="M79" s="9">
        <v>2.7</v>
      </c>
      <c r="N79" s="9">
        <f>72</f>
        <v>72</v>
      </c>
      <c r="O79" s="9">
        <v>0.19</v>
      </c>
      <c r="P79" s="9">
        <v>-3</v>
      </c>
      <c r="Q79" s="9">
        <v>90</v>
      </c>
      <c r="R79" s="9">
        <v>71</v>
      </c>
      <c r="S79" s="9">
        <v>45</v>
      </c>
      <c r="T79" s="9">
        <v>84</v>
      </c>
      <c r="U79" s="9">
        <v>44</v>
      </c>
      <c r="V79" s="9">
        <v>13</v>
      </c>
      <c r="W79" s="9">
        <v>0.32</v>
      </c>
      <c r="X79" s="9">
        <v>0.17</v>
      </c>
      <c r="Y79" s="9">
        <v>0.15</v>
      </c>
    </row>
    <row r="80" spans="1:25" ht="25" x14ac:dyDescent="0.35">
      <c r="A80" s="9">
        <v>76</v>
      </c>
      <c r="B80" s="9" t="s">
        <v>104</v>
      </c>
      <c r="C80" s="9">
        <v>16</v>
      </c>
      <c r="D80" s="9">
        <v>638</v>
      </c>
      <c r="E80" s="9">
        <v>100</v>
      </c>
      <c r="F80" s="9">
        <v>84.8</v>
      </c>
      <c r="G80" s="9">
        <v>21</v>
      </c>
      <c r="H80" s="9">
        <v>52</v>
      </c>
      <c r="I80" s="9">
        <v>22</v>
      </c>
      <c r="J80" s="9">
        <v>4</v>
      </c>
      <c r="K80" s="9">
        <v>1</v>
      </c>
      <c r="L80" s="9">
        <v>2.88</v>
      </c>
      <c r="M80" s="9">
        <v>2.67</v>
      </c>
      <c r="N80" s="9">
        <f>75</f>
        <v>75</v>
      </c>
      <c r="O80" s="9">
        <v>0.21</v>
      </c>
      <c r="P80" s="9">
        <v>-1</v>
      </c>
      <c r="Q80" s="9">
        <v>155</v>
      </c>
      <c r="R80" s="9">
        <v>42</v>
      </c>
      <c r="S80" s="9">
        <v>187</v>
      </c>
      <c r="T80" s="9">
        <v>33</v>
      </c>
      <c r="U80" s="9">
        <v>-32</v>
      </c>
      <c r="V80" s="9">
        <v>-9</v>
      </c>
      <c r="W80" s="9">
        <v>0.55000000000000004</v>
      </c>
      <c r="X80" s="9">
        <v>0.69</v>
      </c>
      <c r="Y80" s="9">
        <v>-0.15</v>
      </c>
    </row>
    <row r="81" spans="1:25" ht="25" x14ac:dyDescent="0.35">
      <c r="A81" s="9">
        <v>77</v>
      </c>
      <c r="B81" s="9" t="s">
        <v>105</v>
      </c>
      <c r="C81" s="9">
        <v>15</v>
      </c>
      <c r="D81" s="9">
        <v>377</v>
      </c>
      <c r="E81" s="9">
        <v>51.4</v>
      </c>
      <c r="F81" s="9">
        <v>39.1</v>
      </c>
      <c r="G81" s="9">
        <v>20</v>
      </c>
      <c r="H81" s="9">
        <v>50</v>
      </c>
      <c r="I81" s="9">
        <v>27</v>
      </c>
      <c r="J81" s="9">
        <v>3</v>
      </c>
      <c r="K81" s="9">
        <v>0</v>
      </c>
      <c r="L81" s="9">
        <v>2.87</v>
      </c>
      <c r="M81" s="9">
        <v>2.66</v>
      </c>
      <c r="N81" s="9">
        <v>79</v>
      </c>
      <c r="O81" s="9">
        <v>0.21</v>
      </c>
      <c r="P81" s="9">
        <v>2</v>
      </c>
      <c r="Q81" s="9">
        <v>91</v>
      </c>
      <c r="R81" s="9">
        <v>70</v>
      </c>
      <c r="S81" s="9">
        <v>87</v>
      </c>
      <c r="T81" s="9">
        <v>57</v>
      </c>
      <c r="U81" s="9">
        <v>4</v>
      </c>
      <c r="V81" s="9">
        <v>-13</v>
      </c>
      <c r="W81" s="9">
        <v>0.31</v>
      </c>
      <c r="X81" s="9">
        <v>0.32</v>
      </c>
      <c r="Y81" s="9">
        <v>-0.01</v>
      </c>
    </row>
    <row r="82" spans="1:25" ht="25" x14ac:dyDescent="0.35">
      <c r="A82" s="9">
        <f>78</f>
        <v>78</v>
      </c>
      <c r="B82" s="9" t="s">
        <v>106</v>
      </c>
      <c r="C82" s="9">
        <v>13</v>
      </c>
      <c r="D82" s="9">
        <v>387</v>
      </c>
      <c r="E82" s="9">
        <v>60.2</v>
      </c>
      <c r="F82" s="9">
        <v>24.8</v>
      </c>
      <c r="G82" s="9">
        <v>21</v>
      </c>
      <c r="H82" s="9">
        <v>49</v>
      </c>
      <c r="I82" s="9">
        <v>26</v>
      </c>
      <c r="J82" s="9">
        <v>4</v>
      </c>
      <c r="K82" s="9">
        <v>0</v>
      </c>
      <c r="L82" s="9">
        <v>2.86</v>
      </c>
      <c r="M82" s="9">
        <v>2.33</v>
      </c>
      <c r="N82" s="9">
        <v>103</v>
      </c>
      <c r="O82" s="9">
        <v>0.53</v>
      </c>
      <c r="P82" s="9">
        <v>25</v>
      </c>
      <c r="Q82" s="9">
        <v>93</v>
      </c>
      <c r="R82" s="9">
        <v>67</v>
      </c>
      <c r="S82" s="9">
        <v>57</v>
      </c>
      <c r="T82" s="9">
        <v>74</v>
      </c>
      <c r="U82" s="9">
        <v>36</v>
      </c>
      <c r="V82" s="9">
        <v>7</v>
      </c>
      <c r="W82" s="9">
        <v>0.32</v>
      </c>
      <c r="X82" s="9">
        <v>0.16</v>
      </c>
      <c r="Y82" s="9">
        <v>0.16</v>
      </c>
    </row>
    <row r="83" spans="1:25" ht="25" x14ac:dyDescent="0.35">
      <c r="A83" s="9">
        <f>78</f>
        <v>78</v>
      </c>
      <c r="B83" s="9" t="s">
        <v>107</v>
      </c>
      <c r="C83" s="9">
        <v>13</v>
      </c>
      <c r="D83" s="9">
        <v>251</v>
      </c>
      <c r="E83" s="9">
        <v>53.3</v>
      </c>
      <c r="F83" s="9">
        <v>18.8</v>
      </c>
      <c r="G83" s="9">
        <v>21</v>
      </c>
      <c r="H83" s="9">
        <v>47</v>
      </c>
      <c r="I83" s="9">
        <v>29</v>
      </c>
      <c r="J83" s="9">
        <v>3</v>
      </c>
      <c r="K83" s="9">
        <v>0</v>
      </c>
      <c r="L83" s="9">
        <v>2.86</v>
      </c>
      <c r="M83" s="9">
        <v>2.52</v>
      </c>
      <c r="N83" s="9">
        <f>89</f>
        <v>89</v>
      </c>
      <c r="O83" s="9">
        <v>0.34</v>
      </c>
      <c r="P83" s="9">
        <v>11</v>
      </c>
      <c r="Q83" s="9">
        <v>60</v>
      </c>
      <c r="R83" s="9">
        <v>83</v>
      </c>
      <c r="S83" s="9">
        <v>30</v>
      </c>
      <c r="T83" s="9">
        <v>96</v>
      </c>
      <c r="U83" s="9">
        <v>30</v>
      </c>
      <c r="V83" s="9">
        <v>13</v>
      </c>
      <c r="W83" s="9">
        <v>0.21</v>
      </c>
      <c r="X83" s="9">
        <v>0.09</v>
      </c>
      <c r="Y83" s="9">
        <v>0.11</v>
      </c>
    </row>
    <row r="84" spans="1:25" ht="25" x14ac:dyDescent="0.35">
      <c r="A84" s="9">
        <v>80</v>
      </c>
      <c r="B84" s="9" t="s">
        <v>108</v>
      </c>
      <c r="C84" s="9">
        <v>8</v>
      </c>
      <c r="D84" s="9">
        <v>222</v>
      </c>
      <c r="E84" s="9">
        <v>58.2</v>
      </c>
      <c r="F84" s="9">
        <v>22.6</v>
      </c>
      <c r="G84" s="9">
        <v>16</v>
      </c>
      <c r="H84" s="9">
        <v>57</v>
      </c>
      <c r="I84" s="9">
        <v>24</v>
      </c>
      <c r="J84" s="9">
        <v>2</v>
      </c>
      <c r="K84" s="9">
        <v>0</v>
      </c>
      <c r="L84" s="9">
        <v>2.85</v>
      </c>
      <c r="M84" s="9">
        <v>2.95</v>
      </c>
      <c r="N84" s="9">
        <f>49</f>
        <v>49</v>
      </c>
      <c r="O84" s="9">
        <v>-0.1</v>
      </c>
      <c r="P84" s="9">
        <v>-31</v>
      </c>
      <c r="Q84" s="9">
        <v>53</v>
      </c>
      <c r="R84" s="9">
        <v>91</v>
      </c>
      <c r="S84" s="9">
        <v>44</v>
      </c>
      <c r="T84" s="9">
        <v>85</v>
      </c>
      <c r="U84" s="9">
        <v>9</v>
      </c>
      <c r="V84" s="9">
        <v>-6</v>
      </c>
      <c r="W84" s="9">
        <v>0.17</v>
      </c>
      <c r="X84" s="9">
        <v>0.21</v>
      </c>
      <c r="Y84" s="9">
        <v>-0.04</v>
      </c>
    </row>
    <row r="85" spans="1:25" ht="25" x14ac:dyDescent="0.35">
      <c r="A85" s="9">
        <v>81</v>
      </c>
      <c r="B85" s="9" t="s">
        <v>109</v>
      </c>
      <c r="C85" s="9">
        <v>5</v>
      </c>
      <c r="D85" s="9">
        <v>141</v>
      </c>
      <c r="E85" s="9">
        <v>32.6</v>
      </c>
      <c r="F85" s="9">
        <v>9.1999999999999993</v>
      </c>
      <c r="G85" s="9">
        <v>20</v>
      </c>
      <c r="H85" s="9">
        <v>50</v>
      </c>
      <c r="I85" s="9">
        <v>26</v>
      </c>
      <c r="J85" s="9">
        <v>5</v>
      </c>
      <c r="K85" s="9">
        <v>0</v>
      </c>
      <c r="L85" s="9">
        <v>2.83</v>
      </c>
      <c r="M85" s="9">
        <v>3</v>
      </c>
      <c r="N85" s="9">
        <v>41</v>
      </c>
      <c r="O85" s="9">
        <v>-0.17</v>
      </c>
      <c r="P85" s="9">
        <v>-40</v>
      </c>
      <c r="Q85" s="9">
        <v>34</v>
      </c>
      <c r="R85" s="9">
        <v>99</v>
      </c>
      <c r="S85" s="9">
        <v>13</v>
      </c>
      <c r="T85" s="9">
        <v>115</v>
      </c>
      <c r="U85" s="9">
        <v>21</v>
      </c>
      <c r="V85" s="9">
        <v>16</v>
      </c>
      <c r="W85" s="9">
        <v>0.11</v>
      </c>
      <c r="X85" s="9">
        <v>0.06</v>
      </c>
      <c r="Y85" s="9">
        <v>0.05</v>
      </c>
    </row>
    <row r="86" spans="1:25" ht="25" x14ac:dyDescent="0.35">
      <c r="A86" s="9">
        <v>82</v>
      </c>
      <c r="B86" s="9" t="s">
        <v>110</v>
      </c>
      <c r="C86" s="9">
        <v>16</v>
      </c>
      <c r="D86" s="9">
        <v>584</v>
      </c>
      <c r="E86" s="9">
        <v>56.7</v>
      </c>
      <c r="F86" s="9">
        <v>26.2</v>
      </c>
      <c r="G86" s="9">
        <v>22</v>
      </c>
      <c r="H86" s="9">
        <v>44</v>
      </c>
      <c r="I86" s="9">
        <v>28</v>
      </c>
      <c r="J86" s="9">
        <v>5</v>
      </c>
      <c r="K86" s="9">
        <v>1</v>
      </c>
      <c r="L86" s="9">
        <v>2.82</v>
      </c>
      <c r="M86" s="9">
        <v>2.79</v>
      </c>
      <c r="N86" s="9">
        <v>62</v>
      </c>
      <c r="O86" s="9">
        <v>0.03</v>
      </c>
      <c r="P86" s="9">
        <v>-20</v>
      </c>
      <c r="Q86" s="9">
        <v>138</v>
      </c>
      <c r="R86" s="9">
        <v>46</v>
      </c>
      <c r="S86" s="9">
        <v>82</v>
      </c>
      <c r="T86" s="9">
        <v>62</v>
      </c>
      <c r="U86" s="9">
        <v>56</v>
      </c>
      <c r="V86" s="9">
        <v>16</v>
      </c>
      <c r="W86" s="9">
        <v>0.48</v>
      </c>
      <c r="X86" s="9">
        <v>0.33</v>
      </c>
      <c r="Y86" s="9">
        <v>0.15</v>
      </c>
    </row>
    <row r="87" spans="1:25" ht="25" x14ac:dyDescent="0.35">
      <c r="A87" s="9">
        <f>83</f>
        <v>83</v>
      </c>
      <c r="B87" s="9" t="s">
        <v>111</v>
      </c>
      <c r="C87" s="9">
        <v>19</v>
      </c>
      <c r="D87" s="9">
        <v>418</v>
      </c>
      <c r="E87" s="9">
        <v>34.6</v>
      </c>
      <c r="F87" s="9">
        <v>24.5</v>
      </c>
      <c r="G87" s="9">
        <v>18</v>
      </c>
      <c r="H87" s="9">
        <v>48</v>
      </c>
      <c r="I87" s="9">
        <v>30</v>
      </c>
      <c r="J87" s="9">
        <v>4</v>
      </c>
      <c r="K87" s="9">
        <v>0</v>
      </c>
      <c r="L87" s="9">
        <v>2.81</v>
      </c>
      <c r="M87" s="9">
        <v>2.5099999999999998</v>
      </c>
      <c r="N87" s="9">
        <f>93</f>
        <v>93</v>
      </c>
      <c r="O87" s="9">
        <v>0.3</v>
      </c>
      <c r="P87" s="9">
        <v>10</v>
      </c>
      <c r="Q87" s="9">
        <v>99</v>
      </c>
      <c r="R87" s="9">
        <v>63</v>
      </c>
      <c r="S87" s="9">
        <v>75</v>
      </c>
      <c r="T87" s="9">
        <v>66</v>
      </c>
      <c r="U87" s="9">
        <v>24</v>
      </c>
      <c r="V87" s="9">
        <v>3</v>
      </c>
      <c r="W87" s="9">
        <v>0.32</v>
      </c>
      <c r="X87" s="9">
        <v>0.22</v>
      </c>
      <c r="Y87" s="9">
        <v>0.1</v>
      </c>
    </row>
    <row r="88" spans="1:25" ht="25" x14ac:dyDescent="0.35">
      <c r="A88" s="9">
        <f>83</f>
        <v>83</v>
      </c>
      <c r="B88" s="9" t="s">
        <v>112</v>
      </c>
      <c r="C88" s="9">
        <v>16</v>
      </c>
      <c r="D88" s="9">
        <v>259</v>
      </c>
      <c r="E88" s="9">
        <v>44</v>
      </c>
      <c r="F88" s="9">
        <v>27.2</v>
      </c>
      <c r="G88" s="9">
        <v>19</v>
      </c>
      <c r="H88" s="9">
        <v>45</v>
      </c>
      <c r="I88" s="9">
        <v>34</v>
      </c>
      <c r="J88" s="9">
        <v>2</v>
      </c>
      <c r="K88" s="9">
        <v>0</v>
      </c>
      <c r="L88" s="9">
        <v>2.81</v>
      </c>
      <c r="M88" s="9">
        <v>2.37</v>
      </c>
      <c r="N88" s="9">
        <v>100</v>
      </c>
      <c r="O88" s="9">
        <v>0.44</v>
      </c>
      <c r="P88" s="9">
        <v>17</v>
      </c>
      <c r="Q88" s="9">
        <v>61</v>
      </c>
      <c r="R88" s="9">
        <v>82</v>
      </c>
      <c r="S88" s="9">
        <v>48</v>
      </c>
      <c r="T88" s="9">
        <v>81</v>
      </c>
      <c r="U88" s="9">
        <v>13</v>
      </c>
      <c r="V88" s="9">
        <v>-1</v>
      </c>
      <c r="W88" s="9">
        <v>0.2</v>
      </c>
      <c r="X88" s="9">
        <v>0.13</v>
      </c>
      <c r="Y88" s="9">
        <v>7.0000000000000007E-2</v>
      </c>
    </row>
    <row r="89" spans="1:25" ht="25" x14ac:dyDescent="0.35">
      <c r="A89" s="9">
        <v>85</v>
      </c>
      <c r="B89" s="9" t="s">
        <v>113</v>
      </c>
      <c r="C89" s="9">
        <v>19</v>
      </c>
      <c r="D89" s="9">
        <v>552</v>
      </c>
      <c r="E89" s="9">
        <v>70.099999999999994</v>
      </c>
      <c r="F89" s="9">
        <v>32.200000000000003</v>
      </c>
      <c r="G89" s="9">
        <v>19</v>
      </c>
      <c r="H89" s="9">
        <v>48</v>
      </c>
      <c r="I89" s="9">
        <v>27</v>
      </c>
      <c r="J89" s="9">
        <v>5</v>
      </c>
      <c r="K89" s="9">
        <v>1</v>
      </c>
      <c r="L89" s="9">
        <v>2.8</v>
      </c>
      <c r="M89" s="9">
        <v>2.65</v>
      </c>
      <c r="N89" s="9">
        <f>80</f>
        <v>80</v>
      </c>
      <c r="O89" s="9">
        <v>0.15</v>
      </c>
      <c r="P89" s="9">
        <v>-5</v>
      </c>
      <c r="Q89" s="9">
        <v>130</v>
      </c>
      <c r="R89" s="9">
        <v>49</v>
      </c>
      <c r="S89" s="9">
        <v>75</v>
      </c>
      <c r="T89" s="9">
        <v>67</v>
      </c>
      <c r="U89" s="9">
        <v>55</v>
      </c>
      <c r="V89" s="9">
        <v>18</v>
      </c>
      <c r="W89" s="9">
        <v>0.43</v>
      </c>
      <c r="X89" s="9">
        <v>0.28000000000000003</v>
      </c>
      <c r="Y89" s="9">
        <v>0.16</v>
      </c>
    </row>
    <row r="90" spans="1:25" x14ac:dyDescent="0.35">
      <c r="A90" s="9">
        <f>86</f>
        <v>86</v>
      </c>
      <c r="B90" s="9" t="s">
        <v>114</v>
      </c>
      <c r="C90" s="9">
        <v>12</v>
      </c>
      <c r="D90" s="9">
        <v>405</v>
      </c>
      <c r="E90" s="9">
        <v>53</v>
      </c>
      <c r="F90" s="9">
        <v>35.299999999999997</v>
      </c>
      <c r="G90" s="9">
        <v>19</v>
      </c>
      <c r="H90" s="9">
        <v>45</v>
      </c>
      <c r="I90" s="9">
        <v>31</v>
      </c>
      <c r="J90" s="9">
        <v>4</v>
      </c>
      <c r="K90" s="9">
        <v>0</v>
      </c>
      <c r="L90" s="9">
        <v>2.78</v>
      </c>
      <c r="M90" s="9">
        <v>2.58</v>
      </c>
      <c r="N90" s="9">
        <f>85</f>
        <v>85</v>
      </c>
      <c r="O90" s="9">
        <v>0.2</v>
      </c>
      <c r="P90" s="9">
        <v>-1</v>
      </c>
      <c r="Q90" s="9">
        <v>95</v>
      </c>
      <c r="R90" s="9">
        <v>66</v>
      </c>
      <c r="S90" s="9">
        <v>85</v>
      </c>
      <c r="T90" s="9">
        <v>58</v>
      </c>
      <c r="U90" s="9">
        <v>10</v>
      </c>
      <c r="V90" s="9">
        <v>-8</v>
      </c>
      <c r="W90" s="9">
        <v>0.31</v>
      </c>
      <c r="X90" s="9">
        <v>0.3</v>
      </c>
      <c r="Y90" s="9">
        <v>0.01</v>
      </c>
    </row>
    <row r="91" spans="1:25" ht="25" x14ac:dyDescent="0.35">
      <c r="A91" s="9">
        <f>86</f>
        <v>86</v>
      </c>
      <c r="B91" s="9" t="s">
        <v>115</v>
      </c>
      <c r="C91" s="9">
        <v>8</v>
      </c>
      <c r="D91" s="9">
        <v>187</v>
      </c>
      <c r="E91" s="9">
        <v>63.1</v>
      </c>
      <c r="F91" s="9">
        <v>40.700000000000003</v>
      </c>
      <c r="G91" s="9">
        <v>16</v>
      </c>
      <c r="H91" s="9">
        <v>52</v>
      </c>
      <c r="I91" s="9">
        <v>28</v>
      </c>
      <c r="J91" s="9">
        <v>5</v>
      </c>
      <c r="K91" s="9">
        <v>0</v>
      </c>
      <c r="L91" s="9">
        <v>2.78</v>
      </c>
      <c r="M91" s="9">
        <v>2.52</v>
      </c>
      <c r="N91" s="9">
        <f>89</f>
        <v>89</v>
      </c>
      <c r="O91" s="9">
        <v>0.26</v>
      </c>
      <c r="P91" s="9">
        <v>3</v>
      </c>
      <c r="Q91" s="9">
        <v>44</v>
      </c>
      <c r="R91" s="9">
        <v>94</v>
      </c>
      <c r="S91" s="9">
        <v>31</v>
      </c>
      <c r="T91" s="9">
        <v>95</v>
      </c>
      <c r="U91" s="9">
        <v>13</v>
      </c>
      <c r="V91" s="9">
        <v>1</v>
      </c>
      <c r="W91" s="9">
        <v>0.14000000000000001</v>
      </c>
      <c r="X91" s="9">
        <v>0.09</v>
      </c>
      <c r="Y91" s="9">
        <v>0.05</v>
      </c>
    </row>
    <row r="92" spans="1:25" ht="25" x14ac:dyDescent="0.35">
      <c r="A92" s="9">
        <f>86</f>
        <v>86</v>
      </c>
      <c r="B92" s="9" t="s">
        <v>116</v>
      </c>
      <c r="C92" s="9">
        <v>7</v>
      </c>
      <c r="D92" s="9">
        <v>102</v>
      </c>
      <c r="E92" s="9">
        <v>98.7</v>
      </c>
      <c r="F92" s="9">
        <v>99.8</v>
      </c>
      <c r="G92" s="9">
        <v>17</v>
      </c>
      <c r="H92" s="9">
        <v>50</v>
      </c>
      <c r="I92" s="9">
        <v>25</v>
      </c>
      <c r="J92" s="9">
        <v>7</v>
      </c>
      <c r="K92" s="9">
        <v>0</v>
      </c>
      <c r="L92" s="9">
        <v>2.78</v>
      </c>
      <c r="M92" s="9">
        <v>2.2000000000000002</v>
      </c>
      <c r="N92" s="9">
        <v>108</v>
      </c>
      <c r="O92" s="9">
        <v>0.57999999999999996</v>
      </c>
      <c r="P92" s="9">
        <v>22</v>
      </c>
      <c r="Q92" s="9">
        <v>24</v>
      </c>
      <c r="R92" s="9">
        <v>109</v>
      </c>
      <c r="S92" s="9">
        <v>22</v>
      </c>
      <c r="T92" s="9">
        <v>106</v>
      </c>
      <c r="U92" s="9">
        <v>2</v>
      </c>
      <c r="V92" s="9">
        <v>-3</v>
      </c>
      <c r="W92" s="9">
        <v>0.08</v>
      </c>
      <c r="X92" s="9">
        <v>0.05</v>
      </c>
      <c r="Y92" s="9">
        <v>0.03</v>
      </c>
    </row>
    <row r="93" spans="1:25" ht="25" x14ac:dyDescent="0.35">
      <c r="A93" s="9">
        <v>89</v>
      </c>
      <c r="B93" s="9" t="s">
        <v>117</v>
      </c>
      <c r="C93" s="9">
        <v>13</v>
      </c>
      <c r="D93" s="9">
        <v>513</v>
      </c>
      <c r="E93" s="9">
        <v>78.3</v>
      </c>
      <c r="F93" s="9">
        <v>29.1</v>
      </c>
      <c r="G93" s="9">
        <v>19</v>
      </c>
      <c r="H93" s="9">
        <v>46</v>
      </c>
      <c r="I93" s="9">
        <v>29</v>
      </c>
      <c r="J93" s="9">
        <v>4</v>
      </c>
      <c r="K93" s="9">
        <v>1</v>
      </c>
      <c r="L93" s="9">
        <v>2.77</v>
      </c>
      <c r="M93" s="9">
        <v>2.72</v>
      </c>
      <c r="N93" s="9">
        <v>69</v>
      </c>
      <c r="O93" s="9">
        <v>0.05</v>
      </c>
      <c r="P93" s="9">
        <v>-20</v>
      </c>
      <c r="Q93" s="9">
        <v>120</v>
      </c>
      <c r="R93" s="9">
        <v>51</v>
      </c>
      <c r="S93" s="9">
        <v>53</v>
      </c>
      <c r="T93" s="9">
        <v>76</v>
      </c>
      <c r="U93" s="9">
        <v>66</v>
      </c>
      <c r="V93" s="9">
        <v>25</v>
      </c>
      <c r="W93" s="9">
        <v>0.4</v>
      </c>
      <c r="X93" s="9">
        <v>0.2</v>
      </c>
      <c r="Y93" s="9">
        <v>0.19</v>
      </c>
    </row>
    <row r="94" spans="1:25" x14ac:dyDescent="0.35">
      <c r="A94" s="9">
        <v>90</v>
      </c>
      <c r="B94" s="9" t="s">
        <v>118</v>
      </c>
      <c r="C94" s="9">
        <v>5</v>
      </c>
      <c r="D94" s="9">
        <v>240</v>
      </c>
      <c r="E94" s="9">
        <v>39.1</v>
      </c>
      <c r="F94" s="9">
        <v>14.2</v>
      </c>
      <c r="G94" s="9">
        <v>16</v>
      </c>
      <c r="H94" s="9">
        <v>47</v>
      </c>
      <c r="I94" s="9">
        <v>33</v>
      </c>
      <c r="J94" s="9">
        <v>3</v>
      </c>
      <c r="K94" s="9">
        <v>0</v>
      </c>
      <c r="L94" s="9">
        <v>2.76</v>
      </c>
      <c r="M94" s="9">
        <v>2.58</v>
      </c>
      <c r="N94" s="9">
        <f>85</f>
        <v>85</v>
      </c>
      <c r="O94" s="9">
        <v>0.18</v>
      </c>
      <c r="P94" s="9">
        <v>-5</v>
      </c>
      <c r="Q94" s="9">
        <v>56</v>
      </c>
      <c r="R94" s="9">
        <v>88</v>
      </c>
      <c r="S94" s="9">
        <v>27</v>
      </c>
      <c r="T94" s="9">
        <v>99</v>
      </c>
      <c r="U94" s="9">
        <v>29</v>
      </c>
      <c r="V94" s="9">
        <v>11</v>
      </c>
      <c r="W94" s="9">
        <v>0.17</v>
      </c>
      <c r="X94" s="9">
        <v>0.09</v>
      </c>
      <c r="Y94" s="9">
        <v>0.08</v>
      </c>
    </row>
    <row r="95" spans="1:25" ht="25" x14ac:dyDescent="0.35">
      <c r="A95" s="9">
        <v>91</v>
      </c>
      <c r="B95" s="9" t="s">
        <v>119</v>
      </c>
      <c r="C95" s="9">
        <v>9</v>
      </c>
      <c r="D95" s="9">
        <v>97</v>
      </c>
      <c r="E95" s="9">
        <v>24.6</v>
      </c>
      <c r="F95" s="9">
        <v>39</v>
      </c>
      <c r="G95" s="9">
        <v>19</v>
      </c>
      <c r="H95" s="9">
        <v>45</v>
      </c>
      <c r="I95" s="9">
        <v>28</v>
      </c>
      <c r="J95" s="9">
        <v>7</v>
      </c>
      <c r="K95" s="9">
        <v>1</v>
      </c>
      <c r="L95" s="9">
        <v>2.75</v>
      </c>
      <c r="M95" s="9">
        <v>2.12</v>
      </c>
      <c r="N95" s="9">
        <v>115</v>
      </c>
      <c r="O95" s="9">
        <v>0.63</v>
      </c>
      <c r="P95" s="9">
        <v>24</v>
      </c>
      <c r="Q95" s="9">
        <v>22</v>
      </c>
      <c r="R95" s="9">
        <v>112</v>
      </c>
      <c r="S95" s="9">
        <v>38</v>
      </c>
      <c r="T95" s="9">
        <v>90</v>
      </c>
      <c r="U95" s="9">
        <v>-16</v>
      </c>
      <c r="V95" s="9">
        <v>-22</v>
      </c>
      <c r="W95" s="9">
        <v>7.0000000000000007E-2</v>
      </c>
      <c r="X95" s="9">
        <v>0.09</v>
      </c>
      <c r="Y95" s="9">
        <v>-0.01</v>
      </c>
    </row>
    <row r="96" spans="1:25" ht="25" x14ac:dyDescent="0.35">
      <c r="A96" s="9">
        <f>92</f>
        <v>92</v>
      </c>
      <c r="B96" s="9" t="s">
        <v>120</v>
      </c>
      <c r="C96" s="9">
        <v>12</v>
      </c>
      <c r="D96" s="9">
        <v>205</v>
      </c>
      <c r="E96" s="9">
        <v>37</v>
      </c>
      <c r="F96" s="9">
        <v>23</v>
      </c>
      <c r="G96" s="9">
        <v>14</v>
      </c>
      <c r="H96" s="9">
        <v>47</v>
      </c>
      <c r="I96" s="9">
        <v>35</v>
      </c>
      <c r="J96" s="9">
        <v>4</v>
      </c>
      <c r="K96" s="9">
        <v>0</v>
      </c>
      <c r="L96" s="9">
        <v>2.72</v>
      </c>
      <c r="M96" s="9">
        <v>2.38</v>
      </c>
      <c r="N96" s="9">
        <f>98</f>
        <v>98</v>
      </c>
      <c r="O96" s="9">
        <v>0.34</v>
      </c>
      <c r="P96" s="9">
        <v>6</v>
      </c>
      <c r="Q96" s="9">
        <v>47</v>
      </c>
      <c r="R96" s="9">
        <v>92</v>
      </c>
      <c r="S96" s="9">
        <v>40</v>
      </c>
      <c r="T96" s="9">
        <v>88</v>
      </c>
      <c r="U96" s="9">
        <v>7</v>
      </c>
      <c r="V96" s="9">
        <v>-4</v>
      </c>
      <c r="W96" s="9">
        <v>0.13</v>
      </c>
      <c r="X96" s="9">
        <v>0.1</v>
      </c>
      <c r="Y96" s="9">
        <v>0.03</v>
      </c>
    </row>
    <row r="97" spans="1:25" ht="25" x14ac:dyDescent="0.35">
      <c r="A97" s="9">
        <f>92</f>
        <v>92</v>
      </c>
      <c r="B97" s="9" t="s">
        <v>121</v>
      </c>
      <c r="C97" s="9">
        <v>4</v>
      </c>
      <c r="D97" s="9">
        <v>58</v>
      </c>
      <c r="E97" s="9">
        <v>55.1</v>
      </c>
      <c r="F97" s="9">
        <v>23.2</v>
      </c>
      <c r="G97" s="9">
        <v>19</v>
      </c>
      <c r="H97" s="9">
        <v>40</v>
      </c>
      <c r="I97" s="9">
        <v>35</v>
      </c>
      <c r="J97" s="9">
        <v>4</v>
      </c>
      <c r="K97" s="9">
        <v>1</v>
      </c>
      <c r="L97" s="9">
        <v>2.72</v>
      </c>
      <c r="M97" s="9">
        <v>1.98</v>
      </c>
      <c r="N97" s="9">
        <v>124</v>
      </c>
      <c r="O97" s="9">
        <v>0.74</v>
      </c>
      <c r="P97" s="9">
        <v>32</v>
      </c>
      <c r="Q97" s="9">
        <v>13</v>
      </c>
      <c r="R97" s="9">
        <v>118</v>
      </c>
      <c r="S97" s="9">
        <v>11</v>
      </c>
      <c r="T97" s="9">
        <v>119</v>
      </c>
      <c r="U97" s="9">
        <v>3</v>
      </c>
      <c r="V97" s="9">
        <v>1</v>
      </c>
      <c r="W97" s="9">
        <v>0.04</v>
      </c>
      <c r="X97" s="9">
        <v>0.03</v>
      </c>
      <c r="Y97" s="9">
        <v>0.01</v>
      </c>
    </row>
    <row r="98" spans="1:25" x14ac:dyDescent="0.35">
      <c r="A98" s="9">
        <f>94</f>
        <v>94</v>
      </c>
      <c r="B98" s="9" t="s">
        <v>122</v>
      </c>
      <c r="C98" s="9">
        <v>9</v>
      </c>
      <c r="D98" s="9">
        <v>173</v>
      </c>
      <c r="E98" s="9">
        <v>52.4</v>
      </c>
      <c r="F98" s="9">
        <v>29.8</v>
      </c>
      <c r="G98" s="9">
        <v>20</v>
      </c>
      <c r="H98" s="9">
        <v>38</v>
      </c>
      <c r="I98" s="9">
        <v>36</v>
      </c>
      <c r="J98" s="9">
        <v>6</v>
      </c>
      <c r="K98" s="9">
        <v>0</v>
      </c>
      <c r="L98" s="9">
        <v>2.71</v>
      </c>
      <c r="M98" s="9">
        <v>2.52</v>
      </c>
      <c r="N98" s="9">
        <f>89</f>
        <v>89</v>
      </c>
      <c r="O98" s="9">
        <v>0.19</v>
      </c>
      <c r="P98" s="9">
        <v>-5</v>
      </c>
      <c r="Q98" s="9">
        <v>39</v>
      </c>
      <c r="R98" s="9">
        <v>96</v>
      </c>
      <c r="S98" s="9">
        <v>23</v>
      </c>
      <c r="T98" s="9">
        <v>105</v>
      </c>
      <c r="U98" s="9">
        <v>17</v>
      </c>
      <c r="V98" s="9">
        <v>9</v>
      </c>
      <c r="W98" s="9">
        <v>0.13</v>
      </c>
      <c r="X98" s="9">
        <v>0.08</v>
      </c>
      <c r="Y98" s="9">
        <v>0.05</v>
      </c>
    </row>
    <row r="99" spans="1:25" ht="25" x14ac:dyDescent="0.35">
      <c r="A99" s="9">
        <f>94</f>
        <v>94</v>
      </c>
      <c r="B99" s="9" t="s">
        <v>123</v>
      </c>
      <c r="C99" s="9">
        <v>9</v>
      </c>
      <c r="D99" s="9">
        <v>120</v>
      </c>
      <c r="E99" s="9">
        <v>32.799999999999997</v>
      </c>
      <c r="F99" s="9">
        <v>26.9</v>
      </c>
      <c r="G99" s="9">
        <v>20</v>
      </c>
      <c r="H99" s="9">
        <v>40</v>
      </c>
      <c r="I99" s="9">
        <v>32</v>
      </c>
      <c r="J99" s="9">
        <v>8</v>
      </c>
      <c r="K99" s="9">
        <v>1</v>
      </c>
      <c r="L99" s="9">
        <v>2.71</v>
      </c>
      <c r="M99" s="9">
        <v>2.52</v>
      </c>
      <c r="N99" s="9">
        <f>89</f>
        <v>89</v>
      </c>
      <c r="O99" s="9">
        <v>0.19</v>
      </c>
      <c r="P99" s="9">
        <v>-5</v>
      </c>
      <c r="Q99" s="9">
        <v>27</v>
      </c>
      <c r="R99" s="9">
        <v>106</v>
      </c>
      <c r="S99" s="9">
        <v>47</v>
      </c>
      <c r="T99" s="9">
        <v>83</v>
      </c>
      <c r="U99" s="9">
        <v>-19</v>
      </c>
      <c r="V99" s="9">
        <v>-23</v>
      </c>
      <c r="W99" s="9">
        <v>0.09</v>
      </c>
      <c r="X99" s="9">
        <v>0.16</v>
      </c>
      <c r="Y99" s="9">
        <v>-7.0000000000000007E-2</v>
      </c>
    </row>
    <row r="100" spans="1:25" ht="25" x14ac:dyDescent="0.35">
      <c r="A100" s="9">
        <v>96</v>
      </c>
      <c r="B100" s="9" t="s">
        <v>124</v>
      </c>
      <c r="C100" s="9">
        <v>14</v>
      </c>
      <c r="D100" s="9">
        <v>290</v>
      </c>
      <c r="E100" s="9">
        <v>24</v>
      </c>
      <c r="F100" s="9">
        <v>14.1</v>
      </c>
      <c r="G100" s="9">
        <v>19</v>
      </c>
      <c r="H100" s="9">
        <v>40</v>
      </c>
      <c r="I100" s="9">
        <v>34</v>
      </c>
      <c r="J100" s="9">
        <v>6</v>
      </c>
      <c r="K100" s="9">
        <v>1</v>
      </c>
      <c r="L100" s="9">
        <v>2.7</v>
      </c>
      <c r="M100" s="9">
        <v>2.64</v>
      </c>
      <c r="N100" s="9">
        <v>82</v>
      </c>
      <c r="O100" s="9">
        <v>0.06</v>
      </c>
      <c r="P100" s="9">
        <v>-14</v>
      </c>
      <c r="Q100" s="9">
        <v>66</v>
      </c>
      <c r="R100" s="9">
        <v>80</v>
      </c>
      <c r="S100" s="9">
        <v>39</v>
      </c>
      <c r="T100" s="9">
        <v>89</v>
      </c>
      <c r="U100" s="9">
        <v>27</v>
      </c>
      <c r="V100" s="9">
        <v>9</v>
      </c>
      <c r="W100" s="9">
        <v>0.21</v>
      </c>
      <c r="X100" s="9">
        <v>0.15</v>
      </c>
      <c r="Y100" s="9">
        <v>0.06</v>
      </c>
    </row>
    <row r="101" spans="1:25" ht="25" x14ac:dyDescent="0.35">
      <c r="A101" s="9">
        <v>97</v>
      </c>
      <c r="B101" s="9" t="s">
        <v>125</v>
      </c>
      <c r="C101" s="9">
        <v>13</v>
      </c>
      <c r="D101" s="9">
        <v>486</v>
      </c>
      <c r="E101" s="9">
        <v>47</v>
      </c>
      <c r="F101" s="9">
        <v>29.6</v>
      </c>
      <c r="G101" s="9">
        <v>16</v>
      </c>
      <c r="H101" s="9">
        <v>46</v>
      </c>
      <c r="I101" s="9">
        <v>31</v>
      </c>
      <c r="J101" s="9">
        <v>6</v>
      </c>
      <c r="K101" s="9">
        <v>2</v>
      </c>
      <c r="L101" s="9">
        <v>2.69</v>
      </c>
      <c r="M101" s="9">
        <v>2.67</v>
      </c>
      <c r="N101" s="9">
        <f>75</f>
        <v>75</v>
      </c>
      <c r="O101" s="9">
        <v>0.02</v>
      </c>
      <c r="P101" s="9">
        <v>-22</v>
      </c>
      <c r="Q101" s="9">
        <v>110</v>
      </c>
      <c r="R101" s="9">
        <v>59</v>
      </c>
      <c r="S101" s="9">
        <v>71</v>
      </c>
      <c r="T101" s="9">
        <v>71</v>
      </c>
      <c r="U101" s="9">
        <v>39</v>
      </c>
      <c r="V101" s="9">
        <v>12</v>
      </c>
      <c r="W101" s="9">
        <v>0.34</v>
      </c>
      <c r="X101" s="9">
        <v>0.27</v>
      </c>
      <c r="Y101" s="9">
        <v>7.0000000000000007E-2</v>
      </c>
    </row>
    <row r="102" spans="1:25" ht="25" x14ac:dyDescent="0.35">
      <c r="A102" s="9">
        <v>98</v>
      </c>
      <c r="B102" s="9" t="s">
        <v>126</v>
      </c>
      <c r="C102" s="9">
        <v>15</v>
      </c>
      <c r="D102" s="9">
        <v>353</v>
      </c>
      <c r="E102" s="9">
        <v>40.5</v>
      </c>
      <c r="F102" s="9">
        <v>24.1</v>
      </c>
      <c r="G102" s="9">
        <v>16</v>
      </c>
      <c r="H102" s="9">
        <v>43</v>
      </c>
      <c r="I102" s="9">
        <v>34</v>
      </c>
      <c r="J102" s="9">
        <v>6</v>
      </c>
      <c r="K102" s="9">
        <v>0</v>
      </c>
      <c r="L102" s="9">
        <v>2.68</v>
      </c>
      <c r="M102" s="9">
        <v>2.16</v>
      </c>
      <c r="N102" s="9">
        <f>110</f>
        <v>110</v>
      </c>
      <c r="O102" s="9">
        <v>0.52</v>
      </c>
      <c r="P102" s="9">
        <v>12</v>
      </c>
      <c r="Q102" s="9">
        <v>80</v>
      </c>
      <c r="R102" s="9">
        <v>75</v>
      </c>
      <c r="S102" s="9">
        <v>53</v>
      </c>
      <c r="T102" s="9">
        <v>77</v>
      </c>
      <c r="U102" s="9">
        <v>27</v>
      </c>
      <c r="V102" s="9">
        <v>2</v>
      </c>
      <c r="W102" s="9">
        <v>0.24</v>
      </c>
      <c r="X102" s="9">
        <v>0.14000000000000001</v>
      </c>
      <c r="Y102" s="9">
        <v>0.1</v>
      </c>
    </row>
    <row r="103" spans="1:25" x14ac:dyDescent="0.35">
      <c r="A103" s="9">
        <f>99</f>
        <v>99</v>
      </c>
      <c r="B103" s="9" t="s">
        <v>127</v>
      </c>
      <c r="C103" s="9">
        <v>13</v>
      </c>
      <c r="D103" s="9">
        <v>259</v>
      </c>
      <c r="E103" s="9">
        <v>46.8</v>
      </c>
      <c r="F103" s="9">
        <v>26.8</v>
      </c>
      <c r="G103" s="9">
        <v>15</v>
      </c>
      <c r="H103" s="9">
        <v>44</v>
      </c>
      <c r="I103" s="9">
        <v>33</v>
      </c>
      <c r="J103" s="9">
        <v>7</v>
      </c>
      <c r="K103" s="9">
        <v>0</v>
      </c>
      <c r="L103" s="9">
        <v>2.67</v>
      </c>
      <c r="M103" s="9">
        <v>2.2200000000000002</v>
      </c>
      <c r="N103" s="9">
        <v>106</v>
      </c>
      <c r="O103" s="9">
        <v>0.45</v>
      </c>
      <c r="P103" s="9">
        <v>7</v>
      </c>
      <c r="Q103" s="9">
        <v>58</v>
      </c>
      <c r="R103" s="9">
        <v>84</v>
      </c>
      <c r="S103" s="9">
        <v>37</v>
      </c>
      <c r="T103" s="9">
        <v>91</v>
      </c>
      <c r="U103" s="9">
        <v>21</v>
      </c>
      <c r="V103" s="9">
        <v>7</v>
      </c>
      <c r="W103" s="9">
        <v>0.17</v>
      </c>
      <c r="X103" s="9">
        <v>0.1</v>
      </c>
      <c r="Y103" s="9">
        <v>7.0000000000000007E-2</v>
      </c>
    </row>
    <row r="104" spans="1:25" ht="25" x14ac:dyDescent="0.35">
      <c r="A104" s="9">
        <f>99</f>
        <v>99</v>
      </c>
      <c r="B104" s="9" t="s">
        <v>128</v>
      </c>
      <c r="C104" s="9">
        <v>7</v>
      </c>
      <c r="D104" s="9">
        <v>75</v>
      </c>
      <c r="E104" s="9">
        <v>83.7</v>
      </c>
      <c r="F104" s="9">
        <v>13.2</v>
      </c>
      <c r="G104" s="9">
        <v>18</v>
      </c>
      <c r="H104" s="9">
        <v>44</v>
      </c>
      <c r="I104" s="9">
        <v>26</v>
      </c>
      <c r="J104" s="9">
        <v>12</v>
      </c>
      <c r="K104" s="9">
        <v>0</v>
      </c>
      <c r="L104" s="9">
        <v>2.67</v>
      </c>
      <c r="M104" s="9">
        <v>1.92</v>
      </c>
      <c r="N104" s="9">
        <v>126</v>
      </c>
      <c r="O104" s="9">
        <v>0.75</v>
      </c>
      <c r="P104" s="9">
        <v>27</v>
      </c>
      <c r="Q104" s="9">
        <v>17</v>
      </c>
      <c r="R104" s="9">
        <v>115</v>
      </c>
      <c r="S104" s="9">
        <v>8</v>
      </c>
      <c r="T104" s="9">
        <v>121</v>
      </c>
      <c r="U104" s="9">
        <v>9</v>
      </c>
      <c r="V104" s="9">
        <v>6</v>
      </c>
      <c r="W104" s="9">
        <v>0.05</v>
      </c>
      <c r="X104" s="9">
        <v>0.02</v>
      </c>
      <c r="Y104" s="9">
        <v>0.04</v>
      </c>
    </row>
    <row r="105" spans="1:25" ht="25" x14ac:dyDescent="0.35">
      <c r="A105" s="7">
        <f>101</f>
        <v>101</v>
      </c>
      <c r="B105" s="7" t="s">
        <v>133</v>
      </c>
      <c r="C105" s="7">
        <v>12</v>
      </c>
      <c r="D105" s="7">
        <v>195</v>
      </c>
      <c r="E105" s="7">
        <v>31.6</v>
      </c>
      <c r="F105" s="7">
        <v>16.399999999999999</v>
      </c>
      <c r="G105" s="7">
        <v>16</v>
      </c>
      <c r="H105" s="7">
        <v>45</v>
      </c>
      <c r="I105" s="7">
        <v>30</v>
      </c>
      <c r="J105" s="7">
        <v>6</v>
      </c>
      <c r="K105" s="7">
        <v>3</v>
      </c>
      <c r="L105" s="7">
        <v>2.66</v>
      </c>
      <c r="M105" s="7">
        <v>2.5099999999999998</v>
      </c>
      <c r="N105" s="7">
        <f>93</f>
        <v>93</v>
      </c>
      <c r="O105" s="7">
        <v>0.15</v>
      </c>
      <c r="P105" s="7">
        <v>-8</v>
      </c>
      <c r="Q105" s="7">
        <v>44</v>
      </c>
      <c r="R105" s="7">
        <v>95</v>
      </c>
      <c r="S105" s="7">
        <v>36</v>
      </c>
      <c r="T105" s="7">
        <v>92</v>
      </c>
      <c r="U105" s="7">
        <v>8</v>
      </c>
      <c r="V105" s="7">
        <v>-3</v>
      </c>
      <c r="W105" s="7">
        <v>0.13</v>
      </c>
      <c r="X105" s="7">
        <v>0.12</v>
      </c>
      <c r="Y105" s="7">
        <v>0.02</v>
      </c>
    </row>
    <row r="106" spans="1:25" x14ac:dyDescent="0.35">
      <c r="A106" s="9">
        <f>101</f>
        <v>101</v>
      </c>
      <c r="B106" s="9" t="s">
        <v>134</v>
      </c>
      <c r="C106" s="9">
        <v>8</v>
      </c>
      <c r="D106" s="9">
        <v>111</v>
      </c>
      <c r="E106" s="9">
        <v>80.3</v>
      </c>
      <c r="F106" s="9">
        <v>36</v>
      </c>
      <c r="G106" s="9">
        <v>13</v>
      </c>
      <c r="H106" s="9">
        <v>48</v>
      </c>
      <c r="I106" s="9">
        <v>33</v>
      </c>
      <c r="J106" s="9">
        <v>6</v>
      </c>
      <c r="K106" s="9">
        <v>0</v>
      </c>
      <c r="L106" s="9">
        <v>2.66</v>
      </c>
      <c r="M106" s="9">
        <v>2.16</v>
      </c>
      <c r="N106" s="9">
        <f>110</f>
        <v>110</v>
      </c>
      <c r="O106" s="9">
        <v>0.5</v>
      </c>
      <c r="P106" s="9">
        <v>9</v>
      </c>
      <c r="Q106" s="9">
        <v>25</v>
      </c>
      <c r="R106" s="9">
        <v>108</v>
      </c>
      <c r="S106" s="9">
        <v>17</v>
      </c>
      <c r="T106" s="9">
        <v>109</v>
      </c>
      <c r="U106" s="9">
        <v>7</v>
      </c>
      <c r="V106" s="9">
        <v>1</v>
      </c>
      <c r="W106" s="9">
        <v>7.0000000000000007E-2</v>
      </c>
      <c r="X106" s="9">
        <v>0.04</v>
      </c>
      <c r="Y106" s="9">
        <v>0.03</v>
      </c>
    </row>
    <row r="107" spans="1:25" ht="25" x14ac:dyDescent="0.35">
      <c r="A107" s="9">
        <f>103</f>
        <v>103</v>
      </c>
      <c r="B107" s="9" t="s">
        <v>135</v>
      </c>
      <c r="C107" s="9">
        <v>7</v>
      </c>
      <c r="D107" s="9">
        <v>105</v>
      </c>
      <c r="E107" s="9">
        <v>100</v>
      </c>
      <c r="F107" s="9">
        <v>14.6</v>
      </c>
      <c r="G107" s="9">
        <v>19</v>
      </c>
      <c r="H107" s="9">
        <v>41</v>
      </c>
      <c r="I107" s="9">
        <v>26</v>
      </c>
      <c r="J107" s="9">
        <v>10</v>
      </c>
      <c r="K107" s="9">
        <v>3</v>
      </c>
      <c r="L107" s="9">
        <v>2.63</v>
      </c>
      <c r="M107" s="9">
        <v>2.44</v>
      </c>
      <c r="N107" s="9">
        <v>96</v>
      </c>
      <c r="O107" s="9">
        <v>0.19</v>
      </c>
      <c r="P107" s="9">
        <v>-7</v>
      </c>
      <c r="Q107" s="9">
        <v>23</v>
      </c>
      <c r="R107" s="9">
        <v>111</v>
      </c>
      <c r="S107" s="9">
        <v>24</v>
      </c>
      <c r="T107" s="9">
        <v>103</v>
      </c>
      <c r="U107" s="9">
        <v>0</v>
      </c>
      <c r="V107" s="9">
        <v>-8</v>
      </c>
      <c r="W107" s="9">
        <v>0.08</v>
      </c>
      <c r="X107" s="9">
        <v>0.08</v>
      </c>
      <c r="Y107" s="9">
        <v>0</v>
      </c>
    </row>
    <row r="108" spans="1:25" ht="25" x14ac:dyDescent="0.35">
      <c r="A108" s="9">
        <f>103</f>
        <v>103</v>
      </c>
      <c r="B108" s="9" t="s">
        <v>136</v>
      </c>
      <c r="C108" s="9">
        <v>2</v>
      </c>
      <c r="D108" s="9">
        <v>45</v>
      </c>
      <c r="E108" s="9">
        <v>35.299999999999997</v>
      </c>
      <c r="F108" s="9">
        <v>12.6</v>
      </c>
      <c r="G108" s="9">
        <v>12</v>
      </c>
      <c r="H108" s="9">
        <v>45</v>
      </c>
      <c r="I108" s="9">
        <v>37</v>
      </c>
      <c r="J108" s="9">
        <v>6</v>
      </c>
      <c r="K108" s="9">
        <v>0</v>
      </c>
      <c r="L108" s="9">
        <v>2.63</v>
      </c>
      <c r="M108" s="9" t="s">
        <v>99</v>
      </c>
      <c r="N108" s="9" t="s">
        <v>99</v>
      </c>
      <c r="O108" s="9" t="s">
        <v>99</v>
      </c>
      <c r="P108" s="9" t="s">
        <v>99</v>
      </c>
      <c r="Q108" s="9">
        <v>10</v>
      </c>
      <c r="R108" s="9">
        <v>122</v>
      </c>
      <c r="S108" s="9" t="s">
        <v>99</v>
      </c>
      <c r="T108" s="9" t="s">
        <v>99</v>
      </c>
      <c r="U108" s="9" t="s">
        <v>99</v>
      </c>
      <c r="V108" s="9" t="s">
        <v>99</v>
      </c>
      <c r="W108" s="9">
        <v>0.03</v>
      </c>
      <c r="X108" s="9" t="s">
        <v>99</v>
      </c>
      <c r="Y108" s="9" t="s">
        <v>99</v>
      </c>
    </row>
    <row r="109" spans="1:25" ht="25" x14ac:dyDescent="0.35">
      <c r="A109" s="9">
        <v>105</v>
      </c>
      <c r="B109" s="9" t="s">
        <v>137</v>
      </c>
      <c r="C109" s="9">
        <v>7</v>
      </c>
      <c r="D109" s="9">
        <v>77</v>
      </c>
      <c r="E109" s="9">
        <v>40.6</v>
      </c>
      <c r="F109" s="9">
        <v>22.2</v>
      </c>
      <c r="G109" s="9">
        <v>19</v>
      </c>
      <c r="H109" s="9">
        <v>32</v>
      </c>
      <c r="I109" s="9">
        <v>38</v>
      </c>
      <c r="J109" s="9">
        <v>9</v>
      </c>
      <c r="K109" s="9">
        <v>1</v>
      </c>
      <c r="L109" s="9">
        <v>2.59</v>
      </c>
      <c r="M109" s="9">
        <v>2.65</v>
      </c>
      <c r="N109" s="9">
        <f>80</f>
        <v>80</v>
      </c>
      <c r="O109" s="9">
        <v>-0.06</v>
      </c>
      <c r="P109" s="9">
        <v>-25</v>
      </c>
      <c r="Q109" s="9">
        <v>17</v>
      </c>
      <c r="R109" s="9">
        <v>116</v>
      </c>
      <c r="S109" s="9">
        <v>14</v>
      </c>
      <c r="T109" s="9">
        <v>113</v>
      </c>
      <c r="U109" s="9">
        <v>3</v>
      </c>
      <c r="V109" s="9">
        <v>-3</v>
      </c>
      <c r="W109" s="9">
        <v>0.05</v>
      </c>
      <c r="X109" s="9">
        <v>0.05</v>
      </c>
      <c r="Y109" s="9">
        <v>0</v>
      </c>
    </row>
    <row r="110" spans="1:25" ht="25" x14ac:dyDescent="0.35">
      <c r="A110" s="9">
        <v>106</v>
      </c>
      <c r="B110" s="9" t="s">
        <v>138</v>
      </c>
      <c r="C110" s="9">
        <v>13</v>
      </c>
      <c r="D110" s="9">
        <v>208</v>
      </c>
      <c r="E110" s="9">
        <v>39.9</v>
      </c>
      <c r="F110" s="9">
        <v>23</v>
      </c>
      <c r="G110" s="9">
        <v>12</v>
      </c>
      <c r="H110" s="9">
        <v>42</v>
      </c>
      <c r="I110" s="9">
        <v>37</v>
      </c>
      <c r="J110" s="9">
        <v>7</v>
      </c>
      <c r="K110" s="9">
        <v>1</v>
      </c>
      <c r="L110" s="9">
        <v>2.58</v>
      </c>
      <c r="M110" s="9">
        <v>2.71</v>
      </c>
      <c r="N110" s="9">
        <f>70</f>
        <v>70</v>
      </c>
      <c r="O110" s="9">
        <v>-0.13</v>
      </c>
      <c r="P110" s="9">
        <v>-36</v>
      </c>
      <c r="Q110" s="9">
        <v>45</v>
      </c>
      <c r="R110" s="9">
        <v>93</v>
      </c>
      <c r="S110" s="9">
        <v>42</v>
      </c>
      <c r="T110" s="9">
        <v>87</v>
      </c>
      <c r="U110" s="9">
        <v>3</v>
      </c>
      <c r="V110" s="9">
        <v>-6</v>
      </c>
      <c r="W110" s="9">
        <v>0.12</v>
      </c>
      <c r="X110" s="9">
        <v>0.17</v>
      </c>
      <c r="Y110" s="9">
        <v>-0.05</v>
      </c>
    </row>
    <row r="111" spans="1:25" ht="25" x14ac:dyDescent="0.35">
      <c r="A111" s="9">
        <v>107</v>
      </c>
      <c r="B111" s="9" t="s">
        <v>139</v>
      </c>
      <c r="C111" s="9">
        <v>17</v>
      </c>
      <c r="D111" s="9">
        <v>296</v>
      </c>
      <c r="E111" s="9">
        <v>40.200000000000003</v>
      </c>
      <c r="F111" s="9">
        <v>30.5</v>
      </c>
      <c r="G111" s="9">
        <v>11</v>
      </c>
      <c r="H111" s="9">
        <v>41</v>
      </c>
      <c r="I111" s="9">
        <v>41</v>
      </c>
      <c r="J111" s="9">
        <v>7</v>
      </c>
      <c r="K111" s="9">
        <v>0</v>
      </c>
      <c r="L111" s="9">
        <v>2.56</v>
      </c>
      <c r="M111" s="9">
        <v>2.31</v>
      </c>
      <c r="N111" s="9">
        <v>105</v>
      </c>
      <c r="O111" s="9">
        <v>0.25</v>
      </c>
      <c r="P111" s="9">
        <v>-2</v>
      </c>
      <c r="Q111" s="9">
        <v>64</v>
      </c>
      <c r="R111" s="9">
        <v>81</v>
      </c>
      <c r="S111" s="9">
        <v>48</v>
      </c>
      <c r="T111" s="9">
        <v>82</v>
      </c>
      <c r="U111" s="9">
        <v>16</v>
      </c>
      <c r="V111" s="9">
        <v>1</v>
      </c>
      <c r="W111" s="9">
        <v>0.16</v>
      </c>
      <c r="X111" s="9">
        <v>0.13</v>
      </c>
      <c r="Y111" s="9">
        <v>0.03</v>
      </c>
    </row>
    <row r="112" spans="1:25" ht="25" x14ac:dyDescent="0.35">
      <c r="A112" s="9">
        <v>108</v>
      </c>
      <c r="B112" s="9" t="s">
        <v>140</v>
      </c>
      <c r="C112" s="9">
        <v>7</v>
      </c>
      <c r="D112" s="9">
        <v>84</v>
      </c>
      <c r="E112" s="9">
        <v>21.2</v>
      </c>
      <c r="F112" s="9">
        <v>20.8</v>
      </c>
      <c r="G112" s="9">
        <v>11</v>
      </c>
      <c r="H112" s="9">
        <v>40</v>
      </c>
      <c r="I112" s="9">
        <v>41</v>
      </c>
      <c r="J112" s="9">
        <v>8</v>
      </c>
      <c r="K112" s="9">
        <v>0</v>
      </c>
      <c r="L112" s="9">
        <v>2.54</v>
      </c>
      <c r="M112" s="9">
        <v>2.35</v>
      </c>
      <c r="N112" s="9">
        <v>102</v>
      </c>
      <c r="O112" s="9">
        <v>0.19</v>
      </c>
      <c r="P112" s="9">
        <v>-6</v>
      </c>
      <c r="Q112" s="9">
        <v>18</v>
      </c>
      <c r="R112" s="9">
        <v>114</v>
      </c>
      <c r="S112" s="9">
        <v>29</v>
      </c>
      <c r="T112" s="9">
        <v>98</v>
      </c>
      <c r="U112" s="9">
        <v>-11</v>
      </c>
      <c r="V112" s="9">
        <v>-16</v>
      </c>
      <c r="W112" s="9">
        <v>0.04</v>
      </c>
      <c r="X112" s="9">
        <v>0.08</v>
      </c>
      <c r="Y112" s="9">
        <v>-0.03</v>
      </c>
    </row>
    <row r="113" spans="1:25" ht="25" x14ac:dyDescent="0.35">
      <c r="A113" s="9">
        <v>109</v>
      </c>
      <c r="B113" s="9" t="s">
        <v>141</v>
      </c>
      <c r="C113" s="9">
        <v>13</v>
      </c>
      <c r="D113" s="9">
        <v>164</v>
      </c>
      <c r="E113" s="9">
        <v>100</v>
      </c>
      <c r="F113" s="9">
        <v>29.5</v>
      </c>
      <c r="G113" s="9">
        <v>12</v>
      </c>
      <c r="H113" s="9">
        <v>39</v>
      </c>
      <c r="I113" s="9">
        <v>38</v>
      </c>
      <c r="J113" s="9">
        <v>10</v>
      </c>
      <c r="K113" s="9">
        <v>0</v>
      </c>
      <c r="L113" s="9">
        <v>2.5299999999999998</v>
      </c>
      <c r="M113" s="9">
        <v>2.3199999999999998</v>
      </c>
      <c r="N113" s="9">
        <v>104</v>
      </c>
      <c r="O113" s="9">
        <v>0.21</v>
      </c>
      <c r="P113" s="9">
        <v>-5</v>
      </c>
      <c r="Q113" s="9">
        <v>35</v>
      </c>
      <c r="R113" s="9">
        <v>98</v>
      </c>
      <c r="S113" s="9">
        <v>20</v>
      </c>
      <c r="T113" s="9">
        <v>107</v>
      </c>
      <c r="U113" s="9">
        <v>15</v>
      </c>
      <c r="V113" s="9">
        <v>9</v>
      </c>
      <c r="W113" s="9">
        <v>0.09</v>
      </c>
      <c r="X113" s="9">
        <v>0.06</v>
      </c>
      <c r="Y113" s="9">
        <v>0.03</v>
      </c>
    </row>
    <row r="114" spans="1:25" x14ac:dyDescent="0.35">
      <c r="A114" s="9">
        <f>110</f>
        <v>110</v>
      </c>
      <c r="B114" s="9" t="s">
        <v>142</v>
      </c>
      <c r="C114" s="9">
        <v>10</v>
      </c>
      <c r="D114" s="9">
        <v>264</v>
      </c>
      <c r="E114" s="9">
        <v>33.200000000000003</v>
      </c>
      <c r="F114" s="9">
        <v>18.5</v>
      </c>
      <c r="G114" s="9">
        <v>11</v>
      </c>
      <c r="H114" s="9">
        <v>42</v>
      </c>
      <c r="I114" s="9">
        <v>38</v>
      </c>
      <c r="J114" s="9">
        <v>9</v>
      </c>
      <c r="K114" s="9">
        <v>1</v>
      </c>
      <c r="L114" s="9">
        <v>2.52</v>
      </c>
      <c r="M114" s="9">
        <v>2.0699999999999998</v>
      </c>
      <c r="N114" s="9">
        <v>119</v>
      </c>
      <c r="O114" s="9">
        <v>0.45</v>
      </c>
      <c r="P114" s="9">
        <v>9</v>
      </c>
      <c r="Q114" s="9">
        <v>56</v>
      </c>
      <c r="R114" s="9">
        <v>87</v>
      </c>
      <c r="S114" s="9">
        <v>27</v>
      </c>
      <c r="T114" s="9">
        <v>100</v>
      </c>
      <c r="U114" s="9">
        <v>29</v>
      </c>
      <c r="V114" s="9">
        <v>13</v>
      </c>
      <c r="W114" s="9">
        <v>0.14000000000000001</v>
      </c>
      <c r="X114" s="9">
        <v>0.06</v>
      </c>
      <c r="Y114" s="9">
        <v>0.08</v>
      </c>
    </row>
    <row r="115" spans="1:25" ht="25" x14ac:dyDescent="0.35">
      <c r="A115" s="9">
        <f>110</f>
        <v>110</v>
      </c>
      <c r="B115" s="9" t="s">
        <v>143</v>
      </c>
      <c r="C115" s="9">
        <v>13</v>
      </c>
      <c r="D115" s="9">
        <v>168</v>
      </c>
      <c r="E115" s="9">
        <v>96</v>
      </c>
      <c r="F115" s="9">
        <v>53</v>
      </c>
      <c r="G115" s="9">
        <v>13</v>
      </c>
      <c r="H115" s="9">
        <v>36</v>
      </c>
      <c r="I115" s="9">
        <v>41</v>
      </c>
      <c r="J115" s="9">
        <v>10</v>
      </c>
      <c r="K115" s="9">
        <v>0</v>
      </c>
      <c r="L115" s="9">
        <v>2.52</v>
      </c>
      <c r="M115" s="9">
        <v>2.21</v>
      </c>
      <c r="N115" s="9">
        <v>107</v>
      </c>
      <c r="O115" s="9">
        <v>0.31</v>
      </c>
      <c r="P115" s="9">
        <v>-3</v>
      </c>
      <c r="Q115" s="9">
        <v>36</v>
      </c>
      <c r="R115" s="9">
        <v>97</v>
      </c>
      <c r="S115" s="9">
        <v>30</v>
      </c>
      <c r="T115" s="9">
        <v>97</v>
      </c>
      <c r="U115" s="9">
        <v>6</v>
      </c>
      <c r="V115" s="9">
        <v>0</v>
      </c>
      <c r="W115" s="9">
        <v>0.09</v>
      </c>
      <c r="X115" s="9">
        <v>7.0000000000000007E-2</v>
      </c>
      <c r="Y115" s="9">
        <v>0.02</v>
      </c>
    </row>
    <row r="116" spans="1:25" x14ac:dyDescent="0.35">
      <c r="A116" s="9">
        <f>112</f>
        <v>112</v>
      </c>
      <c r="B116" s="9" t="s">
        <v>144</v>
      </c>
      <c r="C116" s="9">
        <v>19</v>
      </c>
      <c r="D116" s="9">
        <v>256</v>
      </c>
      <c r="E116" s="9">
        <v>59.4</v>
      </c>
      <c r="F116" s="9">
        <v>29.1</v>
      </c>
      <c r="G116" s="9">
        <v>11</v>
      </c>
      <c r="H116" s="9">
        <v>40</v>
      </c>
      <c r="I116" s="9">
        <v>37</v>
      </c>
      <c r="J116" s="9">
        <v>11</v>
      </c>
      <c r="K116" s="9">
        <v>1</v>
      </c>
      <c r="L116" s="9">
        <v>2.5</v>
      </c>
      <c r="M116" s="9">
        <v>2.08</v>
      </c>
      <c r="N116" s="9">
        <f>117</f>
        <v>117</v>
      </c>
      <c r="O116" s="9">
        <v>0.42</v>
      </c>
      <c r="P116" s="9">
        <v>5</v>
      </c>
      <c r="Q116" s="9">
        <v>54</v>
      </c>
      <c r="R116" s="9">
        <v>89</v>
      </c>
      <c r="S116" s="9">
        <v>35</v>
      </c>
      <c r="T116" s="9">
        <v>93</v>
      </c>
      <c r="U116" s="9">
        <v>19</v>
      </c>
      <c r="V116" s="9">
        <v>4</v>
      </c>
      <c r="W116" s="9">
        <v>0.14000000000000001</v>
      </c>
      <c r="X116" s="9">
        <v>0.08</v>
      </c>
      <c r="Y116" s="9">
        <v>0.06</v>
      </c>
    </row>
    <row r="117" spans="1:25" ht="25" x14ac:dyDescent="0.35">
      <c r="A117" s="9">
        <f>112</f>
        <v>112</v>
      </c>
      <c r="B117" s="9" t="s">
        <v>145</v>
      </c>
      <c r="C117" s="9">
        <v>5</v>
      </c>
      <c r="D117" s="9">
        <v>68</v>
      </c>
      <c r="E117" s="9">
        <v>100</v>
      </c>
      <c r="F117" s="9">
        <v>11.8</v>
      </c>
      <c r="G117" s="9">
        <v>15</v>
      </c>
      <c r="H117" s="9">
        <v>34</v>
      </c>
      <c r="I117" s="9">
        <v>37</v>
      </c>
      <c r="J117" s="9">
        <v>12</v>
      </c>
      <c r="K117" s="9">
        <v>2</v>
      </c>
      <c r="L117" s="9">
        <v>2.5</v>
      </c>
      <c r="M117" s="9">
        <v>2.39</v>
      </c>
      <c r="N117" s="9">
        <v>97</v>
      </c>
      <c r="O117" s="9">
        <v>0.11</v>
      </c>
      <c r="P117" s="9">
        <v>-15</v>
      </c>
      <c r="Q117" s="9">
        <v>14</v>
      </c>
      <c r="R117" s="9">
        <v>117</v>
      </c>
      <c r="S117" s="9">
        <v>12</v>
      </c>
      <c r="T117" s="9">
        <v>118</v>
      </c>
      <c r="U117" s="9">
        <v>3</v>
      </c>
      <c r="V117" s="9">
        <v>1</v>
      </c>
      <c r="W117" s="9">
        <v>0.04</v>
      </c>
      <c r="X117" s="9">
        <v>0.04</v>
      </c>
      <c r="Y117" s="9">
        <v>0</v>
      </c>
    </row>
    <row r="118" spans="1:25" ht="25" x14ac:dyDescent="0.35">
      <c r="A118" s="9">
        <v>114</v>
      </c>
      <c r="B118" s="9" t="s">
        <v>146</v>
      </c>
      <c r="C118" s="9">
        <v>2</v>
      </c>
      <c r="D118" s="9">
        <v>25</v>
      </c>
      <c r="E118" s="9">
        <v>40.1</v>
      </c>
      <c r="F118" s="9" t="s">
        <v>99</v>
      </c>
      <c r="G118" s="9">
        <v>5</v>
      </c>
      <c r="H118" s="9">
        <v>50</v>
      </c>
      <c r="I118" s="9">
        <v>34</v>
      </c>
      <c r="J118" s="9">
        <v>11</v>
      </c>
      <c r="K118" s="9">
        <v>0</v>
      </c>
      <c r="L118" s="9">
        <v>2.4900000000000002</v>
      </c>
      <c r="M118" s="9" t="s">
        <v>99</v>
      </c>
      <c r="N118" s="9" t="s">
        <v>99</v>
      </c>
      <c r="O118" s="9" t="s">
        <v>99</v>
      </c>
      <c r="P118" s="9" t="s">
        <v>99</v>
      </c>
      <c r="Q118" s="9">
        <v>5</v>
      </c>
      <c r="R118" s="9">
        <v>128</v>
      </c>
      <c r="S118" s="9" t="s">
        <v>99</v>
      </c>
      <c r="T118" s="9" t="s">
        <v>99</v>
      </c>
      <c r="U118" s="9" t="s">
        <v>99</v>
      </c>
      <c r="V118" s="9" t="s">
        <v>99</v>
      </c>
      <c r="W118" s="9">
        <v>0.01</v>
      </c>
      <c r="X118" s="9" t="s">
        <v>99</v>
      </c>
      <c r="Y118" s="9" t="s">
        <v>99</v>
      </c>
    </row>
    <row r="119" spans="1:25" ht="25" x14ac:dyDescent="0.35">
      <c r="A119" s="9">
        <v>115</v>
      </c>
      <c r="B119" s="9" t="s">
        <v>147</v>
      </c>
      <c r="C119" s="9">
        <v>10</v>
      </c>
      <c r="D119" s="9">
        <v>272</v>
      </c>
      <c r="E119" s="9">
        <v>50</v>
      </c>
      <c r="F119" s="9">
        <v>22.4</v>
      </c>
      <c r="G119" s="9">
        <v>9</v>
      </c>
      <c r="H119" s="9">
        <v>40</v>
      </c>
      <c r="I119" s="9">
        <v>40</v>
      </c>
      <c r="J119" s="9">
        <v>10</v>
      </c>
      <c r="K119" s="9">
        <v>0</v>
      </c>
      <c r="L119" s="9">
        <v>2.48</v>
      </c>
      <c r="M119" s="9">
        <v>2.36</v>
      </c>
      <c r="N119" s="9">
        <v>101</v>
      </c>
      <c r="O119" s="9">
        <v>0.12</v>
      </c>
      <c r="P119" s="9">
        <v>-14</v>
      </c>
      <c r="Q119" s="9">
        <v>57</v>
      </c>
      <c r="R119" s="9">
        <v>86</v>
      </c>
      <c r="S119" s="9">
        <v>34</v>
      </c>
      <c r="T119" s="9">
        <v>94</v>
      </c>
      <c r="U119" s="9">
        <v>23</v>
      </c>
      <c r="V119" s="9">
        <v>8</v>
      </c>
      <c r="W119" s="9">
        <v>0.13</v>
      </c>
      <c r="X119" s="9">
        <v>0.09</v>
      </c>
      <c r="Y119" s="9">
        <v>0.05</v>
      </c>
    </row>
    <row r="120" spans="1:25" ht="25" x14ac:dyDescent="0.35">
      <c r="A120" s="9">
        <f>116</f>
        <v>116</v>
      </c>
      <c r="B120" s="9" t="s">
        <v>148</v>
      </c>
      <c r="C120" s="9">
        <v>13</v>
      </c>
      <c r="D120" s="9">
        <v>161</v>
      </c>
      <c r="E120" s="9">
        <v>55.9</v>
      </c>
      <c r="F120" s="9">
        <v>29</v>
      </c>
      <c r="G120" s="9">
        <v>11</v>
      </c>
      <c r="H120" s="9">
        <v>35</v>
      </c>
      <c r="I120" s="9">
        <v>42</v>
      </c>
      <c r="J120" s="9">
        <v>11</v>
      </c>
      <c r="K120" s="9">
        <v>1</v>
      </c>
      <c r="L120" s="9">
        <v>2.4300000000000002</v>
      </c>
      <c r="M120" s="9">
        <v>2.04</v>
      </c>
      <c r="N120" s="9">
        <f>120</f>
        <v>120</v>
      </c>
      <c r="O120" s="9">
        <v>0.39</v>
      </c>
      <c r="P120" s="9">
        <v>4</v>
      </c>
      <c r="Q120" s="9">
        <v>33</v>
      </c>
      <c r="R120" s="9">
        <v>100</v>
      </c>
      <c r="S120" s="9">
        <v>17</v>
      </c>
      <c r="T120" s="9">
        <v>110</v>
      </c>
      <c r="U120" s="9">
        <v>16</v>
      </c>
      <c r="V120" s="9">
        <v>10</v>
      </c>
      <c r="W120" s="9">
        <v>0.08</v>
      </c>
      <c r="X120" s="9">
        <v>0.04</v>
      </c>
      <c r="Y120" s="9">
        <v>0.04</v>
      </c>
    </row>
    <row r="121" spans="1:25" ht="25" x14ac:dyDescent="0.35">
      <c r="A121" s="9">
        <f>116</f>
        <v>116</v>
      </c>
      <c r="B121" s="9" t="s">
        <v>149</v>
      </c>
      <c r="C121" s="9">
        <v>13</v>
      </c>
      <c r="D121" s="9">
        <v>127</v>
      </c>
      <c r="E121" s="9">
        <v>98.2</v>
      </c>
      <c r="F121" s="9">
        <v>18</v>
      </c>
      <c r="G121" s="9">
        <v>12</v>
      </c>
      <c r="H121" s="9">
        <v>38</v>
      </c>
      <c r="I121" s="9">
        <v>34</v>
      </c>
      <c r="J121" s="9">
        <v>14</v>
      </c>
      <c r="K121" s="9">
        <v>2</v>
      </c>
      <c r="L121" s="9">
        <v>2.4300000000000002</v>
      </c>
      <c r="M121" s="9">
        <v>2.38</v>
      </c>
      <c r="N121" s="9">
        <f>98</f>
        <v>98</v>
      </c>
      <c r="O121" s="9">
        <v>0.05</v>
      </c>
      <c r="P121" s="9">
        <v>-18</v>
      </c>
      <c r="Q121" s="9">
        <v>26</v>
      </c>
      <c r="R121" s="9">
        <v>107</v>
      </c>
      <c r="S121" s="9">
        <v>16</v>
      </c>
      <c r="T121" s="9">
        <v>111</v>
      </c>
      <c r="U121" s="9">
        <v>10</v>
      </c>
      <c r="V121" s="9">
        <v>4</v>
      </c>
      <c r="W121" s="9">
        <v>7.0000000000000007E-2</v>
      </c>
      <c r="X121" s="9">
        <v>0.05</v>
      </c>
      <c r="Y121" s="9">
        <v>0.02</v>
      </c>
    </row>
    <row r="122" spans="1:25" ht="25" x14ac:dyDescent="0.35">
      <c r="A122" s="9">
        <v>118</v>
      </c>
      <c r="B122" s="9" t="s">
        <v>150</v>
      </c>
      <c r="C122" s="9">
        <v>10</v>
      </c>
      <c r="D122" s="9">
        <v>92</v>
      </c>
      <c r="E122" s="9">
        <v>48.9</v>
      </c>
      <c r="F122" s="9">
        <v>24.9</v>
      </c>
      <c r="G122" s="9">
        <v>12</v>
      </c>
      <c r="H122" s="9">
        <v>34</v>
      </c>
      <c r="I122" s="9">
        <v>39</v>
      </c>
      <c r="J122" s="9">
        <v>13</v>
      </c>
      <c r="K122" s="9">
        <v>2</v>
      </c>
      <c r="L122" s="9">
        <v>2.41</v>
      </c>
      <c r="M122" s="9">
        <v>2.5</v>
      </c>
      <c r="N122" s="9">
        <v>95</v>
      </c>
      <c r="O122" s="9">
        <v>-0.09</v>
      </c>
      <c r="P122" s="9">
        <v>-23</v>
      </c>
      <c r="Q122" s="9">
        <v>19</v>
      </c>
      <c r="R122" s="9">
        <v>113</v>
      </c>
      <c r="S122" s="9">
        <v>16</v>
      </c>
      <c r="T122" s="9">
        <v>112</v>
      </c>
      <c r="U122" s="9">
        <v>3</v>
      </c>
      <c r="V122" s="9">
        <v>-1</v>
      </c>
      <c r="W122" s="9">
        <v>0.05</v>
      </c>
      <c r="X122" s="9">
        <v>0.06</v>
      </c>
      <c r="Y122" s="9">
        <v>-0.01</v>
      </c>
    </row>
    <row r="123" spans="1:25" ht="25" x14ac:dyDescent="0.35">
      <c r="A123" s="9">
        <v>119</v>
      </c>
      <c r="B123" s="9" t="s">
        <v>151</v>
      </c>
      <c r="C123" s="9">
        <v>12</v>
      </c>
      <c r="D123" s="9">
        <v>148</v>
      </c>
      <c r="E123" s="9">
        <v>48.6</v>
      </c>
      <c r="F123" s="9">
        <v>30.3</v>
      </c>
      <c r="G123" s="9">
        <v>7</v>
      </c>
      <c r="H123" s="9">
        <v>33</v>
      </c>
      <c r="I123" s="9">
        <v>46</v>
      </c>
      <c r="J123" s="9">
        <v>13</v>
      </c>
      <c r="K123" s="9">
        <v>1</v>
      </c>
      <c r="L123" s="9">
        <v>2.3199999999999998</v>
      </c>
      <c r="M123" s="9">
        <v>2.08</v>
      </c>
      <c r="N123" s="9">
        <f>117</f>
        <v>117</v>
      </c>
      <c r="O123" s="9">
        <v>0.24</v>
      </c>
      <c r="P123" s="9">
        <v>-2</v>
      </c>
      <c r="Q123" s="9">
        <v>29</v>
      </c>
      <c r="R123" s="9">
        <v>103</v>
      </c>
      <c r="S123" s="9">
        <v>26</v>
      </c>
      <c r="T123" s="9">
        <v>101</v>
      </c>
      <c r="U123" s="9">
        <v>3</v>
      </c>
      <c r="V123" s="9">
        <v>-2</v>
      </c>
      <c r="W123" s="9">
        <v>0.06</v>
      </c>
      <c r="X123" s="9">
        <v>0.06</v>
      </c>
      <c r="Y123" s="9">
        <v>0</v>
      </c>
    </row>
    <row r="124" spans="1:25" ht="25" x14ac:dyDescent="0.35">
      <c r="A124" s="9">
        <v>120</v>
      </c>
      <c r="B124" s="9" t="s">
        <v>152</v>
      </c>
      <c r="C124" s="9">
        <v>6</v>
      </c>
      <c r="D124" s="9">
        <v>58</v>
      </c>
      <c r="E124" s="9">
        <v>27.4</v>
      </c>
      <c r="F124" s="9">
        <v>8.4</v>
      </c>
      <c r="G124" s="9">
        <v>4</v>
      </c>
      <c r="H124" s="9">
        <v>37</v>
      </c>
      <c r="I124" s="9">
        <v>44</v>
      </c>
      <c r="J124" s="9">
        <v>15</v>
      </c>
      <c r="K124" s="9">
        <v>0</v>
      </c>
      <c r="L124" s="9">
        <v>2.2999999999999998</v>
      </c>
      <c r="M124" s="9">
        <v>2.13</v>
      </c>
      <c r="N124" s="9">
        <f>113</f>
        <v>113</v>
      </c>
      <c r="O124" s="9">
        <v>0.17</v>
      </c>
      <c r="P124" s="9">
        <v>-7</v>
      </c>
      <c r="Q124" s="9">
        <v>11</v>
      </c>
      <c r="R124" s="9">
        <v>119</v>
      </c>
      <c r="S124" s="9">
        <v>7</v>
      </c>
      <c r="T124" s="9">
        <v>123</v>
      </c>
      <c r="U124" s="9">
        <v>4</v>
      </c>
      <c r="V124" s="9">
        <v>4</v>
      </c>
      <c r="W124" s="9">
        <v>0.02</v>
      </c>
      <c r="X124" s="9">
        <v>0.02</v>
      </c>
      <c r="Y124" s="9">
        <v>0</v>
      </c>
    </row>
    <row r="125" spans="1:25" ht="25" x14ac:dyDescent="0.35">
      <c r="A125" s="9">
        <v>121</v>
      </c>
      <c r="B125" s="9" t="s">
        <v>153</v>
      </c>
      <c r="C125" s="9">
        <v>6</v>
      </c>
      <c r="D125" s="9">
        <v>30</v>
      </c>
      <c r="E125" s="9">
        <v>19.3</v>
      </c>
      <c r="F125" s="9">
        <v>8.8000000000000007</v>
      </c>
      <c r="G125" s="9">
        <v>9</v>
      </c>
      <c r="H125" s="9">
        <v>35</v>
      </c>
      <c r="I125" s="9">
        <v>29</v>
      </c>
      <c r="J125" s="9">
        <v>26</v>
      </c>
      <c r="K125" s="9">
        <v>1</v>
      </c>
      <c r="L125" s="9">
        <v>2.25</v>
      </c>
      <c r="M125" s="9">
        <v>2.19</v>
      </c>
      <c r="N125" s="9">
        <v>109</v>
      </c>
      <c r="O125" s="9">
        <v>0.06</v>
      </c>
      <c r="P125" s="9">
        <v>-12</v>
      </c>
      <c r="Q125" s="9">
        <v>6</v>
      </c>
      <c r="R125" s="9">
        <v>127</v>
      </c>
      <c r="S125" s="9">
        <v>6</v>
      </c>
      <c r="T125" s="9">
        <v>124</v>
      </c>
      <c r="U125" s="9">
        <v>-1</v>
      </c>
      <c r="V125" s="9">
        <v>-3</v>
      </c>
      <c r="W125" s="9">
        <v>0.01</v>
      </c>
      <c r="X125" s="9">
        <v>0.02</v>
      </c>
      <c r="Y125" s="9">
        <v>0</v>
      </c>
    </row>
    <row r="126" spans="1:25" ht="25" x14ac:dyDescent="0.35">
      <c r="A126" s="9">
        <v>122</v>
      </c>
      <c r="B126" s="9" t="s">
        <v>154</v>
      </c>
      <c r="C126" s="9">
        <v>12</v>
      </c>
      <c r="D126" s="9">
        <v>151</v>
      </c>
      <c r="E126" s="9">
        <v>99.5</v>
      </c>
      <c r="F126" s="9">
        <v>25.2</v>
      </c>
      <c r="G126" s="9">
        <v>5</v>
      </c>
      <c r="H126" s="9">
        <v>33</v>
      </c>
      <c r="I126" s="9">
        <v>41</v>
      </c>
      <c r="J126" s="9">
        <v>17</v>
      </c>
      <c r="K126" s="9">
        <v>2</v>
      </c>
      <c r="L126" s="9">
        <v>2.2200000000000002</v>
      </c>
      <c r="M126" s="9">
        <v>2.09</v>
      </c>
      <c r="N126" s="9">
        <v>116</v>
      </c>
      <c r="O126" s="9">
        <v>0.13</v>
      </c>
      <c r="P126" s="9">
        <v>-6</v>
      </c>
      <c r="Q126" s="9">
        <v>28</v>
      </c>
      <c r="R126" s="9">
        <v>105</v>
      </c>
      <c r="S126" s="9">
        <v>24</v>
      </c>
      <c r="T126" s="9">
        <v>102</v>
      </c>
      <c r="U126" s="9">
        <v>4</v>
      </c>
      <c r="V126" s="9">
        <v>-3</v>
      </c>
      <c r="W126" s="9">
        <v>0.05</v>
      </c>
      <c r="X126" s="9">
        <v>0.05</v>
      </c>
      <c r="Y126" s="9">
        <v>0.01</v>
      </c>
    </row>
    <row r="127" spans="1:25" ht="25" x14ac:dyDescent="0.35">
      <c r="A127" s="9">
        <v>123</v>
      </c>
      <c r="B127" s="9" t="s">
        <v>155</v>
      </c>
      <c r="C127" s="9">
        <v>4</v>
      </c>
      <c r="D127" s="9">
        <v>22</v>
      </c>
      <c r="E127" s="9">
        <v>35.6</v>
      </c>
      <c r="F127" s="9">
        <v>16.399999999999999</v>
      </c>
      <c r="G127" s="9">
        <v>6</v>
      </c>
      <c r="H127" s="9">
        <v>30</v>
      </c>
      <c r="I127" s="9">
        <v>44</v>
      </c>
      <c r="J127" s="9">
        <v>19</v>
      </c>
      <c r="K127" s="9">
        <v>2</v>
      </c>
      <c r="L127" s="9">
        <v>2.19</v>
      </c>
      <c r="M127" s="9">
        <v>2.15</v>
      </c>
      <c r="N127" s="9">
        <v>112</v>
      </c>
      <c r="O127" s="9">
        <v>0.04</v>
      </c>
      <c r="P127" s="9">
        <v>-11</v>
      </c>
      <c r="Q127" s="9">
        <v>4</v>
      </c>
      <c r="R127" s="9">
        <v>129</v>
      </c>
      <c r="S127" s="9">
        <v>9</v>
      </c>
      <c r="T127" s="9">
        <v>120</v>
      </c>
      <c r="U127" s="9">
        <v>-5</v>
      </c>
      <c r="V127" s="9">
        <v>-9</v>
      </c>
      <c r="W127" s="9">
        <v>0.01</v>
      </c>
      <c r="X127" s="9">
        <v>0.02</v>
      </c>
      <c r="Y127" s="9">
        <v>-0.01</v>
      </c>
    </row>
    <row r="128" spans="1:25" ht="25" x14ac:dyDescent="0.35">
      <c r="A128" s="9">
        <v>124</v>
      </c>
      <c r="B128" s="9" t="s">
        <v>156</v>
      </c>
      <c r="C128" s="9">
        <v>3</v>
      </c>
      <c r="D128" s="9">
        <v>54</v>
      </c>
      <c r="E128" s="9">
        <v>33.4</v>
      </c>
      <c r="F128" s="9">
        <v>6.7</v>
      </c>
      <c r="G128" s="9">
        <v>5</v>
      </c>
      <c r="H128" s="9">
        <v>29</v>
      </c>
      <c r="I128" s="9">
        <v>46</v>
      </c>
      <c r="J128" s="9">
        <v>17</v>
      </c>
      <c r="K128" s="9">
        <v>3</v>
      </c>
      <c r="L128" s="9">
        <v>2.16</v>
      </c>
      <c r="M128" s="9">
        <v>1.63</v>
      </c>
      <c r="N128" s="9">
        <v>127</v>
      </c>
      <c r="O128" s="9">
        <v>0.53</v>
      </c>
      <c r="P128" s="9">
        <v>3</v>
      </c>
      <c r="Q128" s="9">
        <v>10</v>
      </c>
      <c r="R128" s="9">
        <v>123</v>
      </c>
      <c r="S128" s="9">
        <v>7</v>
      </c>
      <c r="T128" s="9">
        <v>122</v>
      </c>
      <c r="U128" s="9">
        <v>3</v>
      </c>
      <c r="V128" s="9">
        <v>-1</v>
      </c>
      <c r="W128" s="9">
        <v>0.02</v>
      </c>
      <c r="X128" s="9">
        <v>0.01</v>
      </c>
      <c r="Y128" s="9">
        <v>0.01</v>
      </c>
    </row>
    <row r="129" spans="1:25" ht="25" x14ac:dyDescent="0.35">
      <c r="A129" s="9">
        <v>125</v>
      </c>
      <c r="B129" s="9" t="s">
        <v>157</v>
      </c>
      <c r="C129" s="9">
        <v>6</v>
      </c>
      <c r="D129" s="9">
        <v>44</v>
      </c>
      <c r="E129" s="9">
        <v>44.3</v>
      </c>
      <c r="F129" s="9">
        <v>16.899999999999999</v>
      </c>
      <c r="G129" s="9">
        <v>8</v>
      </c>
      <c r="H129" s="9">
        <v>28</v>
      </c>
      <c r="I129" s="9">
        <v>31</v>
      </c>
      <c r="J129" s="9">
        <v>32</v>
      </c>
      <c r="K129" s="9">
        <v>0</v>
      </c>
      <c r="L129" s="9">
        <v>2.11</v>
      </c>
      <c r="M129" s="9">
        <v>2.0099999999999998</v>
      </c>
      <c r="N129" s="9">
        <v>123</v>
      </c>
      <c r="O129" s="9">
        <v>0.1</v>
      </c>
      <c r="P129" s="9">
        <v>-2</v>
      </c>
      <c r="Q129" s="9">
        <v>8</v>
      </c>
      <c r="R129" s="9">
        <v>125</v>
      </c>
      <c r="S129" s="9">
        <v>5</v>
      </c>
      <c r="T129" s="9">
        <v>126</v>
      </c>
      <c r="U129" s="9">
        <v>3</v>
      </c>
      <c r="V129" s="9">
        <v>1</v>
      </c>
      <c r="W129" s="9">
        <v>0.02</v>
      </c>
      <c r="X129" s="9">
        <v>0.01</v>
      </c>
      <c r="Y129" s="9">
        <v>0.01</v>
      </c>
    </row>
    <row r="130" spans="1:25" x14ac:dyDescent="0.35">
      <c r="A130" s="9">
        <v>126</v>
      </c>
      <c r="B130" s="9" t="s">
        <v>158</v>
      </c>
      <c r="C130" s="9">
        <v>7</v>
      </c>
      <c r="D130" s="9">
        <v>57</v>
      </c>
      <c r="E130" s="9">
        <v>48.8</v>
      </c>
      <c r="F130" s="9">
        <v>19.899999999999999</v>
      </c>
      <c r="G130" s="9">
        <v>8</v>
      </c>
      <c r="H130" s="9">
        <v>22</v>
      </c>
      <c r="I130" s="9">
        <v>40</v>
      </c>
      <c r="J130" s="9">
        <v>24</v>
      </c>
      <c r="K130" s="9">
        <v>6</v>
      </c>
      <c r="L130" s="9">
        <v>2.02</v>
      </c>
      <c r="M130" s="9">
        <v>2.13</v>
      </c>
      <c r="N130" s="9">
        <f>113</f>
        <v>113</v>
      </c>
      <c r="O130" s="9">
        <v>-0.11</v>
      </c>
      <c r="P130" s="9">
        <v>-13</v>
      </c>
      <c r="Q130" s="9">
        <v>10</v>
      </c>
      <c r="R130" s="9">
        <v>124</v>
      </c>
      <c r="S130" s="9">
        <v>6</v>
      </c>
      <c r="T130" s="9">
        <v>125</v>
      </c>
      <c r="U130" s="9">
        <v>4</v>
      </c>
      <c r="V130" s="9">
        <v>1</v>
      </c>
      <c r="W130" s="9">
        <v>0.02</v>
      </c>
      <c r="X130" s="9">
        <v>0.01</v>
      </c>
      <c r="Y130" s="9">
        <v>0.01</v>
      </c>
    </row>
    <row r="131" spans="1:25" ht="25" x14ac:dyDescent="0.35">
      <c r="A131" s="9">
        <v>127</v>
      </c>
      <c r="B131" s="9" t="s">
        <v>159</v>
      </c>
      <c r="C131" s="9">
        <v>5</v>
      </c>
      <c r="D131" s="9">
        <v>45</v>
      </c>
      <c r="E131" s="9">
        <v>46.9</v>
      </c>
      <c r="F131" s="9">
        <v>16.899999999999999</v>
      </c>
      <c r="G131" s="9">
        <v>6</v>
      </c>
      <c r="H131" s="9">
        <v>23</v>
      </c>
      <c r="I131" s="9">
        <v>33</v>
      </c>
      <c r="J131" s="9">
        <v>34</v>
      </c>
      <c r="K131" s="9">
        <v>4</v>
      </c>
      <c r="L131" s="9">
        <v>1.92</v>
      </c>
      <c r="M131" s="9">
        <v>1.96</v>
      </c>
      <c r="N131" s="9">
        <v>125</v>
      </c>
      <c r="O131" s="9">
        <v>-0.04</v>
      </c>
      <c r="P131" s="9">
        <v>-2</v>
      </c>
      <c r="Q131" s="9">
        <v>7</v>
      </c>
      <c r="R131" s="9">
        <v>126</v>
      </c>
      <c r="S131" s="9">
        <v>3</v>
      </c>
      <c r="T131" s="9">
        <v>127</v>
      </c>
      <c r="U131" s="9">
        <v>5</v>
      </c>
      <c r="V131" s="9">
        <v>1</v>
      </c>
      <c r="W131" s="9">
        <v>0.01</v>
      </c>
      <c r="X131" s="9">
        <v>0.01</v>
      </c>
      <c r="Y131" s="9">
        <v>0.01</v>
      </c>
    </row>
    <row r="132" spans="1:25" x14ac:dyDescent="0.35">
      <c r="A132" s="9">
        <v>128</v>
      </c>
      <c r="B132" s="9" t="s">
        <v>160</v>
      </c>
      <c r="C132" s="9">
        <v>7</v>
      </c>
      <c r="D132" s="9">
        <v>66</v>
      </c>
      <c r="E132" s="9">
        <v>24.1</v>
      </c>
      <c r="F132" s="9">
        <v>20.2</v>
      </c>
      <c r="G132" s="9">
        <v>4</v>
      </c>
      <c r="H132" s="9">
        <v>25</v>
      </c>
      <c r="I132" s="9">
        <v>34</v>
      </c>
      <c r="J132" s="9">
        <v>29</v>
      </c>
      <c r="K132" s="9">
        <v>8</v>
      </c>
      <c r="L132" s="9">
        <v>1.89</v>
      </c>
      <c r="M132" s="9">
        <v>2.04</v>
      </c>
      <c r="N132" s="9">
        <f>120</f>
        <v>120</v>
      </c>
      <c r="O132" s="9">
        <v>-0.15</v>
      </c>
      <c r="P132" s="9">
        <v>-8</v>
      </c>
      <c r="Q132" s="9">
        <v>11</v>
      </c>
      <c r="R132" s="9">
        <v>120</v>
      </c>
      <c r="S132" s="9">
        <v>12</v>
      </c>
      <c r="T132" s="9">
        <v>117</v>
      </c>
      <c r="U132" s="9">
        <v>-2</v>
      </c>
      <c r="V132" s="9">
        <v>-3</v>
      </c>
      <c r="W132" s="9">
        <v>0.02</v>
      </c>
      <c r="X132" s="9">
        <v>0.03</v>
      </c>
      <c r="Y132" s="9">
        <v>-0.01</v>
      </c>
    </row>
    <row r="133" spans="1:25" ht="25" x14ac:dyDescent="0.35">
      <c r="A133" s="9">
        <v>129</v>
      </c>
      <c r="B133" s="9" t="s">
        <v>161</v>
      </c>
      <c r="C133" s="9">
        <v>2</v>
      </c>
      <c r="D133" s="9">
        <v>71</v>
      </c>
      <c r="E133" s="9">
        <v>100</v>
      </c>
      <c r="F133" s="9" t="s">
        <v>99</v>
      </c>
      <c r="G133" s="9">
        <v>3</v>
      </c>
      <c r="H133" s="9">
        <v>13</v>
      </c>
      <c r="I133" s="9">
        <v>45</v>
      </c>
      <c r="J133" s="9">
        <v>34</v>
      </c>
      <c r="K133" s="9">
        <v>5</v>
      </c>
      <c r="L133" s="9">
        <v>1.74</v>
      </c>
      <c r="M133" s="9" t="s">
        <v>99</v>
      </c>
      <c r="N133" s="9" t="s">
        <v>99</v>
      </c>
      <c r="O133" s="9" t="s">
        <v>99</v>
      </c>
      <c r="P133" s="9" t="s">
        <v>99</v>
      </c>
      <c r="Q133" s="9">
        <v>10</v>
      </c>
      <c r="R133" s="9">
        <v>121</v>
      </c>
      <c r="S133" s="9" t="s">
        <v>99</v>
      </c>
      <c r="T133" s="9" t="s">
        <v>99</v>
      </c>
      <c r="U133" s="9" t="s">
        <v>99</v>
      </c>
      <c r="V133" s="9" t="s">
        <v>99</v>
      </c>
      <c r="W133" s="9">
        <v>0.01</v>
      </c>
      <c r="X133" s="9" t="s">
        <v>99</v>
      </c>
      <c r="Y133" s="9" t="s">
        <v>99</v>
      </c>
    </row>
    <row r="134" spans="1:25" x14ac:dyDescent="0.35">
      <c r="A134" s="4" t="s">
        <v>162</v>
      </c>
    </row>
    <row r="135" spans="1:25" x14ac:dyDescent="0.35">
      <c r="A135" s="5" t="s">
        <v>129</v>
      </c>
    </row>
    <row r="136" spans="1:25" x14ac:dyDescent="0.35">
      <c r="A136" s="5" t="s">
        <v>130</v>
      </c>
    </row>
    <row r="137" spans="1:25" x14ac:dyDescent="0.35">
      <c r="A137" s="6" t="s">
        <v>131</v>
      </c>
    </row>
    <row r="138" spans="1:25" x14ac:dyDescent="0.35">
      <c r="A138" s="6">
        <v>1</v>
      </c>
    </row>
    <row r="139" spans="1:25" x14ac:dyDescent="0.35">
      <c r="A139" s="6">
        <v>2</v>
      </c>
    </row>
    <row r="140" spans="1:25" x14ac:dyDescent="0.35">
      <c r="A140" s="6" t="s">
        <v>132</v>
      </c>
    </row>
  </sheetData>
  <mergeCells count="1">
    <mergeCell ref="C1:Q1"/>
  </mergeCells>
  <hyperlinks>
    <hyperlink ref="A1" r:id="rId1" location="main-content" display="https://www.timeshighereducation.com/content/ref2021mainonlinetable - main-content"/>
    <hyperlink ref="A2" r:id="rId2" display="https://www.timeshighereducation.com/content/ref2021mainonlinetable"/>
    <hyperlink ref="A137" r:id="rId3" display="https://www.timeshighereducation.com/content/ref2021mainonlinetable"/>
    <hyperlink ref="A138" r:id="rId4" display="https://www.timeshighereducation.com/content/ref2021mainonlinetable"/>
    <hyperlink ref="A139" r:id="rId5" display="https://www.timeshighereducation.com/content/ref2021mainonlinetable"/>
    <hyperlink ref="A140" r:id="rId6" display="https://www.timeshighereducation.com/content/ref2021mainonlinetable"/>
  </hyperlinks>
  <pageMargins left="0" right="0" top="0" bottom="0" header="0.3" footer="0.3"/>
  <pageSetup orientation="landscape" r:id="rId7"/>
  <drawing r:id="rId8"/>
  <legacyDrawing r:id="rId9"/>
  <controls>
    <mc:AlternateContent xmlns:mc="http://schemas.openxmlformats.org/markup-compatibility/2006">
      <mc:Choice Requires="x14">
        <control shapeId="1026" r:id="rId10" name="Control 2">
          <controlPr defaultSize="0" r:id="rId11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1</xdr:col>
                <xdr:colOff>63500</xdr:colOff>
                <xdr:row>136</xdr:row>
                <xdr:rowOff>44450</xdr:rowOff>
              </to>
            </anchor>
          </controlPr>
        </control>
      </mc:Choice>
      <mc:Fallback>
        <control shapeId="1026" r:id="rId10" name="Control 2"/>
      </mc:Fallback>
    </mc:AlternateContent>
    <mc:AlternateContent xmlns:mc="http://schemas.openxmlformats.org/markup-compatibility/2006">
      <mc:Choice Requires="x14">
        <control shapeId="1025" r:id="rId12" name="Control 1">
          <controlPr defaultSize="0" r:id="rId13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1</xdr:col>
                <xdr:colOff>88900</xdr:colOff>
                <xdr:row>104</xdr:row>
                <xdr:rowOff>228600</xdr:rowOff>
              </to>
            </anchor>
          </controlPr>
        </control>
      </mc:Choice>
      <mc:Fallback>
        <control shapeId="1025" r:id="rId12" name="Control 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topLeftCell="B2" workbookViewId="0">
      <selection activeCell="AI10" sqref="AI10"/>
    </sheetView>
  </sheetViews>
  <sheetFormatPr defaultRowHeight="14.5" x14ac:dyDescent="0.35"/>
  <cols>
    <col min="1" max="1" width="4.90625" customWidth="1"/>
    <col min="2" max="2" width="15.36328125" customWidth="1"/>
    <col min="3" max="3" width="3.26953125" customWidth="1"/>
    <col min="4" max="4" width="6.1796875" customWidth="1"/>
    <col min="5" max="5" width="5" customWidth="1"/>
    <col min="6" max="6" width="3.90625" customWidth="1"/>
    <col min="7" max="7" width="4.54296875" customWidth="1"/>
    <col min="8" max="8" width="7.90625" customWidth="1"/>
    <col min="9" max="9" width="6.453125" customWidth="1"/>
    <col min="10" max="12" width="0" hidden="1" customWidth="1"/>
    <col min="13" max="13" width="4.81640625" customWidth="1"/>
    <col min="14" max="14" width="5.453125" customWidth="1"/>
    <col min="15" max="15" width="4.81640625" customWidth="1"/>
    <col min="16" max="16" width="5.54296875" customWidth="1"/>
    <col min="17" max="17" width="3.6328125" customWidth="1"/>
    <col min="18" max="18" width="3" customWidth="1"/>
    <col min="19" max="19" width="3.1796875" customWidth="1"/>
    <col min="20" max="20" width="3.08984375" customWidth="1"/>
    <col min="21" max="28" width="0" hidden="1" customWidth="1"/>
  </cols>
  <sheetData>
    <row r="1" spans="1:35" s="26" customFormat="1" ht="15.5" x14ac:dyDescent="0.35">
      <c r="A1" s="110" t="s">
        <v>188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35" ht="163" x14ac:dyDescent="0.35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14</v>
      </c>
      <c r="H2" s="31" t="s">
        <v>164</v>
      </c>
      <c r="I2" s="31" t="s">
        <v>163</v>
      </c>
      <c r="J2" s="31" t="s">
        <v>165</v>
      </c>
      <c r="K2" s="31" t="s">
        <v>166</v>
      </c>
      <c r="L2" s="31" t="s">
        <v>167</v>
      </c>
      <c r="M2" s="31" t="s">
        <v>168</v>
      </c>
      <c r="N2" s="31" t="s">
        <v>169</v>
      </c>
      <c r="O2" s="31" t="s">
        <v>170</v>
      </c>
      <c r="P2" s="31" t="s">
        <v>171</v>
      </c>
      <c r="Q2" s="31" t="s">
        <v>172</v>
      </c>
      <c r="R2" s="31" t="s">
        <v>173</v>
      </c>
      <c r="S2" s="31" t="s">
        <v>174</v>
      </c>
      <c r="T2" s="31" t="s">
        <v>175</v>
      </c>
      <c r="U2" s="31" t="s">
        <v>184</v>
      </c>
      <c r="V2" s="31" t="s">
        <v>183</v>
      </c>
      <c r="W2" s="31" t="s">
        <v>177</v>
      </c>
      <c r="X2" s="31" t="s">
        <v>178</v>
      </c>
      <c r="Y2" s="31" t="s">
        <v>179</v>
      </c>
      <c r="Z2" s="31" t="s">
        <v>180</v>
      </c>
      <c r="AA2" s="31" t="s">
        <v>181</v>
      </c>
      <c r="AB2" s="31" t="s">
        <v>182</v>
      </c>
      <c r="AC2" s="20" t="s">
        <v>240</v>
      </c>
      <c r="AD2" s="20" t="s">
        <v>241</v>
      </c>
      <c r="AE2" s="20" t="s">
        <v>242</v>
      </c>
      <c r="AF2" s="20" t="s">
        <v>243</v>
      </c>
      <c r="AG2" s="20" t="s">
        <v>244</v>
      </c>
      <c r="AH2" s="20" t="s">
        <v>245</v>
      </c>
      <c r="AI2" s="20" t="s">
        <v>246</v>
      </c>
    </row>
    <row r="3" spans="1:35" x14ac:dyDescent="0.35">
      <c r="A3" s="28">
        <f>101</f>
        <v>101</v>
      </c>
      <c r="B3" s="29" t="s">
        <v>134</v>
      </c>
      <c r="C3" s="28">
        <v>8</v>
      </c>
      <c r="D3" s="28">
        <v>111</v>
      </c>
      <c r="E3" s="28">
        <v>80.3</v>
      </c>
      <c r="F3" s="28">
        <v>36</v>
      </c>
      <c r="G3" s="28">
        <v>2.66</v>
      </c>
      <c r="H3" s="28">
        <v>2.66</v>
      </c>
      <c r="I3" s="30">
        <f t="shared" ref="I3:I66" si="0">D3*G3</f>
        <v>295.26</v>
      </c>
      <c r="J3">
        <f>CORREL(G28:G148,I28:I148)</f>
        <v>0.65781463960158493</v>
      </c>
      <c r="K3">
        <f>CORREL(G3:G148,H3:H148)</f>
        <v>0.99999999999999978</v>
      </c>
      <c r="L3">
        <f>CORREL(I28:I148,H28:H148)</f>
        <v>0.65781463960158493</v>
      </c>
      <c r="M3" s="15">
        <v>649</v>
      </c>
      <c r="N3" s="15">
        <v>224</v>
      </c>
      <c r="O3" s="15">
        <v>349</v>
      </c>
      <c r="P3" s="15">
        <v>150</v>
      </c>
      <c r="Q3" s="15">
        <v>7</v>
      </c>
      <c r="R3" s="15">
        <v>6</v>
      </c>
      <c r="S3" s="15">
        <v>8</v>
      </c>
      <c r="T3" s="15">
        <v>4</v>
      </c>
      <c r="U3">
        <f>CORREL(M3:M122,G3:G122)</f>
        <v>0.62535345543002097</v>
      </c>
      <c r="V3">
        <f>CORREL(N3:N122,G3:G122)</f>
        <v>0.42641356444625622</v>
      </c>
      <c r="W3">
        <f>CORREL(O3:O122,G3:G122)</f>
        <v>0.59560158967148558</v>
      </c>
      <c r="X3">
        <f>CORREL(P3:P122,G3:G122)</f>
        <v>0.5330056382951458</v>
      </c>
      <c r="Y3">
        <f>CORREL(Q3:Q122,G3:G122)</f>
        <v>0.60437768529347058</v>
      </c>
      <c r="Z3">
        <f>CORREL(R3:R122,G3:G122)</f>
        <v>0.58562616716222426</v>
      </c>
      <c r="AA3">
        <f>CORREL(S3:S122,G3:G122)</f>
        <v>0.57914251147935814</v>
      </c>
      <c r="AB3">
        <f>CORREL(T3:T122,G3:G122)</f>
        <v>0.55190377742357188</v>
      </c>
      <c r="AC3">
        <f>CORREL(M3:M122,N3:N122)</f>
        <v>0.65187357715747907</v>
      </c>
      <c r="AD3">
        <f>CORREL(M3:M122,O3:O122)</f>
        <v>0.89323358744559533</v>
      </c>
      <c r="AE3">
        <f>CORREL(M3:M122,P3:P122)</f>
        <v>0.79966694894898749</v>
      </c>
      <c r="AF3">
        <f>CORREL(M3:M122,Q3:Q122)</f>
        <v>0.81264738979621198</v>
      </c>
      <c r="AG3">
        <f>CORREL(M3:M122,R3:R122)</f>
        <v>0.78923885262331972</v>
      </c>
      <c r="AH3">
        <f>CORREL(M3:M122,S3:S122)</f>
        <v>0.82965683144856017</v>
      </c>
      <c r="AI3">
        <f>CORREL(M3:M122,T3:T122)</f>
        <v>0.73305839055324351</v>
      </c>
    </row>
    <row r="4" spans="1:35" ht="25" x14ac:dyDescent="0.35">
      <c r="A4" s="14">
        <f>65</f>
        <v>65</v>
      </c>
      <c r="B4" s="9" t="s">
        <v>94</v>
      </c>
      <c r="C4" s="14">
        <v>14</v>
      </c>
      <c r="D4" s="14">
        <v>308</v>
      </c>
      <c r="E4" s="14">
        <v>100</v>
      </c>
      <c r="F4" s="14">
        <v>75.8</v>
      </c>
      <c r="G4" s="14">
        <v>3</v>
      </c>
      <c r="H4" s="14">
        <v>3</v>
      </c>
      <c r="I4" s="13">
        <f t="shared" si="0"/>
        <v>924</v>
      </c>
      <c r="M4" s="15">
        <v>2004</v>
      </c>
      <c r="N4" s="15">
        <v>474</v>
      </c>
      <c r="O4" s="15">
        <v>942</v>
      </c>
      <c r="P4" s="15">
        <v>270</v>
      </c>
      <c r="Q4" s="15">
        <v>11</v>
      </c>
      <c r="R4" s="15">
        <v>8</v>
      </c>
      <c r="S4" s="15">
        <v>19</v>
      </c>
      <c r="T4" s="15">
        <v>7</v>
      </c>
      <c r="U4">
        <f>CORREL(M3:M122,H3:H122)</f>
        <v>0.62535345543002097</v>
      </c>
      <c r="V4">
        <f>CORREL(N3:N122,H3:H122)</f>
        <v>0.42641356444625622</v>
      </c>
      <c r="W4">
        <f>CORREL(O3:O122,H3:H122)</f>
        <v>0.59560158967148558</v>
      </c>
      <c r="X4">
        <f>CORREL(P3:P122,H3:H122)</f>
        <v>0.5330056382951458</v>
      </c>
      <c r="Y4">
        <f>CORREL(Q3:Q122,H3:H122)</f>
        <v>0.60437768529347058</v>
      </c>
      <c r="Z4">
        <f>CORREL(R3:R122,H3:H122)</f>
        <v>0.58562616716222426</v>
      </c>
      <c r="AA4">
        <f>CORREL(S3:S122,H3:H122)</f>
        <v>0.57914251147935814</v>
      </c>
      <c r="AB4">
        <f>CORREL(T3:T122,H3:H122)</f>
        <v>0.55190377742357188</v>
      </c>
      <c r="AD4">
        <f>CORREL(N3:N122,O3:O122)</f>
        <v>0.53002249592310069</v>
      </c>
      <c r="AE4">
        <f>CORREL(N3:N122,P3:P122)</f>
        <v>0.90118700144519104</v>
      </c>
      <c r="AF4">
        <f>CORREL(N3:N122,Q3:Q122)</f>
        <v>0.6353488675547001</v>
      </c>
      <c r="AG4">
        <f>CORREL(N3:N122,R3:R122)</f>
        <v>0.70658723785536104</v>
      </c>
      <c r="AH4">
        <f>CORREL(N3:N122,S3:S122)</f>
        <v>0.50050757988634265</v>
      </c>
      <c r="AI4">
        <f>CORREL(N3:N122,T3:T122)</f>
        <v>0.72659796221603723</v>
      </c>
    </row>
    <row r="5" spans="1:35" ht="25" x14ac:dyDescent="0.35">
      <c r="A5" s="14">
        <f>83</f>
        <v>83</v>
      </c>
      <c r="B5" s="9" t="s">
        <v>112</v>
      </c>
      <c r="C5" s="14">
        <v>16</v>
      </c>
      <c r="D5" s="14">
        <v>259</v>
      </c>
      <c r="E5" s="14">
        <v>44</v>
      </c>
      <c r="F5" s="14">
        <v>27.2</v>
      </c>
      <c r="G5" s="14">
        <v>2.81</v>
      </c>
      <c r="H5" s="14">
        <v>2.81</v>
      </c>
      <c r="I5" s="13">
        <f t="shared" si="0"/>
        <v>727.79</v>
      </c>
      <c r="M5" s="15">
        <v>1180</v>
      </c>
      <c r="N5" s="15">
        <v>176</v>
      </c>
      <c r="O5" s="15">
        <v>648</v>
      </c>
      <c r="P5" s="15">
        <v>150</v>
      </c>
      <c r="Q5" s="15">
        <v>8</v>
      </c>
      <c r="R5" s="15">
        <v>6</v>
      </c>
      <c r="S5" s="15">
        <v>10</v>
      </c>
      <c r="T5" s="15">
        <v>4</v>
      </c>
      <c r="U5">
        <f>CORREL(M3:M122,I3:I122)</f>
        <v>0.59504859490249984</v>
      </c>
      <c r="V5">
        <f>CORREL(N3:N122,I3:I122)</f>
        <v>0.39847266868168035</v>
      </c>
      <c r="W5">
        <f>CORREL(O3:O122,I3:I122)</f>
        <v>0.40684901202533125</v>
      </c>
      <c r="X5">
        <f>CORREL(P3:P122,I3:I122)</f>
        <v>0.52989833900476824</v>
      </c>
      <c r="Y5">
        <f>CORREL(Q3:Q122,I3:I122)</f>
        <v>0.46734443098710682</v>
      </c>
      <c r="Z5">
        <f>CORREL(R3:R122,I3:I122)</f>
        <v>0.43918843515809169</v>
      </c>
      <c r="AA5">
        <f>CORREL(S3:S122,I3:I122)</f>
        <v>0.33505826952602119</v>
      </c>
      <c r="AB5">
        <f>CORREL(T3:T122,I3:I122)</f>
        <v>0.28219509638736989</v>
      </c>
      <c r="AE5">
        <f>CORREL(O3:O122,P3:P122)</f>
        <v>0.70543956749069481</v>
      </c>
      <c r="AF5">
        <f>CORREL(O3:O122,Q3:Q122)</f>
        <v>0.88190251147380128</v>
      </c>
      <c r="AG5">
        <f>CORREL(O3:O122,R3:R122)</f>
        <v>0.74914223453104145</v>
      </c>
      <c r="AH5">
        <f>CORREL(O3:O122,S3:S122)</f>
        <v>0.9353812625045701</v>
      </c>
      <c r="AI5">
        <f>CORREL(O3:O122,T3:T122)</f>
        <v>0.78948142335134885</v>
      </c>
    </row>
    <row r="6" spans="1:35" ht="25" x14ac:dyDescent="0.35">
      <c r="A6" s="14">
        <f>103</f>
        <v>103</v>
      </c>
      <c r="B6" s="19" t="s">
        <v>136</v>
      </c>
      <c r="C6" s="14">
        <v>2</v>
      </c>
      <c r="D6" s="14">
        <v>45</v>
      </c>
      <c r="E6" s="14">
        <v>35.299999999999997</v>
      </c>
      <c r="F6" s="14">
        <v>12.6</v>
      </c>
      <c r="G6" s="14">
        <v>2.63</v>
      </c>
      <c r="H6" s="14">
        <v>2.63</v>
      </c>
      <c r="I6" s="13">
        <f t="shared" si="0"/>
        <v>118.35</v>
      </c>
      <c r="M6" s="15">
        <v>235</v>
      </c>
      <c r="N6" s="15">
        <v>74</v>
      </c>
      <c r="O6" s="15">
        <v>114</v>
      </c>
      <c r="P6" s="15">
        <v>72</v>
      </c>
      <c r="Q6" s="15">
        <v>4</v>
      </c>
      <c r="R6" s="15">
        <v>5</v>
      </c>
      <c r="S6" s="15">
        <v>3</v>
      </c>
      <c r="T6" s="15">
        <v>1</v>
      </c>
      <c r="AF6">
        <f>CORREL(P3:P122,Q3:Q122)</f>
        <v>0.77816477892177116</v>
      </c>
      <c r="AG6">
        <f>CORREL(P3:P122,R3:R122)</f>
        <v>0.84628410356995221</v>
      </c>
      <c r="AH6">
        <f>CORREL(P3:P122,S3:S122)</f>
        <v>0.66959540223791991</v>
      </c>
      <c r="AI6">
        <f>CORREL(P3:P122,T3:T122)</f>
        <v>0.81117610348526148</v>
      </c>
    </row>
    <row r="7" spans="1:35" x14ac:dyDescent="0.35">
      <c r="A7" s="14">
        <f>58</f>
        <v>58</v>
      </c>
      <c r="B7" s="9" t="s">
        <v>86</v>
      </c>
      <c r="C7" s="14">
        <v>7</v>
      </c>
      <c r="D7" s="14">
        <v>435</v>
      </c>
      <c r="E7" s="14">
        <v>100</v>
      </c>
      <c r="F7" s="14">
        <v>43.4</v>
      </c>
      <c r="G7" s="14">
        <v>3.06</v>
      </c>
      <c r="H7" s="14">
        <v>3.06</v>
      </c>
      <c r="I7" s="13">
        <f t="shared" si="0"/>
        <v>1331.1000000000001</v>
      </c>
      <c r="M7" s="15">
        <v>1606</v>
      </c>
      <c r="N7" s="15">
        <v>439</v>
      </c>
      <c r="O7" s="15">
        <v>838</v>
      </c>
      <c r="P7" s="15">
        <v>296</v>
      </c>
      <c r="Q7" s="15">
        <v>10</v>
      </c>
      <c r="R7" s="15">
        <v>8</v>
      </c>
      <c r="S7" s="15">
        <v>15</v>
      </c>
      <c r="T7" s="15">
        <v>7</v>
      </c>
      <c r="AG7">
        <f>CORREL(Q3:Q122,R3:R122)</f>
        <v>0.74568637979423547</v>
      </c>
      <c r="AH7">
        <f>CORREL(Q3:Q122,S3:S122)</f>
        <v>0.88011915052144907</v>
      </c>
      <c r="AI7">
        <f>CORREL(Q3:Q122,T3:T122)</f>
        <v>0.83262212381111933</v>
      </c>
    </row>
    <row r="8" spans="1:35" x14ac:dyDescent="0.35">
      <c r="A8" s="14">
        <f>42</f>
        <v>42</v>
      </c>
      <c r="B8" s="9" t="s">
        <v>71</v>
      </c>
      <c r="C8" s="14">
        <v>9</v>
      </c>
      <c r="D8" s="14">
        <v>271</v>
      </c>
      <c r="E8" s="14">
        <v>100</v>
      </c>
      <c r="F8" s="14">
        <v>63.5</v>
      </c>
      <c r="G8" s="14">
        <v>3.23</v>
      </c>
      <c r="H8" s="14">
        <v>3.23</v>
      </c>
      <c r="I8" s="13">
        <f t="shared" si="0"/>
        <v>875.33</v>
      </c>
      <c r="M8" s="15">
        <v>2398</v>
      </c>
      <c r="N8" s="15">
        <v>537</v>
      </c>
      <c r="O8" s="15">
        <v>1144</v>
      </c>
      <c r="P8" s="15">
        <v>354</v>
      </c>
      <c r="Q8" s="15">
        <v>11</v>
      </c>
      <c r="R8" s="15">
        <v>9</v>
      </c>
      <c r="S8" s="15">
        <v>20</v>
      </c>
      <c r="T8" s="15">
        <v>9</v>
      </c>
      <c r="AH8">
        <f>CORREL(R3:R122,S3:S122)</f>
        <v>0.80534369885095625</v>
      </c>
      <c r="AI8">
        <f>CORREL(R3:R122,T3:T122)</f>
        <v>0.87653730400629759</v>
      </c>
    </row>
    <row r="9" spans="1:35" ht="25" x14ac:dyDescent="0.35">
      <c r="A9" s="14">
        <f>94</f>
        <v>94</v>
      </c>
      <c r="B9" s="9" t="s">
        <v>122</v>
      </c>
      <c r="C9" s="14">
        <v>9</v>
      </c>
      <c r="D9" s="14">
        <v>173</v>
      </c>
      <c r="E9" s="14">
        <v>52.4</v>
      </c>
      <c r="F9" s="14">
        <v>29.8</v>
      </c>
      <c r="G9" s="14">
        <v>2.71</v>
      </c>
      <c r="H9" s="14">
        <v>2.71</v>
      </c>
      <c r="I9" s="13">
        <f t="shared" si="0"/>
        <v>468.83</v>
      </c>
      <c r="M9" s="15">
        <v>538</v>
      </c>
      <c r="N9" s="15">
        <v>207</v>
      </c>
      <c r="O9" s="15">
        <v>302</v>
      </c>
      <c r="P9" s="15">
        <v>125</v>
      </c>
      <c r="Q9" s="15">
        <v>6</v>
      </c>
      <c r="R9" s="15">
        <v>5</v>
      </c>
      <c r="S9" s="15">
        <v>6</v>
      </c>
      <c r="T9" s="15">
        <v>3</v>
      </c>
      <c r="AI9">
        <f>CORREL(S3:S122,T3:T122)</f>
        <v>0.83846814801518721</v>
      </c>
    </row>
    <row r="10" spans="1:35" ht="37.5" x14ac:dyDescent="0.35">
      <c r="A10" s="14">
        <f>46</f>
        <v>46</v>
      </c>
      <c r="B10" s="9" t="s">
        <v>74</v>
      </c>
      <c r="C10" s="14">
        <v>15</v>
      </c>
      <c r="D10" s="14">
        <v>418</v>
      </c>
      <c r="E10" s="14">
        <v>100</v>
      </c>
      <c r="F10" s="14">
        <v>81.099999999999994</v>
      </c>
      <c r="G10" s="14">
        <v>3.22</v>
      </c>
      <c r="H10" s="14">
        <v>3.22</v>
      </c>
      <c r="I10" s="13">
        <f t="shared" si="0"/>
        <v>1345.96</v>
      </c>
      <c r="M10" s="15">
        <v>2240</v>
      </c>
      <c r="N10" s="15">
        <v>346</v>
      </c>
      <c r="O10" s="15">
        <v>1028</v>
      </c>
      <c r="P10" s="15">
        <v>237</v>
      </c>
      <c r="Q10" s="15">
        <v>10</v>
      </c>
      <c r="R10" s="15">
        <v>7</v>
      </c>
      <c r="S10" s="15">
        <v>17</v>
      </c>
      <c r="T10" s="15">
        <v>6</v>
      </c>
    </row>
    <row r="11" spans="1:35" ht="37.5" x14ac:dyDescent="0.35">
      <c r="A11" s="14">
        <v>127</v>
      </c>
      <c r="B11" s="9" t="s">
        <v>159</v>
      </c>
      <c r="C11" s="14">
        <v>5</v>
      </c>
      <c r="D11" s="14">
        <v>45</v>
      </c>
      <c r="E11" s="14">
        <v>46.9</v>
      </c>
      <c r="F11" s="14">
        <v>16.899999999999999</v>
      </c>
      <c r="G11" s="14">
        <v>1.92</v>
      </c>
      <c r="H11" s="14">
        <v>1.92</v>
      </c>
      <c r="I11" s="13">
        <f t="shared" si="0"/>
        <v>86.399999999999991</v>
      </c>
      <c r="M11" s="15">
        <v>459</v>
      </c>
      <c r="N11" s="15">
        <v>87</v>
      </c>
      <c r="O11" s="15">
        <v>318</v>
      </c>
      <c r="P11" s="15">
        <v>58</v>
      </c>
      <c r="Q11" s="15">
        <v>6</v>
      </c>
      <c r="R11" s="15">
        <v>4</v>
      </c>
      <c r="S11" s="15">
        <v>6</v>
      </c>
      <c r="T11" s="15">
        <v>1</v>
      </c>
    </row>
    <row r="12" spans="1:35" ht="25" x14ac:dyDescent="0.35">
      <c r="A12" s="14">
        <v>89</v>
      </c>
      <c r="B12" s="9" t="s">
        <v>117</v>
      </c>
      <c r="C12" s="14">
        <v>13</v>
      </c>
      <c r="D12" s="14">
        <v>513</v>
      </c>
      <c r="E12" s="14">
        <v>78.3</v>
      </c>
      <c r="F12" s="14">
        <v>29.1</v>
      </c>
      <c r="G12" s="14">
        <v>2.77</v>
      </c>
      <c r="H12" s="14">
        <v>2.77</v>
      </c>
      <c r="I12" s="13">
        <f t="shared" si="0"/>
        <v>1421.01</v>
      </c>
      <c r="M12" s="15">
        <v>1171</v>
      </c>
      <c r="N12" s="15">
        <v>245</v>
      </c>
      <c r="O12" s="15">
        <v>736</v>
      </c>
      <c r="P12" s="15">
        <v>193</v>
      </c>
      <c r="Q12" s="15">
        <v>10</v>
      </c>
      <c r="R12" s="15">
        <v>7</v>
      </c>
      <c r="S12" s="15">
        <v>12</v>
      </c>
      <c r="T12" s="15">
        <v>5</v>
      </c>
    </row>
    <row r="13" spans="1:35" ht="25" x14ac:dyDescent="0.35">
      <c r="A13" s="14">
        <v>76</v>
      </c>
      <c r="B13" s="9" t="s">
        <v>104</v>
      </c>
      <c r="C13" s="14">
        <v>16</v>
      </c>
      <c r="D13" s="14">
        <v>638</v>
      </c>
      <c r="E13" s="14">
        <v>100</v>
      </c>
      <c r="F13" s="14">
        <v>84.8</v>
      </c>
      <c r="G13" s="14">
        <v>2.88</v>
      </c>
      <c r="H13" s="14">
        <v>2.88</v>
      </c>
      <c r="I13" s="13">
        <f t="shared" si="0"/>
        <v>1837.4399999999998</v>
      </c>
      <c r="M13" s="15">
        <v>2469</v>
      </c>
      <c r="N13" s="15">
        <v>527</v>
      </c>
      <c r="O13" s="15">
        <v>1238</v>
      </c>
      <c r="P13" s="15">
        <v>344</v>
      </c>
      <c r="Q13" s="15">
        <v>11</v>
      </c>
      <c r="R13" s="15">
        <v>9</v>
      </c>
      <c r="S13" s="15">
        <v>19</v>
      </c>
      <c r="T13" s="15">
        <v>8</v>
      </c>
    </row>
    <row r="14" spans="1:35" ht="25" x14ac:dyDescent="0.35">
      <c r="A14" s="14">
        <v>121</v>
      </c>
      <c r="B14" s="9" t="s">
        <v>153</v>
      </c>
      <c r="C14" s="14">
        <v>6</v>
      </c>
      <c r="D14" s="14">
        <v>30</v>
      </c>
      <c r="E14" s="14">
        <v>19.3</v>
      </c>
      <c r="F14" s="14">
        <v>8.8000000000000007</v>
      </c>
      <c r="G14" s="14">
        <v>2.25</v>
      </c>
      <c r="H14" s="14">
        <v>2.25</v>
      </c>
      <c r="I14" s="13">
        <f t="shared" si="0"/>
        <v>67.5</v>
      </c>
      <c r="M14" s="15">
        <v>558</v>
      </c>
      <c r="N14" s="15">
        <v>161</v>
      </c>
      <c r="O14" s="15">
        <v>289</v>
      </c>
      <c r="P14" s="15">
        <v>109</v>
      </c>
      <c r="Q14" s="15">
        <v>6</v>
      </c>
      <c r="R14" s="15">
        <v>5</v>
      </c>
      <c r="S14" s="15">
        <v>7</v>
      </c>
      <c r="T14" s="15">
        <v>3</v>
      </c>
    </row>
    <row r="15" spans="1:35" ht="25" x14ac:dyDescent="0.35">
      <c r="A15" s="14">
        <f>92</f>
        <v>92</v>
      </c>
      <c r="B15" s="9" t="s">
        <v>120</v>
      </c>
      <c r="C15" s="14">
        <v>12</v>
      </c>
      <c r="D15" s="14">
        <v>205</v>
      </c>
      <c r="E15" s="14">
        <v>37</v>
      </c>
      <c r="F15" s="14">
        <v>23</v>
      </c>
      <c r="G15" s="14">
        <v>2.72</v>
      </c>
      <c r="H15" s="14">
        <v>2.72</v>
      </c>
      <c r="I15" s="13">
        <f t="shared" si="0"/>
        <v>557.6</v>
      </c>
      <c r="M15" s="15">
        <v>424</v>
      </c>
      <c r="N15" s="15">
        <v>121</v>
      </c>
      <c r="O15" s="15">
        <v>240</v>
      </c>
      <c r="P15" s="15">
        <v>90</v>
      </c>
      <c r="Q15" s="15">
        <v>6</v>
      </c>
      <c r="R15" s="15">
        <v>5</v>
      </c>
      <c r="S15" s="15">
        <v>5</v>
      </c>
      <c r="T15" s="15">
        <v>3</v>
      </c>
    </row>
    <row r="16" spans="1:35" ht="37.5" x14ac:dyDescent="0.35">
      <c r="A16" s="14">
        <v>81</v>
      </c>
      <c r="B16" s="9" t="s">
        <v>109</v>
      </c>
      <c r="C16" s="14">
        <v>5</v>
      </c>
      <c r="D16" s="14">
        <v>141</v>
      </c>
      <c r="E16" s="14">
        <v>32.6</v>
      </c>
      <c r="F16" s="14">
        <v>9.1999999999999993</v>
      </c>
      <c r="G16" s="14">
        <v>2.83</v>
      </c>
      <c r="H16" s="14">
        <v>2.83</v>
      </c>
      <c r="I16" s="13">
        <f t="shared" si="0"/>
        <v>399.03000000000003</v>
      </c>
      <c r="M16" s="15">
        <v>844</v>
      </c>
      <c r="N16" s="15">
        <v>173</v>
      </c>
      <c r="O16" s="15">
        <v>505</v>
      </c>
      <c r="P16" s="15">
        <v>134</v>
      </c>
      <c r="Q16" s="15">
        <v>8</v>
      </c>
      <c r="R16" s="15">
        <v>6</v>
      </c>
      <c r="S16" s="15">
        <v>10</v>
      </c>
      <c r="T16" s="15">
        <v>4</v>
      </c>
    </row>
    <row r="17" spans="1:20" x14ac:dyDescent="0.35">
      <c r="A17" s="14">
        <v>22</v>
      </c>
      <c r="B17" s="9" t="s">
        <v>49</v>
      </c>
      <c r="C17" s="14">
        <v>23</v>
      </c>
      <c r="D17" s="22">
        <v>1406</v>
      </c>
      <c r="E17" s="14">
        <v>100</v>
      </c>
      <c r="F17" s="14">
        <v>62.4</v>
      </c>
      <c r="G17" s="14">
        <v>3.36</v>
      </c>
      <c r="H17" s="14">
        <v>3.36</v>
      </c>
      <c r="I17" s="13">
        <f t="shared" si="0"/>
        <v>4724.16</v>
      </c>
      <c r="M17" s="15">
        <v>2241</v>
      </c>
      <c r="N17" s="15">
        <v>338</v>
      </c>
      <c r="O17" s="15">
        <v>1130</v>
      </c>
      <c r="P17" s="15">
        <v>245</v>
      </c>
      <c r="Q17" s="15">
        <v>11</v>
      </c>
      <c r="R17" s="15">
        <v>8</v>
      </c>
      <c r="S17" s="15">
        <v>19</v>
      </c>
      <c r="T17" s="15">
        <v>7</v>
      </c>
    </row>
    <row r="18" spans="1:20" ht="25" x14ac:dyDescent="0.35">
      <c r="A18" s="14">
        <v>39</v>
      </c>
      <c r="B18" s="9" t="s">
        <v>66</v>
      </c>
      <c r="C18" s="14">
        <v>13</v>
      </c>
      <c r="D18" s="14">
        <v>496</v>
      </c>
      <c r="E18" s="14">
        <v>78.099999999999994</v>
      </c>
      <c r="F18" s="14">
        <v>52.5</v>
      </c>
      <c r="G18" s="14">
        <v>3.25</v>
      </c>
      <c r="H18" s="14">
        <v>3.25</v>
      </c>
      <c r="I18" s="13">
        <f t="shared" si="0"/>
        <v>1612</v>
      </c>
      <c r="M18" s="15">
        <v>1452</v>
      </c>
      <c r="N18" s="15">
        <v>319</v>
      </c>
      <c r="O18" s="15">
        <v>750</v>
      </c>
      <c r="P18" s="15">
        <v>224</v>
      </c>
      <c r="Q18" s="15">
        <v>10</v>
      </c>
      <c r="R18" s="15">
        <v>7</v>
      </c>
      <c r="S18" s="15">
        <v>14</v>
      </c>
      <c r="T18" s="15">
        <v>6</v>
      </c>
    </row>
    <row r="19" spans="1:20" ht="25" x14ac:dyDescent="0.35">
      <c r="A19" s="14">
        <v>74</v>
      </c>
      <c r="B19" s="9" t="s">
        <v>102</v>
      </c>
      <c r="C19" s="14">
        <v>10</v>
      </c>
      <c r="D19" s="14">
        <v>452</v>
      </c>
      <c r="E19" s="14">
        <v>30.8</v>
      </c>
      <c r="F19" s="14">
        <v>12.7</v>
      </c>
      <c r="G19" s="14">
        <v>2.9</v>
      </c>
      <c r="H19" s="14">
        <v>2.9</v>
      </c>
      <c r="I19" s="13">
        <f t="shared" si="0"/>
        <v>1310.8</v>
      </c>
      <c r="M19" s="15">
        <v>790</v>
      </c>
      <c r="N19" s="15">
        <v>161</v>
      </c>
      <c r="O19" s="15">
        <v>446</v>
      </c>
      <c r="P19" s="15">
        <v>118</v>
      </c>
      <c r="Q19" s="15">
        <v>7</v>
      </c>
      <c r="R19" s="15">
        <v>5</v>
      </c>
      <c r="S19" s="15">
        <v>9</v>
      </c>
      <c r="T19" s="15">
        <v>3</v>
      </c>
    </row>
    <row r="20" spans="1:20" ht="25" x14ac:dyDescent="0.35">
      <c r="A20" s="14">
        <v>50</v>
      </c>
      <c r="B20" s="9" t="s">
        <v>77</v>
      </c>
      <c r="C20" s="14">
        <v>3</v>
      </c>
      <c r="D20" s="14">
        <v>348</v>
      </c>
      <c r="E20" s="14">
        <v>100</v>
      </c>
      <c r="F20" s="14">
        <v>37</v>
      </c>
      <c r="G20" s="14">
        <v>3.18</v>
      </c>
      <c r="H20" s="14">
        <v>3.18</v>
      </c>
      <c r="I20" s="13">
        <f t="shared" si="0"/>
        <v>1106.6400000000001</v>
      </c>
      <c r="M20" s="15">
        <v>1388</v>
      </c>
      <c r="N20" s="15">
        <v>228</v>
      </c>
      <c r="O20" s="15">
        <v>793</v>
      </c>
      <c r="P20" s="15">
        <v>168</v>
      </c>
      <c r="Q20" s="15">
        <v>9</v>
      </c>
      <c r="R20" s="15">
        <v>7</v>
      </c>
      <c r="S20" s="15">
        <v>15</v>
      </c>
      <c r="T20" s="15">
        <v>5</v>
      </c>
    </row>
    <row r="21" spans="1:20" ht="25" x14ac:dyDescent="0.35">
      <c r="A21" s="14">
        <v>97</v>
      </c>
      <c r="B21" s="9" t="s">
        <v>125</v>
      </c>
      <c r="C21" s="14">
        <v>13</v>
      </c>
      <c r="D21" s="14">
        <v>486</v>
      </c>
      <c r="E21" s="14">
        <v>47</v>
      </c>
      <c r="F21" s="14">
        <v>29.6</v>
      </c>
      <c r="G21" s="14">
        <v>2.69</v>
      </c>
      <c r="H21" s="14">
        <v>2.69</v>
      </c>
      <c r="I21" s="13">
        <f t="shared" si="0"/>
        <v>1307.3399999999999</v>
      </c>
      <c r="M21" s="15">
        <v>887</v>
      </c>
      <c r="N21" s="15">
        <v>233</v>
      </c>
      <c r="O21" s="15">
        <v>487</v>
      </c>
      <c r="P21" s="15">
        <v>172</v>
      </c>
      <c r="Q21" s="15">
        <v>8</v>
      </c>
      <c r="R21" s="15">
        <v>6</v>
      </c>
      <c r="S21" s="15">
        <v>10</v>
      </c>
      <c r="T21" s="15">
        <v>5</v>
      </c>
    </row>
    <row r="22" spans="1:20" x14ac:dyDescent="0.35">
      <c r="A22" s="14">
        <f>25</f>
        <v>25</v>
      </c>
      <c r="B22" s="9" t="s">
        <v>54</v>
      </c>
      <c r="C22" s="14">
        <v>24</v>
      </c>
      <c r="D22" s="22">
        <v>1065</v>
      </c>
      <c r="E22" s="14">
        <v>100</v>
      </c>
      <c r="F22" s="14">
        <v>78.8</v>
      </c>
      <c r="G22" s="14">
        <v>3.34</v>
      </c>
      <c r="H22" s="14">
        <v>3.34</v>
      </c>
      <c r="I22" s="13">
        <f t="shared" si="0"/>
        <v>3557.1</v>
      </c>
      <c r="M22" s="15">
        <v>2812</v>
      </c>
      <c r="N22" s="15">
        <v>1166</v>
      </c>
      <c r="O22" s="15">
        <v>1189</v>
      </c>
      <c r="P22" s="15">
        <v>773</v>
      </c>
      <c r="Q22" s="15">
        <v>13</v>
      </c>
      <c r="R22" s="15">
        <v>13</v>
      </c>
      <c r="S22" s="15">
        <v>24</v>
      </c>
      <c r="T22" s="15">
        <v>15</v>
      </c>
    </row>
    <row r="23" spans="1:20" ht="25" x14ac:dyDescent="0.35">
      <c r="A23" s="14">
        <f>99</f>
        <v>99</v>
      </c>
      <c r="B23" s="9" t="s">
        <v>127</v>
      </c>
      <c r="C23" s="14">
        <v>13</v>
      </c>
      <c r="D23" s="14">
        <v>259</v>
      </c>
      <c r="E23" s="14">
        <v>46.8</v>
      </c>
      <c r="F23" s="14">
        <v>26.8</v>
      </c>
      <c r="G23" s="14">
        <v>2.67</v>
      </c>
      <c r="H23" s="14">
        <v>2.67</v>
      </c>
      <c r="I23" s="13">
        <f t="shared" si="0"/>
        <v>691.53</v>
      </c>
      <c r="M23" s="15">
        <v>927</v>
      </c>
      <c r="N23" s="15">
        <v>240</v>
      </c>
      <c r="O23" s="15">
        <v>544</v>
      </c>
      <c r="P23" s="15">
        <v>191</v>
      </c>
      <c r="Q23" s="15">
        <v>9</v>
      </c>
      <c r="R23" s="15">
        <v>6</v>
      </c>
      <c r="S23" s="15">
        <v>12</v>
      </c>
      <c r="T23" s="15">
        <v>4</v>
      </c>
    </row>
    <row r="24" spans="1:20" ht="25" x14ac:dyDescent="0.35">
      <c r="A24" s="14">
        <f>78</f>
        <v>78</v>
      </c>
      <c r="B24" s="9" t="s">
        <v>107</v>
      </c>
      <c r="C24" s="14">
        <v>13</v>
      </c>
      <c r="D24" s="14">
        <v>251</v>
      </c>
      <c r="E24" s="14">
        <v>53.3</v>
      </c>
      <c r="F24" s="14">
        <v>18.8</v>
      </c>
      <c r="G24" s="14">
        <v>2.86</v>
      </c>
      <c r="H24" s="14">
        <v>2.86</v>
      </c>
      <c r="I24" s="13">
        <f t="shared" si="0"/>
        <v>717.86</v>
      </c>
      <c r="M24" s="15">
        <v>978</v>
      </c>
      <c r="N24" s="15">
        <v>198</v>
      </c>
      <c r="O24" s="15">
        <v>569</v>
      </c>
      <c r="P24" s="15">
        <v>137</v>
      </c>
      <c r="Q24" s="15">
        <v>8</v>
      </c>
      <c r="R24" s="15">
        <v>5</v>
      </c>
      <c r="S24" s="15">
        <v>10</v>
      </c>
      <c r="T24" s="15">
        <v>4</v>
      </c>
    </row>
    <row r="25" spans="1:20" ht="37.5" x14ac:dyDescent="0.35">
      <c r="A25" s="14">
        <v>72</v>
      </c>
      <c r="B25" s="9" t="s">
        <v>100</v>
      </c>
      <c r="C25" s="14">
        <v>9</v>
      </c>
      <c r="D25" s="14">
        <v>217</v>
      </c>
      <c r="E25" s="14">
        <v>35</v>
      </c>
      <c r="F25" s="14">
        <v>24.3</v>
      </c>
      <c r="G25" s="14">
        <v>2.95</v>
      </c>
      <c r="H25" s="14">
        <v>2.95</v>
      </c>
      <c r="I25" s="13">
        <f t="shared" si="0"/>
        <v>640.15000000000009</v>
      </c>
      <c r="M25" s="15">
        <v>1332</v>
      </c>
      <c r="N25" s="15">
        <v>339</v>
      </c>
      <c r="O25" s="15">
        <v>681</v>
      </c>
      <c r="P25" s="15">
        <v>216</v>
      </c>
      <c r="Q25" s="15">
        <v>9</v>
      </c>
      <c r="R25" s="15">
        <v>7</v>
      </c>
      <c r="S25" s="15">
        <v>13</v>
      </c>
      <c r="T25" s="15">
        <v>6</v>
      </c>
    </row>
    <row r="26" spans="1:20" ht="37.5" x14ac:dyDescent="0.35">
      <c r="A26" s="14">
        <f>51</f>
        <v>51</v>
      </c>
      <c r="B26" s="9" t="s">
        <v>80</v>
      </c>
      <c r="C26" s="14">
        <v>14</v>
      </c>
      <c r="D26" s="14">
        <v>415</v>
      </c>
      <c r="E26" s="14">
        <v>100</v>
      </c>
      <c r="F26" s="14">
        <v>85.2</v>
      </c>
      <c r="G26" s="14">
        <v>3.11</v>
      </c>
      <c r="H26" s="14">
        <v>3.11</v>
      </c>
      <c r="I26" s="13">
        <f t="shared" si="0"/>
        <v>1290.6499999999999</v>
      </c>
      <c r="M26" s="15">
        <v>2604</v>
      </c>
      <c r="N26" s="15">
        <v>169</v>
      </c>
      <c r="O26" s="15">
        <v>1146</v>
      </c>
      <c r="P26" s="15">
        <v>111</v>
      </c>
      <c r="Q26" s="15">
        <v>9</v>
      </c>
      <c r="R26" s="15">
        <v>5</v>
      </c>
      <c r="S26" s="15">
        <v>14</v>
      </c>
      <c r="T26" s="15">
        <v>3</v>
      </c>
    </row>
    <row r="27" spans="1:20" ht="25" x14ac:dyDescent="0.35">
      <c r="A27" s="14">
        <f>46</f>
        <v>46</v>
      </c>
      <c r="B27" s="9" t="s">
        <v>73</v>
      </c>
      <c r="C27" s="14">
        <v>11</v>
      </c>
      <c r="D27" s="14">
        <v>422</v>
      </c>
      <c r="E27" s="14">
        <v>100</v>
      </c>
      <c r="F27" s="14">
        <v>56.6</v>
      </c>
      <c r="G27" s="14">
        <v>3.22</v>
      </c>
      <c r="H27" s="14">
        <v>3.22</v>
      </c>
      <c r="I27" s="13">
        <f t="shared" si="0"/>
        <v>1358.8400000000001</v>
      </c>
      <c r="M27" s="15">
        <v>1410</v>
      </c>
      <c r="N27" s="15">
        <v>245</v>
      </c>
      <c r="O27" s="15">
        <v>725</v>
      </c>
      <c r="P27" s="15">
        <v>193</v>
      </c>
      <c r="Q27" s="15">
        <v>9</v>
      </c>
      <c r="R27" s="15">
        <v>6</v>
      </c>
      <c r="S27" s="15">
        <v>14</v>
      </c>
      <c r="T27" s="15">
        <v>5</v>
      </c>
    </row>
    <row r="28" spans="1:20" s="42" customFormat="1" ht="25" x14ac:dyDescent="0.35">
      <c r="A28" s="41">
        <v>1</v>
      </c>
      <c r="B28" s="44" t="s">
        <v>28</v>
      </c>
      <c r="C28" s="41">
        <v>11</v>
      </c>
      <c r="D28" s="45">
        <v>1550</v>
      </c>
      <c r="E28" s="41">
        <v>100</v>
      </c>
      <c r="F28" s="41">
        <v>91.9</v>
      </c>
      <c r="G28" s="41">
        <v>3.63</v>
      </c>
      <c r="H28" s="41">
        <v>3.63</v>
      </c>
      <c r="I28" s="41">
        <f t="shared" si="0"/>
        <v>5626.5</v>
      </c>
      <c r="M28">
        <v>3820</v>
      </c>
      <c r="N28">
        <v>1600</v>
      </c>
      <c r="O28">
        <v>1889</v>
      </c>
      <c r="P28">
        <v>1005</v>
      </c>
      <c r="Q28">
        <v>14</v>
      </c>
      <c r="R28">
        <v>10</v>
      </c>
      <c r="S28">
        <v>17</v>
      </c>
      <c r="T28">
        <v>7</v>
      </c>
    </row>
    <row r="29" spans="1:20" ht="25" x14ac:dyDescent="0.35">
      <c r="A29" s="14">
        <v>2</v>
      </c>
      <c r="B29" s="9" t="s">
        <v>29</v>
      </c>
      <c r="C29" s="14">
        <v>2</v>
      </c>
      <c r="D29" s="14">
        <v>102</v>
      </c>
      <c r="E29" s="14">
        <v>100</v>
      </c>
      <c r="F29" s="14">
        <v>95.5</v>
      </c>
      <c r="G29" s="14">
        <v>3.58</v>
      </c>
      <c r="H29" s="14">
        <v>3.58</v>
      </c>
      <c r="I29" s="13">
        <f t="shared" si="0"/>
        <v>365.16</v>
      </c>
      <c r="M29" s="15">
        <v>471</v>
      </c>
      <c r="N29" s="15">
        <v>570</v>
      </c>
      <c r="O29" s="15">
        <v>245</v>
      </c>
      <c r="P29" s="15">
        <v>127</v>
      </c>
      <c r="Q29" s="15">
        <v>6</v>
      </c>
      <c r="R29" s="15">
        <v>5</v>
      </c>
      <c r="S29" s="15">
        <v>5</v>
      </c>
      <c r="T29" s="15">
        <v>3</v>
      </c>
    </row>
    <row r="30" spans="1:20" x14ac:dyDescent="0.35">
      <c r="A30" s="14">
        <v>57</v>
      </c>
      <c r="B30" s="9" t="s">
        <v>84</v>
      </c>
      <c r="C30" s="14">
        <v>17</v>
      </c>
      <c r="D30" s="14">
        <v>331</v>
      </c>
      <c r="E30" s="14">
        <v>81.8</v>
      </c>
      <c r="F30" s="14">
        <v>58.9</v>
      </c>
      <c r="G30" s="14">
        <v>3.07</v>
      </c>
      <c r="H30" s="14">
        <v>3.07</v>
      </c>
      <c r="I30" s="13">
        <f t="shared" si="0"/>
        <v>1016.17</v>
      </c>
      <c r="M30" s="15">
        <v>2234</v>
      </c>
      <c r="N30" s="15">
        <v>515</v>
      </c>
      <c r="O30" s="15">
        <v>1188</v>
      </c>
      <c r="P30" s="15">
        <v>316</v>
      </c>
      <c r="Q30" s="15">
        <v>11</v>
      </c>
      <c r="R30" s="15">
        <v>9</v>
      </c>
      <c r="S30" s="15">
        <v>21</v>
      </c>
      <c r="T30" s="15">
        <v>8</v>
      </c>
    </row>
    <row r="31" spans="1:20" ht="25" x14ac:dyDescent="0.35">
      <c r="A31" s="14">
        <v>9</v>
      </c>
      <c r="B31" s="9" t="s">
        <v>36</v>
      </c>
      <c r="C31" s="14">
        <v>25</v>
      </c>
      <c r="D31" s="22">
        <v>1883</v>
      </c>
      <c r="E31" s="14">
        <v>100</v>
      </c>
      <c r="F31" s="14">
        <v>79.7</v>
      </c>
      <c r="G31" s="14">
        <v>3.46</v>
      </c>
      <c r="H31" s="14">
        <v>3.46</v>
      </c>
      <c r="I31" s="13">
        <f t="shared" si="0"/>
        <v>6515.18</v>
      </c>
      <c r="M31" s="15">
        <v>3507</v>
      </c>
      <c r="N31" s="15">
        <v>408</v>
      </c>
      <c r="O31" s="15">
        <v>1830</v>
      </c>
      <c r="P31" s="15">
        <v>316</v>
      </c>
      <c r="Q31" s="15">
        <v>13</v>
      </c>
      <c r="R31" s="15">
        <v>8</v>
      </c>
      <c r="S31" s="15">
        <v>26</v>
      </c>
      <c r="T31" s="15">
        <v>7</v>
      </c>
    </row>
    <row r="32" spans="1:20" ht="25" x14ac:dyDescent="0.35">
      <c r="A32" s="14">
        <v>75</v>
      </c>
      <c r="B32" s="9" t="s">
        <v>103</v>
      </c>
      <c r="C32" s="14">
        <v>11</v>
      </c>
      <c r="D32" s="14">
        <v>368</v>
      </c>
      <c r="E32" s="14">
        <v>46.9</v>
      </c>
      <c r="F32" s="14">
        <v>16.399999999999999</v>
      </c>
      <c r="G32" s="14">
        <v>2.89</v>
      </c>
      <c r="H32" s="14">
        <v>2.89</v>
      </c>
      <c r="I32" s="13">
        <f t="shared" si="0"/>
        <v>1063.52</v>
      </c>
      <c r="M32" s="15">
        <v>1147</v>
      </c>
      <c r="N32" s="15">
        <v>236</v>
      </c>
      <c r="O32" s="15">
        <v>582</v>
      </c>
      <c r="P32" s="15">
        <v>155</v>
      </c>
      <c r="Q32" s="15">
        <v>8</v>
      </c>
      <c r="R32" s="15">
        <v>6</v>
      </c>
      <c r="S32" s="15">
        <v>11</v>
      </c>
      <c r="T32" s="15">
        <v>4</v>
      </c>
    </row>
    <row r="33" spans="1:20" ht="25" x14ac:dyDescent="0.35">
      <c r="A33" s="14">
        <v>21</v>
      </c>
      <c r="B33" s="9" t="s">
        <v>48</v>
      </c>
      <c r="C33" s="14">
        <v>17</v>
      </c>
      <c r="D33" s="14">
        <v>900</v>
      </c>
      <c r="E33" s="14">
        <v>100</v>
      </c>
      <c r="F33" s="14">
        <v>77.2</v>
      </c>
      <c r="G33" s="14">
        <v>3.37</v>
      </c>
      <c r="H33" s="14">
        <v>3.37</v>
      </c>
      <c r="I33" s="13">
        <f t="shared" si="0"/>
        <v>3033</v>
      </c>
      <c r="M33" s="15">
        <v>2651</v>
      </c>
      <c r="N33" s="15">
        <v>363</v>
      </c>
      <c r="O33" s="15">
        <v>1263</v>
      </c>
      <c r="P33" s="15">
        <v>263</v>
      </c>
      <c r="Q33" s="15">
        <v>11</v>
      </c>
      <c r="R33" s="15">
        <v>8</v>
      </c>
      <c r="S33" s="15">
        <v>18</v>
      </c>
      <c r="T33" s="15">
        <v>7</v>
      </c>
    </row>
    <row r="34" spans="1:20" ht="25" x14ac:dyDescent="0.35">
      <c r="A34" s="14">
        <v>98</v>
      </c>
      <c r="B34" s="9" t="s">
        <v>126</v>
      </c>
      <c r="C34" s="14">
        <v>15</v>
      </c>
      <c r="D34" s="14">
        <v>353</v>
      </c>
      <c r="E34" s="14">
        <v>40.5</v>
      </c>
      <c r="F34" s="14">
        <v>24.1</v>
      </c>
      <c r="G34" s="14">
        <v>2.68</v>
      </c>
      <c r="H34" s="14">
        <v>2.68</v>
      </c>
      <c r="I34" s="13">
        <f t="shared" si="0"/>
        <v>946.04000000000008</v>
      </c>
      <c r="M34" s="15">
        <v>1440</v>
      </c>
      <c r="N34" s="15">
        <v>192</v>
      </c>
      <c r="O34" s="15">
        <v>848</v>
      </c>
      <c r="P34" s="15">
        <v>150</v>
      </c>
      <c r="Q34" s="15">
        <v>9</v>
      </c>
      <c r="R34" s="15">
        <v>6</v>
      </c>
      <c r="S34" s="15">
        <v>15</v>
      </c>
      <c r="T34" s="15">
        <v>4</v>
      </c>
    </row>
    <row r="35" spans="1:20" ht="25" x14ac:dyDescent="0.35">
      <c r="A35" s="14">
        <v>125</v>
      </c>
      <c r="B35" s="9" t="s">
        <v>157</v>
      </c>
      <c r="C35" s="14">
        <v>6</v>
      </c>
      <c r="D35" s="14">
        <v>44</v>
      </c>
      <c r="E35" s="14">
        <v>44.3</v>
      </c>
      <c r="F35" s="14">
        <v>16.899999999999999</v>
      </c>
      <c r="G35" s="14">
        <v>2.11</v>
      </c>
      <c r="H35" s="14">
        <v>2.11</v>
      </c>
      <c r="I35" s="13">
        <f t="shared" si="0"/>
        <v>92.839999999999989</v>
      </c>
      <c r="M35" s="15">
        <v>1023</v>
      </c>
      <c r="N35" s="15">
        <v>57</v>
      </c>
      <c r="O35" s="15">
        <v>675</v>
      </c>
      <c r="P35" s="15">
        <v>51</v>
      </c>
      <c r="Q35" s="15">
        <v>7</v>
      </c>
      <c r="R35" s="15">
        <v>3</v>
      </c>
      <c r="S35" s="15">
        <v>16</v>
      </c>
      <c r="T35" s="15">
        <v>1</v>
      </c>
    </row>
    <row r="36" spans="1:20" ht="25" x14ac:dyDescent="0.35">
      <c r="A36" s="14">
        <f>110</f>
        <v>110</v>
      </c>
      <c r="B36" s="9" t="s">
        <v>143</v>
      </c>
      <c r="C36" s="14">
        <v>13</v>
      </c>
      <c r="D36" s="14">
        <v>168</v>
      </c>
      <c r="E36" s="14">
        <v>96</v>
      </c>
      <c r="F36" s="14">
        <v>53</v>
      </c>
      <c r="G36" s="14">
        <v>2.52</v>
      </c>
      <c r="H36" s="14">
        <v>2.52</v>
      </c>
      <c r="I36" s="13">
        <f t="shared" si="0"/>
        <v>423.36</v>
      </c>
      <c r="M36" s="15">
        <v>763</v>
      </c>
      <c r="N36" s="15">
        <v>162</v>
      </c>
      <c r="O36" s="15">
        <v>370</v>
      </c>
      <c r="P36" s="15">
        <v>113</v>
      </c>
      <c r="Q36" s="15">
        <v>7</v>
      </c>
      <c r="R36" s="15">
        <v>5</v>
      </c>
      <c r="S36" s="15">
        <v>8</v>
      </c>
      <c r="T36" s="15">
        <v>3</v>
      </c>
    </row>
    <row r="37" spans="1:20" ht="25" x14ac:dyDescent="0.35">
      <c r="A37" s="14">
        <v>82</v>
      </c>
      <c r="B37" s="9" t="s">
        <v>110</v>
      </c>
      <c r="C37" s="14">
        <v>16</v>
      </c>
      <c r="D37" s="14">
        <v>584</v>
      </c>
      <c r="E37" s="14">
        <v>56.7</v>
      </c>
      <c r="F37" s="14">
        <v>26.2</v>
      </c>
      <c r="G37" s="14">
        <v>2.82</v>
      </c>
      <c r="H37" s="14">
        <v>2.82</v>
      </c>
      <c r="I37" s="13">
        <f t="shared" si="0"/>
        <v>1646.8799999999999</v>
      </c>
      <c r="M37" s="15">
        <v>1515</v>
      </c>
      <c r="N37" s="15">
        <v>270</v>
      </c>
      <c r="O37" s="15">
        <v>902</v>
      </c>
      <c r="P37" s="15">
        <v>205</v>
      </c>
      <c r="Q37" s="15">
        <v>10</v>
      </c>
      <c r="R37" s="15">
        <v>7</v>
      </c>
      <c r="S37" s="15">
        <v>17</v>
      </c>
      <c r="T37" s="15">
        <v>6</v>
      </c>
    </row>
    <row r="38" spans="1:20" ht="37.5" x14ac:dyDescent="0.35">
      <c r="A38" s="14">
        <v>12</v>
      </c>
      <c r="B38" s="9" t="s">
        <v>39</v>
      </c>
      <c r="C38" s="14">
        <v>2</v>
      </c>
      <c r="D38" s="14">
        <v>82</v>
      </c>
      <c r="E38" s="14">
        <v>100</v>
      </c>
      <c r="F38" s="14">
        <v>32</v>
      </c>
      <c r="G38" s="14">
        <v>3.44</v>
      </c>
      <c r="H38" s="14">
        <v>3.44</v>
      </c>
      <c r="I38" s="13">
        <f t="shared" si="0"/>
        <v>282.08</v>
      </c>
      <c r="M38" s="15">
        <v>2842</v>
      </c>
      <c r="N38" s="15">
        <v>1134</v>
      </c>
      <c r="O38" s="15">
        <v>1595</v>
      </c>
      <c r="P38" s="15">
        <v>857</v>
      </c>
      <c r="Q38" s="15">
        <v>16</v>
      </c>
      <c r="R38" s="15">
        <v>13</v>
      </c>
      <c r="S38" s="15">
        <v>30</v>
      </c>
      <c r="T38" s="15">
        <v>15</v>
      </c>
    </row>
    <row r="39" spans="1:20" ht="37.5" x14ac:dyDescent="0.35">
      <c r="A39" s="14">
        <f>103</f>
        <v>103</v>
      </c>
      <c r="B39" s="9" t="s">
        <v>135</v>
      </c>
      <c r="C39" s="14">
        <v>7</v>
      </c>
      <c r="D39" s="14">
        <v>105</v>
      </c>
      <c r="E39" s="14">
        <v>100</v>
      </c>
      <c r="F39" s="14">
        <v>14.6</v>
      </c>
      <c r="G39" s="14">
        <v>2.63</v>
      </c>
      <c r="H39" s="14">
        <v>2.63</v>
      </c>
      <c r="I39" s="13">
        <f t="shared" si="0"/>
        <v>276.14999999999998</v>
      </c>
      <c r="M39" s="15">
        <v>1104</v>
      </c>
      <c r="N39" s="15">
        <v>181</v>
      </c>
      <c r="O39" s="15">
        <v>600</v>
      </c>
      <c r="P39" s="15">
        <v>131</v>
      </c>
      <c r="Q39" s="15">
        <v>8</v>
      </c>
      <c r="R39" s="15">
        <v>5</v>
      </c>
      <c r="S39" s="15">
        <v>12</v>
      </c>
      <c r="T39" s="15">
        <v>3</v>
      </c>
    </row>
    <row r="40" spans="1:20" ht="37.5" x14ac:dyDescent="0.35">
      <c r="A40" s="14">
        <f>3</f>
        <v>3</v>
      </c>
      <c r="B40" s="9" t="s">
        <v>31</v>
      </c>
      <c r="C40" s="14">
        <v>15</v>
      </c>
      <c r="D40" s="14">
        <v>651</v>
      </c>
      <c r="E40" s="14">
        <v>100</v>
      </c>
      <c r="F40" s="14">
        <v>84.7</v>
      </c>
      <c r="G40" s="14">
        <v>3.53</v>
      </c>
      <c r="H40" s="14">
        <v>3.53</v>
      </c>
      <c r="I40" s="13">
        <f t="shared" si="0"/>
        <v>2298.0299999999997</v>
      </c>
      <c r="M40" s="15">
        <v>2748</v>
      </c>
      <c r="N40" s="15">
        <v>299</v>
      </c>
      <c r="O40" s="15">
        <v>1236</v>
      </c>
      <c r="P40" s="15">
        <v>228</v>
      </c>
      <c r="Q40" s="15">
        <v>10</v>
      </c>
      <c r="R40" s="15">
        <v>7</v>
      </c>
      <c r="S40" s="15">
        <v>16</v>
      </c>
      <c r="T40" s="15">
        <v>6</v>
      </c>
    </row>
    <row r="41" spans="1:20" ht="37.5" x14ac:dyDescent="0.35">
      <c r="A41" s="14">
        <f>10</f>
        <v>10</v>
      </c>
      <c r="B41" s="9" t="s">
        <v>38</v>
      </c>
      <c r="C41" s="14">
        <v>2</v>
      </c>
      <c r="D41" s="14">
        <v>451</v>
      </c>
      <c r="E41" s="14">
        <v>100</v>
      </c>
      <c r="F41" s="14">
        <v>82.8</v>
      </c>
      <c r="G41" s="14">
        <v>3.45</v>
      </c>
      <c r="H41" s="14">
        <v>3.45</v>
      </c>
      <c r="I41" s="13">
        <f t="shared" si="0"/>
        <v>1555.95</v>
      </c>
      <c r="M41" s="15">
        <v>5637</v>
      </c>
      <c r="N41" s="15">
        <v>1197</v>
      </c>
      <c r="O41" s="15">
        <v>3389</v>
      </c>
      <c r="P41" s="15">
        <v>938</v>
      </c>
      <c r="Q41" s="15">
        <v>18</v>
      </c>
      <c r="R41" s="15">
        <v>15</v>
      </c>
      <c r="S41" s="15">
        <v>39</v>
      </c>
      <c r="T41" s="15">
        <v>18</v>
      </c>
    </row>
    <row r="42" spans="1:20" ht="25" x14ac:dyDescent="0.35">
      <c r="A42" s="14">
        <f>86</f>
        <v>86</v>
      </c>
      <c r="B42" s="9" t="s">
        <v>115</v>
      </c>
      <c r="C42" s="14">
        <v>8</v>
      </c>
      <c r="D42" s="14">
        <v>187</v>
      </c>
      <c r="E42" s="14">
        <v>63.1</v>
      </c>
      <c r="F42" s="14">
        <v>40.700000000000003</v>
      </c>
      <c r="G42" s="14">
        <v>2.78</v>
      </c>
      <c r="H42" s="14">
        <v>2.78</v>
      </c>
      <c r="I42" s="13">
        <f t="shared" si="0"/>
        <v>519.86</v>
      </c>
      <c r="M42" s="15">
        <v>1159</v>
      </c>
      <c r="N42" s="15">
        <v>217</v>
      </c>
      <c r="O42" s="15">
        <v>553</v>
      </c>
      <c r="P42" s="15">
        <v>146</v>
      </c>
      <c r="Q42" s="15">
        <v>8</v>
      </c>
      <c r="R42" s="15">
        <v>6</v>
      </c>
      <c r="S42" s="15">
        <v>10</v>
      </c>
      <c r="T42" s="15">
        <v>4</v>
      </c>
    </row>
    <row r="43" spans="1:20" ht="25" x14ac:dyDescent="0.35">
      <c r="A43" s="14">
        <f>30</f>
        <v>30</v>
      </c>
      <c r="B43" s="9" t="s">
        <v>57</v>
      </c>
      <c r="C43" s="14">
        <v>16</v>
      </c>
      <c r="D43" s="14">
        <v>898</v>
      </c>
      <c r="E43" s="14">
        <v>100</v>
      </c>
      <c r="F43" s="14">
        <v>88.4</v>
      </c>
      <c r="G43" s="14">
        <v>3.3</v>
      </c>
      <c r="H43" s="14">
        <v>3.3</v>
      </c>
      <c r="I43" s="13">
        <f t="shared" si="0"/>
        <v>2963.3999999999996</v>
      </c>
      <c r="M43" s="15">
        <v>1633</v>
      </c>
      <c r="N43" s="15">
        <v>378</v>
      </c>
      <c r="O43" s="15">
        <v>829</v>
      </c>
      <c r="P43" s="15">
        <v>252</v>
      </c>
      <c r="Q43" s="15">
        <v>10</v>
      </c>
      <c r="R43" s="15">
        <v>8</v>
      </c>
      <c r="S43" s="15">
        <v>16</v>
      </c>
      <c r="T43" s="15">
        <v>7</v>
      </c>
    </row>
    <row r="44" spans="1:20" ht="37.5" x14ac:dyDescent="0.35">
      <c r="A44" s="14">
        <f>51</f>
        <v>51</v>
      </c>
      <c r="B44" s="9" t="s">
        <v>78</v>
      </c>
      <c r="C44" s="14">
        <v>12</v>
      </c>
      <c r="D44" s="14">
        <v>679</v>
      </c>
      <c r="E44" s="14">
        <v>47.5</v>
      </c>
      <c r="F44" s="14">
        <v>23.8</v>
      </c>
      <c r="G44" s="14">
        <v>3.11</v>
      </c>
      <c r="H44" s="14">
        <v>3.11</v>
      </c>
      <c r="I44" s="13">
        <f t="shared" si="0"/>
        <v>2111.69</v>
      </c>
      <c r="M44" s="15">
        <v>1198</v>
      </c>
      <c r="N44" s="15">
        <v>256</v>
      </c>
      <c r="O44" s="15">
        <v>684</v>
      </c>
      <c r="P44" s="15">
        <v>189</v>
      </c>
      <c r="Q44" s="15">
        <v>9</v>
      </c>
      <c r="R44" s="15">
        <v>7</v>
      </c>
      <c r="S44" s="15">
        <v>13</v>
      </c>
      <c r="T44" s="15">
        <v>5</v>
      </c>
    </row>
    <row r="45" spans="1:20" ht="25" x14ac:dyDescent="0.35">
      <c r="A45" s="14">
        <f>86</f>
        <v>86</v>
      </c>
      <c r="B45" s="9" t="s">
        <v>114</v>
      </c>
      <c r="C45" s="14">
        <v>12</v>
      </c>
      <c r="D45" s="14">
        <v>405</v>
      </c>
      <c r="E45" s="14">
        <v>53</v>
      </c>
      <c r="F45" s="14">
        <v>35.299999999999997</v>
      </c>
      <c r="G45" s="14">
        <v>2.78</v>
      </c>
      <c r="H45" s="14">
        <v>2.78</v>
      </c>
      <c r="I45" s="13">
        <f t="shared" si="0"/>
        <v>1125.8999999999999</v>
      </c>
      <c r="M45" s="15">
        <v>1303</v>
      </c>
      <c r="N45" s="15">
        <v>282</v>
      </c>
      <c r="O45" s="15">
        <v>752</v>
      </c>
      <c r="P45" s="15">
        <v>183</v>
      </c>
      <c r="Q45" s="15">
        <v>8</v>
      </c>
      <c r="R45" s="15">
        <v>6</v>
      </c>
      <c r="S45" s="15">
        <v>11</v>
      </c>
      <c r="T45" s="15">
        <v>5</v>
      </c>
    </row>
    <row r="46" spans="1:20" ht="25" x14ac:dyDescent="0.35">
      <c r="A46" s="14">
        <f>33</f>
        <v>33</v>
      </c>
      <c r="B46" s="9" t="s">
        <v>60</v>
      </c>
      <c r="C46" s="14">
        <v>27</v>
      </c>
      <c r="D46" s="22">
        <v>1371</v>
      </c>
      <c r="E46" s="14">
        <v>100</v>
      </c>
      <c r="F46" s="14">
        <v>79.599999999999994</v>
      </c>
      <c r="G46" s="14">
        <v>3.29</v>
      </c>
      <c r="H46" s="14">
        <v>3.29</v>
      </c>
      <c r="I46" s="13">
        <f t="shared" si="0"/>
        <v>4510.59</v>
      </c>
      <c r="M46" s="15">
        <v>3162</v>
      </c>
      <c r="N46" s="15">
        <v>906</v>
      </c>
      <c r="O46" s="15">
        <v>1452</v>
      </c>
      <c r="P46" s="15">
        <v>520</v>
      </c>
      <c r="Q46" s="15">
        <v>14</v>
      </c>
      <c r="R46" s="15">
        <v>11</v>
      </c>
      <c r="S46" s="15">
        <v>25</v>
      </c>
      <c r="T46" s="15">
        <v>12</v>
      </c>
    </row>
    <row r="47" spans="1:20" ht="25" x14ac:dyDescent="0.35">
      <c r="A47" s="14">
        <v>126</v>
      </c>
      <c r="B47" s="9" t="s">
        <v>158</v>
      </c>
      <c r="C47" s="14">
        <v>7</v>
      </c>
      <c r="D47" s="14">
        <v>57</v>
      </c>
      <c r="E47" s="14">
        <v>48.8</v>
      </c>
      <c r="F47" s="14">
        <v>19.899999999999999</v>
      </c>
      <c r="G47" s="14">
        <v>2.02</v>
      </c>
      <c r="H47" s="14">
        <v>2.02</v>
      </c>
      <c r="I47" s="13">
        <f t="shared" si="0"/>
        <v>115.14</v>
      </c>
      <c r="M47" s="15">
        <v>387</v>
      </c>
      <c r="N47" s="15">
        <v>153</v>
      </c>
      <c r="O47" s="15">
        <v>226</v>
      </c>
      <c r="P47" s="15">
        <v>109</v>
      </c>
      <c r="Q47" s="15">
        <v>5</v>
      </c>
      <c r="R47" s="15">
        <v>4</v>
      </c>
      <c r="S47" s="15">
        <v>5</v>
      </c>
      <c r="T47" s="15">
        <v>2</v>
      </c>
    </row>
    <row r="48" spans="1:20" ht="25" x14ac:dyDescent="0.35">
      <c r="A48" s="14">
        <f>58</f>
        <v>58</v>
      </c>
      <c r="B48" s="9" t="s">
        <v>85</v>
      </c>
      <c r="C48" s="14">
        <v>13</v>
      </c>
      <c r="D48" s="22">
        <v>1056</v>
      </c>
      <c r="E48" s="14">
        <v>78.599999999999994</v>
      </c>
      <c r="F48" s="14">
        <v>28.9</v>
      </c>
      <c r="G48" s="14">
        <v>3.06</v>
      </c>
      <c r="H48" s="14">
        <v>3.06</v>
      </c>
      <c r="I48" s="13">
        <f t="shared" si="0"/>
        <v>3231.36</v>
      </c>
      <c r="M48" s="15">
        <v>1257</v>
      </c>
      <c r="N48" s="15">
        <v>266</v>
      </c>
      <c r="O48" s="15">
        <v>739</v>
      </c>
      <c r="P48" s="15">
        <v>198</v>
      </c>
      <c r="Q48" s="15">
        <v>9</v>
      </c>
      <c r="R48" s="15">
        <v>7</v>
      </c>
      <c r="S48" s="15">
        <v>14</v>
      </c>
      <c r="T48" s="15">
        <v>6</v>
      </c>
    </row>
    <row r="49" spans="1:20" ht="25" x14ac:dyDescent="0.35">
      <c r="A49" s="14">
        <f>55</f>
        <v>55</v>
      </c>
      <c r="B49" s="9" t="s">
        <v>82</v>
      </c>
      <c r="C49" s="14">
        <v>14</v>
      </c>
      <c r="D49" s="14">
        <v>395</v>
      </c>
      <c r="E49" s="14">
        <v>76.5</v>
      </c>
      <c r="F49" s="14">
        <v>23.4</v>
      </c>
      <c r="G49" s="14">
        <v>3.1</v>
      </c>
      <c r="H49" s="14">
        <v>3.1</v>
      </c>
      <c r="I49" s="13">
        <f t="shared" si="0"/>
        <v>1224.5</v>
      </c>
      <c r="M49" s="15">
        <v>1079</v>
      </c>
      <c r="N49" s="15">
        <v>218</v>
      </c>
      <c r="O49" s="15">
        <v>615</v>
      </c>
      <c r="P49" s="15">
        <v>161</v>
      </c>
      <c r="Q49" s="15">
        <v>8</v>
      </c>
      <c r="R49" s="15">
        <v>6</v>
      </c>
      <c r="S49" s="15">
        <v>12</v>
      </c>
      <c r="T49" s="15">
        <v>4</v>
      </c>
    </row>
    <row r="50" spans="1:20" ht="25" x14ac:dyDescent="0.35">
      <c r="A50" s="14">
        <v>77</v>
      </c>
      <c r="B50" s="9" t="s">
        <v>105</v>
      </c>
      <c r="C50" s="14">
        <v>15</v>
      </c>
      <c r="D50" s="14">
        <v>377</v>
      </c>
      <c r="E50" s="14">
        <v>51.4</v>
      </c>
      <c r="F50" s="14">
        <v>39.1</v>
      </c>
      <c r="G50" s="14">
        <v>2.87</v>
      </c>
      <c r="H50" s="14">
        <v>2.87</v>
      </c>
      <c r="I50" s="13">
        <f t="shared" si="0"/>
        <v>1081.99</v>
      </c>
      <c r="M50" s="15">
        <v>1363</v>
      </c>
      <c r="N50" s="15">
        <v>286</v>
      </c>
      <c r="O50" s="15">
        <v>685</v>
      </c>
      <c r="P50" s="15">
        <v>218</v>
      </c>
      <c r="Q50" s="15">
        <v>9</v>
      </c>
      <c r="R50" s="15">
        <v>7</v>
      </c>
      <c r="S50" s="15">
        <v>13</v>
      </c>
      <c r="T50" s="15">
        <v>7</v>
      </c>
    </row>
    <row r="51" spans="1:20" ht="25" x14ac:dyDescent="0.35">
      <c r="A51" s="14">
        <v>105</v>
      </c>
      <c r="B51" s="9" t="s">
        <v>137</v>
      </c>
      <c r="C51" s="14">
        <v>7</v>
      </c>
      <c r="D51" s="14">
        <v>77</v>
      </c>
      <c r="E51" s="14">
        <v>40.6</v>
      </c>
      <c r="F51" s="14">
        <v>22.2</v>
      </c>
      <c r="G51" s="14">
        <v>2.59</v>
      </c>
      <c r="H51" s="14">
        <v>2.59</v>
      </c>
      <c r="I51" s="13">
        <f t="shared" si="0"/>
        <v>199.42999999999998</v>
      </c>
      <c r="M51" s="15">
        <v>1791</v>
      </c>
      <c r="N51" s="15">
        <v>382</v>
      </c>
      <c r="O51" s="15">
        <v>1090</v>
      </c>
      <c r="P51" s="15">
        <v>252</v>
      </c>
      <c r="Q51" s="15">
        <v>10</v>
      </c>
      <c r="R51" s="15">
        <v>8</v>
      </c>
      <c r="S51" s="15">
        <v>17</v>
      </c>
      <c r="T51" s="15">
        <v>7</v>
      </c>
    </row>
    <row r="52" spans="1:20" ht="37.5" x14ac:dyDescent="0.35">
      <c r="A52" s="14">
        <v>19</v>
      </c>
      <c r="B52" s="9" t="s">
        <v>46</v>
      </c>
      <c r="C52" s="14">
        <v>20</v>
      </c>
      <c r="D52" s="22">
        <v>1040</v>
      </c>
      <c r="E52" s="14">
        <v>100</v>
      </c>
      <c r="F52" s="14">
        <v>73.599999999999994</v>
      </c>
      <c r="G52" s="14">
        <v>3.39</v>
      </c>
      <c r="H52" s="14">
        <v>3.39</v>
      </c>
      <c r="I52" s="13">
        <f t="shared" si="0"/>
        <v>3525.6</v>
      </c>
      <c r="M52" s="15">
        <v>3117</v>
      </c>
      <c r="N52" s="15">
        <v>330</v>
      </c>
      <c r="O52" s="15">
        <v>1599</v>
      </c>
      <c r="P52" s="15">
        <v>255</v>
      </c>
      <c r="Q52" s="15">
        <v>12</v>
      </c>
      <c r="R52" s="15">
        <v>7</v>
      </c>
      <c r="S52" s="15">
        <v>22</v>
      </c>
      <c r="T52" s="15">
        <v>6</v>
      </c>
    </row>
    <row r="53" spans="1:20" ht="25" x14ac:dyDescent="0.35">
      <c r="A53" s="14">
        <v>37</v>
      </c>
      <c r="B53" s="9" t="s">
        <v>64</v>
      </c>
      <c r="C53" s="14">
        <v>22</v>
      </c>
      <c r="D53" s="14">
        <v>964</v>
      </c>
      <c r="E53" s="14">
        <v>100</v>
      </c>
      <c r="F53" s="14">
        <v>94.8</v>
      </c>
      <c r="G53" s="14">
        <v>3.27</v>
      </c>
      <c r="H53" s="14">
        <v>3.27</v>
      </c>
      <c r="I53" s="13">
        <f t="shared" si="0"/>
        <v>3152.28</v>
      </c>
      <c r="M53" s="15">
        <v>1747</v>
      </c>
      <c r="N53" s="15">
        <v>339</v>
      </c>
      <c r="O53" s="15">
        <v>977</v>
      </c>
      <c r="P53" s="15">
        <v>257</v>
      </c>
      <c r="Q53" s="15">
        <v>11</v>
      </c>
      <c r="R53" s="15">
        <v>8</v>
      </c>
      <c r="S53" s="15">
        <v>17</v>
      </c>
      <c r="T53" s="15">
        <v>7</v>
      </c>
    </row>
    <row r="54" spans="1:20" ht="25" x14ac:dyDescent="0.35">
      <c r="A54" s="14">
        <v>108</v>
      </c>
      <c r="B54" s="9" t="s">
        <v>140</v>
      </c>
      <c r="C54" s="14">
        <v>7</v>
      </c>
      <c r="D54" s="14">
        <v>84</v>
      </c>
      <c r="E54" s="14">
        <v>21.2</v>
      </c>
      <c r="F54" s="14">
        <v>20.8</v>
      </c>
      <c r="G54" s="14">
        <v>2.54</v>
      </c>
      <c r="H54" s="14">
        <v>2.54</v>
      </c>
      <c r="I54" s="13">
        <f t="shared" si="0"/>
        <v>213.36</v>
      </c>
      <c r="M54" s="15">
        <v>755</v>
      </c>
      <c r="N54" s="15">
        <v>87</v>
      </c>
      <c r="O54" s="15">
        <v>340</v>
      </c>
      <c r="P54" s="15">
        <v>74</v>
      </c>
      <c r="Q54" s="15">
        <v>6</v>
      </c>
      <c r="R54" s="15">
        <v>4</v>
      </c>
      <c r="S54" s="15">
        <v>7</v>
      </c>
      <c r="T54" s="15">
        <v>2</v>
      </c>
    </row>
    <row r="55" spans="1:20" ht="37.5" x14ac:dyDescent="0.35">
      <c r="A55" s="14">
        <f>30</f>
        <v>30</v>
      </c>
      <c r="B55" s="9" t="s">
        <v>59</v>
      </c>
      <c r="C55" s="14">
        <v>19</v>
      </c>
      <c r="D55" s="14">
        <v>531</v>
      </c>
      <c r="E55" s="14">
        <v>99.2</v>
      </c>
      <c r="F55" s="14">
        <v>77.3</v>
      </c>
      <c r="G55" s="14">
        <v>3.3</v>
      </c>
      <c r="H55" s="14">
        <v>3.3</v>
      </c>
      <c r="I55" s="13">
        <f t="shared" si="0"/>
        <v>1752.3</v>
      </c>
      <c r="M55" s="15">
        <v>3819</v>
      </c>
      <c r="N55" s="15">
        <v>3819</v>
      </c>
      <c r="O55" s="15">
        <v>1354</v>
      </c>
      <c r="P55" s="15">
        <v>1354</v>
      </c>
      <c r="Q55" s="15">
        <v>14</v>
      </c>
      <c r="R55" s="15">
        <v>14</v>
      </c>
      <c r="S55" s="15">
        <v>20</v>
      </c>
      <c r="T55" s="15">
        <v>20</v>
      </c>
    </row>
    <row r="56" spans="1:20" ht="25" x14ac:dyDescent="0.35">
      <c r="A56" s="14">
        <f>40</f>
        <v>40</v>
      </c>
      <c r="B56" s="9" t="s">
        <v>68</v>
      </c>
      <c r="C56" s="14">
        <v>12</v>
      </c>
      <c r="D56" s="14">
        <v>249</v>
      </c>
      <c r="E56" s="14">
        <v>100</v>
      </c>
      <c r="F56" s="14">
        <v>75.5</v>
      </c>
      <c r="G56" s="14">
        <v>3.24</v>
      </c>
      <c r="H56" s="14">
        <v>3.24</v>
      </c>
      <c r="I56" s="13">
        <f t="shared" si="0"/>
        <v>806.7600000000001</v>
      </c>
      <c r="M56" s="15">
        <v>870</v>
      </c>
      <c r="N56" s="15">
        <v>132</v>
      </c>
      <c r="O56" s="15">
        <v>398</v>
      </c>
      <c r="P56" s="15">
        <v>91</v>
      </c>
      <c r="Q56" s="15">
        <v>7</v>
      </c>
      <c r="R56" s="15">
        <v>5</v>
      </c>
      <c r="S56" s="15">
        <v>7</v>
      </c>
      <c r="T56" s="15">
        <v>2</v>
      </c>
    </row>
    <row r="57" spans="1:20" ht="25" x14ac:dyDescent="0.35">
      <c r="A57" s="14">
        <v>124</v>
      </c>
      <c r="B57" s="9" t="s">
        <v>156</v>
      </c>
      <c r="C57" s="14">
        <v>3</v>
      </c>
      <c r="D57" s="14">
        <v>54</v>
      </c>
      <c r="E57" s="14">
        <v>33.4</v>
      </c>
      <c r="F57" s="14">
        <v>6.7</v>
      </c>
      <c r="G57" s="14">
        <v>2.16</v>
      </c>
      <c r="H57" s="14">
        <v>2.16</v>
      </c>
      <c r="I57" s="13">
        <f t="shared" si="0"/>
        <v>116.64000000000001</v>
      </c>
      <c r="M57" s="15">
        <v>436</v>
      </c>
      <c r="N57" s="15">
        <v>182</v>
      </c>
      <c r="O57" s="15">
        <v>305</v>
      </c>
      <c r="P57" s="15">
        <v>116</v>
      </c>
      <c r="Q57" s="15">
        <v>6</v>
      </c>
      <c r="R57" s="15">
        <v>5</v>
      </c>
      <c r="S57" s="15">
        <v>6</v>
      </c>
      <c r="T57" s="15">
        <v>3</v>
      </c>
    </row>
    <row r="58" spans="1:20" ht="37.5" x14ac:dyDescent="0.35">
      <c r="A58" s="14">
        <f>42</f>
        <v>42</v>
      </c>
      <c r="B58" s="9" t="s">
        <v>72</v>
      </c>
      <c r="C58" s="14">
        <v>2</v>
      </c>
      <c r="D58" s="14">
        <v>108</v>
      </c>
      <c r="E58" s="14">
        <v>100</v>
      </c>
      <c r="F58" s="14">
        <v>51.5</v>
      </c>
      <c r="G58" s="14">
        <v>3.23</v>
      </c>
      <c r="H58" s="14">
        <v>3.23</v>
      </c>
      <c r="I58" s="13">
        <f t="shared" si="0"/>
        <v>348.84</v>
      </c>
      <c r="M58" s="15">
        <v>282</v>
      </c>
      <c r="N58" s="15">
        <v>213</v>
      </c>
      <c r="O58" s="15">
        <v>216</v>
      </c>
      <c r="P58" s="15">
        <v>190</v>
      </c>
      <c r="Q58" s="15">
        <v>6</v>
      </c>
      <c r="R58" s="15">
        <v>5</v>
      </c>
      <c r="S58" s="15">
        <v>5</v>
      </c>
      <c r="T58" s="15">
        <v>5</v>
      </c>
    </row>
    <row r="59" spans="1:20" ht="37.5" x14ac:dyDescent="0.35">
      <c r="A59" s="14">
        <f>92</f>
        <v>92</v>
      </c>
      <c r="B59" s="9" t="s">
        <v>121</v>
      </c>
      <c r="C59" s="14">
        <v>4</v>
      </c>
      <c r="D59" s="14">
        <v>58</v>
      </c>
      <c r="E59" s="14">
        <v>55.1</v>
      </c>
      <c r="F59" s="14">
        <v>23.2</v>
      </c>
      <c r="G59" s="14">
        <v>2.72</v>
      </c>
      <c r="H59" s="14">
        <v>2.72</v>
      </c>
      <c r="I59" s="13">
        <f t="shared" si="0"/>
        <v>157.76000000000002</v>
      </c>
      <c r="M59" s="15">
        <v>438</v>
      </c>
      <c r="N59" s="15">
        <v>64</v>
      </c>
      <c r="O59" s="15">
        <v>292</v>
      </c>
      <c r="P59" s="15">
        <v>58</v>
      </c>
      <c r="Q59" s="15">
        <v>5</v>
      </c>
      <c r="R59" s="15">
        <v>4</v>
      </c>
      <c r="S59" s="15">
        <v>6</v>
      </c>
      <c r="T59" s="15">
        <v>2</v>
      </c>
    </row>
    <row r="60" spans="1:20" ht="25" x14ac:dyDescent="0.35">
      <c r="A60" s="14">
        <f>86</f>
        <v>86</v>
      </c>
      <c r="B60" s="9" t="s">
        <v>116</v>
      </c>
      <c r="C60" s="14">
        <v>7</v>
      </c>
      <c r="D60" s="14">
        <v>102</v>
      </c>
      <c r="E60" s="14">
        <v>98.7</v>
      </c>
      <c r="F60" s="14">
        <v>99.8</v>
      </c>
      <c r="G60" s="14">
        <v>2.78</v>
      </c>
      <c r="H60" s="14">
        <v>2.78</v>
      </c>
      <c r="I60" s="13">
        <f t="shared" si="0"/>
        <v>283.56</v>
      </c>
      <c r="M60" s="15">
        <v>384</v>
      </c>
      <c r="N60" s="15">
        <v>98</v>
      </c>
      <c r="O60" s="15">
        <v>229</v>
      </c>
      <c r="P60" s="15">
        <v>67</v>
      </c>
      <c r="Q60" s="15">
        <v>5</v>
      </c>
      <c r="R60" s="15">
        <v>4</v>
      </c>
      <c r="S60" s="15">
        <v>5</v>
      </c>
      <c r="T60" s="15">
        <v>2</v>
      </c>
    </row>
    <row r="61" spans="1:20" ht="25" x14ac:dyDescent="0.35">
      <c r="A61" s="14">
        <f>48</f>
        <v>48</v>
      </c>
      <c r="B61" s="9" t="s">
        <v>75</v>
      </c>
      <c r="C61" s="14">
        <v>18</v>
      </c>
      <c r="D61" s="14">
        <v>578</v>
      </c>
      <c r="E61" s="14">
        <v>100</v>
      </c>
      <c r="F61" s="14">
        <v>71</v>
      </c>
      <c r="G61" s="14">
        <v>3.2</v>
      </c>
      <c r="H61" s="14">
        <v>3.2</v>
      </c>
      <c r="I61" s="13">
        <f t="shared" si="0"/>
        <v>1849.6000000000001</v>
      </c>
      <c r="M61" s="15">
        <v>1864</v>
      </c>
      <c r="N61" s="15">
        <v>381</v>
      </c>
      <c r="O61" s="15">
        <v>1011</v>
      </c>
      <c r="P61" s="15">
        <v>269</v>
      </c>
      <c r="Q61" s="15">
        <v>11</v>
      </c>
      <c r="R61" s="15">
        <v>8</v>
      </c>
      <c r="S61" s="15">
        <v>18</v>
      </c>
      <c r="T61" s="15">
        <v>7</v>
      </c>
    </row>
    <row r="62" spans="1:20" ht="25" x14ac:dyDescent="0.35">
      <c r="A62" s="14">
        <v>90</v>
      </c>
      <c r="B62" s="9" t="s">
        <v>118</v>
      </c>
      <c r="C62" s="14">
        <v>5</v>
      </c>
      <c r="D62" s="14">
        <v>240</v>
      </c>
      <c r="E62" s="14">
        <v>39.1</v>
      </c>
      <c r="F62" s="14">
        <v>14.2</v>
      </c>
      <c r="G62" s="14">
        <v>2.76</v>
      </c>
      <c r="H62" s="14">
        <v>2.76</v>
      </c>
      <c r="I62" s="13">
        <f t="shared" si="0"/>
        <v>662.4</v>
      </c>
      <c r="M62" s="15">
        <v>1571</v>
      </c>
      <c r="N62" s="15">
        <v>200</v>
      </c>
      <c r="O62" s="15">
        <v>808</v>
      </c>
      <c r="P62" s="15">
        <v>169</v>
      </c>
      <c r="Q62" s="15">
        <v>8</v>
      </c>
      <c r="R62" s="15">
        <v>6</v>
      </c>
      <c r="S62" s="15">
        <v>13</v>
      </c>
      <c r="T62" s="15">
        <v>5</v>
      </c>
    </row>
    <row r="63" spans="1:20" ht="25" x14ac:dyDescent="0.35">
      <c r="A63" s="14">
        <f>62</f>
        <v>62</v>
      </c>
      <c r="B63" s="9" t="s">
        <v>89</v>
      </c>
      <c r="C63" s="14">
        <v>21</v>
      </c>
      <c r="D63" s="14">
        <v>649</v>
      </c>
      <c r="E63" s="14">
        <v>61.4</v>
      </c>
      <c r="F63" s="14">
        <v>40.700000000000003</v>
      </c>
      <c r="G63" s="14">
        <v>3.02</v>
      </c>
      <c r="H63" s="14">
        <v>3.02</v>
      </c>
      <c r="I63" s="13">
        <f t="shared" si="0"/>
        <v>1959.98</v>
      </c>
      <c r="M63" s="15">
        <v>2374</v>
      </c>
      <c r="N63" s="15">
        <v>368</v>
      </c>
      <c r="O63" s="15">
        <v>1028</v>
      </c>
      <c r="P63" s="15">
        <v>247</v>
      </c>
      <c r="Q63" s="15">
        <v>10</v>
      </c>
      <c r="R63" s="15">
        <v>8</v>
      </c>
      <c r="S63" s="15">
        <v>15</v>
      </c>
      <c r="T63" s="15">
        <v>7</v>
      </c>
    </row>
    <row r="64" spans="1:20" s="42" customFormat="1" ht="25" x14ac:dyDescent="0.35">
      <c r="A64" s="24">
        <v>6</v>
      </c>
      <c r="B64" s="54" t="s">
        <v>176</v>
      </c>
      <c r="C64" s="24">
        <v>32</v>
      </c>
      <c r="D64" s="40">
        <v>3177</v>
      </c>
      <c r="E64" s="24">
        <v>100</v>
      </c>
      <c r="F64" s="24">
        <v>91.3</v>
      </c>
      <c r="G64" s="24">
        <v>3.5</v>
      </c>
      <c r="H64" s="24">
        <v>3.5</v>
      </c>
      <c r="I64" s="41">
        <f t="shared" si="0"/>
        <v>11119.5</v>
      </c>
      <c r="M64">
        <v>6500</v>
      </c>
      <c r="N64">
        <v>1360</v>
      </c>
      <c r="O64">
        <v>1180</v>
      </c>
      <c r="P64">
        <v>856</v>
      </c>
      <c r="Q64">
        <v>9</v>
      </c>
      <c r="R64">
        <v>12</v>
      </c>
      <c r="S64">
        <v>16</v>
      </c>
      <c r="T64">
        <v>7</v>
      </c>
    </row>
    <row r="65" spans="1:20" x14ac:dyDescent="0.35">
      <c r="A65" s="14">
        <f>48</f>
        <v>48</v>
      </c>
      <c r="B65" s="9" t="s">
        <v>76</v>
      </c>
      <c r="C65" s="14">
        <v>17</v>
      </c>
      <c r="D65" s="14">
        <v>558</v>
      </c>
      <c r="E65" s="14">
        <v>81.400000000000006</v>
      </c>
      <c r="F65" s="14">
        <v>79.400000000000006</v>
      </c>
      <c r="G65" s="14">
        <v>3.2</v>
      </c>
      <c r="H65" s="14">
        <v>3.2</v>
      </c>
      <c r="I65" s="13">
        <f t="shared" si="0"/>
        <v>1785.6000000000001</v>
      </c>
      <c r="M65" s="15">
        <v>1564</v>
      </c>
      <c r="N65" s="15">
        <v>65</v>
      </c>
      <c r="O65" s="15">
        <v>792</v>
      </c>
      <c r="P65" s="15">
        <v>52</v>
      </c>
      <c r="Q65" s="15">
        <v>8</v>
      </c>
      <c r="R65" s="15">
        <v>3</v>
      </c>
      <c r="S65" s="15">
        <v>15</v>
      </c>
      <c r="T65" s="15">
        <v>1</v>
      </c>
    </row>
    <row r="66" spans="1:20" ht="25" x14ac:dyDescent="0.35">
      <c r="A66" s="14">
        <v>61</v>
      </c>
      <c r="B66" s="9" t="s">
        <v>88</v>
      </c>
      <c r="C66" s="14">
        <v>22</v>
      </c>
      <c r="D66" s="14">
        <v>698</v>
      </c>
      <c r="E66" s="14">
        <v>100</v>
      </c>
      <c r="F66" s="14">
        <v>51.6</v>
      </c>
      <c r="G66" s="14">
        <v>3.03</v>
      </c>
      <c r="H66" s="14">
        <v>3.03</v>
      </c>
      <c r="I66" s="13">
        <f t="shared" si="0"/>
        <v>2114.94</v>
      </c>
      <c r="M66" s="15">
        <v>3063</v>
      </c>
      <c r="N66" s="15">
        <v>590</v>
      </c>
      <c r="O66" s="15">
        <v>1462</v>
      </c>
      <c r="P66" s="15">
        <v>381</v>
      </c>
      <c r="Q66" s="15">
        <v>13</v>
      </c>
      <c r="R66" s="15">
        <v>10</v>
      </c>
      <c r="S66" s="15">
        <v>24</v>
      </c>
      <c r="T66" s="15">
        <v>10</v>
      </c>
    </row>
    <row r="67" spans="1:20" x14ac:dyDescent="0.35">
      <c r="A67" s="14">
        <f>28</f>
        <v>28</v>
      </c>
      <c r="B67" s="9" t="s">
        <v>55</v>
      </c>
      <c r="C67" s="14">
        <v>14</v>
      </c>
      <c r="D67" s="14">
        <v>763</v>
      </c>
      <c r="E67" s="14">
        <v>100</v>
      </c>
      <c r="F67" s="14">
        <v>73.8</v>
      </c>
      <c r="G67" s="14">
        <v>3.31</v>
      </c>
      <c r="H67" s="14">
        <v>3.31</v>
      </c>
      <c r="I67" s="13">
        <f t="shared" ref="I67:I122" si="1">D67*G67</f>
        <v>2525.5300000000002</v>
      </c>
      <c r="M67" s="15">
        <v>1920</v>
      </c>
      <c r="N67" s="15">
        <v>378</v>
      </c>
      <c r="O67" s="15">
        <v>980</v>
      </c>
      <c r="P67" s="15">
        <v>289</v>
      </c>
      <c r="Q67" s="15">
        <v>10</v>
      </c>
      <c r="R67" s="15">
        <v>8</v>
      </c>
      <c r="S67" s="15">
        <v>17</v>
      </c>
      <c r="T67" s="15">
        <v>7</v>
      </c>
    </row>
    <row r="68" spans="1:20" ht="25" x14ac:dyDescent="0.35">
      <c r="A68" s="14">
        <f>94</f>
        <v>94</v>
      </c>
      <c r="B68" s="9" t="s">
        <v>123</v>
      </c>
      <c r="C68" s="14">
        <v>9</v>
      </c>
      <c r="D68" s="14">
        <v>120</v>
      </c>
      <c r="E68" s="14">
        <v>32.799999999999997</v>
      </c>
      <c r="F68" s="14">
        <v>26.9</v>
      </c>
      <c r="G68" s="14">
        <v>2.71</v>
      </c>
      <c r="H68" s="14">
        <v>2.71</v>
      </c>
      <c r="I68" s="13">
        <f t="shared" si="1"/>
        <v>325.2</v>
      </c>
      <c r="M68" s="15">
        <v>789</v>
      </c>
      <c r="N68" s="15">
        <v>147</v>
      </c>
      <c r="O68" s="15">
        <v>406</v>
      </c>
      <c r="P68" s="15">
        <v>86</v>
      </c>
      <c r="Q68" s="15">
        <v>7</v>
      </c>
      <c r="R68" s="15">
        <v>5</v>
      </c>
      <c r="S68" s="15">
        <v>8</v>
      </c>
      <c r="T68" s="15">
        <v>3</v>
      </c>
    </row>
    <row r="69" spans="1:20" ht="25" x14ac:dyDescent="0.35">
      <c r="A69" s="14">
        <f>13</f>
        <v>13</v>
      </c>
      <c r="B69" s="9" t="s">
        <v>40</v>
      </c>
      <c r="C69" s="14">
        <v>28</v>
      </c>
      <c r="D69" s="22">
        <v>1461</v>
      </c>
      <c r="E69" s="14">
        <v>97.7</v>
      </c>
      <c r="F69" s="14">
        <v>80.7</v>
      </c>
      <c r="G69" s="14">
        <v>3.43</v>
      </c>
      <c r="H69" s="14">
        <v>3.43</v>
      </c>
      <c r="I69" s="13">
        <f t="shared" si="1"/>
        <v>5011.2300000000005</v>
      </c>
      <c r="M69" s="15">
        <v>196</v>
      </c>
      <c r="N69" s="15">
        <v>105</v>
      </c>
      <c r="O69" s="15">
        <v>177</v>
      </c>
      <c r="P69" s="15">
        <v>102</v>
      </c>
      <c r="Q69" s="15">
        <v>5</v>
      </c>
      <c r="R69" s="15">
        <v>4</v>
      </c>
      <c r="S69" s="15">
        <v>4</v>
      </c>
      <c r="T69" s="15">
        <v>3</v>
      </c>
    </row>
    <row r="70" spans="1:20" ht="25" x14ac:dyDescent="0.35">
      <c r="A70" s="14">
        <v>128</v>
      </c>
      <c r="B70" s="9" t="s">
        <v>160</v>
      </c>
      <c r="C70" s="14">
        <v>7</v>
      </c>
      <c r="D70" s="14">
        <v>66</v>
      </c>
      <c r="E70" s="14">
        <v>24.1</v>
      </c>
      <c r="F70" s="14">
        <v>20.2</v>
      </c>
      <c r="G70" s="14">
        <v>1.89</v>
      </c>
      <c r="H70" s="14">
        <v>1.89</v>
      </c>
      <c r="I70" s="13">
        <f t="shared" si="1"/>
        <v>124.74</v>
      </c>
      <c r="M70" s="15">
        <v>752</v>
      </c>
      <c r="N70" s="15">
        <v>53</v>
      </c>
      <c r="O70" s="15">
        <v>358</v>
      </c>
      <c r="P70" s="15">
        <v>38</v>
      </c>
      <c r="Q70" s="15">
        <v>6</v>
      </c>
      <c r="R70" s="15">
        <v>3</v>
      </c>
      <c r="S70" s="15">
        <v>8</v>
      </c>
      <c r="T70" s="15">
        <v>1</v>
      </c>
    </row>
    <row r="71" spans="1:20" ht="25" x14ac:dyDescent="0.35">
      <c r="A71" s="14">
        <v>80</v>
      </c>
      <c r="B71" s="9" t="s">
        <v>108</v>
      </c>
      <c r="C71" s="14">
        <v>8</v>
      </c>
      <c r="D71" s="14">
        <v>222</v>
      </c>
      <c r="E71" s="14">
        <v>58.2</v>
      </c>
      <c r="F71" s="14">
        <v>22.6</v>
      </c>
      <c r="G71" s="14">
        <v>2.85</v>
      </c>
      <c r="H71" s="14">
        <v>2.85</v>
      </c>
      <c r="I71" s="13">
        <f t="shared" si="1"/>
        <v>632.70000000000005</v>
      </c>
      <c r="M71" s="15">
        <v>2127</v>
      </c>
      <c r="N71" s="15">
        <v>377</v>
      </c>
      <c r="O71" s="15">
        <v>924</v>
      </c>
      <c r="P71" s="15">
        <v>205</v>
      </c>
      <c r="Q71" s="15">
        <v>10</v>
      </c>
      <c r="R71" s="15">
        <v>7</v>
      </c>
      <c r="S71" s="15">
        <v>17</v>
      </c>
      <c r="T71" s="15">
        <v>6</v>
      </c>
    </row>
    <row r="72" spans="1:20" ht="25" x14ac:dyDescent="0.35">
      <c r="A72" s="14">
        <v>60</v>
      </c>
      <c r="B72" s="9" t="s">
        <v>87</v>
      </c>
      <c r="C72" s="14">
        <v>10</v>
      </c>
      <c r="D72" s="14">
        <v>377</v>
      </c>
      <c r="E72" s="14">
        <v>49</v>
      </c>
      <c r="F72" s="14">
        <v>21.1</v>
      </c>
      <c r="G72" s="14">
        <v>3.05</v>
      </c>
      <c r="H72" s="14">
        <v>3.05</v>
      </c>
      <c r="I72" s="13">
        <f t="shared" si="1"/>
        <v>1149.8499999999999</v>
      </c>
      <c r="M72" s="15">
        <v>1149</v>
      </c>
      <c r="N72" s="15">
        <v>319</v>
      </c>
      <c r="O72" s="15">
        <v>589</v>
      </c>
      <c r="P72" s="15">
        <v>216</v>
      </c>
      <c r="Q72" s="15">
        <v>9</v>
      </c>
      <c r="R72" s="15">
        <v>7</v>
      </c>
      <c r="S72" s="15">
        <v>12</v>
      </c>
      <c r="T72" s="15">
        <v>6</v>
      </c>
    </row>
    <row r="73" spans="1:20" ht="25" x14ac:dyDescent="0.35">
      <c r="A73" s="14">
        <v>5</v>
      </c>
      <c r="B73" s="9" t="s">
        <v>32</v>
      </c>
      <c r="C73" s="14">
        <v>28</v>
      </c>
      <c r="D73" s="22">
        <v>1494</v>
      </c>
      <c r="E73" s="14">
        <v>100</v>
      </c>
      <c r="F73" s="14">
        <v>91.3</v>
      </c>
      <c r="G73" s="14">
        <v>3.51</v>
      </c>
      <c r="H73" s="14">
        <v>3.51</v>
      </c>
      <c r="I73" s="13">
        <f t="shared" si="1"/>
        <v>5243.94</v>
      </c>
      <c r="M73" s="15">
        <v>2473</v>
      </c>
      <c r="N73" s="15">
        <v>261</v>
      </c>
      <c r="O73" s="15">
        <v>1329</v>
      </c>
      <c r="P73" s="15">
        <v>211</v>
      </c>
      <c r="Q73" s="15">
        <v>11</v>
      </c>
      <c r="R73" s="15">
        <v>7</v>
      </c>
      <c r="S73" s="15">
        <v>20</v>
      </c>
      <c r="T73" s="15">
        <v>6</v>
      </c>
    </row>
    <row r="74" spans="1:20" s="42" customFormat="1" ht="25" x14ac:dyDescent="0.35">
      <c r="A74" s="24">
        <f>3</f>
        <v>3</v>
      </c>
      <c r="B74" s="16" t="s">
        <v>30</v>
      </c>
      <c r="C74" s="24">
        <v>30</v>
      </c>
      <c r="D74" s="40">
        <v>2847</v>
      </c>
      <c r="E74" s="24">
        <v>112.4</v>
      </c>
      <c r="F74" s="24">
        <v>95.1</v>
      </c>
      <c r="G74" s="24">
        <v>3.53</v>
      </c>
      <c r="H74" s="24">
        <v>3.53</v>
      </c>
      <c r="I74" s="41">
        <f t="shared" si="1"/>
        <v>10049.91</v>
      </c>
      <c r="M74">
        <v>2806</v>
      </c>
      <c r="N74">
        <v>1267</v>
      </c>
      <c r="O74">
        <v>1451</v>
      </c>
      <c r="P74">
        <v>874</v>
      </c>
      <c r="Q74">
        <v>18</v>
      </c>
      <c r="R74">
        <v>8</v>
      </c>
      <c r="S74">
        <v>19</v>
      </c>
      <c r="T74">
        <v>7</v>
      </c>
    </row>
    <row r="75" spans="1:20" ht="37.5" x14ac:dyDescent="0.35">
      <c r="A75" s="14">
        <f>83</f>
        <v>83</v>
      </c>
      <c r="B75" s="9" t="s">
        <v>111</v>
      </c>
      <c r="C75" s="14">
        <v>19</v>
      </c>
      <c r="D75" s="14">
        <v>418</v>
      </c>
      <c r="E75" s="14">
        <v>34.6</v>
      </c>
      <c r="F75" s="14">
        <v>24.5</v>
      </c>
      <c r="G75" s="14">
        <v>2.81</v>
      </c>
      <c r="H75" s="14">
        <v>2.81</v>
      </c>
      <c r="I75" s="13">
        <f t="shared" si="1"/>
        <v>1174.58</v>
      </c>
      <c r="M75" s="15">
        <v>1092</v>
      </c>
      <c r="N75" s="15">
        <v>134</v>
      </c>
      <c r="O75" s="15">
        <v>565</v>
      </c>
      <c r="P75" s="15">
        <v>101</v>
      </c>
      <c r="Q75" s="15">
        <v>8</v>
      </c>
      <c r="R75" s="15">
        <v>5</v>
      </c>
      <c r="S75" s="15">
        <v>11</v>
      </c>
      <c r="T75" s="15">
        <v>3</v>
      </c>
    </row>
    <row r="76" spans="1:20" ht="25" x14ac:dyDescent="0.35">
      <c r="A76" s="14">
        <v>118</v>
      </c>
      <c r="B76" s="9" t="s">
        <v>150</v>
      </c>
      <c r="C76" s="14">
        <v>10</v>
      </c>
      <c r="D76" s="14">
        <v>92</v>
      </c>
      <c r="E76" s="14">
        <v>48.9</v>
      </c>
      <c r="F76" s="14">
        <v>24.9</v>
      </c>
      <c r="G76" s="14">
        <v>2.41</v>
      </c>
      <c r="H76" s="14">
        <v>2.41</v>
      </c>
      <c r="I76" s="13">
        <f t="shared" si="1"/>
        <v>221.72000000000003</v>
      </c>
      <c r="M76" s="15">
        <v>692</v>
      </c>
      <c r="N76" s="15">
        <v>153</v>
      </c>
      <c r="O76" s="15">
        <v>426</v>
      </c>
      <c r="P76" s="15">
        <v>130</v>
      </c>
      <c r="Q76" s="15">
        <v>7</v>
      </c>
      <c r="R76" s="15">
        <v>5</v>
      </c>
      <c r="S76" s="15">
        <v>8</v>
      </c>
      <c r="T76" s="15">
        <v>4</v>
      </c>
    </row>
    <row r="77" spans="1:20" ht="25" x14ac:dyDescent="0.35">
      <c r="A77" s="14">
        <v>120</v>
      </c>
      <c r="B77" s="9" t="s">
        <v>152</v>
      </c>
      <c r="C77" s="14">
        <v>6</v>
      </c>
      <c r="D77" s="14">
        <v>58</v>
      </c>
      <c r="E77" s="14">
        <v>27.4</v>
      </c>
      <c r="F77" s="14">
        <v>8.4</v>
      </c>
      <c r="G77" s="14">
        <v>2.2999999999999998</v>
      </c>
      <c r="H77" s="14">
        <v>2.2999999999999998</v>
      </c>
      <c r="I77" s="13">
        <f t="shared" si="1"/>
        <v>133.39999999999998</v>
      </c>
      <c r="M77" s="15">
        <v>987</v>
      </c>
      <c r="N77" s="15">
        <v>146</v>
      </c>
      <c r="O77" s="15">
        <v>422</v>
      </c>
      <c r="P77" s="15">
        <v>89</v>
      </c>
      <c r="Q77" s="15">
        <v>6</v>
      </c>
      <c r="R77" s="15">
        <v>4</v>
      </c>
      <c r="S77" s="15">
        <v>8</v>
      </c>
      <c r="T77" s="15">
        <v>2</v>
      </c>
    </row>
    <row r="78" spans="1:20" ht="25" x14ac:dyDescent="0.35">
      <c r="A78" s="14">
        <f>110</f>
        <v>110</v>
      </c>
      <c r="B78" s="9" t="s">
        <v>142</v>
      </c>
      <c r="C78" s="14">
        <v>10</v>
      </c>
      <c r="D78" s="14">
        <v>264</v>
      </c>
      <c r="E78" s="14">
        <v>33.200000000000003</v>
      </c>
      <c r="F78" s="14">
        <v>18.5</v>
      </c>
      <c r="G78" s="14">
        <v>2.52</v>
      </c>
      <c r="H78" s="14">
        <v>2.52</v>
      </c>
      <c r="I78" s="13">
        <f t="shared" si="1"/>
        <v>665.28</v>
      </c>
      <c r="M78" s="15">
        <v>1114</v>
      </c>
      <c r="N78" s="15">
        <v>79</v>
      </c>
      <c r="O78" s="15">
        <v>602</v>
      </c>
      <c r="P78" s="15">
        <v>60</v>
      </c>
      <c r="Q78" s="15">
        <v>7</v>
      </c>
      <c r="R78" s="15">
        <v>4</v>
      </c>
      <c r="S78" s="15">
        <v>9</v>
      </c>
      <c r="T78" s="15">
        <v>2</v>
      </c>
    </row>
    <row r="79" spans="1:20" ht="25" x14ac:dyDescent="0.35">
      <c r="A79" s="14">
        <v>20</v>
      </c>
      <c r="B79" s="9" t="s">
        <v>47</v>
      </c>
      <c r="C79" s="14">
        <v>23</v>
      </c>
      <c r="D79" s="14">
        <v>732</v>
      </c>
      <c r="E79" s="14">
        <v>100</v>
      </c>
      <c r="F79" s="14">
        <v>75</v>
      </c>
      <c r="G79" s="14">
        <v>3.38</v>
      </c>
      <c r="H79" s="14">
        <v>3.38</v>
      </c>
      <c r="I79" s="13">
        <f t="shared" si="1"/>
        <v>2474.16</v>
      </c>
      <c r="M79" s="15">
        <v>2941</v>
      </c>
      <c r="N79" s="15">
        <v>454</v>
      </c>
      <c r="O79" s="15">
        <v>1400</v>
      </c>
      <c r="P79" s="15">
        <v>317</v>
      </c>
      <c r="Q79" s="15">
        <v>12</v>
      </c>
      <c r="R79" s="15">
        <v>8</v>
      </c>
      <c r="S79" s="15">
        <v>21</v>
      </c>
      <c r="T79" s="15">
        <v>8</v>
      </c>
    </row>
    <row r="80" spans="1:20" ht="25" x14ac:dyDescent="0.35">
      <c r="A80" s="14">
        <v>106</v>
      </c>
      <c r="B80" s="9" t="s">
        <v>138</v>
      </c>
      <c r="C80" s="14">
        <v>13</v>
      </c>
      <c r="D80" s="14">
        <v>208</v>
      </c>
      <c r="E80" s="14">
        <v>39.9</v>
      </c>
      <c r="F80" s="14">
        <v>23</v>
      </c>
      <c r="G80" s="14">
        <v>2.58</v>
      </c>
      <c r="H80" s="14">
        <v>2.58</v>
      </c>
      <c r="I80" s="13">
        <f t="shared" si="1"/>
        <v>536.64</v>
      </c>
      <c r="M80" s="15">
        <v>991</v>
      </c>
      <c r="N80" s="15">
        <v>233</v>
      </c>
      <c r="O80" s="15">
        <v>534</v>
      </c>
      <c r="P80" s="15">
        <v>172</v>
      </c>
      <c r="Q80" s="15">
        <v>8</v>
      </c>
      <c r="R80" s="15">
        <v>6</v>
      </c>
      <c r="S80" s="15">
        <v>9</v>
      </c>
      <c r="T80" s="15">
        <v>4</v>
      </c>
    </row>
    <row r="81" spans="1:20" s="36" customFormat="1" ht="25" x14ac:dyDescent="0.35">
      <c r="A81" s="38">
        <f>15</f>
        <v>15</v>
      </c>
      <c r="B81" s="18" t="s">
        <v>42</v>
      </c>
      <c r="C81" s="38">
        <v>28</v>
      </c>
      <c r="D81" s="39">
        <v>2563</v>
      </c>
      <c r="E81" s="38">
        <v>100</v>
      </c>
      <c r="F81" s="38">
        <v>83.3</v>
      </c>
      <c r="G81" s="38">
        <v>3.42</v>
      </c>
      <c r="H81" s="38">
        <v>3.42</v>
      </c>
      <c r="I81" s="35">
        <f t="shared" si="1"/>
        <v>8765.4599999999991</v>
      </c>
      <c r="M81" s="37">
        <v>1041</v>
      </c>
      <c r="N81" s="37">
        <v>133</v>
      </c>
      <c r="O81" s="37">
        <v>433</v>
      </c>
      <c r="P81" s="37">
        <v>89</v>
      </c>
      <c r="Q81" s="37">
        <v>7</v>
      </c>
      <c r="R81" s="37">
        <v>8</v>
      </c>
      <c r="S81" s="37">
        <v>6</v>
      </c>
      <c r="T81" s="37">
        <v>5</v>
      </c>
    </row>
    <row r="82" spans="1:20" ht="25" x14ac:dyDescent="0.35">
      <c r="A82" s="14">
        <f>42</f>
        <v>42</v>
      </c>
      <c r="B82" s="9" t="s">
        <v>69</v>
      </c>
      <c r="C82" s="14">
        <v>17</v>
      </c>
      <c r="D82" s="14">
        <v>702</v>
      </c>
      <c r="E82" s="14">
        <v>100</v>
      </c>
      <c r="F82" s="14">
        <v>81.7</v>
      </c>
      <c r="G82" s="14">
        <v>3.23</v>
      </c>
      <c r="H82" s="14">
        <v>3.23</v>
      </c>
      <c r="I82" s="13">
        <f t="shared" si="1"/>
        <v>2267.46</v>
      </c>
      <c r="M82" s="15">
        <v>1486</v>
      </c>
      <c r="N82" s="15">
        <v>287</v>
      </c>
      <c r="O82" s="15">
        <v>728</v>
      </c>
      <c r="P82" s="15">
        <v>206</v>
      </c>
      <c r="Q82" s="15">
        <v>9</v>
      </c>
      <c r="R82" s="15">
        <v>7</v>
      </c>
      <c r="S82" s="15">
        <v>13</v>
      </c>
      <c r="T82" s="15">
        <v>6</v>
      </c>
    </row>
    <row r="83" spans="1:20" ht="25" x14ac:dyDescent="0.35">
      <c r="A83" s="14">
        <f>13</f>
        <v>13</v>
      </c>
      <c r="B83" s="9" t="s">
        <v>41</v>
      </c>
      <c r="C83" s="14">
        <v>28</v>
      </c>
      <c r="D83" s="22">
        <v>1378</v>
      </c>
      <c r="E83" s="14">
        <v>100</v>
      </c>
      <c r="F83" s="14">
        <v>83.8</v>
      </c>
      <c r="G83" s="14">
        <v>3.43</v>
      </c>
      <c r="H83" s="14">
        <v>3.43</v>
      </c>
      <c r="I83" s="13">
        <f t="shared" si="1"/>
        <v>4726.54</v>
      </c>
      <c r="M83" s="15">
        <v>941</v>
      </c>
      <c r="N83" s="15">
        <v>38</v>
      </c>
      <c r="O83" s="15">
        <v>474</v>
      </c>
      <c r="P83" s="15">
        <v>35</v>
      </c>
      <c r="Q83" s="15">
        <v>5</v>
      </c>
      <c r="R83" s="15">
        <v>3</v>
      </c>
      <c r="S83" s="15">
        <v>7</v>
      </c>
      <c r="T83" s="15">
        <v>1</v>
      </c>
    </row>
    <row r="84" spans="1:20" ht="25" x14ac:dyDescent="0.35">
      <c r="A84" s="14">
        <f>116</f>
        <v>116</v>
      </c>
      <c r="B84" s="9" t="s">
        <v>149</v>
      </c>
      <c r="C84" s="14">
        <v>13</v>
      </c>
      <c r="D84" s="14">
        <v>127</v>
      </c>
      <c r="E84" s="14">
        <v>98.2</v>
      </c>
      <c r="F84" s="14">
        <v>18</v>
      </c>
      <c r="G84" s="14">
        <v>2.4300000000000002</v>
      </c>
      <c r="H84" s="14">
        <v>2.4300000000000002</v>
      </c>
      <c r="I84" s="13">
        <f t="shared" si="1"/>
        <v>308.61</v>
      </c>
      <c r="M84" s="15">
        <v>834</v>
      </c>
      <c r="N84" s="15">
        <v>157</v>
      </c>
      <c r="O84" s="15">
        <v>463</v>
      </c>
      <c r="P84" s="15">
        <v>120</v>
      </c>
      <c r="Q84" s="15">
        <v>8</v>
      </c>
      <c r="R84" s="15">
        <v>5</v>
      </c>
      <c r="S84" s="15">
        <v>9</v>
      </c>
      <c r="T84" s="15">
        <v>3</v>
      </c>
    </row>
    <row r="85" spans="1:20" ht="25" x14ac:dyDescent="0.35">
      <c r="A85" s="14">
        <f>78</f>
        <v>78</v>
      </c>
      <c r="B85" s="9" t="s">
        <v>106</v>
      </c>
      <c r="C85" s="14">
        <v>13</v>
      </c>
      <c r="D85" s="14">
        <v>387</v>
      </c>
      <c r="E85" s="14">
        <v>60.2</v>
      </c>
      <c r="F85" s="14">
        <v>24.8</v>
      </c>
      <c r="G85" s="14">
        <v>2.86</v>
      </c>
      <c r="H85" s="14">
        <v>2.86</v>
      </c>
      <c r="I85" s="13">
        <f t="shared" si="1"/>
        <v>1106.82</v>
      </c>
      <c r="M85" s="15">
        <v>1099</v>
      </c>
      <c r="N85" s="15">
        <v>389</v>
      </c>
      <c r="O85" s="15">
        <v>554</v>
      </c>
      <c r="P85" s="15">
        <v>233</v>
      </c>
      <c r="Q85" s="15">
        <v>9</v>
      </c>
      <c r="R85" s="15">
        <v>7</v>
      </c>
      <c r="S85" s="15">
        <v>12</v>
      </c>
      <c r="T85" s="15">
        <v>6</v>
      </c>
    </row>
    <row r="86" spans="1:20" ht="25" x14ac:dyDescent="0.35">
      <c r="A86" s="14">
        <f>62</f>
        <v>62</v>
      </c>
      <c r="B86" s="9" t="s">
        <v>90</v>
      </c>
      <c r="C86" s="14">
        <v>12</v>
      </c>
      <c r="D86" s="14">
        <v>321</v>
      </c>
      <c r="E86" s="14">
        <v>38</v>
      </c>
      <c r="F86" s="14">
        <v>21.2</v>
      </c>
      <c r="G86" s="14">
        <v>3.02</v>
      </c>
      <c r="H86" s="14">
        <v>3.02</v>
      </c>
      <c r="I86" s="13">
        <f t="shared" si="1"/>
        <v>969.42</v>
      </c>
      <c r="M86" s="15">
        <v>1270</v>
      </c>
      <c r="N86" s="15">
        <v>1678</v>
      </c>
      <c r="O86" s="15">
        <v>646</v>
      </c>
      <c r="P86" s="15">
        <v>209</v>
      </c>
      <c r="Q86" s="15">
        <v>9</v>
      </c>
      <c r="R86" s="15">
        <v>7</v>
      </c>
      <c r="S86" s="15">
        <v>13</v>
      </c>
      <c r="T86" s="15">
        <v>5</v>
      </c>
    </row>
    <row r="87" spans="1:20" ht="25" x14ac:dyDescent="0.35">
      <c r="A87" s="14">
        <v>85</v>
      </c>
      <c r="B87" s="9" t="s">
        <v>113</v>
      </c>
      <c r="C87" s="14">
        <v>19</v>
      </c>
      <c r="D87" s="14">
        <v>552</v>
      </c>
      <c r="E87" s="14">
        <v>70.099999999999994</v>
      </c>
      <c r="F87" s="14">
        <v>32.200000000000003</v>
      </c>
      <c r="G87" s="14">
        <v>2.8</v>
      </c>
      <c r="H87" s="14">
        <v>2.8</v>
      </c>
      <c r="I87" s="13">
        <f t="shared" si="1"/>
        <v>1545.6</v>
      </c>
      <c r="M87" s="15">
        <v>1159</v>
      </c>
      <c r="N87" s="15">
        <v>136</v>
      </c>
      <c r="O87" s="15">
        <v>564</v>
      </c>
      <c r="P87" s="15">
        <v>103</v>
      </c>
      <c r="Q87" s="15">
        <v>7</v>
      </c>
      <c r="R87" s="15">
        <v>5</v>
      </c>
      <c r="S87" s="15">
        <v>11</v>
      </c>
      <c r="T87" s="15">
        <v>3</v>
      </c>
    </row>
    <row r="88" spans="1:20" x14ac:dyDescent="0.35">
      <c r="A88" s="14">
        <f>55</f>
        <v>55</v>
      </c>
      <c r="B88" s="9" t="s">
        <v>83</v>
      </c>
      <c r="C88" s="14">
        <v>15</v>
      </c>
      <c r="D88" s="14">
        <v>334</v>
      </c>
      <c r="E88" s="14">
        <v>100</v>
      </c>
      <c r="F88" s="14">
        <v>55.8</v>
      </c>
      <c r="G88" s="14">
        <v>3.1</v>
      </c>
      <c r="H88" s="14">
        <v>3.1</v>
      </c>
      <c r="I88" s="13">
        <f t="shared" si="1"/>
        <v>1035.4000000000001</v>
      </c>
      <c r="M88" s="15">
        <v>1692</v>
      </c>
      <c r="N88" s="15">
        <v>401</v>
      </c>
      <c r="O88" s="15">
        <v>804</v>
      </c>
      <c r="P88" s="15">
        <v>236</v>
      </c>
      <c r="Q88" s="15">
        <v>10</v>
      </c>
      <c r="R88" s="15">
        <v>7</v>
      </c>
      <c r="S88" s="15">
        <v>16</v>
      </c>
      <c r="T88" s="15">
        <v>6</v>
      </c>
    </row>
    <row r="89" spans="1:20" x14ac:dyDescent="0.35">
      <c r="A89" s="14">
        <v>38</v>
      </c>
      <c r="B89" s="9" t="s">
        <v>65</v>
      </c>
      <c r="C89" s="14">
        <v>26</v>
      </c>
      <c r="D89" s="14">
        <v>725</v>
      </c>
      <c r="E89" s="14">
        <v>100</v>
      </c>
      <c r="F89" s="14">
        <v>85.3</v>
      </c>
      <c r="G89" s="14">
        <v>3.26</v>
      </c>
      <c r="H89" s="14">
        <v>3.26</v>
      </c>
      <c r="I89" s="13">
        <f t="shared" si="1"/>
        <v>2363.5</v>
      </c>
      <c r="M89" s="15">
        <v>2005</v>
      </c>
      <c r="N89" s="15">
        <v>470</v>
      </c>
      <c r="O89" s="15">
        <v>979</v>
      </c>
      <c r="P89" s="15">
        <v>322</v>
      </c>
      <c r="Q89" s="15">
        <v>11</v>
      </c>
      <c r="R89" s="15">
        <v>9</v>
      </c>
      <c r="S89" s="15">
        <v>18</v>
      </c>
      <c r="T89" s="15">
        <v>8</v>
      </c>
    </row>
    <row r="90" spans="1:20" s="42" customFormat="1" ht="25" x14ac:dyDescent="0.35">
      <c r="A90" s="24">
        <f>23</f>
        <v>23</v>
      </c>
      <c r="B90" s="16" t="s">
        <v>50</v>
      </c>
      <c r="C90" s="24">
        <v>28</v>
      </c>
      <c r="D90" s="40">
        <v>1686</v>
      </c>
      <c r="E90" s="24">
        <v>99.2</v>
      </c>
      <c r="F90" s="24">
        <v>74.900000000000006</v>
      </c>
      <c r="G90" s="24">
        <v>3.35</v>
      </c>
      <c r="H90" s="24">
        <v>3.35</v>
      </c>
      <c r="I90" s="41">
        <f t="shared" si="1"/>
        <v>5648.1</v>
      </c>
      <c r="M90">
        <v>2350</v>
      </c>
      <c r="N90">
        <v>868</v>
      </c>
      <c r="O90">
        <v>822</v>
      </c>
      <c r="P90">
        <v>588</v>
      </c>
      <c r="Q90">
        <v>8</v>
      </c>
      <c r="R90">
        <v>14</v>
      </c>
      <c r="S90">
        <v>17</v>
      </c>
      <c r="T90">
        <v>7</v>
      </c>
    </row>
    <row r="91" spans="1:20" ht="25" x14ac:dyDescent="0.35">
      <c r="A91" s="14">
        <f>30</f>
        <v>30</v>
      </c>
      <c r="B91" s="9" t="s">
        <v>58</v>
      </c>
      <c r="C91" s="14">
        <v>22</v>
      </c>
      <c r="D91" s="14">
        <v>718</v>
      </c>
      <c r="E91" s="14">
        <v>100</v>
      </c>
      <c r="F91" s="14">
        <v>77.599999999999994</v>
      </c>
      <c r="G91" s="14">
        <v>3.3</v>
      </c>
      <c r="H91" s="14">
        <v>3.3</v>
      </c>
      <c r="I91" s="13">
        <f t="shared" si="1"/>
        <v>2369.4</v>
      </c>
      <c r="M91" s="15">
        <v>4339</v>
      </c>
      <c r="N91" s="15">
        <v>948</v>
      </c>
      <c r="O91" s="15">
        <v>2149</v>
      </c>
      <c r="P91" s="15">
        <v>543</v>
      </c>
      <c r="Q91" s="15">
        <v>15</v>
      </c>
      <c r="R91" s="15">
        <v>12</v>
      </c>
      <c r="S91" s="15">
        <v>30</v>
      </c>
      <c r="T91" s="15">
        <v>14</v>
      </c>
    </row>
    <row r="92" spans="1:20" ht="25" x14ac:dyDescent="0.35">
      <c r="A92" s="14">
        <v>69</v>
      </c>
      <c r="B92" s="9" t="s">
        <v>96</v>
      </c>
      <c r="C92" s="14">
        <v>22</v>
      </c>
      <c r="D92" s="14">
        <v>380</v>
      </c>
      <c r="E92" s="14">
        <v>99.5</v>
      </c>
      <c r="F92" s="14">
        <v>39.299999999999997</v>
      </c>
      <c r="G92" s="14">
        <v>2.98</v>
      </c>
      <c r="H92" s="14">
        <v>2.98</v>
      </c>
      <c r="I92" s="13">
        <f t="shared" si="1"/>
        <v>1132.4000000000001</v>
      </c>
      <c r="M92" s="15">
        <v>1135</v>
      </c>
      <c r="N92" s="15">
        <v>259</v>
      </c>
      <c r="O92" s="15">
        <v>606</v>
      </c>
      <c r="P92" s="15">
        <v>177</v>
      </c>
      <c r="Q92" s="15">
        <v>9</v>
      </c>
      <c r="R92" s="15">
        <v>6</v>
      </c>
      <c r="S92" s="15">
        <v>12</v>
      </c>
      <c r="T92" s="15">
        <v>5</v>
      </c>
    </row>
    <row r="93" spans="1:20" ht="25" x14ac:dyDescent="0.35">
      <c r="A93" s="14">
        <f>25</f>
        <v>25</v>
      </c>
      <c r="B93" s="9" t="s">
        <v>53</v>
      </c>
      <c r="C93" s="14">
        <v>23</v>
      </c>
      <c r="D93" s="22">
        <v>1225</v>
      </c>
      <c r="E93" s="14">
        <v>100</v>
      </c>
      <c r="F93" s="14">
        <v>70.2</v>
      </c>
      <c r="G93" s="14">
        <v>3.34</v>
      </c>
      <c r="H93" s="14">
        <v>3.34</v>
      </c>
      <c r="I93" s="13">
        <f t="shared" si="1"/>
        <v>4091.5</v>
      </c>
      <c r="M93" s="15">
        <v>2084</v>
      </c>
      <c r="N93" s="15">
        <v>280</v>
      </c>
      <c r="O93" s="15">
        <v>1146</v>
      </c>
      <c r="P93" s="15">
        <v>222</v>
      </c>
      <c r="Q93" s="15">
        <v>10</v>
      </c>
      <c r="R93" s="15">
        <v>8</v>
      </c>
      <c r="S93" s="15">
        <v>17</v>
      </c>
      <c r="T93" s="15">
        <v>7</v>
      </c>
    </row>
    <row r="94" spans="1:20" s="42" customFormat="1" ht="25" x14ac:dyDescent="0.35">
      <c r="A94" s="24">
        <v>8</v>
      </c>
      <c r="B94" s="16" t="s">
        <v>35</v>
      </c>
      <c r="C94" s="24">
        <v>31</v>
      </c>
      <c r="D94" s="40">
        <v>2124</v>
      </c>
      <c r="E94" s="24">
        <v>100</v>
      </c>
      <c r="F94" s="24">
        <v>78</v>
      </c>
      <c r="G94" s="24">
        <v>3.47</v>
      </c>
      <c r="H94" s="24">
        <v>3.47</v>
      </c>
      <c r="I94" s="41">
        <f t="shared" si="1"/>
        <v>7370.2800000000007</v>
      </c>
      <c r="M94">
        <v>3340</v>
      </c>
      <c r="N94">
        <v>960</v>
      </c>
      <c r="O94">
        <v>980</v>
      </c>
      <c r="P94">
        <v>687</v>
      </c>
      <c r="Q94">
        <v>8</v>
      </c>
      <c r="R94">
        <v>15</v>
      </c>
      <c r="S94">
        <v>19</v>
      </c>
      <c r="T94">
        <v>4</v>
      </c>
    </row>
    <row r="95" spans="1:20" ht="25" x14ac:dyDescent="0.35">
      <c r="A95" s="14">
        <v>122</v>
      </c>
      <c r="B95" s="9" t="s">
        <v>154</v>
      </c>
      <c r="C95" s="14">
        <v>12</v>
      </c>
      <c r="D95" s="14">
        <v>151</v>
      </c>
      <c r="E95" s="14">
        <v>99.5</v>
      </c>
      <c r="F95" s="14">
        <v>25.2</v>
      </c>
      <c r="G95" s="14">
        <v>2.2200000000000002</v>
      </c>
      <c r="H95" s="14">
        <v>2.2200000000000002</v>
      </c>
      <c r="I95" s="13">
        <f t="shared" si="1"/>
        <v>335.22</v>
      </c>
      <c r="M95" s="15">
        <v>635</v>
      </c>
      <c r="N95" s="15">
        <v>94</v>
      </c>
      <c r="O95" s="15">
        <v>318</v>
      </c>
      <c r="P95" s="15">
        <v>63</v>
      </c>
      <c r="Q95" s="15">
        <v>6</v>
      </c>
      <c r="R95" s="15">
        <v>4</v>
      </c>
      <c r="S95" s="15">
        <v>6</v>
      </c>
      <c r="T95" s="15">
        <v>2</v>
      </c>
    </row>
    <row r="96" spans="1:20" ht="25" x14ac:dyDescent="0.35">
      <c r="A96" s="14">
        <f>25</f>
        <v>25</v>
      </c>
      <c r="B96" s="9" t="s">
        <v>52</v>
      </c>
      <c r="C96" s="14">
        <v>29</v>
      </c>
      <c r="D96" s="22">
        <v>1718</v>
      </c>
      <c r="E96" s="14">
        <v>100</v>
      </c>
      <c r="F96" s="14">
        <v>79</v>
      </c>
      <c r="G96" s="14">
        <v>3.34</v>
      </c>
      <c r="H96" s="14">
        <v>3.34</v>
      </c>
      <c r="I96" s="13">
        <f t="shared" si="1"/>
        <v>5738.12</v>
      </c>
      <c r="M96" s="15">
        <v>627</v>
      </c>
      <c r="N96" s="15">
        <v>53</v>
      </c>
      <c r="O96" s="15">
        <v>351</v>
      </c>
      <c r="P96" s="15">
        <v>46</v>
      </c>
      <c r="Q96" s="15">
        <v>5</v>
      </c>
      <c r="R96" s="15">
        <v>3</v>
      </c>
      <c r="S96" s="15">
        <v>6</v>
      </c>
      <c r="T96" s="15">
        <v>1</v>
      </c>
    </row>
    <row r="97" spans="1:20" s="42" customFormat="1" ht="25" x14ac:dyDescent="0.35">
      <c r="A97" s="24">
        <v>7</v>
      </c>
      <c r="B97" s="16" t="s">
        <v>34</v>
      </c>
      <c r="C97" s="24">
        <v>31</v>
      </c>
      <c r="D97" s="40">
        <v>3405</v>
      </c>
      <c r="E97" s="24">
        <v>106.7</v>
      </c>
      <c r="F97" s="24">
        <v>86.8</v>
      </c>
      <c r="G97" s="24">
        <v>3.49</v>
      </c>
      <c r="H97" s="24">
        <v>3.49</v>
      </c>
      <c r="I97" s="41">
        <f t="shared" si="1"/>
        <v>11883.45</v>
      </c>
      <c r="M97">
        <v>4359</v>
      </c>
      <c r="N97">
        <v>1701</v>
      </c>
      <c r="O97">
        <v>1267</v>
      </c>
      <c r="P97">
        <v>883</v>
      </c>
      <c r="Q97">
        <v>19</v>
      </c>
      <c r="R97">
        <v>8</v>
      </c>
      <c r="S97">
        <v>15</v>
      </c>
      <c r="T97">
        <v>8</v>
      </c>
    </row>
    <row r="98" spans="1:20" ht="25" x14ac:dyDescent="0.35">
      <c r="A98" s="14">
        <v>64</v>
      </c>
      <c r="B98" s="19" t="s">
        <v>91</v>
      </c>
      <c r="C98" s="14">
        <v>18</v>
      </c>
      <c r="D98" s="14">
        <v>440</v>
      </c>
      <c r="E98" s="14">
        <v>100</v>
      </c>
      <c r="F98" s="14">
        <v>50.4</v>
      </c>
      <c r="G98" s="14">
        <v>3.01</v>
      </c>
      <c r="H98" s="14">
        <v>3.01</v>
      </c>
      <c r="I98" s="13">
        <f t="shared" si="1"/>
        <v>1324.3999999999999</v>
      </c>
      <c r="M98" s="15">
        <v>1795</v>
      </c>
      <c r="N98" s="15">
        <v>438</v>
      </c>
      <c r="O98" s="15">
        <v>934</v>
      </c>
      <c r="P98" s="15">
        <v>305</v>
      </c>
      <c r="Q98" s="15">
        <v>11</v>
      </c>
      <c r="R98" s="15">
        <v>9</v>
      </c>
      <c r="S98" s="15">
        <v>18</v>
      </c>
      <c r="T98" s="15">
        <v>8</v>
      </c>
    </row>
    <row r="99" spans="1:20" ht="25" x14ac:dyDescent="0.35">
      <c r="A99" s="14">
        <f>65</f>
        <v>65</v>
      </c>
      <c r="B99" s="9" t="s">
        <v>92</v>
      </c>
      <c r="C99" s="14">
        <v>16</v>
      </c>
      <c r="D99" s="14">
        <v>574</v>
      </c>
      <c r="E99" s="14">
        <v>59.4</v>
      </c>
      <c r="F99" s="14">
        <v>26.9</v>
      </c>
      <c r="G99" s="14">
        <v>3</v>
      </c>
      <c r="H99" s="14">
        <v>3</v>
      </c>
      <c r="I99" s="13">
        <f t="shared" si="1"/>
        <v>1722</v>
      </c>
      <c r="M99" s="15">
        <v>1283</v>
      </c>
      <c r="N99" s="15">
        <v>285</v>
      </c>
      <c r="O99" s="15">
        <v>695</v>
      </c>
      <c r="P99" s="15">
        <v>198</v>
      </c>
      <c r="Q99" s="15">
        <v>9</v>
      </c>
      <c r="R99" s="15">
        <v>7</v>
      </c>
      <c r="S99" s="15">
        <v>13</v>
      </c>
      <c r="T99" s="15">
        <v>5</v>
      </c>
    </row>
    <row r="100" spans="1:20" ht="25" x14ac:dyDescent="0.35">
      <c r="A100" s="14">
        <f>40</f>
        <v>40</v>
      </c>
      <c r="B100" s="9" t="s">
        <v>67</v>
      </c>
      <c r="C100" s="14">
        <v>23</v>
      </c>
      <c r="D100" s="14">
        <v>700</v>
      </c>
      <c r="E100" s="14">
        <v>100</v>
      </c>
      <c r="F100" s="14">
        <v>83.2</v>
      </c>
      <c r="G100" s="14">
        <v>3.24</v>
      </c>
      <c r="H100" s="14">
        <v>3.24</v>
      </c>
      <c r="I100" s="13">
        <f t="shared" si="1"/>
        <v>2268</v>
      </c>
      <c r="M100" s="15">
        <v>2363</v>
      </c>
      <c r="N100" s="15">
        <v>303</v>
      </c>
      <c r="O100" s="15">
        <v>1094</v>
      </c>
      <c r="P100" s="15">
        <v>208</v>
      </c>
      <c r="Q100" s="15">
        <v>10</v>
      </c>
      <c r="R100" s="15">
        <v>7</v>
      </c>
      <c r="S100" s="15">
        <v>16</v>
      </c>
      <c r="T100" s="15">
        <v>6</v>
      </c>
    </row>
    <row r="101" spans="1:20" ht="25" x14ac:dyDescent="0.35">
      <c r="A101" s="14">
        <f>51</f>
        <v>51</v>
      </c>
      <c r="B101" s="9" t="s">
        <v>81</v>
      </c>
      <c r="C101" s="14">
        <v>11</v>
      </c>
      <c r="D101" s="14">
        <v>218</v>
      </c>
      <c r="E101" s="14">
        <v>100</v>
      </c>
      <c r="F101" s="14">
        <v>66.8</v>
      </c>
      <c r="G101" s="14">
        <v>3.11</v>
      </c>
      <c r="H101" s="14">
        <v>3.11</v>
      </c>
      <c r="I101" s="13">
        <f t="shared" si="1"/>
        <v>677.98</v>
      </c>
      <c r="M101" s="15">
        <v>2482</v>
      </c>
      <c r="N101" s="15">
        <v>399</v>
      </c>
      <c r="O101" s="15">
        <v>935</v>
      </c>
      <c r="P101" s="15">
        <v>257</v>
      </c>
      <c r="Q101" s="15">
        <v>10</v>
      </c>
      <c r="R101" s="15">
        <v>7</v>
      </c>
      <c r="S101" s="15">
        <v>16</v>
      </c>
      <c r="T101" s="15">
        <v>6</v>
      </c>
    </row>
    <row r="102" spans="1:20" ht="25" x14ac:dyDescent="0.35">
      <c r="A102" s="14">
        <f>65</f>
        <v>65</v>
      </c>
      <c r="B102" s="9" t="s">
        <v>95</v>
      </c>
      <c r="C102" s="14">
        <v>11</v>
      </c>
      <c r="D102" s="14">
        <v>291</v>
      </c>
      <c r="E102" s="14">
        <v>38.799999999999997</v>
      </c>
      <c r="F102" s="14">
        <v>33.299999999999997</v>
      </c>
      <c r="G102" s="14">
        <v>3</v>
      </c>
      <c r="H102" s="14">
        <v>3</v>
      </c>
      <c r="I102" s="13">
        <f t="shared" si="1"/>
        <v>873</v>
      </c>
      <c r="M102" s="15">
        <v>1195</v>
      </c>
      <c r="N102" s="15">
        <v>191</v>
      </c>
      <c r="O102" s="15">
        <v>643</v>
      </c>
      <c r="P102" s="15">
        <v>145</v>
      </c>
      <c r="Q102" s="15">
        <v>8</v>
      </c>
      <c r="R102" s="15">
        <v>6</v>
      </c>
      <c r="S102" s="15">
        <v>13</v>
      </c>
      <c r="T102" s="15">
        <v>4</v>
      </c>
    </row>
    <row r="103" spans="1:20" ht="25" x14ac:dyDescent="0.35">
      <c r="A103" s="14">
        <v>18</v>
      </c>
      <c r="B103" s="9" t="s">
        <v>45</v>
      </c>
      <c r="C103" s="14">
        <v>25</v>
      </c>
      <c r="D103" s="22">
        <v>1518</v>
      </c>
      <c r="E103" s="14">
        <v>100</v>
      </c>
      <c r="F103" s="14">
        <v>74.2</v>
      </c>
      <c r="G103" s="14">
        <v>3.4</v>
      </c>
      <c r="H103" s="14">
        <v>3.4</v>
      </c>
      <c r="I103" s="13">
        <f t="shared" si="1"/>
        <v>5161.2</v>
      </c>
      <c r="M103" s="15">
        <v>2442</v>
      </c>
      <c r="N103" s="15">
        <v>381</v>
      </c>
      <c r="O103" s="15">
        <v>1217</v>
      </c>
      <c r="P103" s="15">
        <v>293</v>
      </c>
      <c r="Q103" s="15">
        <v>11</v>
      </c>
      <c r="R103" s="15">
        <v>8</v>
      </c>
      <c r="S103" s="15">
        <v>20</v>
      </c>
      <c r="T103" s="15">
        <v>8</v>
      </c>
    </row>
    <row r="104" spans="1:20" ht="25" x14ac:dyDescent="0.35">
      <c r="A104" s="13">
        <f>101</f>
        <v>101</v>
      </c>
      <c r="B104" s="7" t="s">
        <v>133</v>
      </c>
      <c r="C104" s="13">
        <v>12</v>
      </c>
      <c r="D104" s="13">
        <v>195</v>
      </c>
      <c r="E104" s="13">
        <v>31.6</v>
      </c>
      <c r="F104" s="13">
        <v>16.399999999999999</v>
      </c>
      <c r="G104" s="13">
        <v>2.66</v>
      </c>
      <c r="H104" s="13">
        <v>2.66</v>
      </c>
      <c r="I104" s="13">
        <f t="shared" si="1"/>
        <v>518.70000000000005</v>
      </c>
      <c r="M104" s="15">
        <v>1035</v>
      </c>
      <c r="N104" s="15">
        <v>192</v>
      </c>
      <c r="O104" s="15">
        <v>485</v>
      </c>
      <c r="P104" s="15">
        <v>115</v>
      </c>
      <c r="Q104" s="15">
        <v>8</v>
      </c>
      <c r="R104" s="15">
        <v>6</v>
      </c>
      <c r="S104" s="15">
        <v>10</v>
      </c>
      <c r="T104" s="15">
        <v>4</v>
      </c>
    </row>
    <row r="105" spans="1:20" ht="25" x14ac:dyDescent="0.35">
      <c r="A105" s="14">
        <v>17</v>
      </c>
      <c r="B105" s="9" t="s">
        <v>44</v>
      </c>
      <c r="C105" s="14">
        <v>25</v>
      </c>
      <c r="D105" s="22">
        <v>1313</v>
      </c>
      <c r="E105" s="14">
        <v>100</v>
      </c>
      <c r="F105" s="14">
        <v>89.8</v>
      </c>
      <c r="G105" s="14">
        <v>3.41</v>
      </c>
      <c r="H105" s="14">
        <v>3.41</v>
      </c>
      <c r="I105" s="13">
        <f t="shared" si="1"/>
        <v>4477.33</v>
      </c>
      <c r="M105" s="15">
        <v>2332</v>
      </c>
      <c r="N105" s="15">
        <v>896</v>
      </c>
      <c r="O105" s="15">
        <v>1276</v>
      </c>
      <c r="P105" s="15">
        <v>594</v>
      </c>
      <c r="Q105" s="15">
        <v>13</v>
      </c>
      <c r="R105" s="15">
        <v>12</v>
      </c>
      <c r="S105" s="15">
        <v>25</v>
      </c>
      <c r="T105" s="15">
        <v>14</v>
      </c>
    </row>
    <row r="106" spans="1:20" ht="25" x14ac:dyDescent="0.35">
      <c r="A106" s="14">
        <f>28</f>
        <v>28</v>
      </c>
      <c r="B106" s="9" t="s">
        <v>56</v>
      </c>
      <c r="C106" s="14">
        <v>21</v>
      </c>
      <c r="D106" s="14">
        <v>664</v>
      </c>
      <c r="E106" s="14">
        <v>100</v>
      </c>
      <c r="F106" s="14">
        <v>82.5</v>
      </c>
      <c r="G106" s="14">
        <v>3.31</v>
      </c>
      <c r="H106" s="14">
        <v>3.31</v>
      </c>
      <c r="I106" s="13">
        <f t="shared" si="1"/>
        <v>2197.84</v>
      </c>
      <c r="M106" s="15">
        <v>2817</v>
      </c>
      <c r="N106" s="15">
        <v>473</v>
      </c>
      <c r="O106" s="15">
        <v>1310</v>
      </c>
      <c r="P106" s="15">
        <v>329</v>
      </c>
      <c r="Q106" s="15">
        <v>12</v>
      </c>
      <c r="R106" s="15">
        <v>9</v>
      </c>
      <c r="S106" s="15">
        <v>21</v>
      </c>
      <c r="T106" s="15">
        <v>8</v>
      </c>
    </row>
    <row r="107" spans="1:20" ht="25" x14ac:dyDescent="0.35">
      <c r="A107" s="14">
        <f>51</f>
        <v>51</v>
      </c>
      <c r="B107" s="9" t="s">
        <v>79</v>
      </c>
      <c r="C107" s="14">
        <v>15</v>
      </c>
      <c r="D107" s="14">
        <v>446</v>
      </c>
      <c r="E107" s="14">
        <v>98.5</v>
      </c>
      <c r="F107" s="14">
        <v>73.900000000000006</v>
      </c>
      <c r="G107" s="14">
        <v>3.11</v>
      </c>
      <c r="H107" s="14">
        <v>3.11</v>
      </c>
      <c r="I107" s="13">
        <f t="shared" si="1"/>
        <v>1387.06</v>
      </c>
      <c r="M107" s="15">
        <v>2217</v>
      </c>
      <c r="N107" s="15">
        <v>302</v>
      </c>
      <c r="O107" s="15">
        <v>1082</v>
      </c>
      <c r="P107" s="15">
        <v>210</v>
      </c>
      <c r="Q107" s="15">
        <v>10</v>
      </c>
      <c r="R107" s="15">
        <v>7</v>
      </c>
      <c r="S107" s="15">
        <v>17</v>
      </c>
      <c r="T107" s="15">
        <v>6</v>
      </c>
    </row>
    <row r="108" spans="1:20" ht="25" x14ac:dyDescent="0.35">
      <c r="A108" s="14">
        <f>33</f>
        <v>33</v>
      </c>
      <c r="B108" s="9" t="s">
        <v>62</v>
      </c>
      <c r="C108" s="14">
        <v>14</v>
      </c>
      <c r="D108" s="14">
        <v>732</v>
      </c>
      <c r="E108" s="14">
        <v>100</v>
      </c>
      <c r="F108" s="14">
        <v>84.2</v>
      </c>
      <c r="G108" s="14">
        <v>3.29</v>
      </c>
      <c r="H108" s="14">
        <v>3.29</v>
      </c>
      <c r="I108" s="13">
        <f t="shared" si="1"/>
        <v>2408.2800000000002</v>
      </c>
      <c r="M108" s="15">
        <v>1737</v>
      </c>
      <c r="N108" s="15">
        <v>320</v>
      </c>
      <c r="O108" s="15">
        <v>875</v>
      </c>
      <c r="P108" s="15">
        <v>252</v>
      </c>
      <c r="Q108" s="15">
        <v>10</v>
      </c>
      <c r="R108" s="15">
        <v>8</v>
      </c>
      <c r="S108" s="15">
        <v>17</v>
      </c>
      <c r="T108" s="15">
        <v>7</v>
      </c>
    </row>
    <row r="109" spans="1:20" ht="25" x14ac:dyDescent="0.35">
      <c r="A109" s="14">
        <v>91</v>
      </c>
      <c r="B109" s="9" t="s">
        <v>119</v>
      </c>
      <c r="C109" s="14">
        <v>9</v>
      </c>
      <c r="D109" s="14">
        <v>97</v>
      </c>
      <c r="E109" s="14">
        <v>24.6</v>
      </c>
      <c r="F109" s="14">
        <v>39</v>
      </c>
      <c r="G109" s="14">
        <v>2.75</v>
      </c>
      <c r="H109" s="14">
        <v>2.75</v>
      </c>
      <c r="I109" s="13">
        <f t="shared" si="1"/>
        <v>266.75</v>
      </c>
      <c r="M109" s="15">
        <v>1304</v>
      </c>
      <c r="N109" s="15">
        <v>131</v>
      </c>
      <c r="O109" s="15">
        <v>508</v>
      </c>
      <c r="P109" s="15">
        <v>82</v>
      </c>
      <c r="Q109" s="15">
        <v>7</v>
      </c>
      <c r="R109" s="15">
        <v>5</v>
      </c>
      <c r="S109" s="15">
        <v>10</v>
      </c>
      <c r="T109" s="15">
        <v>3</v>
      </c>
    </row>
    <row r="110" spans="1:20" ht="25" x14ac:dyDescent="0.35">
      <c r="A110" s="14">
        <f>33</f>
        <v>33</v>
      </c>
      <c r="B110" s="9" t="s">
        <v>63</v>
      </c>
      <c r="C110" s="14">
        <v>14</v>
      </c>
      <c r="D110" s="14">
        <v>611</v>
      </c>
      <c r="E110" s="14">
        <v>100</v>
      </c>
      <c r="F110" s="14">
        <v>73.2</v>
      </c>
      <c r="G110" s="14">
        <v>3.29</v>
      </c>
      <c r="H110" s="14">
        <v>3.29</v>
      </c>
      <c r="I110" s="13">
        <f t="shared" si="1"/>
        <v>2010.19</v>
      </c>
      <c r="M110" s="15">
        <v>2362</v>
      </c>
      <c r="N110" s="15">
        <v>584</v>
      </c>
      <c r="O110" s="15">
        <v>1211</v>
      </c>
      <c r="P110" s="15">
        <v>392</v>
      </c>
      <c r="Q110" s="15">
        <v>12</v>
      </c>
      <c r="R110" s="15">
        <v>9</v>
      </c>
      <c r="S110" s="15">
        <v>20</v>
      </c>
      <c r="T110" s="15">
        <v>9</v>
      </c>
    </row>
    <row r="111" spans="1:20" ht="25" x14ac:dyDescent="0.35">
      <c r="A111" s="14">
        <f>33</f>
        <v>33</v>
      </c>
      <c r="B111" s="9" t="s">
        <v>61</v>
      </c>
      <c r="C111" s="14">
        <v>25</v>
      </c>
      <c r="D111" s="14">
        <v>830</v>
      </c>
      <c r="E111" s="14">
        <v>92.8</v>
      </c>
      <c r="F111" s="14">
        <v>72.8</v>
      </c>
      <c r="G111" s="14">
        <v>3.29</v>
      </c>
      <c r="H111" s="14">
        <v>3.29</v>
      </c>
      <c r="I111" s="13">
        <f t="shared" si="1"/>
        <v>2730.7</v>
      </c>
      <c r="M111" s="15">
        <v>2332</v>
      </c>
      <c r="N111" s="15">
        <v>227</v>
      </c>
      <c r="O111" s="15">
        <v>1071</v>
      </c>
      <c r="P111" s="15">
        <v>175</v>
      </c>
      <c r="Q111" s="15">
        <v>9</v>
      </c>
      <c r="R111" s="15">
        <v>6</v>
      </c>
      <c r="S111" s="15">
        <v>14</v>
      </c>
      <c r="T111" s="15">
        <v>5</v>
      </c>
    </row>
    <row r="112" spans="1:20" ht="25" x14ac:dyDescent="0.35">
      <c r="A112" s="14">
        <f>70</f>
        <v>70</v>
      </c>
      <c r="B112" s="9" t="s">
        <v>97</v>
      </c>
      <c r="C112" s="14">
        <v>13</v>
      </c>
      <c r="D112" s="14">
        <v>372</v>
      </c>
      <c r="E112" s="14">
        <v>29.9</v>
      </c>
      <c r="F112" s="14">
        <v>28.9</v>
      </c>
      <c r="G112" s="14">
        <v>2.96</v>
      </c>
      <c r="H112" s="14">
        <v>2.96</v>
      </c>
      <c r="I112" s="13">
        <f t="shared" si="1"/>
        <v>1101.1199999999999</v>
      </c>
      <c r="M112" s="15">
        <v>1499</v>
      </c>
      <c r="N112" s="15">
        <v>317</v>
      </c>
      <c r="O112" s="15">
        <v>900</v>
      </c>
      <c r="P112" s="15">
        <v>202</v>
      </c>
      <c r="Q112" s="15">
        <v>9</v>
      </c>
      <c r="R112" s="15">
        <v>7</v>
      </c>
      <c r="S112" s="15">
        <v>12</v>
      </c>
      <c r="T112" s="15">
        <v>6</v>
      </c>
    </row>
    <row r="113" spans="1:20" ht="25" x14ac:dyDescent="0.35">
      <c r="A113" s="14">
        <v>115</v>
      </c>
      <c r="B113" s="9" t="s">
        <v>147</v>
      </c>
      <c r="C113" s="14">
        <v>10</v>
      </c>
      <c r="D113" s="14">
        <v>272</v>
      </c>
      <c r="E113" s="14">
        <v>50</v>
      </c>
      <c r="F113" s="14">
        <v>22.4</v>
      </c>
      <c r="G113" s="14">
        <v>2.48</v>
      </c>
      <c r="H113" s="14">
        <v>2.48</v>
      </c>
      <c r="I113" s="13">
        <f t="shared" si="1"/>
        <v>674.56</v>
      </c>
      <c r="M113" s="15">
        <v>1330</v>
      </c>
      <c r="N113" s="15">
        <v>188</v>
      </c>
      <c r="O113" s="15">
        <v>828</v>
      </c>
      <c r="P113" s="15">
        <v>131</v>
      </c>
      <c r="Q113" s="15">
        <v>8</v>
      </c>
      <c r="R113" s="15">
        <v>6</v>
      </c>
      <c r="S113" s="15">
        <v>13</v>
      </c>
      <c r="T113" s="15">
        <v>4</v>
      </c>
    </row>
    <row r="114" spans="1:20" ht="37.5" x14ac:dyDescent="0.35">
      <c r="A114" s="14">
        <f>112</f>
        <v>112</v>
      </c>
      <c r="B114" s="9" t="s">
        <v>145</v>
      </c>
      <c r="C114" s="14">
        <v>5</v>
      </c>
      <c r="D114" s="14">
        <v>68</v>
      </c>
      <c r="E114" s="14">
        <v>100</v>
      </c>
      <c r="F114" s="14">
        <v>11.8</v>
      </c>
      <c r="G114" s="14">
        <v>2.5</v>
      </c>
      <c r="H114" s="14">
        <v>2.5</v>
      </c>
      <c r="I114" s="13">
        <f t="shared" si="1"/>
        <v>170</v>
      </c>
      <c r="M114" s="15">
        <v>261</v>
      </c>
      <c r="N114" s="15">
        <v>56</v>
      </c>
      <c r="O114" s="15">
        <v>140</v>
      </c>
      <c r="P114" s="15">
        <v>35</v>
      </c>
      <c r="Q114" s="15">
        <v>4</v>
      </c>
      <c r="R114" s="15">
        <v>3</v>
      </c>
      <c r="S114" s="15">
        <v>3</v>
      </c>
      <c r="T114" s="15">
        <v>1</v>
      </c>
    </row>
    <row r="115" spans="1:20" ht="25" x14ac:dyDescent="0.35">
      <c r="A115" s="14">
        <f>15</f>
        <v>15</v>
      </c>
      <c r="B115" s="9" t="s">
        <v>43</v>
      </c>
      <c r="C115" s="14">
        <v>22</v>
      </c>
      <c r="D115" s="22">
        <v>1252</v>
      </c>
      <c r="E115" s="14">
        <v>100</v>
      </c>
      <c r="F115" s="14">
        <v>83.5</v>
      </c>
      <c r="G115" s="14">
        <v>3.42</v>
      </c>
      <c r="H115" s="14">
        <v>3.42</v>
      </c>
      <c r="I115" s="13">
        <f t="shared" si="1"/>
        <v>4281.84</v>
      </c>
      <c r="M115" s="15">
        <v>2019</v>
      </c>
      <c r="N115" s="15">
        <v>212</v>
      </c>
      <c r="O115" s="15">
        <v>1050</v>
      </c>
      <c r="P115" s="15">
        <v>175</v>
      </c>
      <c r="Q115" s="15">
        <v>10</v>
      </c>
      <c r="R115" s="15">
        <v>6</v>
      </c>
      <c r="S115" s="15">
        <v>17</v>
      </c>
      <c r="T115" s="15">
        <v>5</v>
      </c>
    </row>
    <row r="116" spans="1:20" ht="25" x14ac:dyDescent="0.35">
      <c r="A116" s="14">
        <f>99</f>
        <v>99</v>
      </c>
      <c r="B116" s="9" t="s">
        <v>128</v>
      </c>
      <c r="C116" s="14">
        <v>7</v>
      </c>
      <c r="D116" s="14">
        <v>75</v>
      </c>
      <c r="E116" s="14">
        <v>83.7</v>
      </c>
      <c r="F116" s="14">
        <v>13.2</v>
      </c>
      <c r="G116" s="14">
        <v>2.67</v>
      </c>
      <c r="H116" s="14">
        <v>2.67</v>
      </c>
      <c r="I116" s="13">
        <f t="shared" si="1"/>
        <v>200.25</v>
      </c>
      <c r="M116" s="15">
        <v>1410</v>
      </c>
      <c r="N116" s="15">
        <v>197</v>
      </c>
      <c r="O116" s="15">
        <v>648</v>
      </c>
      <c r="P116" s="15">
        <v>122</v>
      </c>
      <c r="Q116" s="15">
        <v>7</v>
      </c>
      <c r="R116" s="15">
        <v>6</v>
      </c>
      <c r="S116" s="15">
        <v>12</v>
      </c>
      <c r="T116" s="15">
        <v>4</v>
      </c>
    </row>
    <row r="117" spans="1:20" ht="25" x14ac:dyDescent="0.35">
      <c r="A117" s="14">
        <f>65</f>
        <v>65</v>
      </c>
      <c r="B117" s="9" t="s">
        <v>93</v>
      </c>
      <c r="C117" s="14">
        <v>13</v>
      </c>
      <c r="D117" s="14">
        <v>393</v>
      </c>
      <c r="E117" s="14">
        <v>53.8</v>
      </c>
      <c r="F117" s="14">
        <v>28.9</v>
      </c>
      <c r="G117" s="14">
        <v>3</v>
      </c>
      <c r="H117" s="14">
        <v>3</v>
      </c>
      <c r="I117" s="13">
        <f t="shared" si="1"/>
        <v>1179</v>
      </c>
      <c r="M117" s="15">
        <v>821</v>
      </c>
      <c r="N117" s="15">
        <v>179</v>
      </c>
      <c r="O117" s="15">
        <v>436</v>
      </c>
      <c r="P117" s="15">
        <v>121</v>
      </c>
      <c r="Q117" s="15">
        <v>7</v>
      </c>
      <c r="R117" s="15">
        <v>5</v>
      </c>
      <c r="S117" s="15">
        <v>8</v>
      </c>
      <c r="T117" s="15">
        <v>3</v>
      </c>
    </row>
    <row r="118" spans="1:20" ht="25" x14ac:dyDescent="0.35">
      <c r="A118" s="14">
        <v>109</v>
      </c>
      <c r="B118" s="9" t="s">
        <v>141</v>
      </c>
      <c r="C118" s="14">
        <v>13</v>
      </c>
      <c r="D118" s="14">
        <v>164</v>
      </c>
      <c r="E118" s="14">
        <v>100</v>
      </c>
      <c r="F118" s="14">
        <v>29.5</v>
      </c>
      <c r="G118" s="14">
        <v>2.5299999999999998</v>
      </c>
      <c r="H118" s="14">
        <v>2.5299999999999998</v>
      </c>
      <c r="I118" s="13">
        <f t="shared" si="1"/>
        <v>414.91999999999996</v>
      </c>
      <c r="M118" s="15">
        <v>734</v>
      </c>
      <c r="N118" s="15">
        <v>130</v>
      </c>
      <c r="O118" s="15">
        <v>494</v>
      </c>
      <c r="P118" s="15">
        <v>100</v>
      </c>
      <c r="Q118" s="15">
        <v>6</v>
      </c>
      <c r="R118" s="15">
        <v>5</v>
      </c>
      <c r="S118" s="15">
        <v>7</v>
      </c>
      <c r="T118" s="15">
        <v>3</v>
      </c>
    </row>
    <row r="119" spans="1:20" ht="25" x14ac:dyDescent="0.35">
      <c r="A119" s="14">
        <v>107</v>
      </c>
      <c r="B119" s="9" t="s">
        <v>139</v>
      </c>
      <c r="C119" s="14">
        <v>17</v>
      </c>
      <c r="D119" s="14">
        <v>296</v>
      </c>
      <c r="E119" s="14">
        <v>40.200000000000003</v>
      </c>
      <c r="F119" s="14">
        <v>30.5</v>
      </c>
      <c r="G119" s="14">
        <v>2.56</v>
      </c>
      <c r="H119" s="14">
        <v>2.56</v>
      </c>
      <c r="I119" s="13">
        <f t="shared" si="1"/>
        <v>757.76</v>
      </c>
      <c r="M119" s="15">
        <v>1383</v>
      </c>
      <c r="N119" s="15">
        <v>260</v>
      </c>
      <c r="O119" s="15">
        <v>758</v>
      </c>
      <c r="P119" s="15">
        <v>180</v>
      </c>
      <c r="Q119" s="15">
        <v>9</v>
      </c>
      <c r="R119" s="15">
        <v>7</v>
      </c>
      <c r="S119" s="15">
        <v>13</v>
      </c>
      <c r="T119" s="15">
        <v>5</v>
      </c>
    </row>
    <row r="120" spans="1:20" x14ac:dyDescent="0.35">
      <c r="A120" s="14">
        <f>10</f>
        <v>10</v>
      </c>
      <c r="B120" s="9" t="s">
        <v>37</v>
      </c>
      <c r="C120" s="14">
        <v>24</v>
      </c>
      <c r="D120" s="14">
        <v>946</v>
      </c>
      <c r="E120" s="14">
        <v>100</v>
      </c>
      <c r="F120" s="14">
        <v>74.599999999999994</v>
      </c>
      <c r="G120" s="14">
        <v>3.45</v>
      </c>
      <c r="H120" s="14">
        <v>3.45</v>
      </c>
      <c r="I120" s="13">
        <f t="shared" si="1"/>
        <v>3263.7000000000003</v>
      </c>
      <c r="M120" s="15">
        <v>1902</v>
      </c>
      <c r="N120" s="15">
        <v>322</v>
      </c>
      <c r="O120" s="15">
        <v>901</v>
      </c>
      <c r="P120" s="15">
        <v>227</v>
      </c>
      <c r="Q120" s="15">
        <v>10</v>
      </c>
      <c r="R120" s="15">
        <v>7</v>
      </c>
      <c r="S120" s="15">
        <v>15</v>
      </c>
      <c r="T120" s="15">
        <v>6</v>
      </c>
    </row>
    <row r="121" spans="1:20" ht="37.5" x14ac:dyDescent="0.35">
      <c r="A121" s="14">
        <v>123</v>
      </c>
      <c r="B121" s="19" t="s">
        <v>155</v>
      </c>
      <c r="C121" s="14">
        <v>4</v>
      </c>
      <c r="D121" s="14">
        <v>22</v>
      </c>
      <c r="E121" s="14">
        <v>35.6</v>
      </c>
      <c r="F121" s="14">
        <v>16.399999999999999</v>
      </c>
      <c r="G121" s="14">
        <v>2.19</v>
      </c>
      <c r="H121" s="14">
        <v>2.19</v>
      </c>
      <c r="I121" s="13">
        <f t="shared" si="1"/>
        <v>48.18</v>
      </c>
      <c r="M121" s="15">
        <v>411</v>
      </c>
      <c r="N121" s="15">
        <v>129</v>
      </c>
      <c r="O121" s="15">
        <v>235</v>
      </c>
      <c r="P121" s="15">
        <v>89</v>
      </c>
      <c r="Q121" s="15">
        <v>5</v>
      </c>
      <c r="R121" s="15">
        <v>4</v>
      </c>
      <c r="S121" s="15">
        <v>5</v>
      </c>
      <c r="T121" s="15">
        <v>1</v>
      </c>
    </row>
    <row r="122" spans="1:20" ht="25" x14ac:dyDescent="0.35">
      <c r="A122" s="14">
        <f>116</f>
        <v>116</v>
      </c>
      <c r="B122" s="9" t="s">
        <v>148</v>
      </c>
      <c r="C122" s="14">
        <v>13</v>
      </c>
      <c r="D122" s="14">
        <v>161</v>
      </c>
      <c r="E122" s="14">
        <v>55.9</v>
      </c>
      <c r="F122" s="14">
        <v>29</v>
      </c>
      <c r="G122" s="14">
        <v>2.4300000000000002</v>
      </c>
      <c r="H122" s="14">
        <v>2.4300000000000002</v>
      </c>
      <c r="I122" s="13">
        <f t="shared" si="1"/>
        <v>391.23</v>
      </c>
      <c r="M122" s="15">
        <v>173</v>
      </c>
      <c r="N122" s="15">
        <v>73</v>
      </c>
      <c r="O122" s="15">
        <v>127</v>
      </c>
      <c r="P122" s="15">
        <v>63</v>
      </c>
      <c r="Q122" s="15">
        <v>4</v>
      </c>
      <c r="R122" s="15">
        <v>4</v>
      </c>
      <c r="S122" s="15">
        <v>3</v>
      </c>
      <c r="T122" s="15">
        <v>2</v>
      </c>
    </row>
  </sheetData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workbookViewId="0">
      <selection activeCell="J3" sqref="J3"/>
    </sheetView>
  </sheetViews>
  <sheetFormatPr defaultRowHeight="14.5" x14ac:dyDescent="0.35"/>
  <cols>
    <col min="1" max="1" width="8.7265625" style="15"/>
    <col min="2" max="2" width="17.54296875" customWidth="1"/>
    <col min="10" max="11" width="14.26953125" customWidth="1"/>
    <col min="12" max="12" width="13.08984375" customWidth="1"/>
  </cols>
  <sheetData>
    <row r="1" spans="1:12" s="26" customFormat="1" ht="15.5" x14ac:dyDescent="0.35">
      <c r="A1" s="106" t="s">
        <v>186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8"/>
    </row>
    <row r="2" spans="1:12" ht="42" x14ac:dyDescent="0.35">
      <c r="A2" s="27" t="s">
        <v>3</v>
      </c>
      <c r="B2" s="27" t="s">
        <v>4</v>
      </c>
      <c r="C2" s="27" t="s">
        <v>5</v>
      </c>
      <c r="D2" s="27" t="s">
        <v>6</v>
      </c>
      <c r="E2" s="27" t="s">
        <v>7</v>
      </c>
      <c r="F2" s="27" t="s">
        <v>8</v>
      </c>
      <c r="G2" s="27" t="s">
        <v>14</v>
      </c>
      <c r="H2" s="27" t="s">
        <v>163</v>
      </c>
      <c r="I2" s="27" t="s">
        <v>164</v>
      </c>
      <c r="J2" s="11" t="s">
        <v>165</v>
      </c>
      <c r="K2" s="11" t="s">
        <v>166</v>
      </c>
      <c r="L2" s="11" t="s">
        <v>167</v>
      </c>
    </row>
    <row r="3" spans="1:12" ht="25" x14ac:dyDescent="0.35">
      <c r="A3" s="13">
        <v>1</v>
      </c>
      <c r="B3" s="7" t="s">
        <v>28</v>
      </c>
      <c r="C3" s="7">
        <v>11</v>
      </c>
      <c r="D3" s="8">
        <v>1550</v>
      </c>
      <c r="E3" s="7">
        <v>100</v>
      </c>
      <c r="F3" s="7">
        <v>91.9</v>
      </c>
      <c r="G3" s="7">
        <v>3.63</v>
      </c>
      <c r="H3" s="7">
        <f>D3*G3</f>
        <v>5626.5</v>
      </c>
      <c r="I3" s="7">
        <f>E3*G3/100</f>
        <v>3.63</v>
      </c>
      <c r="J3">
        <f>CORREL(G3:G131,H3:H131)</f>
        <v>0.65072771698756993</v>
      </c>
      <c r="K3">
        <f>CORREL(G3:G131,I3:I131)</f>
        <v>0.80584628114732348</v>
      </c>
      <c r="L3">
        <f>CORREL(H3:H131,I3:I131)</f>
        <v>0.60675515275528147</v>
      </c>
    </row>
    <row r="4" spans="1:12" ht="25" x14ac:dyDescent="0.35">
      <c r="A4" s="14">
        <v>2</v>
      </c>
      <c r="B4" s="9" t="s">
        <v>29</v>
      </c>
      <c r="C4" s="9">
        <v>2</v>
      </c>
      <c r="D4" s="9">
        <v>102</v>
      </c>
      <c r="E4" s="9">
        <v>100</v>
      </c>
      <c r="F4" s="9">
        <v>95.5</v>
      </c>
      <c r="G4" s="9">
        <v>3.58</v>
      </c>
      <c r="H4" s="7">
        <f t="shared" ref="H4:H67" si="0">D4*G4</f>
        <v>365.16</v>
      </c>
      <c r="I4" s="7">
        <f t="shared" ref="I4:I67" si="1">E4*G4/100</f>
        <v>3.58</v>
      </c>
    </row>
    <row r="5" spans="1:12" ht="25" x14ac:dyDescent="0.35">
      <c r="A5" s="14">
        <f>3</f>
        <v>3</v>
      </c>
      <c r="B5" s="9" t="s">
        <v>30</v>
      </c>
      <c r="C5" s="9">
        <v>30</v>
      </c>
      <c r="D5" s="10">
        <v>2847</v>
      </c>
      <c r="E5" s="9">
        <v>112.4</v>
      </c>
      <c r="F5" s="9">
        <v>95.1</v>
      </c>
      <c r="G5" s="9">
        <v>3.53</v>
      </c>
      <c r="H5" s="7">
        <f t="shared" si="0"/>
        <v>10049.91</v>
      </c>
      <c r="I5" s="7">
        <f t="shared" si="1"/>
        <v>3.9677199999999999</v>
      </c>
    </row>
    <row r="6" spans="1:12" ht="37.5" x14ac:dyDescent="0.35">
      <c r="A6" s="14">
        <f>3</f>
        <v>3</v>
      </c>
      <c r="B6" s="9" t="s">
        <v>31</v>
      </c>
      <c r="C6" s="9">
        <v>15</v>
      </c>
      <c r="D6" s="9">
        <v>651</v>
      </c>
      <c r="E6" s="9">
        <v>100</v>
      </c>
      <c r="F6" s="9">
        <v>84.7</v>
      </c>
      <c r="G6" s="9">
        <v>3.53</v>
      </c>
      <c r="H6" s="7">
        <f t="shared" si="0"/>
        <v>2298.0299999999997</v>
      </c>
      <c r="I6" s="7">
        <f t="shared" si="1"/>
        <v>3.53</v>
      </c>
    </row>
    <row r="7" spans="1:12" x14ac:dyDescent="0.35">
      <c r="A7" s="14">
        <v>5</v>
      </c>
      <c r="B7" s="9" t="s">
        <v>32</v>
      </c>
      <c r="C7" s="9">
        <v>28</v>
      </c>
      <c r="D7" s="10">
        <v>1494</v>
      </c>
      <c r="E7" s="9">
        <v>100</v>
      </c>
      <c r="F7" s="9">
        <v>91.3</v>
      </c>
      <c r="G7" s="9">
        <v>3.51</v>
      </c>
      <c r="H7" s="7">
        <f t="shared" si="0"/>
        <v>5243.94</v>
      </c>
      <c r="I7" s="7">
        <f t="shared" si="1"/>
        <v>3.51</v>
      </c>
    </row>
    <row r="8" spans="1:12" x14ac:dyDescent="0.35">
      <c r="A8" s="14">
        <v>6</v>
      </c>
      <c r="B8" s="9" t="s">
        <v>33</v>
      </c>
      <c r="C8" s="9">
        <v>32</v>
      </c>
      <c r="D8" s="10">
        <v>3177</v>
      </c>
      <c r="E8" s="9">
        <v>100</v>
      </c>
      <c r="F8" s="9">
        <v>91.3</v>
      </c>
      <c r="G8" s="9">
        <v>3.5</v>
      </c>
      <c r="H8" s="7">
        <f t="shared" si="0"/>
        <v>11119.5</v>
      </c>
      <c r="I8" s="7">
        <f t="shared" si="1"/>
        <v>3.5</v>
      </c>
    </row>
    <row r="9" spans="1:12" x14ac:dyDescent="0.35">
      <c r="A9" s="14">
        <v>7</v>
      </c>
      <c r="B9" s="9" t="s">
        <v>34</v>
      </c>
      <c r="C9" s="9">
        <v>31</v>
      </c>
      <c r="D9" s="10">
        <v>3405</v>
      </c>
      <c r="E9" s="9">
        <v>106.7</v>
      </c>
      <c r="F9" s="9">
        <v>86.8</v>
      </c>
      <c r="G9" s="9">
        <v>3.49</v>
      </c>
      <c r="H9" s="7">
        <f t="shared" si="0"/>
        <v>11883.45</v>
      </c>
      <c r="I9" s="7">
        <f t="shared" si="1"/>
        <v>3.7238300000000004</v>
      </c>
    </row>
    <row r="10" spans="1:12" ht="25" x14ac:dyDescent="0.35">
      <c r="A10" s="14">
        <v>8</v>
      </c>
      <c r="B10" s="9" t="s">
        <v>35</v>
      </c>
      <c r="C10" s="9">
        <v>31</v>
      </c>
      <c r="D10" s="10">
        <v>2124</v>
      </c>
      <c r="E10" s="9">
        <v>100</v>
      </c>
      <c r="F10" s="9">
        <v>78</v>
      </c>
      <c r="G10" s="9">
        <v>3.47</v>
      </c>
      <c r="H10" s="7">
        <f t="shared" si="0"/>
        <v>7370.2800000000007</v>
      </c>
      <c r="I10" s="7">
        <f t="shared" si="1"/>
        <v>3.47</v>
      </c>
    </row>
    <row r="11" spans="1:12" ht="25" x14ac:dyDescent="0.35">
      <c r="A11" s="14">
        <v>9</v>
      </c>
      <c r="B11" s="9" t="s">
        <v>36</v>
      </c>
      <c r="C11" s="9">
        <v>25</v>
      </c>
      <c r="D11" s="10">
        <v>1883</v>
      </c>
      <c r="E11" s="9">
        <v>100</v>
      </c>
      <c r="F11" s="9">
        <v>79.7</v>
      </c>
      <c r="G11" s="9">
        <v>3.46</v>
      </c>
      <c r="H11" s="7">
        <f t="shared" si="0"/>
        <v>6515.18</v>
      </c>
      <c r="I11" s="7">
        <f t="shared" si="1"/>
        <v>3.46</v>
      </c>
    </row>
    <row r="12" spans="1:12" x14ac:dyDescent="0.35">
      <c r="A12" s="14">
        <f>10</f>
        <v>10</v>
      </c>
      <c r="B12" s="9" t="s">
        <v>37</v>
      </c>
      <c r="C12" s="9">
        <v>24</v>
      </c>
      <c r="D12" s="9">
        <v>946</v>
      </c>
      <c r="E12" s="9">
        <v>100</v>
      </c>
      <c r="F12" s="9">
        <v>74.599999999999994</v>
      </c>
      <c r="G12" s="9">
        <v>3.45</v>
      </c>
      <c r="H12" s="7">
        <f t="shared" si="0"/>
        <v>3263.7000000000003</v>
      </c>
      <c r="I12" s="7">
        <f t="shared" si="1"/>
        <v>3.45</v>
      </c>
    </row>
    <row r="13" spans="1:12" ht="37.5" x14ac:dyDescent="0.35">
      <c r="A13" s="14">
        <f>10</f>
        <v>10</v>
      </c>
      <c r="B13" s="9" t="s">
        <v>38</v>
      </c>
      <c r="C13" s="9">
        <v>2</v>
      </c>
      <c r="D13" s="9">
        <v>451</v>
      </c>
      <c r="E13" s="9">
        <v>100</v>
      </c>
      <c r="F13" s="9">
        <v>82.8</v>
      </c>
      <c r="G13" s="9">
        <v>3.45</v>
      </c>
      <c r="H13" s="7">
        <f t="shared" si="0"/>
        <v>1555.95</v>
      </c>
      <c r="I13" s="7">
        <f t="shared" si="1"/>
        <v>3.45</v>
      </c>
    </row>
    <row r="14" spans="1:12" ht="25" x14ac:dyDescent="0.35">
      <c r="A14" s="14">
        <v>12</v>
      </c>
      <c r="B14" s="9" t="s">
        <v>39</v>
      </c>
      <c r="C14" s="9">
        <v>2</v>
      </c>
      <c r="D14" s="9">
        <v>82</v>
      </c>
      <c r="E14" s="9">
        <v>100</v>
      </c>
      <c r="F14" s="9">
        <v>32</v>
      </c>
      <c r="G14" s="9">
        <v>3.44</v>
      </c>
      <c r="H14" s="7">
        <f t="shared" si="0"/>
        <v>282.08</v>
      </c>
      <c r="I14" s="7">
        <f t="shared" si="1"/>
        <v>3.44</v>
      </c>
    </row>
    <row r="15" spans="1:12" ht="25" x14ac:dyDescent="0.35">
      <c r="A15" s="14">
        <f>13</f>
        <v>13</v>
      </c>
      <c r="B15" s="9" t="s">
        <v>40</v>
      </c>
      <c r="C15" s="9">
        <v>28</v>
      </c>
      <c r="D15" s="10">
        <v>1461</v>
      </c>
      <c r="E15" s="9">
        <v>97.7</v>
      </c>
      <c r="F15" s="9">
        <v>80.7</v>
      </c>
      <c r="G15" s="9">
        <v>3.43</v>
      </c>
      <c r="H15" s="7">
        <f t="shared" si="0"/>
        <v>5011.2300000000005</v>
      </c>
      <c r="I15" s="7">
        <f t="shared" si="1"/>
        <v>3.3511100000000003</v>
      </c>
    </row>
    <row r="16" spans="1:12" ht="25" x14ac:dyDescent="0.35">
      <c r="A16" s="14">
        <f>13</f>
        <v>13</v>
      </c>
      <c r="B16" s="9" t="s">
        <v>41</v>
      </c>
      <c r="C16" s="9">
        <v>28</v>
      </c>
      <c r="D16" s="10">
        <v>1378</v>
      </c>
      <c r="E16" s="9">
        <v>100</v>
      </c>
      <c r="F16" s="9">
        <v>83.8</v>
      </c>
      <c r="G16" s="9">
        <v>3.43</v>
      </c>
      <c r="H16" s="7">
        <f t="shared" si="0"/>
        <v>4726.54</v>
      </c>
      <c r="I16" s="7">
        <f t="shared" si="1"/>
        <v>3.43</v>
      </c>
    </row>
    <row r="17" spans="1:9" ht="25" x14ac:dyDescent="0.35">
      <c r="A17" s="14">
        <f>15</f>
        <v>15</v>
      </c>
      <c r="B17" s="9" t="s">
        <v>42</v>
      </c>
      <c r="C17" s="9">
        <v>28</v>
      </c>
      <c r="D17" s="10">
        <v>2563</v>
      </c>
      <c r="E17" s="9">
        <v>100</v>
      </c>
      <c r="F17" s="9">
        <v>83.3</v>
      </c>
      <c r="G17" s="9">
        <v>3.42</v>
      </c>
      <c r="H17" s="7">
        <f t="shared" si="0"/>
        <v>8765.4599999999991</v>
      </c>
      <c r="I17" s="7">
        <f t="shared" si="1"/>
        <v>3.42</v>
      </c>
    </row>
    <row r="18" spans="1:9" ht="25" x14ac:dyDescent="0.35">
      <c r="A18" s="14">
        <f>15</f>
        <v>15</v>
      </c>
      <c r="B18" s="9" t="s">
        <v>43</v>
      </c>
      <c r="C18" s="9">
        <v>22</v>
      </c>
      <c r="D18" s="10">
        <v>1252</v>
      </c>
      <c r="E18" s="9">
        <v>100</v>
      </c>
      <c r="F18" s="9">
        <v>83.5</v>
      </c>
      <c r="G18" s="9">
        <v>3.42</v>
      </c>
      <c r="H18" s="7">
        <f t="shared" si="0"/>
        <v>4281.84</v>
      </c>
      <c r="I18" s="7">
        <f t="shared" si="1"/>
        <v>3.42</v>
      </c>
    </row>
    <row r="19" spans="1:9" ht="25" x14ac:dyDescent="0.35">
      <c r="A19" s="14">
        <v>17</v>
      </c>
      <c r="B19" s="9" t="s">
        <v>44</v>
      </c>
      <c r="C19" s="9">
        <v>25</v>
      </c>
      <c r="D19" s="10">
        <v>1313</v>
      </c>
      <c r="E19" s="9">
        <v>100</v>
      </c>
      <c r="F19" s="9">
        <v>89.8</v>
      </c>
      <c r="G19" s="9">
        <v>3.41</v>
      </c>
      <c r="H19" s="7">
        <f t="shared" si="0"/>
        <v>4477.33</v>
      </c>
      <c r="I19" s="7">
        <f t="shared" si="1"/>
        <v>3.41</v>
      </c>
    </row>
    <row r="20" spans="1:9" ht="25" x14ac:dyDescent="0.35">
      <c r="A20" s="14">
        <v>18</v>
      </c>
      <c r="B20" s="9" t="s">
        <v>45</v>
      </c>
      <c r="C20" s="9">
        <v>25</v>
      </c>
      <c r="D20" s="10">
        <v>1518</v>
      </c>
      <c r="E20" s="9">
        <v>100</v>
      </c>
      <c r="F20" s="9">
        <v>74.2</v>
      </c>
      <c r="G20" s="9">
        <v>3.4</v>
      </c>
      <c r="H20" s="7">
        <f t="shared" si="0"/>
        <v>5161.2</v>
      </c>
      <c r="I20" s="7">
        <f t="shared" si="1"/>
        <v>3.4</v>
      </c>
    </row>
    <row r="21" spans="1:9" ht="25" x14ac:dyDescent="0.35">
      <c r="A21" s="14">
        <v>19</v>
      </c>
      <c r="B21" s="9" t="s">
        <v>46</v>
      </c>
      <c r="C21" s="9">
        <v>20</v>
      </c>
      <c r="D21" s="10">
        <v>1040</v>
      </c>
      <c r="E21" s="9">
        <v>100</v>
      </c>
      <c r="F21" s="9">
        <v>73.599999999999994</v>
      </c>
      <c r="G21" s="9">
        <v>3.39</v>
      </c>
      <c r="H21" s="7">
        <f t="shared" si="0"/>
        <v>3525.6</v>
      </c>
      <c r="I21" s="7">
        <f t="shared" si="1"/>
        <v>3.39</v>
      </c>
    </row>
    <row r="22" spans="1:9" ht="25" x14ac:dyDescent="0.35">
      <c r="A22" s="14">
        <v>20</v>
      </c>
      <c r="B22" s="9" t="s">
        <v>47</v>
      </c>
      <c r="C22" s="9">
        <v>23</v>
      </c>
      <c r="D22" s="9">
        <v>732</v>
      </c>
      <c r="E22" s="9">
        <v>100</v>
      </c>
      <c r="F22" s="9">
        <v>75</v>
      </c>
      <c r="G22" s="9">
        <v>3.38</v>
      </c>
      <c r="H22" s="7">
        <f t="shared" si="0"/>
        <v>2474.16</v>
      </c>
      <c r="I22" s="7">
        <f t="shared" si="1"/>
        <v>3.38</v>
      </c>
    </row>
    <row r="23" spans="1:9" x14ac:dyDescent="0.35">
      <c r="A23" s="14">
        <v>21</v>
      </c>
      <c r="B23" s="9" t="s">
        <v>48</v>
      </c>
      <c r="C23" s="9">
        <v>17</v>
      </c>
      <c r="D23" s="9">
        <v>900</v>
      </c>
      <c r="E23" s="9">
        <v>100</v>
      </c>
      <c r="F23" s="9">
        <v>77.2</v>
      </c>
      <c r="G23" s="9">
        <v>3.37</v>
      </c>
      <c r="H23" s="7">
        <f t="shared" si="0"/>
        <v>3033</v>
      </c>
      <c r="I23" s="7">
        <f t="shared" si="1"/>
        <v>3.37</v>
      </c>
    </row>
    <row r="24" spans="1:9" x14ac:dyDescent="0.35">
      <c r="A24" s="14">
        <v>22</v>
      </c>
      <c r="B24" s="9" t="s">
        <v>49</v>
      </c>
      <c r="C24" s="9">
        <v>23</v>
      </c>
      <c r="D24" s="10">
        <v>1406</v>
      </c>
      <c r="E24" s="9">
        <v>100</v>
      </c>
      <c r="F24" s="9">
        <v>62.4</v>
      </c>
      <c r="G24" s="9">
        <v>3.36</v>
      </c>
      <c r="H24" s="7">
        <f t="shared" si="0"/>
        <v>4724.16</v>
      </c>
      <c r="I24" s="7">
        <f t="shared" si="1"/>
        <v>3.36</v>
      </c>
    </row>
    <row r="25" spans="1:9" x14ac:dyDescent="0.35">
      <c r="A25" s="14">
        <f>23</f>
        <v>23</v>
      </c>
      <c r="B25" s="9" t="s">
        <v>50</v>
      </c>
      <c r="C25" s="9">
        <v>28</v>
      </c>
      <c r="D25" s="10">
        <v>1686</v>
      </c>
      <c r="E25" s="9">
        <v>99.2</v>
      </c>
      <c r="F25" s="9">
        <v>74.900000000000006</v>
      </c>
      <c r="G25" s="9">
        <v>3.35</v>
      </c>
      <c r="H25" s="7">
        <f t="shared" si="0"/>
        <v>5648.1</v>
      </c>
      <c r="I25" s="7">
        <f t="shared" si="1"/>
        <v>3.3231999999999999</v>
      </c>
    </row>
    <row r="26" spans="1:9" x14ac:dyDescent="0.35">
      <c r="A26" s="14">
        <f>23</f>
        <v>23</v>
      </c>
      <c r="B26" s="9" t="s">
        <v>51</v>
      </c>
      <c r="C26" s="9">
        <v>26</v>
      </c>
      <c r="D26" s="10">
        <v>1251</v>
      </c>
      <c r="E26" s="9">
        <v>100</v>
      </c>
      <c r="F26" s="9">
        <v>81.8</v>
      </c>
      <c r="G26" s="9">
        <v>3.35</v>
      </c>
      <c r="H26" s="7">
        <f t="shared" si="0"/>
        <v>4190.8500000000004</v>
      </c>
      <c r="I26" s="7">
        <f t="shared" si="1"/>
        <v>3.35</v>
      </c>
    </row>
    <row r="27" spans="1:9" ht="25" x14ac:dyDescent="0.35">
      <c r="A27" s="14">
        <f>25</f>
        <v>25</v>
      </c>
      <c r="B27" s="9" t="s">
        <v>52</v>
      </c>
      <c r="C27" s="9">
        <v>29</v>
      </c>
      <c r="D27" s="10">
        <v>1718</v>
      </c>
      <c r="E27" s="9">
        <v>100</v>
      </c>
      <c r="F27" s="9">
        <v>79</v>
      </c>
      <c r="G27" s="9">
        <v>3.34</v>
      </c>
      <c r="H27" s="7">
        <f t="shared" si="0"/>
        <v>5738.12</v>
      </c>
      <c r="I27" s="7">
        <f t="shared" si="1"/>
        <v>3.34</v>
      </c>
    </row>
    <row r="28" spans="1:9" ht="25" x14ac:dyDescent="0.35">
      <c r="A28" s="14">
        <f>25</f>
        <v>25</v>
      </c>
      <c r="B28" s="9" t="s">
        <v>53</v>
      </c>
      <c r="C28" s="9">
        <v>23</v>
      </c>
      <c r="D28" s="10">
        <v>1225</v>
      </c>
      <c r="E28" s="9">
        <v>100</v>
      </c>
      <c r="F28" s="9">
        <v>70.2</v>
      </c>
      <c r="G28" s="9">
        <v>3.34</v>
      </c>
      <c r="H28" s="7">
        <f t="shared" si="0"/>
        <v>4091.5</v>
      </c>
      <c r="I28" s="7">
        <f t="shared" si="1"/>
        <v>3.34</v>
      </c>
    </row>
    <row r="29" spans="1:9" x14ac:dyDescent="0.35">
      <c r="A29" s="14">
        <f>25</f>
        <v>25</v>
      </c>
      <c r="B29" s="9" t="s">
        <v>54</v>
      </c>
      <c r="C29" s="9">
        <v>24</v>
      </c>
      <c r="D29" s="10">
        <v>1065</v>
      </c>
      <c r="E29" s="9">
        <v>100</v>
      </c>
      <c r="F29" s="9">
        <v>78.8</v>
      </c>
      <c r="G29" s="9">
        <v>3.34</v>
      </c>
      <c r="H29" s="7">
        <f t="shared" si="0"/>
        <v>3557.1</v>
      </c>
      <c r="I29" s="7">
        <f t="shared" si="1"/>
        <v>3.34</v>
      </c>
    </row>
    <row r="30" spans="1:9" x14ac:dyDescent="0.35">
      <c r="A30" s="14">
        <f>28</f>
        <v>28</v>
      </c>
      <c r="B30" s="9" t="s">
        <v>55</v>
      </c>
      <c r="C30" s="9">
        <v>14</v>
      </c>
      <c r="D30" s="9">
        <v>763</v>
      </c>
      <c r="E30" s="9">
        <v>100</v>
      </c>
      <c r="F30" s="9">
        <v>73.8</v>
      </c>
      <c r="G30" s="9">
        <v>3.31</v>
      </c>
      <c r="H30" s="7">
        <f t="shared" si="0"/>
        <v>2525.5300000000002</v>
      </c>
      <c r="I30" s="7">
        <f t="shared" si="1"/>
        <v>3.31</v>
      </c>
    </row>
    <row r="31" spans="1:9" ht="25" x14ac:dyDescent="0.35">
      <c r="A31" s="14">
        <f>28</f>
        <v>28</v>
      </c>
      <c r="B31" s="9" t="s">
        <v>56</v>
      </c>
      <c r="C31" s="9">
        <v>21</v>
      </c>
      <c r="D31" s="9">
        <v>664</v>
      </c>
      <c r="E31" s="9">
        <v>100</v>
      </c>
      <c r="F31" s="9">
        <v>82.5</v>
      </c>
      <c r="G31" s="9">
        <v>3.31</v>
      </c>
      <c r="H31" s="7">
        <f t="shared" si="0"/>
        <v>2197.84</v>
      </c>
      <c r="I31" s="7">
        <f t="shared" si="1"/>
        <v>3.31</v>
      </c>
    </row>
    <row r="32" spans="1:9" ht="25" x14ac:dyDescent="0.35">
      <c r="A32" s="14">
        <f>30</f>
        <v>30</v>
      </c>
      <c r="B32" s="9" t="s">
        <v>57</v>
      </c>
      <c r="C32" s="9">
        <v>16</v>
      </c>
      <c r="D32" s="9">
        <v>898</v>
      </c>
      <c r="E32" s="9">
        <v>100</v>
      </c>
      <c r="F32" s="9">
        <v>88.4</v>
      </c>
      <c r="G32" s="9">
        <v>3.3</v>
      </c>
      <c r="H32" s="7">
        <f t="shared" si="0"/>
        <v>2963.3999999999996</v>
      </c>
      <c r="I32" s="7">
        <f t="shared" si="1"/>
        <v>3.3</v>
      </c>
    </row>
    <row r="33" spans="1:9" ht="25" x14ac:dyDescent="0.35">
      <c r="A33" s="14">
        <f>30</f>
        <v>30</v>
      </c>
      <c r="B33" s="9" t="s">
        <v>58</v>
      </c>
      <c r="C33" s="9">
        <v>22</v>
      </c>
      <c r="D33" s="9">
        <v>718</v>
      </c>
      <c r="E33" s="9">
        <v>100</v>
      </c>
      <c r="F33" s="9">
        <v>77.599999999999994</v>
      </c>
      <c r="G33" s="9">
        <v>3.3</v>
      </c>
      <c r="H33" s="7">
        <f t="shared" si="0"/>
        <v>2369.4</v>
      </c>
      <c r="I33" s="7">
        <f t="shared" si="1"/>
        <v>3.3</v>
      </c>
    </row>
    <row r="34" spans="1:9" ht="25" x14ac:dyDescent="0.35">
      <c r="A34" s="14">
        <f>30</f>
        <v>30</v>
      </c>
      <c r="B34" s="9" t="s">
        <v>59</v>
      </c>
      <c r="C34" s="9">
        <v>19</v>
      </c>
      <c r="D34" s="9">
        <v>531</v>
      </c>
      <c r="E34" s="9">
        <v>99.2</v>
      </c>
      <c r="F34" s="9">
        <v>77.3</v>
      </c>
      <c r="G34" s="9">
        <v>3.3</v>
      </c>
      <c r="H34" s="7">
        <f t="shared" si="0"/>
        <v>1752.3</v>
      </c>
      <c r="I34" s="7">
        <f t="shared" si="1"/>
        <v>3.2736000000000001</v>
      </c>
    </row>
    <row r="35" spans="1:9" x14ac:dyDescent="0.35">
      <c r="A35" s="14">
        <f>33</f>
        <v>33</v>
      </c>
      <c r="B35" s="9" t="s">
        <v>60</v>
      </c>
      <c r="C35" s="9">
        <v>27</v>
      </c>
      <c r="D35" s="10">
        <v>1371</v>
      </c>
      <c r="E35" s="9">
        <v>100</v>
      </c>
      <c r="F35" s="9">
        <v>79.599999999999994</v>
      </c>
      <c r="G35" s="9">
        <v>3.29</v>
      </c>
      <c r="H35" s="7">
        <f t="shared" si="0"/>
        <v>4510.59</v>
      </c>
      <c r="I35" s="7">
        <f t="shared" si="1"/>
        <v>3.29</v>
      </c>
    </row>
    <row r="36" spans="1:9" x14ac:dyDescent="0.35">
      <c r="A36" s="14">
        <f>33</f>
        <v>33</v>
      </c>
      <c r="B36" s="9" t="s">
        <v>61</v>
      </c>
      <c r="C36" s="9">
        <v>25</v>
      </c>
      <c r="D36" s="9">
        <v>830</v>
      </c>
      <c r="E36" s="9">
        <v>92.8</v>
      </c>
      <c r="F36" s="9">
        <v>72.8</v>
      </c>
      <c r="G36" s="9">
        <v>3.29</v>
      </c>
      <c r="H36" s="7">
        <f t="shared" si="0"/>
        <v>2730.7</v>
      </c>
      <c r="I36" s="7">
        <f t="shared" si="1"/>
        <v>3.0531200000000003</v>
      </c>
    </row>
    <row r="37" spans="1:9" ht="25" x14ac:dyDescent="0.35">
      <c r="A37" s="14">
        <f>33</f>
        <v>33</v>
      </c>
      <c r="B37" s="9" t="s">
        <v>62</v>
      </c>
      <c r="C37" s="9">
        <v>14</v>
      </c>
      <c r="D37" s="9">
        <v>732</v>
      </c>
      <c r="E37" s="9">
        <v>100</v>
      </c>
      <c r="F37" s="9">
        <v>84.2</v>
      </c>
      <c r="G37" s="9">
        <v>3.29</v>
      </c>
      <c r="H37" s="7">
        <f t="shared" si="0"/>
        <v>2408.2800000000002</v>
      </c>
      <c r="I37" s="7">
        <f t="shared" si="1"/>
        <v>3.29</v>
      </c>
    </row>
    <row r="38" spans="1:9" x14ac:dyDescent="0.35">
      <c r="A38" s="14">
        <f>33</f>
        <v>33</v>
      </c>
      <c r="B38" s="9" t="s">
        <v>63</v>
      </c>
      <c r="C38" s="9">
        <v>14</v>
      </c>
      <c r="D38" s="9">
        <v>611</v>
      </c>
      <c r="E38" s="9">
        <v>100</v>
      </c>
      <c r="F38" s="9">
        <v>73.2</v>
      </c>
      <c r="G38" s="9">
        <v>3.29</v>
      </c>
      <c r="H38" s="7">
        <f t="shared" si="0"/>
        <v>2010.19</v>
      </c>
      <c r="I38" s="7">
        <f t="shared" si="1"/>
        <v>3.29</v>
      </c>
    </row>
    <row r="39" spans="1:9" ht="25" x14ac:dyDescent="0.35">
      <c r="A39" s="14">
        <v>37</v>
      </c>
      <c r="B39" s="9" t="s">
        <v>64</v>
      </c>
      <c r="C39" s="9">
        <v>22</v>
      </c>
      <c r="D39" s="9">
        <v>964</v>
      </c>
      <c r="E39" s="9">
        <v>100</v>
      </c>
      <c r="F39" s="9">
        <v>94.8</v>
      </c>
      <c r="G39" s="9">
        <v>3.27</v>
      </c>
      <c r="H39" s="7">
        <f t="shared" si="0"/>
        <v>3152.28</v>
      </c>
      <c r="I39" s="7">
        <f t="shared" si="1"/>
        <v>3.27</v>
      </c>
    </row>
    <row r="40" spans="1:9" x14ac:dyDescent="0.35">
      <c r="A40" s="14">
        <v>38</v>
      </c>
      <c r="B40" s="9" t="s">
        <v>65</v>
      </c>
      <c r="C40" s="9">
        <v>26</v>
      </c>
      <c r="D40" s="9">
        <v>725</v>
      </c>
      <c r="E40" s="9">
        <v>100</v>
      </c>
      <c r="F40" s="9">
        <v>85.3</v>
      </c>
      <c r="G40" s="9">
        <v>3.26</v>
      </c>
      <c r="H40" s="7">
        <f t="shared" si="0"/>
        <v>2363.5</v>
      </c>
      <c r="I40" s="7">
        <f t="shared" si="1"/>
        <v>3.26</v>
      </c>
    </row>
    <row r="41" spans="1:9" ht="25" x14ac:dyDescent="0.35">
      <c r="A41" s="14">
        <v>39</v>
      </c>
      <c r="B41" s="9" t="s">
        <v>66</v>
      </c>
      <c r="C41" s="9">
        <v>13</v>
      </c>
      <c r="D41" s="9">
        <v>496</v>
      </c>
      <c r="E41" s="9">
        <v>78.099999999999994</v>
      </c>
      <c r="F41" s="9">
        <v>52.5</v>
      </c>
      <c r="G41" s="9">
        <v>3.25</v>
      </c>
      <c r="H41" s="7">
        <f t="shared" si="0"/>
        <v>1612</v>
      </c>
      <c r="I41" s="7">
        <f t="shared" si="1"/>
        <v>2.5382499999999997</v>
      </c>
    </row>
    <row r="42" spans="1:9" ht="25" x14ac:dyDescent="0.35">
      <c r="A42" s="14">
        <f>40</f>
        <v>40</v>
      </c>
      <c r="B42" s="9" t="s">
        <v>67</v>
      </c>
      <c r="C42" s="9">
        <v>23</v>
      </c>
      <c r="D42" s="9">
        <v>700</v>
      </c>
      <c r="E42" s="9">
        <v>100</v>
      </c>
      <c r="F42" s="9">
        <v>83.2</v>
      </c>
      <c r="G42" s="9">
        <v>3.24</v>
      </c>
      <c r="H42" s="7">
        <f t="shared" si="0"/>
        <v>2268</v>
      </c>
      <c r="I42" s="7">
        <f t="shared" si="1"/>
        <v>3.24</v>
      </c>
    </row>
    <row r="43" spans="1:9" ht="25" x14ac:dyDescent="0.35">
      <c r="A43" s="14">
        <f>40</f>
        <v>40</v>
      </c>
      <c r="B43" s="9" t="s">
        <v>68</v>
      </c>
      <c r="C43" s="9">
        <v>12</v>
      </c>
      <c r="D43" s="9">
        <v>249</v>
      </c>
      <c r="E43" s="9">
        <v>100</v>
      </c>
      <c r="F43" s="9">
        <v>75.5</v>
      </c>
      <c r="G43" s="9">
        <v>3.24</v>
      </c>
      <c r="H43" s="7">
        <f t="shared" si="0"/>
        <v>806.7600000000001</v>
      </c>
      <c r="I43" s="7">
        <f t="shared" si="1"/>
        <v>3.24</v>
      </c>
    </row>
    <row r="44" spans="1:9" x14ac:dyDescent="0.35">
      <c r="A44" s="14">
        <f>42</f>
        <v>42</v>
      </c>
      <c r="B44" s="9" t="s">
        <v>69</v>
      </c>
      <c r="C44" s="9">
        <v>17</v>
      </c>
      <c r="D44" s="9">
        <v>702</v>
      </c>
      <c r="E44" s="9">
        <v>100</v>
      </c>
      <c r="F44" s="9">
        <v>81.7</v>
      </c>
      <c r="G44" s="9">
        <v>3.23</v>
      </c>
      <c r="H44" s="7">
        <f t="shared" si="0"/>
        <v>2267.46</v>
      </c>
      <c r="I44" s="7">
        <f t="shared" si="1"/>
        <v>3.23</v>
      </c>
    </row>
    <row r="45" spans="1:9" x14ac:dyDescent="0.35">
      <c r="A45" s="14">
        <f>42</f>
        <v>42</v>
      </c>
      <c r="B45" s="9" t="s">
        <v>70</v>
      </c>
      <c r="C45" s="9">
        <v>16</v>
      </c>
      <c r="D45" s="9">
        <v>461</v>
      </c>
      <c r="E45" s="9">
        <v>100</v>
      </c>
      <c r="F45" s="9">
        <v>67.900000000000006</v>
      </c>
      <c r="G45" s="9">
        <v>3.23</v>
      </c>
      <c r="H45" s="7">
        <f t="shared" si="0"/>
        <v>1489.03</v>
      </c>
      <c r="I45" s="7">
        <f t="shared" si="1"/>
        <v>3.23</v>
      </c>
    </row>
    <row r="46" spans="1:9" x14ac:dyDescent="0.35">
      <c r="A46" s="14">
        <f>42</f>
        <v>42</v>
      </c>
      <c r="B46" s="9" t="s">
        <v>71</v>
      </c>
      <c r="C46" s="9">
        <v>9</v>
      </c>
      <c r="D46" s="9">
        <v>271</v>
      </c>
      <c r="E46" s="9">
        <v>100</v>
      </c>
      <c r="F46" s="9">
        <v>63.5</v>
      </c>
      <c r="G46" s="9">
        <v>3.23</v>
      </c>
      <c r="H46" s="7">
        <f t="shared" si="0"/>
        <v>875.33</v>
      </c>
      <c r="I46" s="7">
        <f t="shared" si="1"/>
        <v>3.23</v>
      </c>
    </row>
    <row r="47" spans="1:9" ht="25" x14ac:dyDescent="0.35">
      <c r="A47" s="14">
        <f>42</f>
        <v>42</v>
      </c>
      <c r="B47" s="9" t="s">
        <v>72</v>
      </c>
      <c r="C47" s="9">
        <v>2</v>
      </c>
      <c r="D47" s="9">
        <v>108</v>
      </c>
      <c r="E47" s="9">
        <v>100</v>
      </c>
      <c r="F47" s="9">
        <v>51.5</v>
      </c>
      <c r="G47" s="9">
        <v>3.23</v>
      </c>
      <c r="H47" s="7">
        <f t="shared" si="0"/>
        <v>348.84</v>
      </c>
      <c r="I47" s="7">
        <f t="shared" si="1"/>
        <v>3.23</v>
      </c>
    </row>
    <row r="48" spans="1:9" ht="25" x14ac:dyDescent="0.35">
      <c r="A48" s="14">
        <f>46</f>
        <v>46</v>
      </c>
      <c r="B48" s="9" t="s">
        <v>73</v>
      </c>
      <c r="C48" s="9">
        <v>11</v>
      </c>
      <c r="D48" s="9">
        <v>422</v>
      </c>
      <c r="E48" s="9">
        <v>100</v>
      </c>
      <c r="F48" s="9">
        <v>56.6</v>
      </c>
      <c r="G48" s="9">
        <v>3.22</v>
      </c>
      <c r="H48" s="7">
        <f t="shared" si="0"/>
        <v>1358.8400000000001</v>
      </c>
      <c r="I48" s="7">
        <f t="shared" si="1"/>
        <v>3.22</v>
      </c>
    </row>
    <row r="49" spans="1:9" ht="25" x14ac:dyDescent="0.35">
      <c r="A49" s="14">
        <f>46</f>
        <v>46</v>
      </c>
      <c r="B49" s="9" t="s">
        <v>74</v>
      </c>
      <c r="C49" s="9">
        <v>15</v>
      </c>
      <c r="D49" s="9">
        <v>418</v>
      </c>
      <c r="E49" s="9">
        <v>100</v>
      </c>
      <c r="F49" s="9">
        <v>81.099999999999994</v>
      </c>
      <c r="G49" s="9">
        <v>3.22</v>
      </c>
      <c r="H49" s="7">
        <f t="shared" si="0"/>
        <v>1345.96</v>
      </c>
      <c r="I49" s="7">
        <f t="shared" si="1"/>
        <v>3.22</v>
      </c>
    </row>
    <row r="50" spans="1:9" x14ac:dyDescent="0.35">
      <c r="A50" s="14">
        <f>48</f>
        <v>48</v>
      </c>
      <c r="B50" s="9" t="s">
        <v>75</v>
      </c>
      <c r="C50" s="9">
        <v>18</v>
      </c>
      <c r="D50" s="9">
        <v>578</v>
      </c>
      <c r="E50" s="9">
        <v>100</v>
      </c>
      <c r="F50" s="9">
        <v>71</v>
      </c>
      <c r="G50" s="9">
        <v>3.2</v>
      </c>
      <c r="H50" s="7">
        <f t="shared" si="0"/>
        <v>1849.6000000000001</v>
      </c>
      <c r="I50" s="7">
        <f t="shared" si="1"/>
        <v>3.2</v>
      </c>
    </row>
    <row r="51" spans="1:9" x14ac:dyDescent="0.35">
      <c r="A51" s="14">
        <f>48</f>
        <v>48</v>
      </c>
      <c r="B51" s="9" t="s">
        <v>76</v>
      </c>
      <c r="C51" s="9">
        <v>17</v>
      </c>
      <c r="D51" s="9">
        <v>558</v>
      </c>
      <c r="E51" s="9">
        <v>81.400000000000006</v>
      </c>
      <c r="F51" s="9">
        <v>79.400000000000006</v>
      </c>
      <c r="G51" s="9">
        <v>3.2</v>
      </c>
      <c r="H51" s="7">
        <f t="shared" si="0"/>
        <v>1785.6000000000001</v>
      </c>
      <c r="I51" s="7">
        <f t="shared" si="1"/>
        <v>2.6048</v>
      </c>
    </row>
    <row r="52" spans="1:9" x14ac:dyDescent="0.35">
      <c r="A52" s="14">
        <v>50</v>
      </c>
      <c r="B52" s="9" t="s">
        <v>77</v>
      </c>
      <c r="C52" s="9">
        <v>3</v>
      </c>
      <c r="D52" s="9">
        <v>348</v>
      </c>
      <c r="E52" s="9">
        <v>100</v>
      </c>
      <c r="F52" s="9">
        <v>37</v>
      </c>
      <c r="G52" s="9">
        <v>3.18</v>
      </c>
      <c r="H52" s="7">
        <f t="shared" si="0"/>
        <v>1106.6400000000001</v>
      </c>
      <c r="I52" s="7">
        <f t="shared" si="1"/>
        <v>3.18</v>
      </c>
    </row>
    <row r="53" spans="1:9" ht="37.5" x14ac:dyDescent="0.35">
      <c r="A53" s="14">
        <f>51</f>
        <v>51</v>
      </c>
      <c r="B53" s="9" t="s">
        <v>78</v>
      </c>
      <c r="C53" s="9">
        <v>12</v>
      </c>
      <c r="D53" s="9">
        <v>679</v>
      </c>
      <c r="E53" s="9">
        <v>47.5</v>
      </c>
      <c r="F53" s="9">
        <v>23.8</v>
      </c>
      <c r="G53" s="9">
        <v>3.11</v>
      </c>
      <c r="H53" s="7">
        <f t="shared" si="0"/>
        <v>2111.69</v>
      </c>
      <c r="I53" s="7">
        <f t="shared" si="1"/>
        <v>1.47725</v>
      </c>
    </row>
    <row r="54" spans="1:9" x14ac:dyDescent="0.35">
      <c r="A54" s="14">
        <f>51</f>
        <v>51</v>
      </c>
      <c r="B54" s="9" t="s">
        <v>79</v>
      </c>
      <c r="C54" s="9">
        <v>15</v>
      </c>
      <c r="D54" s="9">
        <v>446</v>
      </c>
      <c r="E54" s="9">
        <v>98.5</v>
      </c>
      <c r="F54" s="9">
        <v>73.900000000000006</v>
      </c>
      <c r="G54" s="9">
        <v>3.11</v>
      </c>
      <c r="H54" s="7">
        <f t="shared" si="0"/>
        <v>1387.06</v>
      </c>
      <c r="I54" s="7">
        <f t="shared" si="1"/>
        <v>3.0633499999999998</v>
      </c>
    </row>
    <row r="55" spans="1:9" ht="25" x14ac:dyDescent="0.35">
      <c r="A55" s="14">
        <f>51</f>
        <v>51</v>
      </c>
      <c r="B55" s="9" t="s">
        <v>80</v>
      </c>
      <c r="C55" s="9">
        <v>14</v>
      </c>
      <c r="D55" s="9">
        <v>415</v>
      </c>
      <c r="E55" s="9">
        <v>100</v>
      </c>
      <c r="F55" s="9">
        <v>85.2</v>
      </c>
      <c r="G55" s="9">
        <v>3.11</v>
      </c>
      <c r="H55" s="7">
        <f t="shared" si="0"/>
        <v>1290.6499999999999</v>
      </c>
      <c r="I55" s="7">
        <f t="shared" si="1"/>
        <v>3.11</v>
      </c>
    </row>
    <row r="56" spans="1:9" ht="25" x14ac:dyDescent="0.35">
      <c r="A56" s="14">
        <f>51</f>
        <v>51</v>
      </c>
      <c r="B56" s="9" t="s">
        <v>81</v>
      </c>
      <c r="C56" s="9">
        <v>11</v>
      </c>
      <c r="D56" s="9">
        <v>218</v>
      </c>
      <c r="E56" s="9">
        <v>100</v>
      </c>
      <c r="F56" s="9">
        <v>66.8</v>
      </c>
      <c r="G56" s="9">
        <v>3.11</v>
      </c>
      <c r="H56" s="7">
        <f t="shared" si="0"/>
        <v>677.98</v>
      </c>
      <c r="I56" s="7">
        <f t="shared" si="1"/>
        <v>3.11</v>
      </c>
    </row>
    <row r="57" spans="1:9" ht="25" x14ac:dyDescent="0.35">
      <c r="A57" s="14">
        <f>55</f>
        <v>55</v>
      </c>
      <c r="B57" s="9" t="s">
        <v>82</v>
      </c>
      <c r="C57" s="9">
        <v>14</v>
      </c>
      <c r="D57" s="9">
        <v>395</v>
      </c>
      <c r="E57" s="9">
        <v>76.5</v>
      </c>
      <c r="F57" s="9">
        <v>23.4</v>
      </c>
      <c r="G57" s="9">
        <v>3.1</v>
      </c>
      <c r="H57" s="7">
        <f t="shared" si="0"/>
        <v>1224.5</v>
      </c>
      <c r="I57" s="7">
        <f t="shared" si="1"/>
        <v>2.3715000000000002</v>
      </c>
    </row>
    <row r="58" spans="1:9" x14ac:dyDescent="0.35">
      <c r="A58" s="14">
        <f>55</f>
        <v>55</v>
      </c>
      <c r="B58" s="9" t="s">
        <v>83</v>
      </c>
      <c r="C58" s="9">
        <v>15</v>
      </c>
      <c r="D58" s="9">
        <v>334</v>
      </c>
      <c r="E58" s="9">
        <v>100</v>
      </c>
      <c r="F58" s="9">
        <v>55.8</v>
      </c>
      <c r="G58" s="9">
        <v>3.1</v>
      </c>
      <c r="H58" s="7">
        <f t="shared" si="0"/>
        <v>1035.4000000000001</v>
      </c>
      <c r="I58" s="7">
        <f t="shared" si="1"/>
        <v>3.1</v>
      </c>
    </row>
    <row r="59" spans="1:9" x14ac:dyDescent="0.35">
      <c r="A59" s="14">
        <v>57</v>
      </c>
      <c r="B59" s="9" t="s">
        <v>84</v>
      </c>
      <c r="C59" s="9">
        <v>17</v>
      </c>
      <c r="D59" s="9">
        <v>331</v>
      </c>
      <c r="E59" s="9">
        <v>81.8</v>
      </c>
      <c r="F59" s="9">
        <v>58.9</v>
      </c>
      <c r="G59" s="9">
        <v>3.07</v>
      </c>
      <c r="H59" s="7">
        <f t="shared" si="0"/>
        <v>1016.17</v>
      </c>
      <c r="I59" s="7">
        <f t="shared" si="1"/>
        <v>2.5112599999999996</v>
      </c>
    </row>
    <row r="60" spans="1:9" ht="25" x14ac:dyDescent="0.35">
      <c r="A60" s="14">
        <f>58</f>
        <v>58</v>
      </c>
      <c r="B60" s="9" t="s">
        <v>85</v>
      </c>
      <c r="C60" s="9">
        <v>13</v>
      </c>
      <c r="D60" s="10">
        <v>1056</v>
      </c>
      <c r="E60" s="9">
        <v>78.599999999999994</v>
      </c>
      <c r="F60" s="9">
        <v>28.9</v>
      </c>
      <c r="G60" s="9">
        <v>3.06</v>
      </c>
      <c r="H60" s="7">
        <f t="shared" si="0"/>
        <v>3231.36</v>
      </c>
      <c r="I60" s="7">
        <f t="shared" si="1"/>
        <v>2.40516</v>
      </c>
    </row>
    <row r="61" spans="1:9" x14ac:dyDescent="0.35">
      <c r="A61" s="14">
        <f>58</f>
        <v>58</v>
      </c>
      <c r="B61" s="9" t="s">
        <v>86</v>
      </c>
      <c r="C61" s="9">
        <v>7</v>
      </c>
      <c r="D61" s="9">
        <v>435</v>
      </c>
      <c r="E61" s="9">
        <v>100</v>
      </c>
      <c r="F61" s="9">
        <v>43.4</v>
      </c>
      <c r="G61" s="9">
        <v>3.06</v>
      </c>
      <c r="H61" s="7">
        <f t="shared" si="0"/>
        <v>1331.1000000000001</v>
      </c>
      <c r="I61" s="7">
        <f t="shared" si="1"/>
        <v>3.06</v>
      </c>
    </row>
    <row r="62" spans="1:9" ht="25" x14ac:dyDescent="0.35">
      <c r="A62" s="14">
        <v>60</v>
      </c>
      <c r="B62" s="9" t="s">
        <v>87</v>
      </c>
      <c r="C62" s="9">
        <v>10</v>
      </c>
      <c r="D62" s="9">
        <v>377</v>
      </c>
      <c r="E62" s="9">
        <v>49</v>
      </c>
      <c r="F62" s="9">
        <v>21.1</v>
      </c>
      <c r="G62" s="9">
        <v>3.05</v>
      </c>
      <c r="H62" s="7">
        <f t="shared" si="0"/>
        <v>1149.8499999999999</v>
      </c>
      <c r="I62" s="7">
        <f t="shared" si="1"/>
        <v>1.4944999999999999</v>
      </c>
    </row>
    <row r="63" spans="1:9" ht="25" x14ac:dyDescent="0.35">
      <c r="A63" s="14">
        <v>61</v>
      </c>
      <c r="B63" s="9" t="s">
        <v>88</v>
      </c>
      <c r="C63" s="9">
        <v>22</v>
      </c>
      <c r="D63" s="9">
        <v>698</v>
      </c>
      <c r="E63" s="9">
        <v>100</v>
      </c>
      <c r="F63" s="9">
        <v>51.6</v>
      </c>
      <c r="G63" s="9">
        <v>3.03</v>
      </c>
      <c r="H63" s="7">
        <f t="shared" si="0"/>
        <v>2114.94</v>
      </c>
      <c r="I63" s="7">
        <f t="shared" si="1"/>
        <v>3.03</v>
      </c>
    </row>
    <row r="64" spans="1:9" x14ac:dyDescent="0.35">
      <c r="A64" s="14">
        <f>62</f>
        <v>62</v>
      </c>
      <c r="B64" s="9" t="s">
        <v>89</v>
      </c>
      <c r="C64" s="9">
        <v>21</v>
      </c>
      <c r="D64" s="9">
        <v>649</v>
      </c>
      <c r="E64" s="9">
        <v>61.4</v>
      </c>
      <c r="F64" s="9">
        <v>40.700000000000003</v>
      </c>
      <c r="G64" s="9">
        <v>3.02</v>
      </c>
      <c r="H64" s="7">
        <f t="shared" si="0"/>
        <v>1959.98</v>
      </c>
      <c r="I64" s="7">
        <f t="shared" si="1"/>
        <v>1.8542799999999999</v>
      </c>
    </row>
    <row r="65" spans="1:9" ht="25" x14ac:dyDescent="0.35">
      <c r="A65" s="14">
        <f>62</f>
        <v>62</v>
      </c>
      <c r="B65" s="9" t="s">
        <v>90</v>
      </c>
      <c r="C65" s="9">
        <v>12</v>
      </c>
      <c r="D65" s="9">
        <v>321</v>
      </c>
      <c r="E65" s="9">
        <v>38</v>
      </c>
      <c r="F65" s="9">
        <v>21.2</v>
      </c>
      <c r="G65" s="9">
        <v>3.02</v>
      </c>
      <c r="H65" s="7">
        <f t="shared" si="0"/>
        <v>969.42</v>
      </c>
      <c r="I65" s="7">
        <f t="shared" si="1"/>
        <v>1.1476</v>
      </c>
    </row>
    <row r="66" spans="1:9" ht="25" x14ac:dyDescent="0.35">
      <c r="A66" s="14">
        <v>64</v>
      </c>
      <c r="B66" s="9" t="s">
        <v>91</v>
      </c>
      <c r="C66" s="9">
        <v>18</v>
      </c>
      <c r="D66" s="9">
        <v>440</v>
      </c>
      <c r="E66" s="9">
        <v>100</v>
      </c>
      <c r="F66" s="9">
        <v>50.4</v>
      </c>
      <c r="G66" s="9">
        <v>3.01</v>
      </c>
      <c r="H66" s="7">
        <f t="shared" si="0"/>
        <v>1324.3999999999999</v>
      </c>
      <c r="I66" s="7">
        <f t="shared" si="1"/>
        <v>3.01</v>
      </c>
    </row>
    <row r="67" spans="1:9" ht="25" x14ac:dyDescent="0.35">
      <c r="A67" s="14">
        <f>65</f>
        <v>65</v>
      </c>
      <c r="B67" s="9" t="s">
        <v>92</v>
      </c>
      <c r="C67" s="9">
        <v>16</v>
      </c>
      <c r="D67" s="9">
        <v>574</v>
      </c>
      <c r="E67" s="9">
        <v>59.4</v>
      </c>
      <c r="F67" s="9">
        <v>26.9</v>
      </c>
      <c r="G67" s="9">
        <v>3</v>
      </c>
      <c r="H67" s="7">
        <f t="shared" si="0"/>
        <v>1722</v>
      </c>
      <c r="I67" s="7">
        <f t="shared" si="1"/>
        <v>1.7819999999999998</v>
      </c>
    </row>
    <row r="68" spans="1:9" ht="25" x14ac:dyDescent="0.35">
      <c r="A68" s="14">
        <f>65</f>
        <v>65</v>
      </c>
      <c r="B68" s="9" t="s">
        <v>93</v>
      </c>
      <c r="C68" s="9">
        <v>13</v>
      </c>
      <c r="D68" s="9">
        <v>393</v>
      </c>
      <c r="E68" s="9">
        <v>53.8</v>
      </c>
      <c r="F68" s="9">
        <v>28.9</v>
      </c>
      <c r="G68" s="9">
        <v>3</v>
      </c>
      <c r="H68" s="7">
        <f t="shared" ref="H68:H131" si="2">D68*G68</f>
        <v>1179</v>
      </c>
      <c r="I68" s="7">
        <f t="shared" ref="I68:I131" si="3">E68*G68/100</f>
        <v>1.6139999999999999</v>
      </c>
    </row>
    <row r="69" spans="1:9" ht="25" x14ac:dyDescent="0.35">
      <c r="A69" s="14">
        <f>65</f>
        <v>65</v>
      </c>
      <c r="B69" s="9" t="s">
        <v>94</v>
      </c>
      <c r="C69" s="9">
        <v>14</v>
      </c>
      <c r="D69" s="9">
        <v>308</v>
      </c>
      <c r="E69" s="9">
        <v>100</v>
      </c>
      <c r="F69" s="9">
        <v>75.8</v>
      </c>
      <c r="G69" s="9">
        <v>3</v>
      </c>
      <c r="H69" s="7">
        <f t="shared" si="2"/>
        <v>924</v>
      </c>
      <c r="I69" s="7">
        <f t="shared" si="3"/>
        <v>3</v>
      </c>
    </row>
    <row r="70" spans="1:9" x14ac:dyDescent="0.35">
      <c r="A70" s="14">
        <f>65</f>
        <v>65</v>
      </c>
      <c r="B70" s="9" t="s">
        <v>95</v>
      </c>
      <c r="C70" s="9">
        <v>11</v>
      </c>
      <c r="D70" s="9">
        <v>291</v>
      </c>
      <c r="E70" s="9">
        <v>38.799999999999997</v>
      </c>
      <c r="F70" s="9">
        <v>33.299999999999997</v>
      </c>
      <c r="G70" s="9">
        <v>3</v>
      </c>
      <c r="H70" s="7">
        <f t="shared" si="2"/>
        <v>873</v>
      </c>
      <c r="I70" s="7">
        <f t="shared" si="3"/>
        <v>1.1639999999999999</v>
      </c>
    </row>
    <row r="71" spans="1:9" x14ac:dyDescent="0.35">
      <c r="A71" s="14">
        <v>69</v>
      </c>
      <c r="B71" s="9" t="s">
        <v>96</v>
      </c>
      <c r="C71" s="9">
        <v>22</v>
      </c>
      <c r="D71" s="9">
        <v>380</v>
      </c>
      <c r="E71" s="9">
        <v>99.5</v>
      </c>
      <c r="F71" s="9">
        <v>39.299999999999997</v>
      </c>
      <c r="G71" s="9">
        <v>2.98</v>
      </c>
      <c r="H71" s="7">
        <f t="shared" si="2"/>
        <v>1132.4000000000001</v>
      </c>
      <c r="I71" s="7">
        <f t="shared" si="3"/>
        <v>2.9651000000000001</v>
      </c>
    </row>
    <row r="72" spans="1:9" ht="25" x14ac:dyDescent="0.35">
      <c r="A72" s="14">
        <f>70</f>
        <v>70</v>
      </c>
      <c r="B72" s="9" t="s">
        <v>97</v>
      </c>
      <c r="C72" s="9">
        <v>13</v>
      </c>
      <c r="D72" s="9">
        <v>372</v>
      </c>
      <c r="E72" s="9">
        <v>29.9</v>
      </c>
      <c r="F72" s="9">
        <v>28.9</v>
      </c>
      <c r="G72" s="9">
        <v>2.96</v>
      </c>
      <c r="H72" s="7">
        <f t="shared" si="2"/>
        <v>1101.1199999999999</v>
      </c>
      <c r="I72" s="7">
        <f t="shared" si="3"/>
        <v>0.88503999999999994</v>
      </c>
    </row>
    <row r="73" spans="1:9" ht="37.5" x14ac:dyDescent="0.35">
      <c r="A73" s="14">
        <f>70</f>
        <v>70</v>
      </c>
      <c r="B73" s="9" t="s">
        <v>98</v>
      </c>
      <c r="C73" s="9">
        <v>7</v>
      </c>
      <c r="D73" s="9">
        <v>116</v>
      </c>
      <c r="E73" s="16">
        <v>74.099999999999994</v>
      </c>
      <c r="F73" s="16">
        <v>48.4</v>
      </c>
      <c r="G73" s="9">
        <v>2.96</v>
      </c>
      <c r="H73" s="7">
        <f t="shared" si="2"/>
        <v>343.36</v>
      </c>
      <c r="I73" s="7">
        <f t="shared" si="3"/>
        <v>2.1933599999999998</v>
      </c>
    </row>
    <row r="74" spans="1:9" ht="25" x14ac:dyDescent="0.35">
      <c r="A74" s="14">
        <v>72</v>
      </c>
      <c r="B74" s="9" t="s">
        <v>100</v>
      </c>
      <c r="C74" s="9">
        <v>9</v>
      </c>
      <c r="D74" s="9">
        <v>217</v>
      </c>
      <c r="E74" s="9">
        <v>35</v>
      </c>
      <c r="F74" s="9">
        <v>24.3</v>
      </c>
      <c r="G74" s="9">
        <v>2.95</v>
      </c>
      <c r="H74" s="7">
        <f t="shared" si="2"/>
        <v>640.15000000000009</v>
      </c>
      <c r="I74" s="7">
        <f t="shared" si="3"/>
        <v>1.0325</v>
      </c>
    </row>
    <row r="75" spans="1:9" ht="25" x14ac:dyDescent="0.35">
      <c r="A75" s="14">
        <v>73</v>
      </c>
      <c r="B75" s="9" t="s">
        <v>101</v>
      </c>
      <c r="C75" s="9">
        <v>14</v>
      </c>
      <c r="D75" s="9">
        <v>458</v>
      </c>
      <c r="E75" s="9">
        <v>31.7</v>
      </c>
      <c r="F75" s="9">
        <v>16</v>
      </c>
      <c r="G75" s="9">
        <v>2.93</v>
      </c>
      <c r="H75" s="7">
        <f t="shared" si="2"/>
        <v>1341.94</v>
      </c>
      <c r="I75" s="7">
        <f t="shared" si="3"/>
        <v>0.92881000000000002</v>
      </c>
    </row>
    <row r="76" spans="1:9" x14ac:dyDescent="0.35">
      <c r="A76" s="14">
        <v>74</v>
      </c>
      <c r="B76" s="9" t="s">
        <v>102</v>
      </c>
      <c r="C76" s="9">
        <v>10</v>
      </c>
      <c r="D76" s="9">
        <v>452</v>
      </c>
      <c r="E76" s="9">
        <v>30.8</v>
      </c>
      <c r="F76" s="9">
        <v>12.7</v>
      </c>
      <c r="G76" s="9">
        <v>2.9</v>
      </c>
      <c r="H76" s="7">
        <f t="shared" si="2"/>
        <v>1310.8</v>
      </c>
      <c r="I76" s="7">
        <f t="shared" si="3"/>
        <v>0.89319999999999988</v>
      </c>
    </row>
    <row r="77" spans="1:9" x14ac:dyDescent="0.35">
      <c r="A77" s="14">
        <v>75</v>
      </c>
      <c r="B77" s="9" t="s">
        <v>103</v>
      </c>
      <c r="C77" s="9">
        <v>11</v>
      </c>
      <c r="D77" s="9">
        <v>368</v>
      </c>
      <c r="E77" s="9">
        <v>46.9</v>
      </c>
      <c r="F77" s="9">
        <v>16.399999999999999</v>
      </c>
      <c r="G77" s="9">
        <v>2.89</v>
      </c>
      <c r="H77" s="7">
        <f t="shared" si="2"/>
        <v>1063.52</v>
      </c>
      <c r="I77" s="7">
        <f t="shared" si="3"/>
        <v>1.35541</v>
      </c>
    </row>
    <row r="78" spans="1:9" ht="25" x14ac:dyDescent="0.35">
      <c r="A78" s="14">
        <v>76</v>
      </c>
      <c r="B78" s="9" t="s">
        <v>104</v>
      </c>
      <c r="C78" s="9">
        <v>16</v>
      </c>
      <c r="D78" s="9">
        <v>638</v>
      </c>
      <c r="E78" s="9">
        <v>100</v>
      </c>
      <c r="F78" s="9">
        <v>84.8</v>
      </c>
      <c r="G78" s="9">
        <v>2.88</v>
      </c>
      <c r="H78" s="7">
        <f t="shared" si="2"/>
        <v>1837.4399999999998</v>
      </c>
      <c r="I78" s="7">
        <f t="shared" si="3"/>
        <v>2.88</v>
      </c>
    </row>
    <row r="79" spans="1:9" ht="25" x14ac:dyDescent="0.35">
      <c r="A79" s="14">
        <v>77</v>
      </c>
      <c r="B79" s="9" t="s">
        <v>105</v>
      </c>
      <c r="C79" s="9">
        <v>15</v>
      </c>
      <c r="D79" s="9">
        <v>377</v>
      </c>
      <c r="E79" s="9">
        <v>51.4</v>
      </c>
      <c r="F79" s="9">
        <v>39.1</v>
      </c>
      <c r="G79" s="9">
        <v>2.87</v>
      </c>
      <c r="H79" s="7">
        <f t="shared" si="2"/>
        <v>1081.99</v>
      </c>
      <c r="I79" s="7">
        <f t="shared" si="3"/>
        <v>1.4751799999999999</v>
      </c>
    </row>
    <row r="80" spans="1:9" ht="25" x14ac:dyDescent="0.35">
      <c r="A80" s="14">
        <f>78</f>
        <v>78</v>
      </c>
      <c r="B80" s="9" t="s">
        <v>106</v>
      </c>
      <c r="C80" s="9">
        <v>13</v>
      </c>
      <c r="D80" s="9">
        <v>387</v>
      </c>
      <c r="E80" s="9">
        <v>60.2</v>
      </c>
      <c r="F80" s="9">
        <v>24.8</v>
      </c>
      <c r="G80" s="9">
        <v>2.86</v>
      </c>
      <c r="H80" s="7">
        <f t="shared" si="2"/>
        <v>1106.82</v>
      </c>
      <c r="I80" s="7">
        <f t="shared" si="3"/>
        <v>1.7217199999999999</v>
      </c>
    </row>
    <row r="81" spans="1:9" ht="25" x14ac:dyDescent="0.35">
      <c r="A81" s="14">
        <f>78</f>
        <v>78</v>
      </c>
      <c r="B81" s="9" t="s">
        <v>107</v>
      </c>
      <c r="C81" s="9">
        <v>13</v>
      </c>
      <c r="D81" s="9">
        <v>251</v>
      </c>
      <c r="E81" s="9">
        <v>53.3</v>
      </c>
      <c r="F81" s="9">
        <v>18.8</v>
      </c>
      <c r="G81" s="9">
        <v>2.86</v>
      </c>
      <c r="H81" s="7">
        <f t="shared" si="2"/>
        <v>717.86</v>
      </c>
      <c r="I81" s="7">
        <f t="shared" si="3"/>
        <v>1.5243799999999998</v>
      </c>
    </row>
    <row r="82" spans="1:9" ht="25" x14ac:dyDescent="0.35">
      <c r="A82" s="14">
        <v>80</v>
      </c>
      <c r="B82" s="9" t="s">
        <v>108</v>
      </c>
      <c r="C82" s="9">
        <v>8</v>
      </c>
      <c r="D82" s="9">
        <v>222</v>
      </c>
      <c r="E82" s="9">
        <v>58.2</v>
      </c>
      <c r="F82" s="9">
        <v>22.6</v>
      </c>
      <c r="G82" s="9">
        <v>2.85</v>
      </c>
      <c r="H82" s="7">
        <f t="shared" si="2"/>
        <v>632.70000000000005</v>
      </c>
      <c r="I82" s="7">
        <f t="shared" si="3"/>
        <v>1.6587000000000001</v>
      </c>
    </row>
    <row r="83" spans="1:9" ht="25" x14ac:dyDescent="0.35">
      <c r="A83" s="14">
        <v>81</v>
      </c>
      <c r="B83" s="9" t="s">
        <v>109</v>
      </c>
      <c r="C83" s="9">
        <v>5</v>
      </c>
      <c r="D83" s="9">
        <v>141</v>
      </c>
      <c r="E83" s="9">
        <v>32.6</v>
      </c>
      <c r="F83" s="9">
        <v>9.1999999999999993</v>
      </c>
      <c r="G83" s="9">
        <v>2.83</v>
      </c>
      <c r="H83" s="7">
        <f t="shared" si="2"/>
        <v>399.03000000000003</v>
      </c>
      <c r="I83" s="7">
        <f t="shared" si="3"/>
        <v>0.92258000000000007</v>
      </c>
    </row>
    <row r="84" spans="1:9" ht="25" x14ac:dyDescent="0.35">
      <c r="A84" s="14">
        <v>82</v>
      </c>
      <c r="B84" s="9" t="s">
        <v>110</v>
      </c>
      <c r="C84" s="9">
        <v>16</v>
      </c>
      <c r="D84" s="9">
        <v>584</v>
      </c>
      <c r="E84" s="9">
        <v>56.7</v>
      </c>
      <c r="F84" s="9">
        <v>26.2</v>
      </c>
      <c r="G84" s="9">
        <v>2.82</v>
      </c>
      <c r="H84" s="7">
        <f t="shared" si="2"/>
        <v>1646.8799999999999</v>
      </c>
      <c r="I84" s="7">
        <f t="shared" si="3"/>
        <v>1.59894</v>
      </c>
    </row>
    <row r="85" spans="1:9" ht="25" x14ac:dyDescent="0.35">
      <c r="A85" s="14">
        <f>83</f>
        <v>83</v>
      </c>
      <c r="B85" s="9" t="s">
        <v>111</v>
      </c>
      <c r="C85" s="9">
        <v>19</v>
      </c>
      <c r="D85" s="9">
        <v>418</v>
      </c>
      <c r="E85" s="9">
        <v>34.6</v>
      </c>
      <c r="F85" s="9">
        <v>24.5</v>
      </c>
      <c r="G85" s="9">
        <v>2.81</v>
      </c>
      <c r="H85" s="7">
        <f t="shared" si="2"/>
        <v>1174.58</v>
      </c>
      <c r="I85" s="7">
        <f t="shared" si="3"/>
        <v>0.97226000000000001</v>
      </c>
    </row>
    <row r="86" spans="1:9" ht="25" x14ac:dyDescent="0.35">
      <c r="A86" s="14">
        <f>83</f>
        <v>83</v>
      </c>
      <c r="B86" s="9" t="s">
        <v>112</v>
      </c>
      <c r="C86" s="9">
        <v>16</v>
      </c>
      <c r="D86" s="9">
        <v>259</v>
      </c>
      <c r="E86" s="9">
        <v>44</v>
      </c>
      <c r="F86" s="9">
        <v>27.2</v>
      </c>
      <c r="G86" s="9">
        <v>2.81</v>
      </c>
      <c r="H86" s="7">
        <f t="shared" si="2"/>
        <v>727.79</v>
      </c>
      <c r="I86" s="7">
        <f t="shared" si="3"/>
        <v>1.2363999999999999</v>
      </c>
    </row>
    <row r="87" spans="1:9" ht="25" x14ac:dyDescent="0.35">
      <c r="A87" s="14">
        <v>85</v>
      </c>
      <c r="B87" s="9" t="s">
        <v>113</v>
      </c>
      <c r="C87" s="9">
        <v>19</v>
      </c>
      <c r="D87" s="9">
        <v>552</v>
      </c>
      <c r="E87" s="9">
        <v>70.099999999999994</v>
      </c>
      <c r="F87" s="9">
        <v>32.200000000000003</v>
      </c>
      <c r="G87" s="9">
        <v>2.8</v>
      </c>
      <c r="H87" s="7">
        <f t="shared" si="2"/>
        <v>1545.6</v>
      </c>
      <c r="I87" s="7">
        <f t="shared" si="3"/>
        <v>1.9627999999999997</v>
      </c>
    </row>
    <row r="88" spans="1:9" x14ac:dyDescent="0.35">
      <c r="A88" s="14">
        <f>86</f>
        <v>86</v>
      </c>
      <c r="B88" s="9" t="s">
        <v>114</v>
      </c>
      <c r="C88" s="9">
        <v>12</v>
      </c>
      <c r="D88" s="9">
        <v>405</v>
      </c>
      <c r="E88" s="9">
        <v>53</v>
      </c>
      <c r="F88" s="9">
        <v>35.299999999999997</v>
      </c>
      <c r="G88" s="9">
        <v>2.78</v>
      </c>
      <c r="H88" s="7">
        <f t="shared" si="2"/>
        <v>1125.8999999999999</v>
      </c>
      <c r="I88" s="7">
        <f t="shared" si="3"/>
        <v>1.4734</v>
      </c>
    </row>
    <row r="89" spans="1:9" ht="25" x14ac:dyDescent="0.35">
      <c r="A89" s="14">
        <f>86</f>
        <v>86</v>
      </c>
      <c r="B89" s="9" t="s">
        <v>115</v>
      </c>
      <c r="C89" s="9">
        <v>8</v>
      </c>
      <c r="D89" s="9">
        <v>187</v>
      </c>
      <c r="E89" s="9">
        <v>63.1</v>
      </c>
      <c r="F89" s="9">
        <v>40.700000000000003</v>
      </c>
      <c r="G89" s="9">
        <v>2.78</v>
      </c>
      <c r="H89" s="7">
        <f t="shared" si="2"/>
        <v>519.86</v>
      </c>
      <c r="I89" s="7">
        <f t="shared" si="3"/>
        <v>1.7541799999999999</v>
      </c>
    </row>
    <row r="90" spans="1:9" ht="25" x14ac:dyDescent="0.35">
      <c r="A90" s="14">
        <f>86</f>
        <v>86</v>
      </c>
      <c r="B90" s="9" t="s">
        <v>116</v>
      </c>
      <c r="C90" s="9">
        <v>7</v>
      </c>
      <c r="D90" s="9">
        <v>102</v>
      </c>
      <c r="E90" s="9">
        <v>98.7</v>
      </c>
      <c r="F90" s="9">
        <v>99.8</v>
      </c>
      <c r="G90" s="9">
        <v>2.78</v>
      </c>
      <c r="H90" s="7">
        <f t="shared" si="2"/>
        <v>283.56</v>
      </c>
      <c r="I90" s="7">
        <f t="shared" si="3"/>
        <v>2.7438599999999997</v>
      </c>
    </row>
    <row r="91" spans="1:9" ht="25" x14ac:dyDescent="0.35">
      <c r="A91" s="14">
        <v>89</v>
      </c>
      <c r="B91" s="9" t="s">
        <v>117</v>
      </c>
      <c r="C91" s="9">
        <v>13</v>
      </c>
      <c r="D91" s="9">
        <v>513</v>
      </c>
      <c r="E91" s="9">
        <v>78.3</v>
      </c>
      <c r="F91" s="9">
        <v>29.1</v>
      </c>
      <c r="G91" s="9">
        <v>2.77</v>
      </c>
      <c r="H91" s="7">
        <f t="shared" si="2"/>
        <v>1421.01</v>
      </c>
      <c r="I91" s="7">
        <f t="shared" si="3"/>
        <v>2.1689099999999999</v>
      </c>
    </row>
    <row r="92" spans="1:9" x14ac:dyDescent="0.35">
      <c r="A92" s="14">
        <v>90</v>
      </c>
      <c r="B92" s="9" t="s">
        <v>118</v>
      </c>
      <c r="C92" s="9">
        <v>5</v>
      </c>
      <c r="D92" s="9">
        <v>240</v>
      </c>
      <c r="E92" s="9">
        <v>39.1</v>
      </c>
      <c r="F92" s="9">
        <v>14.2</v>
      </c>
      <c r="G92" s="9">
        <v>2.76</v>
      </c>
      <c r="H92" s="7">
        <f t="shared" si="2"/>
        <v>662.4</v>
      </c>
      <c r="I92" s="7">
        <f t="shared" si="3"/>
        <v>1.0791599999999999</v>
      </c>
    </row>
    <row r="93" spans="1:9" ht="25" x14ac:dyDescent="0.35">
      <c r="A93" s="14">
        <v>91</v>
      </c>
      <c r="B93" s="9" t="s">
        <v>119</v>
      </c>
      <c r="C93" s="9">
        <v>9</v>
      </c>
      <c r="D93" s="9">
        <v>97</v>
      </c>
      <c r="E93" s="9">
        <v>24.6</v>
      </c>
      <c r="F93" s="9">
        <v>39</v>
      </c>
      <c r="G93" s="9">
        <v>2.75</v>
      </c>
      <c r="H93" s="7">
        <f t="shared" si="2"/>
        <v>266.75</v>
      </c>
      <c r="I93" s="7">
        <f t="shared" si="3"/>
        <v>0.6765000000000001</v>
      </c>
    </row>
    <row r="94" spans="1:9" ht="25" x14ac:dyDescent="0.35">
      <c r="A94" s="14">
        <f>92</f>
        <v>92</v>
      </c>
      <c r="B94" s="9" t="s">
        <v>120</v>
      </c>
      <c r="C94" s="9">
        <v>12</v>
      </c>
      <c r="D94" s="9">
        <v>205</v>
      </c>
      <c r="E94" s="9">
        <v>37</v>
      </c>
      <c r="F94" s="9">
        <v>23</v>
      </c>
      <c r="G94" s="9">
        <v>2.72</v>
      </c>
      <c r="H94" s="7">
        <f t="shared" si="2"/>
        <v>557.6</v>
      </c>
      <c r="I94" s="7">
        <f t="shared" si="3"/>
        <v>1.0064</v>
      </c>
    </row>
    <row r="95" spans="1:9" ht="25" x14ac:dyDescent="0.35">
      <c r="A95" s="14">
        <f>92</f>
        <v>92</v>
      </c>
      <c r="B95" s="9" t="s">
        <v>121</v>
      </c>
      <c r="C95" s="9">
        <v>4</v>
      </c>
      <c r="D95" s="9">
        <v>58</v>
      </c>
      <c r="E95" s="9">
        <v>55.1</v>
      </c>
      <c r="F95" s="9">
        <v>23.2</v>
      </c>
      <c r="G95" s="9">
        <v>2.72</v>
      </c>
      <c r="H95" s="7">
        <f t="shared" si="2"/>
        <v>157.76000000000002</v>
      </c>
      <c r="I95" s="7">
        <f t="shared" si="3"/>
        <v>1.4987200000000001</v>
      </c>
    </row>
    <row r="96" spans="1:9" x14ac:dyDescent="0.35">
      <c r="A96" s="14">
        <f>94</f>
        <v>94</v>
      </c>
      <c r="B96" s="9" t="s">
        <v>122</v>
      </c>
      <c r="C96" s="9">
        <v>9</v>
      </c>
      <c r="D96" s="9">
        <v>173</v>
      </c>
      <c r="E96" s="9">
        <v>52.4</v>
      </c>
      <c r="F96" s="9">
        <v>29.8</v>
      </c>
      <c r="G96" s="9">
        <v>2.71</v>
      </c>
      <c r="H96" s="7">
        <f t="shared" si="2"/>
        <v>468.83</v>
      </c>
      <c r="I96" s="7">
        <f t="shared" si="3"/>
        <v>1.42004</v>
      </c>
    </row>
    <row r="97" spans="1:9" ht="25" x14ac:dyDescent="0.35">
      <c r="A97" s="14">
        <f>94</f>
        <v>94</v>
      </c>
      <c r="B97" s="9" t="s">
        <v>123</v>
      </c>
      <c r="C97" s="9">
        <v>9</v>
      </c>
      <c r="D97" s="9">
        <v>120</v>
      </c>
      <c r="E97" s="9">
        <v>32.799999999999997</v>
      </c>
      <c r="F97" s="9">
        <v>26.9</v>
      </c>
      <c r="G97" s="9">
        <v>2.71</v>
      </c>
      <c r="H97" s="7">
        <f t="shared" si="2"/>
        <v>325.2</v>
      </c>
      <c r="I97" s="7">
        <f t="shared" si="3"/>
        <v>0.88887999999999989</v>
      </c>
    </row>
    <row r="98" spans="1:9" ht="25" x14ac:dyDescent="0.35">
      <c r="A98" s="14">
        <v>96</v>
      </c>
      <c r="B98" s="9" t="s">
        <v>124</v>
      </c>
      <c r="C98" s="9">
        <v>14</v>
      </c>
      <c r="D98" s="9">
        <v>290</v>
      </c>
      <c r="E98" s="9">
        <v>24</v>
      </c>
      <c r="F98" s="9">
        <v>14.1</v>
      </c>
      <c r="G98" s="9">
        <v>2.7</v>
      </c>
      <c r="H98" s="7">
        <f t="shared" si="2"/>
        <v>783</v>
      </c>
      <c r="I98" s="7">
        <f t="shared" si="3"/>
        <v>0.64800000000000013</v>
      </c>
    </row>
    <row r="99" spans="1:9" ht="25" x14ac:dyDescent="0.35">
      <c r="A99" s="14">
        <v>97</v>
      </c>
      <c r="B99" s="9" t="s">
        <v>125</v>
      </c>
      <c r="C99" s="9">
        <v>13</v>
      </c>
      <c r="D99" s="9">
        <v>486</v>
      </c>
      <c r="E99" s="9">
        <v>47</v>
      </c>
      <c r="F99" s="9">
        <v>29.6</v>
      </c>
      <c r="G99" s="9">
        <v>2.69</v>
      </c>
      <c r="H99" s="7">
        <f t="shared" si="2"/>
        <v>1307.3399999999999</v>
      </c>
      <c r="I99" s="7">
        <f t="shared" si="3"/>
        <v>1.2643</v>
      </c>
    </row>
    <row r="100" spans="1:9" ht="25" x14ac:dyDescent="0.35">
      <c r="A100" s="14">
        <v>98</v>
      </c>
      <c r="B100" s="9" t="s">
        <v>126</v>
      </c>
      <c r="C100" s="9">
        <v>15</v>
      </c>
      <c r="D100" s="9">
        <v>353</v>
      </c>
      <c r="E100" s="9">
        <v>40.5</v>
      </c>
      <c r="F100" s="9">
        <v>24.1</v>
      </c>
      <c r="G100" s="9">
        <v>2.68</v>
      </c>
      <c r="H100" s="7">
        <f t="shared" si="2"/>
        <v>946.04000000000008</v>
      </c>
      <c r="I100" s="7">
        <f t="shared" si="3"/>
        <v>1.0854000000000001</v>
      </c>
    </row>
    <row r="101" spans="1:9" x14ac:dyDescent="0.35">
      <c r="A101" s="14">
        <f>99</f>
        <v>99</v>
      </c>
      <c r="B101" s="9" t="s">
        <v>127</v>
      </c>
      <c r="C101" s="9">
        <v>13</v>
      </c>
      <c r="D101" s="9">
        <v>259</v>
      </c>
      <c r="E101" s="9">
        <v>46.8</v>
      </c>
      <c r="F101" s="9">
        <v>26.8</v>
      </c>
      <c r="G101" s="9">
        <v>2.67</v>
      </c>
      <c r="H101" s="7">
        <f t="shared" si="2"/>
        <v>691.53</v>
      </c>
      <c r="I101" s="7">
        <f t="shared" si="3"/>
        <v>1.2495599999999998</v>
      </c>
    </row>
    <row r="102" spans="1:9" ht="25" x14ac:dyDescent="0.35">
      <c r="A102" s="14">
        <f>99</f>
        <v>99</v>
      </c>
      <c r="B102" s="9" t="s">
        <v>128</v>
      </c>
      <c r="C102" s="9">
        <v>7</v>
      </c>
      <c r="D102" s="9">
        <v>75</v>
      </c>
      <c r="E102" s="9">
        <v>83.7</v>
      </c>
      <c r="F102" s="9">
        <v>13.2</v>
      </c>
      <c r="G102" s="9">
        <v>2.67</v>
      </c>
      <c r="H102" s="7">
        <f t="shared" si="2"/>
        <v>200.25</v>
      </c>
      <c r="I102" s="7">
        <f t="shared" si="3"/>
        <v>2.2347900000000003</v>
      </c>
    </row>
    <row r="103" spans="1:9" ht="25" x14ac:dyDescent="0.35">
      <c r="A103" s="13">
        <f>101</f>
        <v>101</v>
      </c>
      <c r="B103" s="7" t="s">
        <v>133</v>
      </c>
      <c r="C103" s="7">
        <v>12</v>
      </c>
      <c r="D103" s="7">
        <v>195</v>
      </c>
      <c r="E103" s="7">
        <v>31.6</v>
      </c>
      <c r="F103" s="7">
        <v>16.399999999999999</v>
      </c>
      <c r="G103" s="7">
        <v>2.66</v>
      </c>
      <c r="H103" s="7">
        <f t="shared" si="2"/>
        <v>518.70000000000005</v>
      </c>
      <c r="I103" s="7">
        <f t="shared" si="3"/>
        <v>0.84056000000000008</v>
      </c>
    </row>
    <row r="104" spans="1:9" x14ac:dyDescent="0.35">
      <c r="A104" s="14">
        <f>101</f>
        <v>101</v>
      </c>
      <c r="B104" s="9" t="s">
        <v>134</v>
      </c>
      <c r="C104" s="9">
        <v>8</v>
      </c>
      <c r="D104" s="9">
        <v>111</v>
      </c>
      <c r="E104" s="9">
        <v>80.3</v>
      </c>
      <c r="F104" s="9">
        <v>36</v>
      </c>
      <c r="G104" s="9">
        <v>2.66</v>
      </c>
      <c r="H104" s="7">
        <f t="shared" si="2"/>
        <v>295.26</v>
      </c>
      <c r="I104" s="7">
        <f t="shared" si="3"/>
        <v>2.13598</v>
      </c>
    </row>
    <row r="105" spans="1:9" ht="25" x14ac:dyDescent="0.35">
      <c r="A105" s="14">
        <f>103</f>
        <v>103</v>
      </c>
      <c r="B105" s="9" t="s">
        <v>135</v>
      </c>
      <c r="C105" s="9">
        <v>7</v>
      </c>
      <c r="D105" s="9">
        <v>105</v>
      </c>
      <c r="E105" s="9">
        <v>100</v>
      </c>
      <c r="F105" s="9">
        <v>14.6</v>
      </c>
      <c r="G105" s="9">
        <v>2.63</v>
      </c>
      <c r="H105" s="7">
        <f t="shared" si="2"/>
        <v>276.14999999999998</v>
      </c>
      <c r="I105" s="7">
        <f t="shared" si="3"/>
        <v>2.63</v>
      </c>
    </row>
    <row r="106" spans="1:9" ht="25" x14ac:dyDescent="0.35">
      <c r="A106" s="14">
        <f>103</f>
        <v>103</v>
      </c>
      <c r="B106" s="9" t="s">
        <v>136</v>
      </c>
      <c r="C106" s="9">
        <v>2</v>
      </c>
      <c r="D106" s="9">
        <v>45</v>
      </c>
      <c r="E106" s="9">
        <v>35.299999999999997</v>
      </c>
      <c r="F106" s="9">
        <v>12.6</v>
      </c>
      <c r="G106" s="9">
        <v>2.63</v>
      </c>
      <c r="H106" s="7">
        <f t="shared" si="2"/>
        <v>118.35</v>
      </c>
      <c r="I106" s="7">
        <f t="shared" si="3"/>
        <v>0.92838999999999983</v>
      </c>
    </row>
    <row r="107" spans="1:9" ht="25" x14ac:dyDescent="0.35">
      <c r="A107" s="14">
        <v>105</v>
      </c>
      <c r="B107" s="9" t="s">
        <v>137</v>
      </c>
      <c r="C107" s="9">
        <v>7</v>
      </c>
      <c r="D107" s="9">
        <v>77</v>
      </c>
      <c r="E107" s="9">
        <v>40.6</v>
      </c>
      <c r="F107" s="9">
        <v>22.2</v>
      </c>
      <c r="G107" s="9">
        <v>2.59</v>
      </c>
      <c r="H107" s="7">
        <f t="shared" si="2"/>
        <v>199.42999999999998</v>
      </c>
      <c r="I107" s="7">
        <f t="shared" si="3"/>
        <v>1.0515399999999999</v>
      </c>
    </row>
    <row r="108" spans="1:9" ht="25" x14ac:dyDescent="0.35">
      <c r="A108" s="14">
        <v>106</v>
      </c>
      <c r="B108" s="9" t="s">
        <v>138</v>
      </c>
      <c r="C108" s="9">
        <v>13</v>
      </c>
      <c r="D108" s="9">
        <v>208</v>
      </c>
      <c r="E108" s="9">
        <v>39.9</v>
      </c>
      <c r="F108" s="9">
        <v>23</v>
      </c>
      <c r="G108" s="9">
        <v>2.58</v>
      </c>
      <c r="H108" s="7">
        <f t="shared" si="2"/>
        <v>536.64</v>
      </c>
      <c r="I108" s="7">
        <f t="shared" si="3"/>
        <v>1.02942</v>
      </c>
    </row>
    <row r="109" spans="1:9" ht="25" x14ac:dyDescent="0.35">
      <c r="A109" s="14">
        <v>107</v>
      </c>
      <c r="B109" s="9" t="s">
        <v>139</v>
      </c>
      <c r="C109" s="9">
        <v>17</v>
      </c>
      <c r="D109" s="9">
        <v>296</v>
      </c>
      <c r="E109" s="9">
        <v>40.200000000000003</v>
      </c>
      <c r="F109" s="9">
        <v>30.5</v>
      </c>
      <c r="G109" s="9">
        <v>2.56</v>
      </c>
      <c r="H109" s="7">
        <f t="shared" si="2"/>
        <v>757.76</v>
      </c>
      <c r="I109" s="7">
        <f t="shared" si="3"/>
        <v>1.02912</v>
      </c>
    </row>
    <row r="110" spans="1:9" ht="25" x14ac:dyDescent="0.35">
      <c r="A110" s="14">
        <v>108</v>
      </c>
      <c r="B110" s="9" t="s">
        <v>140</v>
      </c>
      <c r="C110" s="9">
        <v>7</v>
      </c>
      <c r="D110" s="9">
        <v>84</v>
      </c>
      <c r="E110" s="9">
        <v>21.2</v>
      </c>
      <c r="F110" s="9">
        <v>20.8</v>
      </c>
      <c r="G110" s="9">
        <v>2.54</v>
      </c>
      <c r="H110" s="7">
        <f t="shared" si="2"/>
        <v>213.36</v>
      </c>
      <c r="I110" s="7">
        <f t="shared" si="3"/>
        <v>0.53847999999999996</v>
      </c>
    </row>
    <row r="111" spans="1:9" ht="25" x14ac:dyDescent="0.35">
      <c r="A111" s="14">
        <v>109</v>
      </c>
      <c r="B111" s="9" t="s">
        <v>141</v>
      </c>
      <c r="C111" s="9">
        <v>13</v>
      </c>
      <c r="D111" s="9">
        <v>164</v>
      </c>
      <c r="E111" s="9">
        <v>100</v>
      </c>
      <c r="F111" s="9">
        <v>29.5</v>
      </c>
      <c r="G111" s="9">
        <v>2.5299999999999998</v>
      </c>
      <c r="H111" s="7">
        <f t="shared" si="2"/>
        <v>414.91999999999996</v>
      </c>
      <c r="I111" s="7">
        <f t="shared" si="3"/>
        <v>2.5299999999999998</v>
      </c>
    </row>
    <row r="112" spans="1:9" x14ac:dyDescent="0.35">
      <c r="A112" s="14">
        <f>110</f>
        <v>110</v>
      </c>
      <c r="B112" s="9" t="s">
        <v>142</v>
      </c>
      <c r="C112" s="9">
        <v>10</v>
      </c>
      <c r="D112" s="9">
        <v>264</v>
      </c>
      <c r="E112" s="9">
        <v>33.200000000000003</v>
      </c>
      <c r="F112" s="9">
        <v>18.5</v>
      </c>
      <c r="G112" s="9">
        <v>2.52</v>
      </c>
      <c r="H112" s="7">
        <f t="shared" si="2"/>
        <v>665.28</v>
      </c>
      <c r="I112" s="7">
        <f t="shared" si="3"/>
        <v>0.83664000000000005</v>
      </c>
    </row>
    <row r="113" spans="1:9" ht="25" x14ac:dyDescent="0.35">
      <c r="A113" s="14">
        <f>110</f>
        <v>110</v>
      </c>
      <c r="B113" s="9" t="s">
        <v>143</v>
      </c>
      <c r="C113" s="9">
        <v>13</v>
      </c>
      <c r="D113" s="9">
        <v>168</v>
      </c>
      <c r="E113" s="9">
        <v>96</v>
      </c>
      <c r="F113" s="9">
        <v>53</v>
      </c>
      <c r="G113" s="9">
        <v>2.52</v>
      </c>
      <c r="H113" s="7">
        <f t="shared" si="2"/>
        <v>423.36</v>
      </c>
      <c r="I113" s="7">
        <f t="shared" si="3"/>
        <v>2.4192</v>
      </c>
    </row>
    <row r="114" spans="1:9" x14ac:dyDescent="0.35">
      <c r="A114" s="14">
        <f>112</f>
        <v>112</v>
      </c>
      <c r="B114" s="9" t="s">
        <v>144</v>
      </c>
      <c r="C114" s="9">
        <v>19</v>
      </c>
      <c r="D114" s="9">
        <v>256</v>
      </c>
      <c r="E114" s="9">
        <v>59.4</v>
      </c>
      <c r="F114" s="9">
        <v>29.1</v>
      </c>
      <c r="G114" s="9">
        <v>2.5</v>
      </c>
      <c r="H114" s="7">
        <f t="shared" si="2"/>
        <v>640</v>
      </c>
      <c r="I114" s="7">
        <f t="shared" si="3"/>
        <v>1.4850000000000001</v>
      </c>
    </row>
    <row r="115" spans="1:9" ht="25" x14ac:dyDescent="0.35">
      <c r="A115" s="14">
        <f>112</f>
        <v>112</v>
      </c>
      <c r="B115" s="9" t="s">
        <v>145</v>
      </c>
      <c r="C115" s="9">
        <v>5</v>
      </c>
      <c r="D115" s="9">
        <v>68</v>
      </c>
      <c r="E115" s="9">
        <v>100</v>
      </c>
      <c r="F115" s="9">
        <v>11.8</v>
      </c>
      <c r="G115" s="9">
        <v>2.5</v>
      </c>
      <c r="H115" s="7">
        <f t="shared" si="2"/>
        <v>170</v>
      </c>
      <c r="I115" s="7">
        <f t="shared" si="3"/>
        <v>2.5</v>
      </c>
    </row>
    <row r="116" spans="1:9" ht="25" x14ac:dyDescent="0.35">
      <c r="A116" s="14">
        <v>114</v>
      </c>
      <c r="B116" s="9" t="s">
        <v>146</v>
      </c>
      <c r="C116" s="9">
        <v>2</v>
      </c>
      <c r="D116" s="9">
        <v>25</v>
      </c>
      <c r="E116" s="9">
        <v>40.1</v>
      </c>
      <c r="F116" s="16">
        <v>48.4</v>
      </c>
      <c r="G116" s="9">
        <v>2.4900000000000002</v>
      </c>
      <c r="H116" s="7">
        <f t="shared" si="2"/>
        <v>62.250000000000007</v>
      </c>
      <c r="I116" s="7">
        <f t="shared" si="3"/>
        <v>0.99849000000000021</v>
      </c>
    </row>
    <row r="117" spans="1:9" ht="25" x14ac:dyDescent="0.35">
      <c r="A117" s="14">
        <v>115</v>
      </c>
      <c r="B117" s="9" t="s">
        <v>147</v>
      </c>
      <c r="C117" s="9">
        <v>10</v>
      </c>
      <c r="D117" s="9">
        <v>272</v>
      </c>
      <c r="E117" s="9">
        <v>50</v>
      </c>
      <c r="F117" s="9">
        <v>22.4</v>
      </c>
      <c r="G117" s="9">
        <v>2.48</v>
      </c>
      <c r="H117" s="7">
        <f t="shared" si="2"/>
        <v>674.56</v>
      </c>
      <c r="I117" s="7">
        <f t="shared" si="3"/>
        <v>1.24</v>
      </c>
    </row>
    <row r="118" spans="1:9" ht="25" x14ac:dyDescent="0.35">
      <c r="A118" s="14">
        <f>116</f>
        <v>116</v>
      </c>
      <c r="B118" s="9" t="s">
        <v>148</v>
      </c>
      <c r="C118" s="9">
        <v>13</v>
      </c>
      <c r="D118" s="9">
        <v>161</v>
      </c>
      <c r="E118" s="9">
        <v>55.9</v>
      </c>
      <c r="F118" s="9">
        <v>29</v>
      </c>
      <c r="G118" s="9">
        <v>2.4300000000000002</v>
      </c>
      <c r="H118" s="7">
        <f t="shared" si="2"/>
        <v>391.23</v>
      </c>
      <c r="I118" s="7">
        <f t="shared" si="3"/>
        <v>1.3583700000000001</v>
      </c>
    </row>
    <row r="119" spans="1:9" ht="25" x14ac:dyDescent="0.35">
      <c r="A119" s="14">
        <f>116</f>
        <v>116</v>
      </c>
      <c r="B119" s="9" t="s">
        <v>149</v>
      </c>
      <c r="C119" s="9">
        <v>13</v>
      </c>
      <c r="D119" s="9">
        <v>127</v>
      </c>
      <c r="E119" s="9">
        <v>98.2</v>
      </c>
      <c r="F119" s="9">
        <v>18</v>
      </c>
      <c r="G119" s="9">
        <v>2.4300000000000002</v>
      </c>
      <c r="H119" s="7">
        <f t="shared" si="2"/>
        <v>308.61</v>
      </c>
      <c r="I119" s="7">
        <f t="shared" si="3"/>
        <v>2.3862600000000005</v>
      </c>
    </row>
    <row r="120" spans="1:9" ht="25" x14ac:dyDescent="0.35">
      <c r="A120" s="14">
        <v>118</v>
      </c>
      <c r="B120" s="9" t="s">
        <v>150</v>
      </c>
      <c r="C120" s="9">
        <v>10</v>
      </c>
      <c r="D120" s="9">
        <v>92</v>
      </c>
      <c r="E120" s="9">
        <v>48.9</v>
      </c>
      <c r="F120" s="9">
        <v>24.9</v>
      </c>
      <c r="G120" s="9">
        <v>2.41</v>
      </c>
      <c r="H120" s="7">
        <f t="shared" si="2"/>
        <v>221.72000000000003</v>
      </c>
      <c r="I120" s="7">
        <f t="shared" si="3"/>
        <v>1.17849</v>
      </c>
    </row>
    <row r="121" spans="1:9" ht="25" x14ac:dyDescent="0.35">
      <c r="A121" s="14">
        <v>119</v>
      </c>
      <c r="B121" s="9" t="s">
        <v>151</v>
      </c>
      <c r="C121" s="9">
        <v>12</v>
      </c>
      <c r="D121" s="9">
        <v>148</v>
      </c>
      <c r="E121" s="9">
        <v>48.6</v>
      </c>
      <c r="F121" s="9">
        <v>30.3</v>
      </c>
      <c r="G121" s="9">
        <v>2.3199999999999998</v>
      </c>
      <c r="H121" s="7">
        <f t="shared" si="2"/>
        <v>343.35999999999996</v>
      </c>
      <c r="I121" s="7">
        <f t="shared" si="3"/>
        <v>1.1275199999999999</v>
      </c>
    </row>
    <row r="122" spans="1:9" ht="25" x14ac:dyDescent="0.35">
      <c r="A122" s="14">
        <v>120</v>
      </c>
      <c r="B122" s="9" t="s">
        <v>152</v>
      </c>
      <c r="C122" s="9">
        <v>6</v>
      </c>
      <c r="D122" s="9">
        <v>58</v>
      </c>
      <c r="E122" s="9">
        <v>27.4</v>
      </c>
      <c r="F122" s="9">
        <v>8.4</v>
      </c>
      <c r="G122" s="9">
        <v>2.2999999999999998</v>
      </c>
      <c r="H122" s="7">
        <f t="shared" si="2"/>
        <v>133.39999999999998</v>
      </c>
      <c r="I122" s="7">
        <f t="shared" si="3"/>
        <v>0.63019999999999987</v>
      </c>
    </row>
    <row r="123" spans="1:9" ht="25" x14ac:dyDescent="0.35">
      <c r="A123" s="14">
        <v>121</v>
      </c>
      <c r="B123" s="9" t="s">
        <v>153</v>
      </c>
      <c r="C123" s="9">
        <v>6</v>
      </c>
      <c r="D123" s="9">
        <v>30</v>
      </c>
      <c r="E123" s="9">
        <v>19.3</v>
      </c>
      <c r="F123" s="9">
        <v>8.8000000000000007</v>
      </c>
      <c r="G123" s="9">
        <v>2.25</v>
      </c>
      <c r="H123" s="7">
        <f t="shared" si="2"/>
        <v>67.5</v>
      </c>
      <c r="I123" s="7">
        <f t="shared" si="3"/>
        <v>0.43425000000000002</v>
      </c>
    </row>
    <row r="124" spans="1:9" ht="25" x14ac:dyDescent="0.35">
      <c r="A124" s="14">
        <v>122</v>
      </c>
      <c r="B124" s="9" t="s">
        <v>154</v>
      </c>
      <c r="C124" s="9">
        <v>12</v>
      </c>
      <c r="D124" s="9">
        <v>151</v>
      </c>
      <c r="E124" s="9">
        <v>99.5</v>
      </c>
      <c r="F124" s="9">
        <v>25.2</v>
      </c>
      <c r="G124" s="9">
        <v>2.2200000000000002</v>
      </c>
      <c r="H124" s="7">
        <f t="shared" si="2"/>
        <v>335.22</v>
      </c>
      <c r="I124" s="7">
        <f t="shared" si="3"/>
        <v>2.2089000000000003</v>
      </c>
    </row>
    <row r="125" spans="1:9" ht="25" x14ac:dyDescent="0.35">
      <c r="A125" s="14">
        <v>123</v>
      </c>
      <c r="B125" s="9" t="s">
        <v>155</v>
      </c>
      <c r="C125" s="9">
        <v>4</v>
      </c>
      <c r="D125" s="9">
        <v>22</v>
      </c>
      <c r="E125" s="9">
        <v>35.6</v>
      </c>
      <c r="F125" s="9">
        <v>16.399999999999999</v>
      </c>
      <c r="G125" s="9">
        <v>2.19</v>
      </c>
      <c r="H125" s="7">
        <f t="shared" si="2"/>
        <v>48.18</v>
      </c>
      <c r="I125" s="7">
        <f t="shared" si="3"/>
        <v>0.77964</v>
      </c>
    </row>
    <row r="126" spans="1:9" ht="25" x14ac:dyDescent="0.35">
      <c r="A126" s="14">
        <v>124</v>
      </c>
      <c r="B126" s="9" t="s">
        <v>156</v>
      </c>
      <c r="C126" s="9">
        <v>3</v>
      </c>
      <c r="D126" s="9">
        <v>54</v>
      </c>
      <c r="E126" s="9">
        <v>33.4</v>
      </c>
      <c r="F126" s="9">
        <v>6.7</v>
      </c>
      <c r="G126" s="9">
        <v>2.16</v>
      </c>
      <c r="H126" s="7">
        <f t="shared" si="2"/>
        <v>116.64000000000001</v>
      </c>
      <c r="I126" s="7">
        <f t="shared" si="3"/>
        <v>0.72144000000000008</v>
      </c>
    </row>
    <row r="127" spans="1:9" ht="25" x14ac:dyDescent="0.35">
      <c r="A127" s="14">
        <v>125</v>
      </c>
      <c r="B127" s="9" t="s">
        <v>157</v>
      </c>
      <c r="C127" s="9">
        <v>6</v>
      </c>
      <c r="D127" s="9">
        <v>44</v>
      </c>
      <c r="E127" s="9">
        <v>44.3</v>
      </c>
      <c r="F127" s="9">
        <v>16.899999999999999</v>
      </c>
      <c r="G127" s="9">
        <v>2.11</v>
      </c>
      <c r="H127" s="7">
        <f t="shared" si="2"/>
        <v>92.839999999999989</v>
      </c>
      <c r="I127" s="7">
        <f t="shared" si="3"/>
        <v>0.93472999999999984</v>
      </c>
    </row>
    <row r="128" spans="1:9" x14ac:dyDescent="0.35">
      <c r="A128" s="14">
        <v>126</v>
      </c>
      <c r="B128" s="9" t="s">
        <v>158</v>
      </c>
      <c r="C128" s="9">
        <v>7</v>
      </c>
      <c r="D128" s="9">
        <v>57</v>
      </c>
      <c r="E128" s="9">
        <v>48.8</v>
      </c>
      <c r="F128" s="9">
        <v>19.899999999999999</v>
      </c>
      <c r="G128" s="9">
        <v>2.02</v>
      </c>
      <c r="H128" s="7">
        <f t="shared" si="2"/>
        <v>115.14</v>
      </c>
      <c r="I128" s="7">
        <f t="shared" si="3"/>
        <v>0.98575999999999997</v>
      </c>
    </row>
    <row r="129" spans="1:9" ht="25" x14ac:dyDescent="0.35">
      <c r="A129" s="14">
        <v>127</v>
      </c>
      <c r="B129" s="9" t="s">
        <v>159</v>
      </c>
      <c r="C129" s="9">
        <v>5</v>
      </c>
      <c r="D129" s="9">
        <v>45</v>
      </c>
      <c r="E129" s="9">
        <v>46.9</v>
      </c>
      <c r="F129" s="9">
        <v>16.899999999999999</v>
      </c>
      <c r="G129" s="9">
        <v>1.92</v>
      </c>
      <c r="H129" s="7">
        <f t="shared" si="2"/>
        <v>86.399999999999991</v>
      </c>
      <c r="I129" s="7">
        <f t="shared" si="3"/>
        <v>0.90047999999999984</v>
      </c>
    </row>
    <row r="130" spans="1:9" x14ac:dyDescent="0.35">
      <c r="A130" s="14">
        <v>128</v>
      </c>
      <c r="B130" s="9" t="s">
        <v>160</v>
      </c>
      <c r="C130" s="9">
        <v>7</v>
      </c>
      <c r="D130" s="9">
        <v>66</v>
      </c>
      <c r="E130" s="9">
        <v>24.1</v>
      </c>
      <c r="F130" s="9">
        <v>20.2</v>
      </c>
      <c r="G130" s="9">
        <v>1.89</v>
      </c>
      <c r="H130" s="7">
        <f t="shared" si="2"/>
        <v>124.74</v>
      </c>
      <c r="I130" s="7">
        <f t="shared" si="3"/>
        <v>0.45549000000000001</v>
      </c>
    </row>
    <row r="131" spans="1:9" ht="25" x14ac:dyDescent="0.35">
      <c r="A131" s="14">
        <v>129</v>
      </c>
      <c r="B131" s="9" t="s">
        <v>161</v>
      </c>
      <c r="C131" s="9">
        <v>2</v>
      </c>
      <c r="D131" s="9">
        <v>71</v>
      </c>
      <c r="E131" s="9">
        <v>100</v>
      </c>
      <c r="F131" s="16">
        <v>48.4</v>
      </c>
      <c r="G131" s="9">
        <v>1.74</v>
      </c>
      <c r="H131" s="7">
        <f t="shared" si="2"/>
        <v>123.54</v>
      </c>
      <c r="I131" s="7">
        <f t="shared" si="3"/>
        <v>1.74</v>
      </c>
    </row>
    <row r="133" spans="1:9" x14ac:dyDescent="0.35">
      <c r="E133">
        <f>SUM(E3:E131)</f>
        <v>9634.6000000000022</v>
      </c>
      <c r="F133">
        <f>SUM(F3:F131)</f>
        <v>6295.2999999999975</v>
      </c>
    </row>
    <row r="134" spans="1:9" x14ac:dyDescent="0.35">
      <c r="E134">
        <f>E133/129</f>
        <v>74.686821705426368</v>
      </c>
      <c r="F134">
        <f>F133/127</f>
        <v>49.569291338582659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opLeftCell="F1" workbookViewId="0">
      <selection activeCell="U4" sqref="U4"/>
    </sheetView>
  </sheetViews>
  <sheetFormatPr defaultRowHeight="14.5" x14ac:dyDescent="0.35"/>
  <cols>
    <col min="1" max="1" width="5.7265625" customWidth="1"/>
    <col min="2" max="2" width="22.08984375" customWidth="1"/>
    <col min="3" max="3" width="3.90625" style="21" customWidth="1"/>
    <col min="4" max="5" width="5.6328125" style="15" customWidth="1"/>
    <col min="6" max="6" width="5.26953125" style="15" customWidth="1"/>
    <col min="7" max="7" width="5" style="15" customWidth="1"/>
    <col min="8" max="8" width="8.453125" style="15" customWidth="1"/>
    <col min="9" max="9" width="7.7265625" style="15" customWidth="1"/>
    <col min="10" max="10" width="11.7265625" customWidth="1"/>
    <col min="11" max="11" width="11.6328125" customWidth="1"/>
    <col min="12" max="12" width="11.7265625" customWidth="1"/>
    <col min="13" max="13" width="5.453125" style="15" customWidth="1"/>
    <col min="14" max="14" width="4.90625" style="15" customWidth="1"/>
    <col min="15" max="15" width="5.453125" style="15" customWidth="1"/>
    <col min="16" max="16" width="5.08984375" style="15" customWidth="1"/>
    <col min="17" max="17" width="3.08984375" style="15" customWidth="1"/>
    <col min="18" max="19" width="3.26953125" style="15" customWidth="1"/>
    <col min="20" max="20" width="3.08984375" style="15" customWidth="1"/>
    <col min="21" max="21" width="9" customWidth="1"/>
  </cols>
  <sheetData>
    <row r="1" spans="1:28" s="25" customFormat="1" ht="18.5" x14ac:dyDescent="0.35">
      <c r="A1" s="109" t="s">
        <v>187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</row>
    <row r="2" spans="1:28" ht="153.5" customHeight="1" x14ac:dyDescent="0.35">
      <c r="A2" s="20" t="s">
        <v>3</v>
      </c>
      <c r="B2" s="20" t="s">
        <v>4</v>
      </c>
      <c r="C2" s="20" t="s">
        <v>5</v>
      </c>
      <c r="D2" s="20" t="s">
        <v>6</v>
      </c>
      <c r="E2" s="20" t="s">
        <v>7</v>
      </c>
      <c r="F2" s="20" t="s">
        <v>8</v>
      </c>
      <c r="G2" s="20" t="s">
        <v>14</v>
      </c>
      <c r="H2" s="20" t="s">
        <v>164</v>
      </c>
      <c r="I2" s="20" t="s">
        <v>163</v>
      </c>
      <c r="J2" s="56" t="s">
        <v>165</v>
      </c>
      <c r="K2" s="56" t="s">
        <v>166</v>
      </c>
      <c r="L2" s="56" t="s">
        <v>167</v>
      </c>
      <c r="M2" s="56" t="s">
        <v>168</v>
      </c>
      <c r="N2" s="56" t="s">
        <v>169</v>
      </c>
      <c r="O2" s="56" t="s">
        <v>170</v>
      </c>
      <c r="P2" s="56" t="s">
        <v>171</v>
      </c>
      <c r="Q2" s="56" t="s">
        <v>172</v>
      </c>
      <c r="R2" s="56" t="s">
        <v>173</v>
      </c>
      <c r="S2" s="56" t="s">
        <v>174</v>
      </c>
      <c r="T2" s="56" t="s">
        <v>175</v>
      </c>
      <c r="U2" s="56" t="s">
        <v>184</v>
      </c>
      <c r="V2" s="56" t="s">
        <v>183</v>
      </c>
      <c r="W2" s="56" t="s">
        <v>177</v>
      </c>
      <c r="X2" s="56" t="s">
        <v>178</v>
      </c>
      <c r="Y2" s="56" t="s">
        <v>179</v>
      </c>
      <c r="Z2" s="56" t="s">
        <v>180</v>
      </c>
      <c r="AA2" s="56" t="s">
        <v>181</v>
      </c>
      <c r="AB2" s="56" t="s">
        <v>182</v>
      </c>
    </row>
    <row r="3" spans="1:28" x14ac:dyDescent="0.35">
      <c r="A3" s="14">
        <f>101</f>
        <v>101</v>
      </c>
      <c r="B3" s="9" t="s">
        <v>134</v>
      </c>
      <c r="C3" s="14">
        <v>8</v>
      </c>
      <c r="D3" s="14">
        <v>111</v>
      </c>
      <c r="E3" s="14">
        <v>80.3</v>
      </c>
      <c r="F3" s="14">
        <v>36</v>
      </c>
      <c r="G3" s="14">
        <v>2.66</v>
      </c>
      <c r="H3" s="13">
        <f t="shared" ref="H3:H34" si="0">E3*G3/100</f>
        <v>2.13598</v>
      </c>
      <c r="I3" s="13">
        <f t="shared" ref="I3:I34" si="1">D3*G3</f>
        <v>295.26</v>
      </c>
      <c r="J3">
        <f>CORREL(G29:G157,I29:I157)</f>
        <v>0.6554265137752755</v>
      </c>
      <c r="K3">
        <f>CORREL(G29:G157,H29:H157)</f>
        <v>0.81302300522246651</v>
      </c>
      <c r="L3">
        <f>CORREL(I29:I157,H29:H157)</f>
        <v>0.61706220096244935</v>
      </c>
      <c r="M3" s="15">
        <v>649</v>
      </c>
      <c r="N3" s="15">
        <v>224</v>
      </c>
      <c r="O3" s="15">
        <v>349</v>
      </c>
      <c r="P3" s="15">
        <v>150</v>
      </c>
      <c r="Q3" s="15">
        <v>7</v>
      </c>
      <c r="R3" s="15">
        <v>6</v>
      </c>
      <c r="S3" s="15">
        <v>8</v>
      </c>
      <c r="T3" s="15">
        <v>4</v>
      </c>
      <c r="U3">
        <f>CORREL(M3:M131,G3:G131)</f>
        <v>0.4294099660137099</v>
      </c>
      <c r="V3">
        <f>CORREL(N3:N131,G3:G131)</f>
        <v>0.27454883878191516</v>
      </c>
      <c r="W3">
        <f>CORREL(O3:O131,G3:G131)</f>
        <v>0.40300699255571215</v>
      </c>
      <c r="X3">
        <f>CORREL(P3:P131,G3:G131)</f>
        <v>0.35620605064887734</v>
      </c>
      <c r="Y3">
        <f>CORREL(Q3:Q131,G3:G131)</f>
        <v>0.28671844363993032</v>
      </c>
      <c r="Z3">
        <f>CORREL(R3:R131,G3:G131)</f>
        <v>0.29065009743458936</v>
      </c>
      <c r="AA3">
        <f>CORREL(S3:S131,G3:G131)</f>
        <v>0.37223278474530963</v>
      </c>
      <c r="AB3">
        <f>CORREL(T3:T131,G3:G131)</f>
        <v>0.39588156396118246</v>
      </c>
    </row>
    <row r="4" spans="1:28" x14ac:dyDescent="0.35">
      <c r="A4" s="14">
        <f>65</f>
        <v>65</v>
      </c>
      <c r="B4" s="9" t="s">
        <v>94</v>
      </c>
      <c r="C4" s="14">
        <v>14</v>
      </c>
      <c r="D4" s="14">
        <v>308</v>
      </c>
      <c r="E4" s="14">
        <v>100</v>
      </c>
      <c r="F4" s="14">
        <v>75.8</v>
      </c>
      <c r="G4" s="14">
        <v>3</v>
      </c>
      <c r="H4" s="13">
        <f t="shared" si="0"/>
        <v>3</v>
      </c>
      <c r="I4" s="13">
        <f t="shared" si="1"/>
        <v>924</v>
      </c>
      <c r="M4" s="15">
        <v>2004</v>
      </c>
      <c r="N4" s="15">
        <v>474</v>
      </c>
      <c r="O4" s="15">
        <v>942</v>
      </c>
      <c r="P4" s="15">
        <v>270</v>
      </c>
      <c r="Q4" s="15">
        <v>11</v>
      </c>
      <c r="R4" s="15">
        <v>8</v>
      </c>
      <c r="S4" s="15">
        <v>19</v>
      </c>
      <c r="T4" s="15">
        <v>7</v>
      </c>
      <c r="U4">
        <f>CORREL(M3:M131,H3:H131)</f>
        <v>0.41114486139568512</v>
      </c>
      <c r="V4">
        <f>CORREL(N3:N131,H3:H131)</f>
        <v>0.23844298437077804</v>
      </c>
      <c r="W4">
        <f>CORREL(O3:O131,H3:H131)</f>
        <v>0.37856892769715228</v>
      </c>
      <c r="X4">
        <f>CORREL(P3:P131,H3:H131)</f>
        <v>0.3436156396990202</v>
      </c>
      <c r="Y4">
        <f>CORREL(Q3:Q131,H3:H131)</f>
        <v>0.24744926068805745</v>
      </c>
      <c r="Z4">
        <f>CORREL(R3:R131,H3:H131)</f>
        <v>0.2462584636666599</v>
      </c>
      <c r="AA4">
        <f>CORREL(S3:S131,H3:H131)</f>
        <v>0.34593453358787629</v>
      </c>
      <c r="AB4">
        <f>CORREL(T3:T131,H3:H131)</f>
        <v>0.3604157514116435</v>
      </c>
    </row>
    <row r="5" spans="1:28" ht="25" x14ac:dyDescent="0.35">
      <c r="A5" s="14">
        <f>83</f>
        <v>83</v>
      </c>
      <c r="B5" s="9" t="s">
        <v>112</v>
      </c>
      <c r="C5" s="14">
        <v>16</v>
      </c>
      <c r="D5" s="14">
        <v>259</v>
      </c>
      <c r="E5" s="14">
        <v>44</v>
      </c>
      <c r="F5" s="14">
        <v>27.2</v>
      </c>
      <c r="G5" s="14">
        <v>2.81</v>
      </c>
      <c r="H5" s="13">
        <f t="shared" si="0"/>
        <v>1.2363999999999999</v>
      </c>
      <c r="I5" s="13">
        <f t="shared" si="1"/>
        <v>727.79</v>
      </c>
      <c r="M5" s="15">
        <v>1180</v>
      </c>
      <c r="N5" s="15">
        <v>176</v>
      </c>
      <c r="O5" s="15">
        <v>648</v>
      </c>
      <c r="P5" s="15">
        <v>150</v>
      </c>
      <c r="Q5" s="15">
        <v>8</v>
      </c>
      <c r="R5" s="15">
        <v>6</v>
      </c>
      <c r="S5" s="15">
        <v>10</v>
      </c>
      <c r="T5" s="15">
        <v>4</v>
      </c>
      <c r="U5">
        <f>CORREL(M3:M131,I3:I131)</f>
        <v>3.4790405742279824E-2</v>
      </c>
      <c r="V5">
        <f>CORREL(N3:N131,I3:I131)</f>
        <v>-2.8363917008723476E-2</v>
      </c>
      <c r="W5">
        <f>CORREL(O3:O131,I3:I131)</f>
        <v>2.3332502559499015E-2</v>
      </c>
      <c r="X5">
        <f>CORREL(P3:P131,I3:I131)</f>
        <v>-1.1432446524135258E-2</v>
      </c>
      <c r="Y5">
        <f>CORREL(Q3:Q131,I3:I131)</f>
        <v>-0.16097844093699326</v>
      </c>
      <c r="Z5">
        <f>CORREL(R3:R131,I3:I131)</f>
        <v>-0.15929277768470396</v>
      </c>
      <c r="AA5">
        <f>CORREL(S3:S131,I3:I131)</f>
        <v>-3.1117457900669079E-2</v>
      </c>
      <c r="AB5">
        <f>CORREL(T3:T131,I3:I131)</f>
        <v>-1.8460529530282113E-2</v>
      </c>
    </row>
    <row r="6" spans="1:28" ht="25" x14ac:dyDescent="0.35">
      <c r="A6" s="14">
        <f>103</f>
        <v>103</v>
      </c>
      <c r="B6" s="19" t="s">
        <v>136</v>
      </c>
      <c r="C6" s="14">
        <v>2</v>
      </c>
      <c r="D6" s="14">
        <v>45</v>
      </c>
      <c r="E6" s="14">
        <v>35.299999999999997</v>
      </c>
      <c r="F6" s="14">
        <v>12.6</v>
      </c>
      <c r="G6" s="14">
        <v>2.63</v>
      </c>
      <c r="H6" s="13">
        <f t="shared" si="0"/>
        <v>0.92838999999999983</v>
      </c>
      <c r="I6" s="13">
        <f t="shared" si="1"/>
        <v>118.35</v>
      </c>
      <c r="M6" s="15">
        <v>235</v>
      </c>
      <c r="N6" s="15">
        <v>74</v>
      </c>
      <c r="O6" s="15">
        <v>114</v>
      </c>
      <c r="P6" s="15">
        <v>72</v>
      </c>
      <c r="Q6" s="15">
        <v>4</v>
      </c>
      <c r="R6" s="15">
        <v>5</v>
      </c>
      <c r="S6" s="15">
        <v>3</v>
      </c>
      <c r="T6" s="15">
        <v>1</v>
      </c>
    </row>
    <row r="7" spans="1:28" x14ac:dyDescent="0.35">
      <c r="A7" s="14">
        <f>58</f>
        <v>58</v>
      </c>
      <c r="B7" s="9" t="s">
        <v>86</v>
      </c>
      <c r="C7" s="14">
        <v>7</v>
      </c>
      <c r="D7" s="14">
        <v>435</v>
      </c>
      <c r="E7" s="14">
        <v>100</v>
      </c>
      <c r="F7" s="14">
        <v>43.4</v>
      </c>
      <c r="G7" s="14">
        <v>3.06</v>
      </c>
      <c r="H7" s="13">
        <f t="shared" si="0"/>
        <v>3.06</v>
      </c>
      <c r="I7" s="13">
        <f t="shared" si="1"/>
        <v>1331.1000000000001</v>
      </c>
      <c r="M7" s="15">
        <v>1606</v>
      </c>
      <c r="N7" s="15">
        <v>439</v>
      </c>
      <c r="O7" s="15">
        <v>838</v>
      </c>
      <c r="P7" s="15">
        <v>296</v>
      </c>
      <c r="Q7" s="15">
        <v>10</v>
      </c>
      <c r="R7" s="15">
        <v>8</v>
      </c>
      <c r="S7" s="15">
        <v>15</v>
      </c>
      <c r="T7" s="15">
        <v>7</v>
      </c>
    </row>
    <row r="8" spans="1:28" x14ac:dyDescent="0.35">
      <c r="A8" s="14">
        <f>42</f>
        <v>42</v>
      </c>
      <c r="B8" s="9" t="s">
        <v>71</v>
      </c>
      <c r="C8" s="14">
        <v>9</v>
      </c>
      <c r="D8" s="14">
        <v>271</v>
      </c>
      <c r="E8" s="14">
        <v>100</v>
      </c>
      <c r="F8" s="14">
        <v>63.5</v>
      </c>
      <c r="G8" s="14">
        <v>3.23</v>
      </c>
      <c r="H8" s="13">
        <f t="shared" si="0"/>
        <v>3.23</v>
      </c>
      <c r="I8" s="13">
        <f t="shared" si="1"/>
        <v>875.33</v>
      </c>
      <c r="M8" s="15">
        <v>2398</v>
      </c>
      <c r="N8" s="15">
        <v>537</v>
      </c>
      <c r="O8" s="15">
        <v>1144</v>
      </c>
      <c r="P8" s="15">
        <v>354</v>
      </c>
      <c r="Q8" s="15">
        <v>11</v>
      </c>
      <c r="R8" s="15">
        <v>9</v>
      </c>
      <c r="S8" s="15">
        <v>20</v>
      </c>
      <c r="T8" s="15">
        <v>9</v>
      </c>
    </row>
    <row r="9" spans="1:28" x14ac:dyDescent="0.35">
      <c r="A9" s="14">
        <f>94</f>
        <v>94</v>
      </c>
      <c r="B9" s="9" t="s">
        <v>122</v>
      </c>
      <c r="C9" s="14">
        <v>9</v>
      </c>
      <c r="D9" s="14">
        <v>173</v>
      </c>
      <c r="E9" s="14">
        <v>52.4</v>
      </c>
      <c r="F9" s="14">
        <v>29.8</v>
      </c>
      <c r="G9" s="14">
        <v>2.71</v>
      </c>
      <c r="H9" s="13">
        <f t="shared" si="0"/>
        <v>1.42004</v>
      </c>
      <c r="I9" s="13">
        <f t="shared" si="1"/>
        <v>468.83</v>
      </c>
      <c r="M9" s="15">
        <v>538</v>
      </c>
      <c r="N9" s="15">
        <v>207</v>
      </c>
      <c r="O9" s="15">
        <v>302</v>
      </c>
      <c r="P9" s="15">
        <v>125</v>
      </c>
      <c r="Q9" s="15">
        <v>6</v>
      </c>
      <c r="R9" s="15">
        <v>5</v>
      </c>
      <c r="S9" s="15">
        <v>6</v>
      </c>
      <c r="T9" s="15">
        <v>3</v>
      </c>
    </row>
    <row r="10" spans="1:28" ht="25" x14ac:dyDescent="0.35">
      <c r="A10" s="14">
        <f>46</f>
        <v>46</v>
      </c>
      <c r="B10" s="9" t="s">
        <v>74</v>
      </c>
      <c r="C10" s="14">
        <v>15</v>
      </c>
      <c r="D10" s="14">
        <v>418</v>
      </c>
      <c r="E10" s="14">
        <v>100</v>
      </c>
      <c r="F10" s="14">
        <v>81.099999999999994</v>
      </c>
      <c r="G10" s="14">
        <v>3.22</v>
      </c>
      <c r="H10" s="13">
        <f t="shared" si="0"/>
        <v>3.22</v>
      </c>
      <c r="I10" s="13">
        <f t="shared" si="1"/>
        <v>1345.96</v>
      </c>
      <c r="M10" s="15">
        <v>2240</v>
      </c>
      <c r="N10" s="15">
        <v>346</v>
      </c>
      <c r="O10" s="15">
        <v>1028</v>
      </c>
      <c r="P10" s="15">
        <v>237</v>
      </c>
      <c r="Q10" s="15">
        <v>10</v>
      </c>
      <c r="R10" s="15">
        <v>7</v>
      </c>
      <c r="S10" s="15">
        <v>17</v>
      </c>
      <c r="T10" s="15">
        <v>6</v>
      </c>
    </row>
    <row r="11" spans="1:28" ht="25" x14ac:dyDescent="0.35">
      <c r="A11" s="14">
        <v>96</v>
      </c>
      <c r="B11" s="18" t="s">
        <v>124</v>
      </c>
      <c r="C11" s="14">
        <v>14</v>
      </c>
      <c r="D11" s="14">
        <v>290</v>
      </c>
      <c r="E11" s="14">
        <v>24</v>
      </c>
      <c r="F11" s="14">
        <v>14.1</v>
      </c>
      <c r="G11" s="14">
        <v>2.7</v>
      </c>
      <c r="H11" s="13">
        <f t="shared" si="0"/>
        <v>0.64800000000000013</v>
      </c>
      <c r="I11" s="13">
        <f t="shared" si="1"/>
        <v>783</v>
      </c>
      <c r="J11" s="36"/>
      <c r="K11" s="36"/>
      <c r="L11" s="36"/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t="s">
        <v>196</v>
      </c>
      <c r="V11" t="s">
        <v>195</v>
      </c>
    </row>
    <row r="12" spans="1:28" ht="25" x14ac:dyDescent="0.35">
      <c r="A12" s="14">
        <v>127</v>
      </c>
      <c r="B12" s="9" t="s">
        <v>159</v>
      </c>
      <c r="C12" s="14">
        <v>5</v>
      </c>
      <c r="D12" s="14">
        <v>45</v>
      </c>
      <c r="E12" s="14">
        <v>46.9</v>
      </c>
      <c r="F12" s="14">
        <v>16.899999999999999</v>
      </c>
      <c r="G12" s="14">
        <v>1.92</v>
      </c>
      <c r="H12" s="13">
        <f t="shared" si="0"/>
        <v>0.90047999999999984</v>
      </c>
      <c r="I12" s="13">
        <f t="shared" si="1"/>
        <v>86.399999999999991</v>
      </c>
      <c r="M12" s="15">
        <v>459</v>
      </c>
      <c r="N12" s="15">
        <v>87</v>
      </c>
      <c r="O12" s="15">
        <v>318</v>
      </c>
      <c r="P12" s="15">
        <v>58</v>
      </c>
      <c r="Q12" s="15">
        <v>6</v>
      </c>
      <c r="R12" s="15">
        <v>4</v>
      </c>
      <c r="S12" s="15">
        <v>6</v>
      </c>
      <c r="T12" s="15">
        <v>1</v>
      </c>
    </row>
    <row r="13" spans="1:28" x14ac:dyDescent="0.35">
      <c r="A13" s="14">
        <v>89</v>
      </c>
      <c r="B13" s="9" t="s">
        <v>117</v>
      </c>
      <c r="C13" s="14">
        <v>13</v>
      </c>
      <c r="D13" s="14">
        <v>513</v>
      </c>
      <c r="E13" s="14">
        <v>78.3</v>
      </c>
      <c r="F13" s="14">
        <v>29.1</v>
      </c>
      <c r="G13" s="14">
        <v>2.77</v>
      </c>
      <c r="H13" s="13">
        <f t="shared" si="0"/>
        <v>2.1689099999999999</v>
      </c>
      <c r="I13" s="13">
        <f t="shared" si="1"/>
        <v>1421.01</v>
      </c>
      <c r="M13" s="15">
        <v>1171</v>
      </c>
      <c r="N13" s="15">
        <v>245</v>
      </c>
      <c r="O13" s="15">
        <v>736</v>
      </c>
      <c r="P13" s="15">
        <v>193</v>
      </c>
      <c r="Q13" s="15">
        <v>10</v>
      </c>
      <c r="R13" s="15">
        <v>7</v>
      </c>
      <c r="S13" s="15">
        <v>12</v>
      </c>
      <c r="T13" s="15">
        <v>5</v>
      </c>
    </row>
    <row r="14" spans="1:28" x14ac:dyDescent="0.35">
      <c r="A14" s="14">
        <v>76</v>
      </c>
      <c r="B14" s="9" t="s">
        <v>104</v>
      </c>
      <c r="C14" s="14">
        <v>16</v>
      </c>
      <c r="D14" s="14">
        <v>638</v>
      </c>
      <c r="E14" s="14">
        <v>100</v>
      </c>
      <c r="F14" s="14">
        <v>84.8</v>
      </c>
      <c r="G14" s="14">
        <v>2.88</v>
      </c>
      <c r="H14" s="13">
        <f t="shared" si="0"/>
        <v>2.88</v>
      </c>
      <c r="I14" s="13">
        <f t="shared" si="1"/>
        <v>1837.4399999999998</v>
      </c>
      <c r="M14" s="15">
        <v>2469</v>
      </c>
      <c r="N14" s="15">
        <v>527</v>
      </c>
      <c r="O14" s="15">
        <v>1238</v>
      </c>
      <c r="P14" s="15">
        <v>344</v>
      </c>
      <c r="Q14" s="15">
        <v>11</v>
      </c>
      <c r="R14" s="15">
        <v>9</v>
      </c>
      <c r="S14" s="15">
        <v>19</v>
      </c>
      <c r="T14" s="15">
        <v>8</v>
      </c>
    </row>
    <row r="15" spans="1:28" ht="25" x14ac:dyDescent="0.35">
      <c r="A15" s="14">
        <v>121</v>
      </c>
      <c r="B15" s="9" t="s">
        <v>153</v>
      </c>
      <c r="C15" s="14">
        <v>6</v>
      </c>
      <c r="D15" s="14">
        <v>30</v>
      </c>
      <c r="E15" s="14">
        <v>19.3</v>
      </c>
      <c r="F15" s="14">
        <v>8.8000000000000007</v>
      </c>
      <c r="G15" s="14">
        <v>2.25</v>
      </c>
      <c r="H15" s="13">
        <f t="shared" si="0"/>
        <v>0.43425000000000002</v>
      </c>
      <c r="I15" s="13">
        <f t="shared" si="1"/>
        <v>67.5</v>
      </c>
      <c r="M15" s="15">
        <v>558</v>
      </c>
      <c r="N15" s="15">
        <v>161</v>
      </c>
      <c r="O15" s="15">
        <v>289</v>
      </c>
      <c r="P15" s="15">
        <v>109</v>
      </c>
      <c r="Q15" s="15">
        <v>6</v>
      </c>
      <c r="R15" s="15">
        <v>5</v>
      </c>
      <c r="S15" s="15">
        <v>7</v>
      </c>
      <c r="T15" s="15">
        <v>3</v>
      </c>
    </row>
    <row r="16" spans="1:28" ht="25" x14ac:dyDescent="0.35">
      <c r="A16" s="14">
        <f>92</f>
        <v>92</v>
      </c>
      <c r="B16" s="9" t="s">
        <v>120</v>
      </c>
      <c r="C16" s="14">
        <v>12</v>
      </c>
      <c r="D16" s="14">
        <v>205</v>
      </c>
      <c r="E16" s="14">
        <v>37</v>
      </c>
      <c r="F16" s="14">
        <v>23</v>
      </c>
      <c r="G16" s="14">
        <v>2.72</v>
      </c>
      <c r="H16" s="13">
        <f t="shared" si="0"/>
        <v>1.0064</v>
      </c>
      <c r="I16" s="13">
        <f t="shared" si="1"/>
        <v>557.6</v>
      </c>
      <c r="M16" s="15">
        <v>424</v>
      </c>
      <c r="N16" s="15">
        <v>121</v>
      </c>
      <c r="O16" s="15">
        <v>240</v>
      </c>
      <c r="P16" s="15">
        <v>90</v>
      </c>
      <c r="Q16" s="15">
        <v>6</v>
      </c>
      <c r="R16" s="15">
        <v>5</v>
      </c>
      <c r="S16" s="15">
        <v>5</v>
      </c>
      <c r="T16" s="15">
        <v>3</v>
      </c>
    </row>
    <row r="17" spans="1:21" ht="25" x14ac:dyDescent="0.35">
      <c r="A17" s="14">
        <v>81</v>
      </c>
      <c r="B17" s="9" t="s">
        <v>109</v>
      </c>
      <c r="C17" s="14">
        <v>5</v>
      </c>
      <c r="D17" s="14">
        <v>141</v>
      </c>
      <c r="E17" s="14">
        <v>32.6</v>
      </c>
      <c r="F17" s="14">
        <v>9.1999999999999993</v>
      </c>
      <c r="G17" s="14">
        <v>2.83</v>
      </c>
      <c r="H17" s="13">
        <f t="shared" si="0"/>
        <v>0.92258000000000007</v>
      </c>
      <c r="I17" s="13">
        <f t="shared" si="1"/>
        <v>399.03000000000003</v>
      </c>
      <c r="M17" s="15">
        <v>844</v>
      </c>
      <c r="N17" s="15">
        <v>173</v>
      </c>
      <c r="O17" s="15">
        <v>505</v>
      </c>
      <c r="P17" s="15">
        <v>134</v>
      </c>
      <c r="Q17" s="15">
        <v>8</v>
      </c>
      <c r="R17" s="15">
        <v>6</v>
      </c>
      <c r="S17" s="15">
        <v>10</v>
      </c>
      <c r="T17" s="15">
        <v>4</v>
      </c>
    </row>
    <row r="18" spans="1:21" x14ac:dyDescent="0.35">
      <c r="A18" s="14">
        <v>22</v>
      </c>
      <c r="B18" s="9" t="s">
        <v>49</v>
      </c>
      <c r="C18" s="14">
        <v>23</v>
      </c>
      <c r="D18" s="22">
        <v>1406</v>
      </c>
      <c r="E18" s="14">
        <v>100</v>
      </c>
      <c r="F18" s="14">
        <v>62.4</v>
      </c>
      <c r="G18" s="14">
        <v>3.36</v>
      </c>
      <c r="H18" s="13">
        <f t="shared" si="0"/>
        <v>3.36</v>
      </c>
      <c r="I18" s="13">
        <f t="shared" si="1"/>
        <v>4724.16</v>
      </c>
      <c r="M18" s="15">
        <v>2241</v>
      </c>
      <c r="N18" s="15">
        <v>338</v>
      </c>
      <c r="O18" s="15">
        <v>1130</v>
      </c>
      <c r="P18" s="15">
        <v>245</v>
      </c>
      <c r="Q18" s="15">
        <v>11</v>
      </c>
      <c r="R18" s="15">
        <v>8</v>
      </c>
      <c r="S18" s="15">
        <v>19</v>
      </c>
      <c r="T18" s="15">
        <v>7</v>
      </c>
    </row>
    <row r="19" spans="1:21" x14ac:dyDescent="0.35">
      <c r="A19" s="14">
        <v>39</v>
      </c>
      <c r="B19" s="9" t="s">
        <v>66</v>
      </c>
      <c r="C19" s="14">
        <v>13</v>
      </c>
      <c r="D19" s="14">
        <v>496</v>
      </c>
      <c r="E19" s="14">
        <v>78.099999999999994</v>
      </c>
      <c r="F19" s="14">
        <v>52.5</v>
      </c>
      <c r="G19" s="14">
        <v>3.25</v>
      </c>
      <c r="H19" s="13">
        <f t="shared" si="0"/>
        <v>2.5382499999999997</v>
      </c>
      <c r="I19" s="13">
        <f t="shared" si="1"/>
        <v>1612</v>
      </c>
      <c r="M19" s="15">
        <v>1452</v>
      </c>
      <c r="N19" s="15">
        <v>319</v>
      </c>
      <c r="O19" s="15">
        <v>750</v>
      </c>
      <c r="P19" s="15">
        <v>224</v>
      </c>
      <c r="Q19" s="15">
        <v>10</v>
      </c>
      <c r="R19" s="15">
        <v>7</v>
      </c>
      <c r="S19" s="15">
        <v>14</v>
      </c>
      <c r="T19" s="15">
        <v>6</v>
      </c>
    </row>
    <row r="20" spans="1:21" x14ac:dyDescent="0.35">
      <c r="A20" s="14">
        <v>74</v>
      </c>
      <c r="B20" s="9" t="s">
        <v>102</v>
      </c>
      <c r="C20" s="14">
        <v>10</v>
      </c>
      <c r="D20" s="14">
        <v>452</v>
      </c>
      <c r="E20" s="14">
        <v>30.8</v>
      </c>
      <c r="F20" s="14">
        <v>12.7</v>
      </c>
      <c r="G20" s="14">
        <v>2.9</v>
      </c>
      <c r="H20" s="13">
        <f t="shared" si="0"/>
        <v>0.89319999999999988</v>
      </c>
      <c r="I20" s="13">
        <f t="shared" si="1"/>
        <v>1310.8</v>
      </c>
      <c r="M20" s="15">
        <v>790</v>
      </c>
      <c r="N20" s="15">
        <v>161</v>
      </c>
      <c r="O20" s="15">
        <v>446</v>
      </c>
      <c r="P20" s="15">
        <v>118</v>
      </c>
      <c r="Q20" s="15">
        <v>7</v>
      </c>
      <c r="R20" s="15">
        <v>5</v>
      </c>
      <c r="S20" s="15">
        <v>9</v>
      </c>
      <c r="T20" s="15">
        <v>3</v>
      </c>
    </row>
    <row r="21" spans="1:21" x14ac:dyDescent="0.35">
      <c r="A21" s="14">
        <v>50</v>
      </c>
      <c r="B21" s="9" t="s">
        <v>77</v>
      </c>
      <c r="C21" s="14">
        <v>3</v>
      </c>
      <c r="D21" s="14">
        <v>348</v>
      </c>
      <c r="E21" s="14">
        <v>100</v>
      </c>
      <c r="F21" s="14">
        <v>37</v>
      </c>
      <c r="G21" s="14">
        <v>3.18</v>
      </c>
      <c r="H21" s="13">
        <f t="shared" si="0"/>
        <v>3.18</v>
      </c>
      <c r="I21" s="13">
        <f t="shared" si="1"/>
        <v>1106.6400000000001</v>
      </c>
      <c r="M21" s="15">
        <v>1388</v>
      </c>
      <c r="N21" s="15">
        <v>228</v>
      </c>
      <c r="O21" s="15">
        <v>793</v>
      </c>
      <c r="P21" s="15">
        <v>168</v>
      </c>
      <c r="Q21" s="15">
        <v>9</v>
      </c>
      <c r="R21" s="15">
        <v>7</v>
      </c>
      <c r="S21" s="15">
        <v>15</v>
      </c>
      <c r="T21" s="15">
        <v>5</v>
      </c>
    </row>
    <row r="22" spans="1:21" x14ac:dyDescent="0.35">
      <c r="A22" s="14">
        <v>97</v>
      </c>
      <c r="B22" s="9" t="s">
        <v>125</v>
      </c>
      <c r="C22" s="14">
        <v>13</v>
      </c>
      <c r="D22" s="14">
        <v>486</v>
      </c>
      <c r="E22" s="14">
        <v>47</v>
      </c>
      <c r="F22" s="14">
        <v>29.6</v>
      </c>
      <c r="G22" s="14">
        <v>2.69</v>
      </c>
      <c r="H22" s="13">
        <f t="shared" si="0"/>
        <v>1.2643</v>
      </c>
      <c r="I22" s="13">
        <f t="shared" si="1"/>
        <v>1307.3399999999999</v>
      </c>
      <c r="M22" s="15">
        <v>887</v>
      </c>
      <c r="N22" s="15">
        <v>233</v>
      </c>
      <c r="O22" s="15">
        <v>487</v>
      </c>
      <c r="P22" s="15">
        <v>172</v>
      </c>
      <c r="Q22" s="15">
        <v>8</v>
      </c>
      <c r="R22" s="15">
        <v>6</v>
      </c>
      <c r="S22" s="15">
        <v>10</v>
      </c>
      <c r="T22" s="15">
        <v>5</v>
      </c>
    </row>
    <row r="23" spans="1:21" x14ac:dyDescent="0.35">
      <c r="A23" s="14">
        <f>25</f>
        <v>25</v>
      </c>
      <c r="B23" s="9" t="s">
        <v>54</v>
      </c>
      <c r="C23" s="14">
        <v>24</v>
      </c>
      <c r="D23" s="22">
        <v>1065</v>
      </c>
      <c r="E23" s="14">
        <v>100</v>
      </c>
      <c r="F23" s="14">
        <v>78.8</v>
      </c>
      <c r="G23" s="14">
        <v>3.34</v>
      </c>
      <c r="H23" s="13">
        <f t="shared" si="0"/>
        <v>3.34</v>
      </c>
      <c r="I23" s="13">
        <f t="shared" si="1"/>
        <v>3557.1</v>
      </c>
      <c r="M23" s="15">
        <v>2812</v>
      </c>
      <c r="N23" s="15">
        <v>1166</v>
      </c>
      <c r="O23" s="15">
        <v>1189</v>
      </c>
      <c r="P23" s="15">
        <v>773</v>
      </c>
      <c r="Q23" s="15">
        <v>13</v>
      </c>
      <c r="R23" s="15">
        <v>13</v>
      </c>
      <c r="S23" s="15">
        <v>24</v>
      </c>
      <c r="T23" s="15">
        <v>15</v>
      </c>
    </row>
    <row r="24" spans="1:21" x14ac:dyDescent="0.35">
      <c r="A24" s="14">
        <f>99</f>
        <v>99</v>
      </c>
      <c r="B24" s="9" t="s">
        <v>127</v>
      </c>
      <c r="C24" s="14">
        <v>13</v>
      </c>
      <c r="D24" s="14">
        <v>259</v>
      </c>
      <c r="E24" s="14">
        <v>46.8</v>
      </c>
      <c r="F24" s="14">
        <v>26.8</v>
      </c>
      <c r="G24" s="14">
        <v>2.67</v>
      </c>
      <c r="H24" s="13">
        <f t="shared" si="0"/>
        <v>1.2495599999999998</v>
      </c>
      <c r="I24" s="13">
        <f t="shared" si="1"/>
        <v>691.53</v>
      </c>
      <c r="M24" s="15">
        <v>927</v>
      </c>
      <c r="N24" s="15">
        <v>240</v>
      </c>
      <c r="O24" s="15">
        <v>544</v>
      </c>
      <c r="P24" s="15">
        <v>191</v>
      </c>
      <c r="Q24" s="15">
        <v>9</v>
      </c>
      <c r="R24" s="15">
        <v>6</v>
      </c>
      <c r="S24" s="15">
        <v>12</v>
      </c>
      <c r="T24" s="15">
        <v>4</v>
      </c>
    </row>
    <row r="25" spans="1:21" ht="25" x14ac:dyDescent="0.35">
      <c r="A25" s="14">
        <f>78</f>
        <v>78</v>
      </c>
      <c r="B25" s="9" t="s">
        <v>107</v>
      </c>
      <c r="C25" s="14">
        <v>13</v>
      </c>
      <c r="D25" s="14">
        <v>251</v>
      </c>
      <c r="E25" s="14">
        <v>53.3</v>
      </c>
      <c r="F25" s="14">
        <v>18.8</v>
      </c>
      <c r="G25" s="14">
        <v>2.86</v>
      </c>
      <c r="H25" s="13">
        <f t="shared" si="0"/>
        <v>1.5243799999999998</v>
      </c>
      <c r="I25" s="13">
        <f t="shared" si="1"/>
        <v>717.86</v>
      </c>
      <c r="M25" s="15">
        <v>978</v>
      </c>
      <c r="N25" s="15">
        <v>198</v>
      </c>
      <c r="O25" s="15">
        <v>569</v>
      </c>
      <c r="P25" s="15">
        <v>137</v>
      </c>
      <c r="Q25" s="15">
        <v>8</v>
      </c>
      <c r="R25" s="15">
        <v>5</v>
      </c>
      <c r="S25" s="15">
        <v>10</v>
      </c>
      <c r="T25" s="15">
        <v>4</v>
      </c>
    </row>
    <row r="26" spans="1:21" ht="25" x14ac:dyDescent="0.35">
      <c r="A26" s="14">
        <v>72</v>
      </c>
      <c r="B26" s="9" t="s">
        <v>100</v>
      </c>
      <c r="C26" s="14">
        <v>9</v>
      </c>
      <c r="D26" s="14">
        <v>217</v>
      </c>
      <c r="E26" s="14">
        <v>35</v>
      </c>
      <c r="F26" s="14">
        <v>24.3</v>
      </c>
      <c r="G26" s="14">
        <v>2.95</v>
      </c>
      <c r="H26" s="13">
        <f t="shared" si="0"/>
        <v>1.0325</v>
      </c>
      <c r="I26" s="13">
        <f t="shared" si="1"/>
        <v>640.15000000000009</v>
      </c>
      <c r="M26" s="15">
        <v>1332</v>
      </c>
      <c r="N26" s="15">
        <v>339</v>
      </c>
      <c r="O26" s="15">
        <v>681</v>
      </c>
      <c r="P26" s="15">
        <v>216</v>
      </c>
      <c r="Q26" s="15">
        <v>9</v>
      </c>
      <c r="R26" s="15">
        <v>7</v>
      </c>
      <c r="S26" s="15">
        <v>13</v>
      </c>
      <c r="T26" s="15">
        <v>6</v>
      </c>
    </row>
    <row r="27" spans="1:21" ht="25" x14ac:dyDescent="0.35">
      <c r="A27" s="14">
        <f>51</f>
        <v>51</v>
      </c>
      <c r="B27" s="9" t="s">
        <v>80</v>
      </c>
      <c r="C27" s="14">
        <v>14</v>
      </c>
      <c r="D27" s="14">
        <v>415</v>
      </c>
      <c r="E27" s="14">
        <v>100</v>
      </c>
      <c r="F27" s="14">
        <v>85.2</v>
      </c>
      <c r="G27" s="14">
        <v>3.11</v>
      </c>
      <c r="H27" s="13">
        <f t="shared" si="0"/>
        <v>3.11</v>
      </c>
      <c r="I27" s="13">
        <f t="shared" si="1"/>
        <v>1290.6499999999999</v>
      </c>
      <c r="M27" s="15">
        <v>2604</v>
      </c>
      <c r="N27" s="15">
        <v>169</v>
      </c>
      <c r="O27" s="15">
        <v>1146</v>
      </c>
      <c r="P27" s="15">
        <v>111</v>
      </c>
      <c r="Q27" s="15">
        <v>9</v>
      </c>
      <c r="R27" s="15">
        <v>5</v>
      </c>
      <c r="S27" s="15">
        <v>14</v>
      </c>
      <c r="T27" s="15">
        <v>3</v>
      </c>
    </row>
    <row r="28" spans="1:21" x14ac:dyDescent="0.35">
      <c r="A28" s="14">
        <f>46</f>
        <v>46</v>
      </c>
      <c r="B28" s="9" t="s">
        <v>73</v>
      </c>
      <c r="C28" s="14">
        <v>11</v>
      </c>
      <c r="D28" s="14">
        <v>422</v>
      </c>
      <c r="E28" s="14">
        <v>100</v>
      </c>
      <c r="F28" s="14">
        <v>56.6</v>
      </c>
      <c r="G28" s="14">
        <v>3.22</v>
      </c>
      <c r="H28" s="13">
        <f t="shared" si="0"/>
        <v>3.22</v>
      </c>
      <c r="I28" s="13">
        <f t="shared" si="1"/>
        <v>1358.8400000000001</v>
      </c>
      <c r="M28" s="15">
        <v>1410</v>
      </c>
      <c r="N28" s="15">
        <v>245</v>
      </c>
      <c r="O28" s="15">
        <v>725</v>
      </c>
      <c r="P28" s="15">
        <v>193</v>
      </c>
      <c r="Q28" s="15">
        <v>9</v>
      </c>
      <c r="R28" s="15">
        <v>6</v>
      </c>
      <c r="S28" s="15">
        <v>14</v>
      </c>
      <c r="T28" s="15">
        <v>5</v>
      </c>
    </row>
    <row r="29" spans="1:21" x14ac:dyDescent="0.35">
      <c r="A29" s="13">
        <v>1</v>
      </c>
      <c r="B29" s="44" t="s">
        <v>28</v>
      </c>
      <c r="C29" s="13">
        <v>11</v>
      </c>
      <c r="D29" s="23">
        <v>1550</v>
      </c>
      <c r="E29" s="13">
        <v>100</v>
      </c>
      <c r="F29" s="13">
        <v>91.9</v>
      </c>
      <c r="G29" s="13">
        <v>3.63</v>
      </c>
      <c r="H29" s="13">
        <f t="shared" si="0"/>
        <v>3.63</v>
      </c>
      <c r="I29" s="13">
        <f t="shared" si="1"/>
        <v>5626.5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42" t="s">
        <v>199</v>
      </c>
    </row>
    <row r="30" spans="1:21" ht="25" x14ac:dyDescent="0.35">
      <c r="A30" s="14">
        <v>2</v>
      </c>
      <c r="B30" s="9" t="s">
        <v>29</v>
      </c>
      <c r="C30" s="14">
        <v>2</v>
      </c>
      <c r="D30" s="14">
        <v>102</v>
      </c>
      <c r="E30" s="14">
        <v>100</v>
      </c>
      <c r="F30" s="14">
        <v>95.5</v>
      </c>
      <c r="G30" s="14">
        <v>3.58</v>
      </c>
      <c r="H30" s="13">
        <f t="shared" si="0"/>
        <v>3.58</v>
      </c>
      <c r="I30" s="13">
        <f t="shared" si="1"/>
        <v>365.16</v>
      </c>
      <c r="M30" s="15">
        <v>471</v>
      </c>
      <c r="N30" s="15">
        <v>570</v>
      </c>
      <c r="O30" s="15">
        <v>245</v>
      </c>
      <c r="P30" s="15">
        <v>127</v>
      </c>
      <c r="Q30" s="15">
        <v>6</v>
      </c>
      <c r="R30" s="15">
        <v>5</v>
      </c>
      <c r="S30" s="15">
        <v>5</v>
      </c>
      <c r="T30" s="15">
        <v>3</v>
      </c>
    </row>
    <row r="31" spans="1:21" x14ac:dyDescent="0.35">
      <c r="A31" s="14">
        <v>57</v>
      </c>
      <c r="B31" s="9" t="s">
        <v>84</v>
      </c>
      <c r="C31" s="14">
        <v>17</v>
      </c>
      <c r="D31" s="14">
        <v>331</v>
      </c>
      <c r="E31" s="14">
        <v>81.8</v>
      </c>
      <c r="F31" s="14">
        <v>58.9</v>
      </c>
      <c r="G31" s="14">
        <v>3.07</v>
      </c>
      <c r="H31" s="13">
        <f t="shared" si="0"/>
        <v>2.5112599999999996</v>
      </c>
      <c r="I31" s="13">
        <f t="shared" si="1"/>
        <v>1016.17</v>
      </c>
      <c r="M31" s="15">
        <v>2234</v>
      </c>
      <c r="N31" s="15">
        <v>515</v>
      </c>
      <c r="O31" s="15">
        <v>1188</v>
      </c>
      <c r="P31" s="15">
        <v>316</v>
      </c>
      <c r="Q31" s="15">
        <v>11</v>
      </c>
      <c r="R31" s="15">
        <v>9</v>
      </c>
      <c r="S31" s="15">
        <v>21</v>
      </c>
      <c r="T31" s="15">
        <v>8</v>
      </c>
    </row>
    <row r="32" spans="1:21" x14ac:dyDescent="0.35">
      <c r="A32" s="14">
        <v>9</v>
      </c>
      <c r="B32" s="9" t="s">
        <v>36</v>
      </c>
      <c r="C32" s="14">
        <v>25</v>
      </c>
      <c r="D32" s="22">
        <v>1883</v>
      </c>
      <c r="E32" s="14">
        <v>100</v>
      </c>
      <c r="F32" s="14">
        <v>79.7</v>
      </c>
      <c r="G32" s="14">
        <v>3.46</v>
      </c>
      <c r="H32" s="13">
        <f t="shared" si="0"/>
        <v>3.46</v>
      </c>
      <c r="I32" s="13">
        <f t="shared" si="1"/>
        <v>6515.18</v>
      </c>
      <c r="M32" s="15">
        <v>3507</v>
      </c>
      <c r="N32" s="15">
        <v>408</v>
      </c>
      <c r="O32" s="15">
        <v>1830</v>
      </c>
      <c r="P32" s="15">
        <v>316</v>
      </c>
      <c r="Q32" s="15">
        <v>13</v>
      </c>
      <c r="R32" s="15">
        <v>8</v>
      </c>
      <c r="S32" s="15">
        <v>26</v>
      </c>
      <c r="T32" s="15">
        <v>7</v>
      </c>
    </row>
    <row r="33" spans="1:22" x14ac:dyDescent="0.35">
      <c r="A33" s="14">
        <v>75</v>
      </c>
      <c r="B33" s="9" t="s">
        <v>103</v>
      </c>
      <c r="C33" s="14">
        <v>11</v>
      </c>
      <c r="D33" s="14">
        <v>368</v>
      </c>
      <c r="E33" s="14">
        <v>46.9</v>
      </c>
      <c r="F33" s="14">
        <v>16.399999999999999</v>
      </c>
      <c r="G33" s="14">
        <v>2.89</v>
      </c>
      <c r="H33" s="13">
        <f t="shared" si="0"/>
        <v>1.35541</v>
      </c>
      <c r="I33" s="13">
        <f t="shared" si="1"/>
        <v>1063.52</v>
      </c>
      <c r="M33" s="15">
        <v>1147</v>
      </c>
      <c r="N33" s="15">
        <v>236</v>
      </c>
      <c r="O33" s="15">
        <v>582</v>
      </c>
      <c r="P33" s="15">
        <v>155</v>
      </c>
      <c r="Q33" s="15">
        <v>8</v>
      </c>
      <c r="R33" s="15">
        <v>6</v>
      </c>
      <c r="S33" s="15">
        <v>11</v>
      </c>
      <c r="T33" s="15">
        <v>4</v>
      </c>
    </row>
    <row r="34" spans="1:22" x14ac:dyDescent="0.35">
      <c r="A34" s="14">
        <v>21</v>
      </c>
      <c r="B34" s="9" t="s">
        <v>48</v>
      </c>
      <c r="C34" s="14">
        <v>17</v>
      </c>
      <c r="D34" s="14">
        <v>900</v>
      </c>
      <c r="E34" s="14">
        <v>100</v>
      </c>
      <c r="F34" s="14">
        <v>77.2</v>
      </c>
      <c r="G34" s="14">
        <v>3.37</v>
      </c>
      <c r="H34" s="13">
        <f t="shared" si="0"/>
        <v>3.37</v>
      </c>
      <c r="I34" s="13">
        <f t="shared" si="1"/>
        <v>3033</v>
      </c>
      <c r="M34" s="15">
        <v>2651</v>
      </c>
      <c r="N34" s="15">
        <v>363</v>
      </c>
      <c r="O34" s="15">
        <v>1263</v>
      </c>
      <c r="P34" s="15">
        <v>263</v>
      </c>
      <c r="Q34" s="15">
        <v>11</v>
      </c>
      <c r="R34" s="15">
        <v>8</v>
      </c>
      <c r="S34" s="15">
        <v>18</v>
      </c>
      <c r="T34" s="15">
        <v>7</v>
      </c>
    </row>
    <row r="35" spans="1:22" x14ac:dyDescent="0.35">
      <c r="A35" s="14">
        <v>129</v>
      </c>
      <c r="B35" s="47" t="s">
        <v>161</v>
      </c>
      <c r="C35" s="46">
        <v>2</v>
      </c>
      <c r="D35" s="46">
        <v>71</v>
      </c>
      <c r="E35" s="46">
        <v>100</v>
      </c>
      <c r="F35" s="46">
        <v>48.4</v>
      </c>
      <c r="G35" s="46">
        <v>1.74</v>
      </c>
      <c r="H35" s="48">
        <f t="shared" ref="H35:H66" si="2">E35*G35/100</f>
        <v>1.74</v>
      </c>
      <c r="I35" s="48">
        <f t="shared" ref="I35:I66" si="3">D35*G35</f>
        <v>123.54</v>
      </c>
      <c r="J35" s="49"/>
      <c r="K35" s="49"/>
      <c r="L35" s="49"/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49" t="s">
        <v>196</v>
      </c>
      <c r="V35" s="49" t="s">
        <v>195</v>
      </c>
    </row>
    <row r="36" spans="1:22" x14ac:dyDescent="0.35">
      <c r="A36" s="14">
        <v>98</v>
      </c>
      <c r="B36" s="9" t="s">
        <v>126</v>
      </c>
      <c r="C36" s="14">
        <v>15</v>
      </c>
      <c r="D36" s="14">
        <v>353</v>
      </c>
      <c r="E36" s="14">
        <v>40.5</v>
      </c>
      <c r="F36" s="14">
        <v>24.1</v>
      </c>
      <c r="G36" s="14">
        <v>2.68</v>
      </c>
      <c r="H36" s="13">
        <f t="shared" si="2"/>
        <v>1.0854000000000001</v>
      </c>
      <c r="I36" s="13">
        <f t="shared" si="3"/>
        <v>946.04000000000008</v>
      </c>
      <c r="M36" s="15">
        <v>1440</v>
      </c>
      <c r="N36" s="15">
        <v>192</v>
      </c>
      <c r="O36" s="15">
        <v>848</v>
      </c>
      <c r="P36" s="15">
        <v>150</v>
      </c>
      <c r="Q36" s="15">
        <v>9</v>
      </c>
      <c r="R36" s="15">
        <v>6</v>
      </c>
      <c r="S36" s="15">
        <v>15</v>
      </c>
      <c r="T36" s="15">
        <v>4</v>
      </c>
    </row>
    <row r="37" spans="1:22" x14ac:dyDescent="0.35">
      <c r="A37" s="14">
        <v>125</v>
      </c>
      <c r="B37" s="9" t="s">
        <v>157</v>
      </c>
      <c r="C37" s="14">
        <v>6</v>
      </c>
      <c r="D37" s="14">
        <v>44</v>
      </c>
      <c r="E37" s="14">
        <v>44.3</v>
      </c>
      <c r="F37" s="14">
        <v>16.899999999999999</v>
      </c>
      <c r="G37" s="14">
        <v>2.11</v>
      </c>
      <c r="H37" s="13">
        <f t="shared" si="2"/>
        <v>0.93472999999999984</v>
      </c>
      <c r="I37" s="13">
        <f t="shared" si="3"/>
        <v>92.839999999999989</v>
      </c>
      <c r="M37" s="15">
        <v>1023</v>
      </c>
      <c r="N37" s="15">
        <v>57</v>
      </c>
      <c r="O37" s="15">
        <v>675</v>
      </c>
      <c r="P37" s="15">
        <v>51</v>
      </c>
      <c r="Q37" s="15">
        <v>7</v>
      </c>
      <c r="R37" s="15">
        <v>3</v>
      </c>
      <c r="S37" s="15">
        <v>16</v>
      </c>
      <c r="T37" s="15">
        <v>1</v>
      </c>
    </row>
    <row r="38" spans="1:22" x14ac:dyDescent="0.35">
      <c r="A38" s="14">
        <f>110</f>
        <v>110</v>
      </c>
      <c r="B38" s="9" t="s">
        <v>143</v>
      </c>
      <c r="C38" s="14">
        <v>13</v>
      </c>
      <c r="D38" s="14">
        <v>168</v>
      </c>
      <c r="E38" s="14">
        <v>96</v>
      </c>
      <c r="F38" s="14">
        <v>53</v>
      </c>
      <c r="G38" s="14">
        <v>2.52</v>
      </c>
      <c r="H38" s="13">
        <f t="shared" si="2"/>
        <v>2.4192</v>
      </c>
      <c r="I38" s="13">
        <f t="shared" si="3"/>
        <v>423.36</v>
      </c>
      <c r="M38" s="15">
        <v>763</v>
      </c>
      <c r="N38" s="15">
        <v>162</v>
      </c>
      <c r="O38" s="15">
        <v>370</v>
      </c>
      <c r="P38" s="15">
        <v>113</v>
      </c>
      <c r="Q38" s="15">
        <v>7</v>
      </c>
      <c r="R38" s="15">
        <v>5</v>
      </c>
      <c r="S38" s="15">
        <v>8</v>
      </c>
      <c r="T38" s="15">
        <v>3</v>
      </c>
    </row>
    <row r="39" spans="1:22" ht="25" x14ac:dyDescent="0.35">
      <c r="A39" s="14">
        <v>82</v>
      </c>
      <c r="B39" s="9" t="s">
        <v>110</v>
      </c>
      <c r="C39" s="14">
        <v>16</v>
      </c>
      <c r="D39" s="14">
        <v>584</v>
      </c>
      <c r="E39" s="14">
        <v>56.7</v>
      </c>
      <c r="F39" s="14">
        <v>26.2</v>
      </c>
      <c r="G39" s="14">
        <v>2.82</v>
      </c>
      <c r="H39" s="13">
        <f t="shared" si="2"/>
        <v>1.59894</v>
      </c>
      <c r="I39" s="13">
        <f t="shared" si="3"/>
        <v>1646.8799999999999</v>
      </c>
      <c r="M39" s="15">
        <v>1515</v>
      </c>
      <c r="N39" s="15">
        <v>270</v>
      </c>
      <c r="O39" s="15">
        <v>902</v>
      </c>
      <c r="P39" s="15">
        <v>205</v>
      </c>
      <c r="Q39" s="15">
        <v>10</v>
      </c>
      <c r="R39" s="15">
        <v>7</v>
      </c>
      <c r="S39" s="15">
        <v>17</v>
      </c>
      <c r="T39" s="15">
        <v>6</v>
      </c>
    </row>
    <row r="40" spans="1:22" ht="25" x14ac:dyDescent="0.35">
      <c r="A40" s="14">
        <v>12</v>
      </c>
      <c r="B40" s="9" t="s">
        <v>39</v>
      </c>
      <c r="C40" s="14">
        <v>2</v>
      </c>
      <c r="D40" s="14">
        <v>82</v>
      </c>
      <c r="E40" s="14">
        <v>100</v>
      </c>
      <c r="F40" s="14">
        <v>32</v>
      </c>
      <c r="G40" s="14">
        <v>3.44</v>
      </c>
      <c r="H40" s="13">
        <f t="shared" si="2"/>
        <v>3.44</v>
      </c>
      <c r="I40" s="13">
        <f t="shared" si="3"/>
        <v>282.08</v>
      </c>
      <c r="M40" s="15">
        <v>2842</v>
      </c>
      <c r="N40" s="15">
        <v>1134</v>
      </c>
      <c r="O40" s="15">
        <v>1595</v>
      </c>
      <c r="P40" s="15">
        <v>857</v>
      </c>
      <c r="Q40" s="15">
        <v>16</v>
      </c>
      <c r="R40" s="15">
        <v>13</v>
      </c>
      <c r="S40" s="15">
        <v>30</v>
      </c>
      <c r="T40" s="15">
        <v>15</v>
      </c>
    </row>
    <row r="41" spans="1:22" ht="25" x14ac:dyDescent="0.35">
      <c r="A41" s="14">
        <f>103</f>
        <v>103</v>
      </c>
      <c r="B41" s="9" t="s">
        <v>135</v>
      </c>
      <c r="C41" s="14">
        <v>7</v>
      </c>
      <c r="D41" s="14">
        <v>105</v>
      </c>
      <c r="E41" s="14">
        <v>100</v>
      </c>
      <c r="F41" s="14">
        <v>14.6</v>
      </c>
      <c r="G41" s="14">
        <v>2.63</v>
      </c>
      <c r="H41" s="13">
        <f t="shared" si="2"/>
        <v>2.63</v>
      </c>
      <c r="I41" s="13">
        <f t="shared" si="3"/>
        <v>276.14999999999998</v>
      </c>
      <c r="M41" s="15">
        <v>1104</v>
      </c>
      <c r="N41" s="15">
        <v>181</v>
      </c>
      <c r="O41" s="15">
        <v>600</v>
      </c>
      <c r="P41" s="15">
        <v>131</v>
      </c>
      <c r="Q41" s="15">
        <v>8</v>
      </c>
      <c r="R41" s="15">
        <v>5</v>
      </c>
      <c r="S41" s="15">
        <v>12</v>
      </c>
      <c r="T41" s="15">
        <v>3</v>
      </c>
    </row>
    <row r="42" spans="1:22" ht="37.5" x14ac:dyDescent="0.35">
      <c r="A42" s="14">
        <f>3</f>
        <v>3</v>
      </c>
      <c r="B42" s="9" t="s">
        <v>31</v>
      </c>
      <c r="C42" s="14">
        <v>15</v>
      </c>
      <c r="D42" s="14">
        <v>651</v>
      </c>
      <c r="E42" s="14">
        <v>100</v>
      </c>
      <c r="F42" s="14">
        <v>84.7</v>
      </c>
      <c r="G42" s="14">
        <v>3.53</v>
      </c>
      <c r="H42" s="13">
        <f t="shared" si="2"/>
        <v>3.53</v>
      </c>
      <c r="I42" s="13">
        <f t="shared" si="3"/>
        <v>2298.0299999999997</v>
      </c>
      <c r="M42" s="15">
        <v>2748</v>
      </c>
      <c r="N42" s="15">
        <v>299</v>
      </c>
      <c r="O42" s="15">
        <v>1236</v>
      </c>
      <c r="P42" s="15">
        <v>228</v>
      </c>
      <c r="Q42" s="15">
        <v>10</v>
      </c>
      <c r="R42" s="15">
        <v>7</v>
      </c>
      <c r="S42" s="15">
        <v>16</v>
      </c>
      <c r="T42" s="15">
        <v>6</v>
      </c>
    </row>
    <row r="43" spans="1:22" ht="25" x14ac:dyDescent="0.35">
      <c r="A43" s="14">
        <f>10</f>
        <v>10</v>
      </c>
      <c r="B43" s="9" t="s">
        <v>38</v>
      </c>
      <c r="C43" s="14">
        <v>2</v>
      </c>
      <c r="D43" s="14">
        <v>451</v>
      </c>
      <c r="E43" s="14">
        <v>100</v>
      </c>
      <c r="F43" s="14">
        <v>82.8</v>
      </c>
      <c r="G43" s="14">
        <v>3.45</v>
      </c>
      <c r="H43" s="13">
        <f t="shared" si="2"/>
        <v>3.45</v>
      </c>
      <c r="I43" s="13">
        <f t="shared" si="3"/>
        <v>1555.95</v>
      </c>
      <c r="M43" s="15">
        <v>5637</v>
      </c>
      <c r="N43" s="15">
        <v>1197</v>
      </c>
      <c r="O43" s="15">
        <v>3389</v>
      </c>
      <c r="P43" s="15">
        <v>938</v>
      </c>
      <c r="Q43" s="15">
        <v>18</v>
      </c>
      <c r="R43" s="15">
        <v>15</v>
      </c>
      <c r="S43" s="15">
        <v>39</v>
      </c>
      <c r="T43" s="15">
        <v>18</v>
      </c>
    </row>
    <row r="44" spans="1:22" ht="25" x14ac:dyDescent="0.35">
      <c r="A44" s="14">
        <f>86</f>
        <v>86</v>
      </c>
      <c r="B44" s="9" t="s">
        <v>115</v>
      </c>
      <c r="C44" s="14">
        <v>8</v>
      </c>
      <c r="D44" s="14">
        <v>187</v>
      </c>
      <c r="E44" s="14">
        <v>63.1</v>
      </c>
      <c r="F44" s="14">
        <v>40.700000000000003</v>
      </c>
      <c r="G44" s="14">
        <v>2.78</v>
      </c>
      <c r="H44" s="13">
        <f t="shared" si="2"/>
        <v>1.7541799999999999</v>
      </c>
      <c r="I44" s="13">
        <f t="shared" si="3"/>
        <v>519.86</v>
      </c>
      <c r="M44" s="15">
        <v>1159</v>
      </c>
      <c r="N44" s="15">
        <v>217</v>
      </c>
      <c r="O44" s="15">
        <v>553</v>
      </c>
      <c r="P44" s="15">
        <v>146</v>
      </c>
      <c r="Q44" s="15">
        <v>8</v>
      </c>
      <c r="R44" s="15">
        <v>6</v>
      </c>
      <c r="S44" s="15">
        <v>10</v>
      </c>
      <c r="T44" s="15">
        <v>4</v>
      </c>
    </row>
    <row r="45" spans="1:22" x14ac:dyDescent="0.35">
      <c r="A45" s="14">
        <f>30</f>
        <v>30</v>
      </c>
      <c r="B45" s="9" t="s">
        <v>57</v>
      </c>
      <c r="C45" s="14">
        <v>16</v>
      </c>
      <c r="D45" s="14">
        <v>898</v>
      </c>
      <c r="E45" s="14">
        <v>100</v>
      </c>
      <c r="F45" s="14">
        <v>88.4</v>
      </c>
      <c r="G45" s="14">
        <v>3.3</v>
      </c>
      <c r="H45" s="13">
        <f t="shared" si="2"/>
        <v>3.3</v>
      </c>
      <c r="I45" s="13">
        <f t="shared" si="3"/>
        <v>2963.3999999999996</v>
      </c>
      <c r="M45" s="15">
        <v>1633</v>
      </c>
      <c r="N45" s="15">
        <v>378</v>
      </c>
      <c r="O45" s="15">
        <v>829</v>
      </c>
      <c r="P45" s="15">
        <v>252</v>
      </c>
      <c r="Q45" s="15">
        <v>10</v>
      </c>
      <c r="R45" s="15">
        <v>8</v>
      </c>
      <c r="S45" s="15">
        <v>16</v>
      </c>
      <c r="T45" s="15">
        <v>7</v>
      </c>
    </row>
    <row r="46" spans="1:22" ht="25" x14ac:dyDescent="0.35">
      <c r="A46" s="14">
        <f>51</f>
        <v>51</v>
      </c>
      <c r="B46" s="9" t="s">
        <v>78</v>
      </c>
      <c r="C46" s="14">
        <v>12</v>
      </c>
      <c r="D46" s="14">
        <v>679</v>
      </c>
      <c r="E46" s="14">
        <v>47.5</v>
      </c>
      <c r="F46" s="14">
        <v>23.8</v>
      </c>
      <c r="G46" s="14">
        <v>3.11</v>
      </c>
      <c r="H46" s="13">
        <f t="shared" si="2"/>
        <v>1.47725</v>
      </c>
      <c r="I46" s="13">
        <f t="shared" si="3"/>
        <v>2111.69</v>
      </c>
      <c r="M46" s="15">
        <v>1198</v>
      </c>
      <c r="N46" s="15">
        <v>256</v>
      </c>
      <c r="O46" s="15">
        <v>684</v>
      </c>
      <c r="P46" s="15">
        <v>189</v>
      </c>
      <c r="Q46" s="15">
        <v>9</v>
      </c>
      <c r="R46" s="15">
        <v>7</v>
      </c>
      <c r="S46" s="15">
        <v>13</v>
      </c>
      <c r="T46" s="15">
        <v>5</v>
      </c>
    </row>
    <row r="47" spans="1:22" x14ac:dyDescent="0.35">
      <c r="A47" s="14">
        <f>86</f>
        <v>86</v>
      </c>
      <c r="B47" s="9" t="s">
        <v>114</v>
      </c>
      <c r="C47" s="14">
        <v>12</v>
      </c>
      <c r="D47" s="14">
        <v>405</v>
      </c>
      <c r="E47" s="14">
        <v>53</v>
      </c>
      <c r="F47" s="14">
        <v>35.299999999999997</v>
      </c>
      <c r="G47" s="14">
        <v>2.78</v>
      </c>
      <c r="H47" s="13">
        <f t="shared" si="2"/>
        <v>1.4734</v>
      </c>
      <c r="I47" s="13">
        <f t="shared" si="3"/>
        <v>1125.8999999999999</v>
      </c>
      <c r="M47" s="15">
        <v>1303</v>
      </c>
      <c r="N47" s="15">
        <v>282</v>
      </c>
      <c r="O47" s="15">
        <v>752</v>
      </c>
      <c r="P47" s="15">
        <v>183</v>
      </c>
      <c r="Q47" s="15">
        <v>8</v>
      </c>
      <c r="R47" s="15">
        <v>6</v>
      </c>
      <c r="S47" s="15">
        <v>11</v>
      </c>
      <c r="T47" s="15">
        <v>5</v>
      </c>
    </row>
    <row r="48" spans="1:22" x14ac:dyDescent="0.35">
      <c r="A48" s="14">
        <f>33</f>
        <v>33</v>
      </c>
      <c r="B48" s="9" t="s">
        <v>60</v>
      </c>
      <c r="C48" s="14">
        <v>27</v>
      </c>
      <c r="D48" s="22">
        <v>1371</v>
      </c>
      <c r="E48" s="14">
        <v>100</v>
      </c>
      <c r="F48" s="14">
        <v>79.599999999999994</v>
      </c>
      <c r="G48" s="14">
        <v>3.29</v>
      </c>
      <c r="H48" s="13">
        <f t="shared" si="2"/>
        <v>3.29</v>
      </c>
      <c r="I48" s="13">
        <f t="shared" si="3"/>
        <v>4510.59</v>
      </c>
      <c r="M48" s="15">
        <v>3162</v>
      </c>
      <c r="N48" s="15">
        <v>906</v>
      </c>
      <c r="O48" s="15">
        <v>1452</v>
      </c>
      <c r="P48" s="15">
        <v>520</v>
      </c>
      <c r="Q48" s="15">
        <v>14</v>
      </c>
      <c r="R48" s="15">
        <v>11</v>
      </c>
      <c r="S48" s="15">
        <v>25</v>
      </c>
      <c r="T48" s="15">
        <v>12</v>
      </c>
    </row>
    <row r="49" spans="1:22" x14ac:dyDescent="0.35">
      <c r="A49" s="14">
        <v>126</v>
      </c>
      <c r="B49" s="9" t="s">
        <v>158</v>
      </c>
      <c r="C49" s="14">
        <v>7</v>
      </c>
      <c r="D49" s="14">
        <v>57</v>
      </c>
      <c r="E49" s="14">
        <v>48.8</v>
      </c>
      <c r="F49" s="14">
        <v>19.899999999999999</v>
      </c>
      <c r="G49" s="14">
        <v>2.02</v>
      </c>
      <c r="H49" s="13">
        <f t="shared" si="2"/>
        <v>0.98575999999999997</v>
      </c>
      <c r="I49" s="13">
        <f t="shared" si="3"/>
        <v>115.14</v>
      </c>
      <c r="M49" s="15">
        <v>387</v>
      </c>
      <c r="N49" s="15">
        <v>153</v>
      </c>
      <c r="O49" s="15">
        <v>226</v>
      </c>
      <c r="P49" s="15">
        <v>109</v>
      </c>
      <c r="Q49" s="15">
        <v>5</v>
      </c>
      <c r="R49" s="15">
        <v>4</v>
      </c>
      <c r="S49" s="15">
        <v>5</v>
      </c>
      <c r="T49" s="15">
        <v>2</v>
      </c>
    </row>
    <row r="50" spans="1:22" x14ac:dyDescent="0.35">
      <c r="A50" s="14">
        <f>58</f>
        <v>58</v>
      </c>
      <c r="B50" s="9" t="s">
        <v>85</v>
      </c>
      <c r="C50" s="14">
        <v>13</v>
      </c>
      <c r="D50" s="22">
        <v>1056</v>
      </c>
      <c r="E50" s="14">
        <v>78.599999999999994</v>
      </c>
      <c r="F50" s="14">
        <v>28.9</v>
      </c>
      <c r="G50" s="14">
        <v>3.06</v>
      </c>
      <c r="H50" s="13">
        <f t="shared" si="2"/>
        <v>2.40516</v>
      </c>
      <c r="I50" s="13">
        <f t="shared" si="3"/>
        <v>3231.36</v>
      </c>
      <c r="M50" s="15">
        <v>1257</v>
      </c>
      <c r="N50" s="15">
        <v>266</v>
      </c>
      <c r="O50" s="15">
        <v>739</v>
      </c>
      <c r="P50" s="15">
        <v>198</v>
      </c>
      <c r="Q50" s="15">
        <v>9</v>
      </c>
      <c r="R50" s="15">
        <v>7</v>
      </c>
      <c r="S50" s="15">
        <v>14</v>
      </c>
      <c r="T50" s="15">
        <v>6</v>
      </c>
    </row>
    <row r="51" spans="1:22" ht="25" x14ac:dyDescent="0.35">
      <c r="A51" s="14">
        <f>55</f>
        <v>55</v>
      </c>
      <c r="B51" s="9" t="s">
        <v>82</v>
      </c>
      <c r="C51" s="14">
        <v>14</v>
      </c>
      <c r="D51" s="14">
        <v>395</v>
      </c>
      <c r="E51" s="14">
        <v>76.5</v>
      </c>
      <c r="F51" s="14">
        <v>23.4</v>
      </c>
      <c r="G51" s="14">
        <v>3.1</v>
      </c>
      <c r="H51" s="13">
        <f t="shared" si="2"/>
        <v>2.3715000000000002</v>
      </c>
      <c r="I51" s="13">
        <f t="shared" si="3"/>
        <v>1224.5</v>
      </c>
      <c r="M51" s="15">
        <v>1079</v>
      </c>
      <c r="N51" s="15">
        <v>218</v>
      </c>
      <c r="O51" s="15">
        <v>615</v>
      </c>
      <c r="P51" s="15">
        <v>161</v>
      </c>
      <c r="Q51" s="15">
        <v>8</v>
      </c>
      <c r="R51" s="15">
        <v>6</v>
      </c>
      <c r="S51" s="15">
        <v>12</v>
      </c>
      <c r="T51" s="15">
        <v>4</v>
      </c>
    </row>
    <row r="52" spans="1:22" x14ac:dyDescent="0.35">
      <c r="A52" s="14">
        <v>77</v>
      </c>
      <c r="B52" s="9" t="s">
        <v>105</v>
      </c>
      <c r="C52" s="14">
        <v>15</v>
      </c>
      <c r="D52" s="14">
        <v>377</v>
      </c>
      <c r="E52" s="14">
        <v>51.4</v>
      </c>
      <c r="F52" s="14">
        <v>39.1</v>
      </c>
      <c r="G52" s="14">
        <v>2.87</v>
      </c>
      <c r="H52" s="13">
        <f t="shared" si="2"/>
        <v>1.4751799999999999</v>
      </c>
      <c r="I52" s="13">
        <f t="shared" si="3"/>
        <v>1081.99</v>
      </c>
      <c r="M52" s="15">
        <v>1363</v>
      </c>
      <c r="N52" s="15">
        <v>286</v>
      </c>
      <c r="O52" s="15">
        <v>685</v>
      </c>
      <c r="P52" s="15">
        <v>218</v>
      </c>
      <c r="Q52" s="15">
        <v>9</v>
      </c>
      <c r="R52" s="15">
        <v>7</v>
      </c>
      <c r="S52" s="15">
        <v>13</v>
      </c>
      <c r="T52" s="15">
        <v>7</v>
      </c>
    </row>
    <row r="53" spans="1:22" s="49" customFormat="1" ht="25" x14ac:dyDescent="0.35">
      <c r="A53" s="46">
        <v>114</v>
      </c>
      <c r="B53" s="51" t="s">
        <v>146</v>
      </c>
      <c r="C53" s="46">
        <v>2</v>
      </c>
      <c r="D53" s="46">
        <v>25</v>
      </c>
      <c r="E53" s="46">
        <v>40.1</v>
      </c>
      <c r="F53" s="46">
        <v>48.4</v>
      </c>
      <c r="G53" s="46">
        <v>2.4900000000000002</v>
      </c>
      <c r="H53" s="48">
        <f t="shared" si="2"/>
        <v>0.99849000000000021</v>
      </c>
      <c r="I53" s="48">
        <f t="shared" si="3"/>
        <v>62.250000000000007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49" t="s">
        <v>199</v>
      </c>
    </row>
    <row r="54" spans="1:22" ht="25" x14ac:dyDescent="0.35">
      <c r="A54" s="14">
        <v>105</v>
      </c>
      <c r="B54" s="9" t="s">
        <v>137</v>
      </c>
      <c r="C54" s="14">
        <v>7</v>
      </c>
      <c r="D54" s="14">
        <v>77</v>
      </c>
      <c r="E54" s="14">
        <v>40.6</v>
      </c>
      <c r="F54" s="14">
        <v>22.2</v>
      </c>
      <c r="G54" s="14">
        <v>2.59</v>
      </c>
      <c r="H54" s="13">
        <f t="shared" si="2"/>
        <v>1.0515399999999999</v>
      </c>
      <c r="I54" s="13">
        <f t="shared" si="3"/>
        <v>199.42999999999998</v>
      </c>
      <c r="M54" s="15">
        <v>1791</v>
      </c>
      <c r="N54" s="15">
        <v>382</v>
      </c>
      <c r="O54" s="15">
        <v>1090</v>
      </c>
      <c r="P54" s="15">
        <v>252</v>
      </c>
      <c r="Q54" s="15">
        <v>10</v>
      </c>
      <c r="R54" s="15">
        <v>8</v>
      </c>
      <c r="S54" s="15">
        <v>17</v>
      </c>
      <c r="T54" s="15">
        <v>7</v>
      </c>
    </row>
    <row r="55" spans="1:22" ht="25" x14ac:dyDescent="0.35">
      <c r="A55" s="14">
        <v>19</v>
      </c>
      <c r="B55" s="9" t="s">
        <v>46</v>
      </c>
      <c r="C55" s="14">
        <v>20</v>
      </c>
      <c r="D55" s="22">
        <v>1040</v>
      </c>
      <c r="E55" s="14">
        <v>100</v>
      </c>
      <c r="F55" s="14">
        <v>73.599999999999994</v>
      </c>
      <c r="G55" s="14">
        <v>3.39</v>
      </c>
      <c r="H55" s="13">
        <f t="shared" si="2"/>
        <v>3.39</v>
      </c>
      <c r="I55" s="13">
        <f t="shared" si="3"/>
        <v>3525.6</v>
      </c>
      <c r="M55" s="15">
        <v>3117</v>
      </c>
      <c r="N55" s="15">
        <v>330</v>
      </c>
      <c r="O55" s="15">
        <v>1599</v>
      </c>
      <c r="P55" s="15">
        <v>255</v>
      </c>
      <c r="Q55" s="15">
        <v>12</v>
      </c>
      <c r="R55" s="15">
        <v>7</v>
      </c>
      <c r="S55" s="15">
        <v>22</v>
      </c>
      <c r="T55" s="15">
        <v>6</v>
      </c>
    </row>
    <row r="56" spans="1:22" x14ac:dyDescent="0.35">
      <c r="A56" s="14">
        <v>37</v>
      </c>
      <c r="B56" s="9" t="s">
        <v>64</v>
      </c>
      <c r="C56" s="14">
        <v>22</v>
      </c>
      <c r="D56" s="14">
        <v>964</v>
      </c>
      <c r="E56" s="14">
        <v>100</v>
      </c>
      <c r="F56" s="14">
        <v>94.8</v>
      </c>
      <c r="G56" s="14">
        <v>3.27</v>
      </c>
      <c r="H56" s="13">
        <f t="shared" si="2"/>
        <v>3.27</v>
      </c>
      <c r="I56" s="13">
        <f t="shared" si="3"/>
        <v>3152.28</v>
      </c>
      <c r="M56" s="15">
        <v>1747</v>
      </c>
      <c r="N56" s="15">
        <v>339</v>
      </c>
      <c r="O56" s="15">
        <v>977</v>
      </c>
      <c r="P56" s="15">
        <v>257</v>
      </c>
      <c r="Q56" s="15">
        <v>11</v>
      </c>
      <c r="R56" s="15">
        <v>8</v>
      </c>
      <c r="S56" s="15">
        <v>17</v>
      </c>
      <c r="T56" s="15">
        <v>7</v>
      </c>
    </row>
    <row r="57" spans="1:22" x14ac:dyDescent="0.35">
      <c r="A57" s="14">
        <v>108</v>
      </c>
      <c r="B57" s="9" t="s">
        <v>140</v>
      </c>
      <c r="C57" s="14">
        <v>7</v>
      </c>
      <c r="D57" s="14">
        <v>84</v>
      </c>
      <c r="E57" s="14">
        <v>21.2</v>
      </c>
      <c r="F57" s="14">
        <v>20.8</v>
      </c>
      <c r="G57" s="14">
        <v>2.54</v>
      </c>
      <c r="H57" s="13">
        <f t="shared" si="2"/>
        <v>0.53847999999999996</v>
      </c>
      <c r="I57" s="13">
        <f t="shared" si="3"/>
        <v>213.36</v>
      </c>
      <c r="M57" s="15">
        <v>755</v>
      </c>
      <c r="N57" s="15">
        <v>87</v>
      </c>
      <c r="O57" s="15">
        <v>340</v>
      </c>
      <c r="P57" s="15">
        <v>74</v>
      </c>
      <c r="Q57" s="15">
        <v>6</v>
      </c>
      <c r="R57" s="15">
        <v>4</v>
      </c>
      <c r="S57" s="15">
        <v>7</v>
      </c>
      <c r="T57" s="15">
        <v>2</v>
      </c>
    </row>
    <row r="58" spans="1:22" ht="25" x14ac:dyDescent="0.35">
      <c r="A58" s="14">
        <f>30</f>
        <v>30</v>
      </c>
      <c r="B58" s="9" t="s">
        <v>59</v>
      </c>
      <c r="C58" s="14">
        <v>19</v>
      </c>
      <c r="D58" s="14">
        <v>531</v>
      </c>
      <c r="E58" s="14">
        <v>99.2</v>
      </c>
      <c r="F58" s="14">
        <v>77.3</v>
      </c>
      <c r="G58" s="14">
        <v>3.3</v>
      </c>
      <c r="H58" s="13">
        <f t="shared" si="2"/>
        <v>3.2736000000000001</v>
      </c>
      <c r="I58" s="13">
        <f t="shared" si="3"/>
        <v>1752.3</v>
      </c>
      <c r="M58" s="15">
        <v>3819</v>
      </c>
      <c r="N58" s="15">
        <v>3819</v>
      </c>
      <c r="O58" s="15">
        <v>1354</v>
      </c>
      <c r="P58" s="15">
        <v>1354</v>
      </c>
      <c r="Q58" s="15">
        <v>14</v>
      </c>
      <c r="R58" s="15">
        <v>14</v>
      </c>
      <c r="S58" s="15">
        <v>20</v>
      </c>
      <c r="T58" s="15">
        <v>20</v>
      </c>
    </row>
    <row r="59" spans="1:22" x14ac:dyDescent="0.35">
      <c r="A59" s="14">
        <v>73</v>
      </c>
      <c r="B59" s="18" t="s">
        <v>101</v>
      </c>
      <c r="C59" s="14">
        <v>14</v>
      </c>
      <c r="D59" s="14">
        <v>458</v>
      </c>
      <c r="E59" s="14">
        <v>31.7</v>
      </c>
      <c r="F59" s="14">
        <v>16</v>
      </c>
      <c r="G59" s="14">
        <v>2.93</v>
      </c>
      <c r="H59" s="13">
        <f t="shared" si="2"/>
        <v>0.92881000000000002</v>
      </c>
      <c r="I59" s="13">
        <f t="shared" si="3"/>
        <v>1341.94</v>
      </c>
      <c r="J59" s="36"/>
      <c r="K59" s="36"/>
      <c r="L59" s="36"/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t="s">
        <v>194</v>
      </c>
      <c r="V59" t="s">
        <v>195</v>
      </c>
    </row>
    <row r="60" spans="1:22" ht="25" x14ac:dyDescent="0.35">
      <c r="A60" s="14">
        <f>40</f>
        <v>40</v>
      </c>
      <c r="B60" s="9" t="s">
        <v>68</v>
      </c>
      <c r="C60" s="14">
        <v>12</v>
      </c>
      <c r="D60" s="14">
        <v>249</v>
      </c>
      <c r="E60" s="14">
        <v>100</v>
      </c>
      <c r="F60" s="14">
        <v>75.5</v>
      </c>
      <c r="G60" s="14">
        <v>3.24</v>
      </c>
      <c r="H60" s="13">
        <f t="shared" si="2"/>
        <v>3.24</v>
      </c>
      <c r="I60" s="13">
        <f t="shared" si="3"/>
        <v>806.7600000000001</v>
      </c>
      <c r="M60" s="15">
        <v>870</v>
      </c>
      <c r="N60" s="15">
        <v>132</v>
      </c>
      <c r="O60" s="15">
        <v>398</v>
      </c>
      <c r="P60" s="15">
        <v>91</v>
      </c>
      <c r="Q60" s="15">
        <v>7</v>
      </c>
      <c r="R60" s="15">
        <v>5</v>
      </c>
      <c r="S60" s="15">
        <v>7</v>
      </c>
      <c r="T60" s="15">
        <v>2</v>
      </c>
    </row>
    <row r="61" spans="1:22" ht="25" x14ac:dyDescent="0.35">
      <c r="A61" s="14">
        <v>124</v>
      </c>
      <c r="B61" s="9" t="s">
        <v>156</v>
      </c>
      <c r="C61" s="14">
        <v>3</v>
      </c>
      <c r="D61" s="14">
        <v>54</v>
      </c>
      <c r="E61" s="14">
        <v>33.4</v>
      </c>
      <c r="F61" s="14">
        <v>6.7</v>
      </c>
      <c r="G61" s="14">
        <v>2.16</v>
      </c>
      <c r="H61" s="13">
        <f t="shared" si="2"/>
        <v>0.72144000000000008</v>
      </c>
      <c r="I61" s="13">
        <f t="shared" si="3"/>
        <v>116.64000000000001</v>
      </c>
      <c r="M61" s="15">
        <v>436</v>
      </c>
      <c r="N61" s="15">
        <v>182</v>
      </c>
      <c r="O61" s="15">
        <v>305</v>
      </c>
      <c r="P61" s="15">
        <v>116</v>
      </c>
      <c r="Q61" s="15">
        <v>6</v>
      </c>
      <c r="R61" s="15">
        <v>5</v>
      </c>
      <c r="S61" s="15">
        <v>6</v>
      </c>
      <c r="T61" s="15">
        <v>3</v>
      </c>
    </row>
    <row r="62" spans="1:22" ht="25" x14ac:dyDescent="0.35">
      <c r="A62" s="14">
        <f>42</f>
        <v>42</v>
      </c>
      <c r="B62" s="9" t="s">
        <v>72</v>
      </c>
      <c r="C62" s="14">
        <v>2</v>
      </c>
      <c r="D62" s="14">
        <v>108</v>
      </c>
      <c r="E62" s="14">
        <v>100</v>
      </c>
      <c r="F62" s="14">
        <v>51.5</v>
      </c>
      <c r="G62" s="14">
        <v>3.23</v>
      </c>
      <c r="H62" s="13">
        <f t="shared" si="2"/>
        <v>3.23</v>
      </c>
      <c r="I62" s="13">
        <f t="shared" si="3"/>
        <v>348.84</v>
      </c>
      <c r="M62" s="15">
        <v>282</v>
      </c>
      <c r="N62" s="15">
        <v>213</v>
      </c>
      <c r="O62" s="15">
        <v>216</v>
      </c>
      <c r="P62" s="15">
        <v>190</v>
      </c>
      <c r="Q62" s="15">
        <v>6</v>
      </c>
      <c r="R62" s="15">
        <v>5</v>
      </c>
      <c r="S62" s="15">
        <v>5</v>
      </c>
      <c r="T62" s="15">
        <v>5</v>
      </c>
    </row>
    <row r="63" spans="1:22" ht="25" x14ac:dyDescent="0.35">
      <c r="A63" s="14">
        <f>92</f>
        <v>92</v>
      </c>
      <c r="B63" s="9" t="s">
        <v>121</v>
      </c>
      <c r="C63" s="14">
        <v>4</v>
      </c>
      <c r="D63" s="14">
        <v>58</v>
      </c>
      <c r="E63" s="14">
        <v>55.1</v>
      </c>
      <c r="F63" s="14">
        <v>23.2</v>
      </c>
      <c r="G63" s="14">
        <v>2.72</v>
      </c>
      <c r="H63" s="13">
        <f t="shared" si="2"/>
        <v>1.4987200000000001</v>
      </c>
      <c r="I63" s="13">
        <f t="shared" si="3"/>
        <v>157.76000000000002</v>
      </c>
      <c r="M63" s="15">
        <v>438</v>
      </c>
      <c r="N63" s="15">
        <v>64</v>
      </c>
      <c r="O63" s="15">
        <v>292</v>
      </c>
      <c r="P63" s="15">
        <v>58</v>
      </c>
      <c r="Q63" s="15">
        <v>5</v>
      </c>
      <c r="R63" s="15">
        <v>4</v>
      </c>
      <c r="S63" s="15">
        <v>6</v>
      </c>
      <c r="T63" s="15">
        <v>2</v>
      </c>
    </row>
    <row r="64" spans="1:22" x14ac:dyDescent="0.35">
      <c r="A64" s="14">
        <f>86</f>
        <v>86</v>
      </c>
      <c r="B64" s="9" t="s">
        <v>116</v>
      </c>
      <c r="C64" s="14">
        <v>7</v>
      </c>
      <c r="D64" s="14">
        <v>102</v>
      </c>
      <c r="E64" s="14">
        <v>98.7</v>
      </c>
      <c r="F64" s="14">
        <v>99.8</v>
      </c>
      <c r="G64" s="14">
        <v>2.78</v>
      </c>
      <c r="H64" s="13">
        <f t="shared" si="2"/>
        <v>2.7438599999999997</v>
      </c>
      <c r="I64" s="13">
        <f t="shared" si="3"/>
        <v>283.56</v>
      </c>
      <c r="M64" s="15">
        <v>384</v>
      </c>
      <c r="N64" s="15">
        <v>98</v>
      </c>
      <c r="O64" s="15">
        <v>229</v>
      </c>
      <c r="P64" s="15">
        <v>67</v>
      </c>
      <c r="Q64" s="15">
        <v>5</v>
      </c>
      <c r="R64" s="15">
        <v>4</v>
      </c>
      <c r="S64" s="15">
        <v>5</v>
      </c>
      <c r="T64" s="15">
        <v>2</v>
      </c>
    </row>
    <row r="65" spans="1:22" x14ac:dyDescent="0.35">
      <c r="A65" s="14">
        <f>48</f>
        <v>48</v>
      </c>
      <c r="B65" s="9" t="s">
        <v>75</v>
      </c>
      <c r="C65" s="14">
        <v>18</v>
      </c>
      <c r="D65" s="14">
        <v>578</v>
      </c>
      <c r="E65" s="14">
        <v>100</v>
      </c>
      <c r="F65" s="14">
        <v>71</v>
      </c>
      <c r="G65" s="14">
        <v>3.2</v>
      </c>
      <c r="H65" s="13">
        <f t="shared" si="2"/>
        <v>3.2</v>
      </c>
      <c r="I65" s="13">
        <f t="shared" si="3"/>
        <v>1849.6000000000001</v>
      </c>
      <c r="M65" s="15">
        <v>1864</v>
      </c>
      <c r="N65" s="15">
        <v>381</v>
      </c>
      <c r="O65" s="15">
        <v>1011</v>
      </c>
      <c r="P65" s="15">
        <v>269</v>
      </c>
      <c r="Q65" s="15">
        <v>11</v>
      </c>
      <c r="R65" s="15">
        <v>8</v>
      </c>
      <c r="S65" s="15">
        <v>18</v>
      </c>
      <c r="T65" s="15">
        <v>7</v>
      </c>
    </row>
    <row r="66" spans="1:22" x14ac:dyDescent="0.35">
      <c r="A66" s="14">
        <v>90</v>
      </c>
      <c r="B66" s="9" t="s">
        <v>118</v>
      </c>
      <c r="C66" s="14">
        <v>5</v>
      </c>
      <c r="D66" s="14">
        <v>240</v>
      </c>
      <c r="E66" s="14">
        <v>39.1</v>
      </c>
      <c r="F66" s="14">
        <v>14.2</v>
      </c>
      <c r="G66" s="14">
        <v>2.76</v>
      </c>
      <c r="H66" s="13">
        <f t="shared" si="2"/>
        <v>1.0791599999999999</v>
      </c>
      <c r="I66" s="13">
        <f t="shared" si="3"/>
        <v>662.4</v>
      </c>
      <c r="M66" s="15">
        <v>1571</v>
      </c>
      <c r="N66" s="15">
        <v>200</v>
      </c>
      <c r="O66" s="15">
        <v>808</v>
      </c>
      <c r="P66" s="15">
        <v>169</v>
      </c>
      <c r="Q66" s="15">
        <v>8</v>
      </c>
      <c r="R66" s="15">
        <v>6</v>
      </c>
      <c r="S66" s="15">
        <v>13</v>
      </c>
      <c r="T66" s="15">
        <v>5</v>
      </c>
    </row>
    <row r="67" spans="1:22" x14ac:dyDescent="0.35">
      <c r="A67" s="14">
        <f>62</f>
        <v>62</v>
      </c>
      <c r="B67" s="9" t="s">
        <v>89</v>
      </c>
      <c r="C67" s="14">
        <v>21</v>
      </c>
      <c r="D67" s="14">
        <v>649</v>
      </c>
      <c r="E67" s="14">
        <v>61.4</v>
      </c>
      <c r="F67" s="14">
        <v>40.700000000000003</v>
      </c>
      <c r="G67" s="14">
        <v>3.02</v>
      </c>
      <c r="H67" s="13">
        <f t="shared" ref="H67:H98" si="4">E67*G67/100</f>
        <v>1.8542799999999999</v>
      </c>
      <c r="I67" s="13">
        <f t="shared" ref="I67:I98" si="5">D67*G67</f>
        <v>1959.98</v>
      </c>
      <c r="M67" s="15">
        <v>2374</v>
      </c>
      <c r="N67" s="15">
        <v>368</v>
      </c>
      <c r="O67" s="15">
        <v>1028</v>
      </c>
      <c r="P67" s="15">
        <v>247</v>
      </c>
      <c r="Q67" s="15">
        <v>10</v>
      </c>
      <c r="R67" s="15">
        <v>8</v>
      </c>
      <c r="S67" s="15">
        <v>15</v>
      </c>
      <c r="T67" s="15">
        <v>7</v>
      </c>
    </row>
    <row r="68" spans="1:22" ht="25" x14ac:dyDescent="0.35">
      <c r="A68" s="14">
        <v>6</v>
      </c>
      <c r="B68" s="54" t="s">
        <v>176</v>
      </c>
      <c r="C68" s="14">
        <v>32</v>
      </c>
      <c r="D68" s="22">
        <v>3177</v>
      </c>
      <c r="E68" s="14">
        <v>100</v>
      </c>
      <c r="F68" s="14">
        <v>91.3</v>
      </c>
      <c r="G68" s="14">
        <v>3.5</v>
      </c>
      <c r="H68" s="13">
        <f t="shared" si="4"/>
        <v>3.5</v>
      </c>
      <c r="I68" s="13">
        <f t="shared" si="5"/>
        <v>11119.5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42" t="s">
        <v>199</v>
      </c>
    </row>
    <row r="69" spans="1:22" x14ac:dyDescent="0.35">
      <c r="A69" s="14">
        <f>48</f>
        <v>48</v>
      </c>
      <c r="B69" s="9" t="s">
        <v>76</v>
      </c>
      <c r="C69" s="14">
        <v>17</v>
      </c>
      <c r="D69" s="14">
        <v>558</v>
      </c>
      <c r="E69" s="14">
        <v>81.400000000000006</v>
      </c>
      <c r="F69" s="14">
        <v>79.400000000000006</v>
      </c>
      <c r="G69" s="14">
        <v>3.2</v>
      </c>
      <c r="H69" s="13">
        <f t="shared" si="4"/>
        <v>2.6048</v>
      </c>
      <c r="I69" s="13">
        <f t="shared" si="5"/>
        <v>1785.6000000000001</v>
      </c>
      <c r="M69" s="15">
        <v>1564</v>
      </c>
      <c r="N69" s="15">
        <v>65</v>
      </c>
      <c r="O69" s="15">
        <v>792</v>
      </c>
      <c r="P69" s="15">
        <v>52</v>
      </c>
      <c r="Q69" s="15">
        <v>8</v>
      </c>
      <c r="R69" s="15">
        <v>3</v>
      </c>
      <c r="S69" s="15">
        <v>15</v>
      </c>
      <c r="T69" s="15">
        <v>1</v>
      </c>
    </row>
    <row r="70" spans="1:22" x14ac:dyDescent="0.35">
      <c r="A70" s="14">
        <v>61</v>
      </c>
      <c r="B70" s="9" t="s">
        <v>88</v>
      </c>
      <c r="C70" s="14">
        <v>22</v>
      </c>
      <c r="D70" s="14">
        <v>698</v>
      </c>
      <c r="E70" s="14">
        <v>100</v>
      </c>
      <c r="F70" s="14">
        <v>51.6</v>
      </c>
      <c r="G70" s="14">
        <v>3.03</v>
      </c>
      <c r="H70" s="13">
        <f t="shared" si="4"/>
        <v>3.03</v>
      </c>
      <c r="I70" s="13">
        <f t="shared" si="5"/>
        <v>2114.94</v>
      </c>
      <c r="M70" s="15">
        <v>3063</v>
      </c>
      <c r="N70" s="15">
        <v>590</v>
      </c>
      <c r="O70" s="15">
        <v>1462</v>
      </c>
      <c r="P70" s="15">
        <v>381</v>
      </c>
      <c r="Q70" s="15">
        <v>13</v>
      </c>
      <c r="R70" s="15">
        <v>10</v>
      </c>
      <c r="S70" s="15">
        <v>24</v>
      </c>
      <c r="T70" s="15">
        <v>10</v>
      </c>
    </row>
    <row r="71" spans="1:22" x14ac:dyDescent="0.35">
      <c r="A71" s="14">
        <f>28</f>
        <v>28</v>
      </c>
      <c r="B71" s="9" t="s">
        <v>55</v>
      </c>
      <c r="C71" s="14">
        <v>14</v>
      </c>
      <c r="D71" s="14">
        <v>763</v>
      </c>
      <c r="E71" s="14">
        <v>100</v>
      </c>
      <c r="F71" s="14">
        <v>73.8</v>
      </c>
      <c r="G71" s="14">
        <v>3.31</v>
      </c>
      <c r="H71" s="13">
        <f t="shared" si="4"/>
        <v>3.31</v>
      </c>
      <c r="I71" s="13">
        <f t="shared" si="5"/>
        <v>2525.5300000000002</v>
      </c>
      <c r="M71" s="15">
        <v>1920</v>
      </c>
      <c r="N71" s="15">
        <v>378</v>
      </c>
      <c r="O71" s="15">
        <v>980</v>
      </c>
      <c r="P71" s="15">
        <v>289</v>
      </c>
      <c r="Q71" s="15">
        <v>10</v>
      </c>
      <c r="R71" s="15">
        <v>8</v>
      </c>
      <c r="S71" s="15">
        <v>17</v>
      </c>
      <c r="T71" s="15">
        <v>7</v>
      </c>
    </row>
    <row r="72" spans="1:22" x14ac:dyDescent="0.35">
      <c r="A72" s="14">
        <f>94</f>
        <v>94</v>
      </c>
      <c r="B72" s="9" t="s">
        <v>123</v>
      </c>
      <c r="C72" s="14">
        <v>9</v>
      </c>
      <c r="D72" s="14">
        <v>120</v>
      </c>
      <c r="E72" s="14">
        <v>32.799999999999997</v>
      </c>
      <c r="F72" s="14">
        <v>26.9</v>
      </c>
      <c r="G72" s="14">
        <v>2.71</v>
      </c>
      <c r="H72" s="13">
        <f t="shared" si="4"/>
        <v>0.88887999999999989</v>
      </c>
      <c r="I72" s="13">
        <f t="shared" si="5"/>
        <v>325.2</v>
      </c>
      <c r="M72" s="15">
        <v>789</v>
      </c>
      <c r="N72" s="15">
        <v>147</v>
      </c>
      <c r="O72" s="15">
        <v>406</v>
      </c>
      <c r="P72" s="15">
        <v>86</v>
      </c>
      <c r="Q72" s="15">
        <v>7</v>
      </c>
      <c r="R72" s="15">
        <v>5</v>
      </c>
      <c r="S72" s="15">
        <v>8</v>
      </c>
      <c r="T72" s="15">
        <v>3</v>
      </c>
    </row>
    <row r="73" spans="1:22" x14ac:dyDescent="0.35">
      <c r="A73" s="14">
        <f>13</f>
        <v>13</v>
      </c>
      <c r="B73" s="9" t="s">
        <v>40</v>
      </c>
      <c r="C73" s="14">
        <v>28</v>
      </c>
      <c r="D73" s="22">
        <v>1461</v>
      </c>
      <c r="E73" s="14">
        <v>97.7</v>
      </c>
      <c r="F73" s="14">
        <v>80.7</v>
      </c>
      <c r="G73" s="14">
        <v>3.43</v>
      </c>
      <c r="H73" s="13">
        <f t="shared" si="4"/>
        <v>3.3511100000000003</v>
      </c>
      <c r="I73" s="13">
        <f t="shared" si="5"/>
        <v>5011.2300000000005</v>
      </c>
      <c r="M73" s="15">
        <v>196</v>
      </c>
      <c r="N73" s="15">
        <v>105</v>
      </c>
      <c r="O73" s="15">
        <v>177</v>
      </c>
      <c r="P73" s="15">
        <v>102</v>
      </c>
      <c r="Q73" s="15">
        <v>5</v>
      </c>
      <c r="R73" s="15">
        <v>4</v>
      </c>
      <c r="S73" s="15">
        <v>4</v>
      </c>
      <c r="T73" s="15">
        <v>3</v>
      </c>
    </row>
    <row r="74" spans="1:22" x14ac:dyDescent="0.35">
      <c r="A74" s="14">
        <v>128</v>
      </c>
      <c r="B74" s="9" t="s">
        <v>160</v>
      </c>
      <c r="C74" s="14">
        <v>7</v>
      </c>
      <c r="D74" s="14">
        <v>66</v>
      </c>
      <c r="E74" s="14">
        <v>24.1</v>
      </c>
      <c r="F74" s="14">
        <v>20.2</v>
      </c>
      <c r="G74" s="14">
        <v>1.89</v>
      </c>
      <c r="H74" s="13">
        <f t="shared" si="4"/>
        <v>0.45549000000000001</v>
      </c>
      <c r="I74" s="13">
        <f t="shared" si="5"/>
        <v>124.74</v>
      </c>
      <c r="M74" s="15">
        <v>752</v>
      </c>
      <c r="N74" s="15">
        <v>53</v>
      </c>
      <c r="O74" s="15">
        <v>358</v>
      </c>
      <c r="P74" s="15">
        <v>38</v>
      </c>
      <c r="Q74" s="15">
        <v>6</v>
      </c>
      <c r="R74" s="15">
        <v>3</v>
      </c>
      <c r="S74" s="15">
        <v>8</v>
      </c>
      <c r="T74" s="15">
        <v>1</v>
      </c>
    </row>
    <row r="75" spans="1:22" x14ac:dyDescent="0.35">
      <c r="A75" s="14">
        <v>80</v>
      </c>
      <c r="B75" s="9" t="s">
        <v>108</v>
      </c>
      <c r="C75" s="14">
        <v>8</v>
      </c>
      <c r="D75" s="14">
        <v>222</v>
      </c>
      <c r="E75" s="14">
        <v>58.2</v>
      </c>
      <c r="F75" s="14">
        <v>22.6</v>
      </c>
      <c r="G75" s="14">
        <v>2.85</v>
      </c>
      <c r="H75" s="13">
        <f t="shared" si="4"/>
        <v>1.6587000000000001</v>
      </c>
      <c r="I75" s="13">
        <f t="shared" si="5"/>
        <v>632.70000000000005</v>
      </c>
      <c r="M75" s="15">
        <v>2127</v>
      </c>
      <c r="N75" s="15">
        <v>377</v>
      </c>
      <c r="O75" s="15">
        <v>924</v>
      </c>
      <c r="P75" s="15">
        <v>205</v>
      </c>
      <c r="Q75" s="15">
        <v>10</v>
      </c>
      <c r="R75" s="15">
        <v>7</v>
      </c>
      <c r="S75" s="15">
        <v>17</v>
      </c>
      <c r="T75" s="15">
        <v>6</v>
      </c>
    </row>
    <row r="76" spans="1:22" x14ac:dyDescent="0.35">
      <c r="A76" s="14">
        <v>60</v>
      </c>
      <c r="B76" s="9" t="s">
        <v>87</v>
      </c>
      <c r="C76" s="14">
        <v>10</v>
      </c>
      <c r="D76" s="14">
        <v>377</v>
      </c>
      <c r="E76" s="14">
        <v>49</v>
      </c>
      <c r="F76" s="14">
        <v>21.1</v>
      </c>
      <c r="G76" s="14">
        <v>3.05</v>
      </c>
      <c r="H76" s="13">
        <f t="shared" si="4"/>
        <v>1.4944999999999999</v>
      </c>
      <c r="I76" s="13">
        <f t="shared" si="5"/>
        <v>1149.8499999999999</v>
      </c>
      <c r="M76" s="15">
        <v>1149</v>
      </c>
      <c r="N76" s="15">
        <v>319</v>
      </c>
      <c r="O76" s="15">
        <v>589</v>
      </c>
      <c r="P76" s="15">
        <v>216</v>
      </c>
      <c r="Q76" s="15">
        <v>9</v>
      </c>
      <c r="R76" s="15">
        <v>7</v>
      </c>
      <c r="S76" s="15">
        <v>12</v>
      </c>
      <c r="T76" s="15">
        <v>6</v>
      </c>
    </row>
    <row r="77" spans="1:22" x14ac:dyDescent="0.35">
      <c r="A77" s="14">
        <v>5</v>
      </c>
      <c r="B77" s="9" t="s">
        <v>32</v>
      </c>
      <c r="C77" s="14">
        <v>28</v>
      </c>
      <c r="D77" s="22">
        <v>1494</v>
      </c>
      <c r="E77" s="14">
        <v>100</v>
      </c>
      <c r="F77" s="14">
        <v>91.3</v>
      </c>
      <c r="G77" s="14">
        <v>3.51</v>
      </c>
      <c r="H77" s="13">
        <f t="shared" si="4"/>
        <v>3.51</v>
      </c>
      <c r="I77" s="13">
        <f t="shared" si="5"/>
        <v>5243.94</v>
      </c>
      <c r="M77" s="15">
        <v>2473</v>
      </c>
      <c r="N77" s="15">
        <v>261</v>
      </c>
      <c r="O77" s="15">
        <v>1329</v>
      </c>
      <c r="P77" s="15">
        <v>211</v>
      </c>
      <c r="Q77" s="15">
        <v>11</v>
      </c>
      <c r="R77" s="15">
        <v>7</v>
      </c>
      <c r="S77" s="15">
        <v>20</v>
      </c>
      <c r="T77" s="15">
        <v>6</v>
      </c>
    </row>
    <row r="78" spans="1:22" x14ac:dyDescent="0.35">
      <c r="A78" s="14">
        <f>3</f>
        <v>3</v>
      </c>
      <c r="B78" s="16" t="s">
        <v>30</v>
      </c>
      <c r="C78" s="14">
        <v>30</v>
      </c>
      <c r="D78" s="22">
        <v>2847</v>
      </c>
      <c r="E78" s="14">
        <v>112.4</v>
      </c>
      <c r="F78" s="14">
        <v>95.1</v>
      </c>
      <c r="G78" s="14">
        <v>3.53</v>
      </c>
      <c r="H78" s="13">
        <f t="shared" si="4"/>
        <v>3.9677199999999999</v>
      </c>
      <c r="I78" s="13">
        <f t="shared" si="5"/>
        <v>10049.91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42" t="s">
        <v>199</v>
      </c>
    </row>
    <row r="79" spans="1:22" ht="25" x14ac:dyDescent="0.35">
      <c r="A79" s="14">
        <f>83</f>
        <v>83</v>
      </c>
      <c r="B79" s="9" t="s">
        <v>111</v>
      </c>
      <c r="C79" s="14">
        <v>19</v>
      </c>
      <c r="D79" s="14">
        <v>418</v>
      </c>
      <c r="E79" s="14">
        <v>34.6</v>
      </c>
      <c r="F79" s="14">
        <v>24.5</v>
      </c>
      <c r="G79" s="14">
        <v>2.81</v>
      </c>
      <c r="H79" s="13">
        <f t="shared" si="4"/>
        <v>0.97226000000000001</v>
      </c>
      <c r="I79" s="13">
        <f t="shared" si="5"/>
        <v>1174.58</v>
      </c>
      <c r="M79" s="15">
        <v>1092</v>
      </c>
      <c r="N79" s="15">
        <v>134</v>
      </c>
      <c r="O79" s="15">
        <v>565</v>
      </c>
      <c r="P79" s="15">
        <v>101</v>
      </c>
      <c r="Q79" s="15">
        <v>8</v>
      </c>
      <c r="R79" s="15">
        <v>5</v>
      </c>
      <c r="S79" s="15">
        <v>11</v>
      </c>
      <c r="T79" s="15">
        <v>3</v>
      </c>
    </row>
    <row r="80" spans="1:22" x14ac:dyDescent="0.35">
      <c r="A80" s="14">
        <f>112</f>
        <v>112</v>
      </c>
      <c r="B80" s="18" t="s">
        <v>144</v>
      </c>
      <c r="C80" s="14">
        <v>19</v>
      </c>
      <c r="D80" s="14">
        <v>256</v>
      </c>
      <c r="E80" s="14">
        <v>59.4</v>
      </c>
      <c r="F80" s="14">
        <v>29.1</v>
      </c>
      <c r="G80" s="14">
        <v>2.5</v>
      </c>
      <c r="H80" s="13">
        <f t="shared" si="4"/>
        <v>1.4850000000000001</v>
      </c>
      <c r="I80" s="13">
        <f t="shared" si="5"/>
        <v>640</v>
      </c>
      <c r="J80" s="36"/>
      <c r="K80" s="36"/>
      <c r="L80" s="36"/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t="s">
        <v>196</v>
      </c>
      <c r="V80" t="s">
        <v>195</v>
      </c>
    </row>
    <row r="81" spans="1:22" x14ac:dyDescent="0.35">
      <c r="A81" s="14">
        <v>118</v>
      </c>
      <c r="B81" s="9" t="s">
        <v>150</v>
      </c>
      <c r="C81" s="14">
        <v>10</v>
      </c>
      <c r="D81" s="14">
        <v>92</v>
      </c>
      <c r="E81" s="14">
        <v>48.9</v>
      </c>
      <c r="F81" s="14">
        <v>24.9</v>
      </c>
      <c r="G81" s="14">
        <v>2.41</v>
      </c>
      <c r="H81" s="13">
        <f t="shared" si="4"/>
        <v>1.17849</v>
      </c>
      <c r="I81" s="13">
        <f t="shared" si="5"/>
        <v>221.72000000000003</v>
      </c>
      <c r="M81" s="15">
        <v>692</v>
      </c>
      <c r="N81" s="15">
        <v>153</v>
      </c>
      <c r="O81" s="15">
        <v>426</v>
      </c>
      <c r="P81" s="15">
        <v>130</v>
      </c>
      <c r="Q81" s="15">
        <v>7</v>
      </c>
      <c r="R81" s="15">
        <v>5</v>
      </c>
      <c r="S81" s="15">
        <v>8</v>
      </c>
      <c r="T81" s="15">
        <v>4</v>
      </c>
    </row>
    <row r="82" spans="1:22" x14ac:dyDescent="0.35">
      <c r="A82" s="14">
        <v>120</v>
      </c>
      <c r="B82" s="9" t="s">
        <v>152</v>
      </c>
      <c r="C82" s="14">
        <v>6</v>
      </c>
      <c r="D82" s="14">
        <v>58</v>
      </c>
      <c r="E82" s="14">
        <v>27.4</v>
      </c>
      <c r="F82" s="14">
        <v>8.4</v>
      </c>
      <c r="G82" s="14">
        <v>2.2999999999999998</v>
      </c>
      <c r="H82" s="13">
        <f t="shared" si="4"/>
        <v>0.63019999999999987</v>
      </c>
      <c r="I82" s="13">
        <f t="shared" si="5"/>
        <v>133.39999999999998</v>
      </c>
      <c r="M82" s="15">
        <v>987</v>
      </c>
      <c r="N82" s="15">
        <v>146</v>
      </c>
      <c r="O82" s="15">
        <v>422</v>
      </c>
      <c r="P82" s="15">
        <v>89</v>
      </c>
      <c r="Q82" s="15">
        <v>6</v>
      </c>
      <c r="R82" s="15">
        <v>4</v>
      </c>
      <c r="S82" s="15">
        <v>8</v>
      </c>
      <c r="T82" s="15">
        <v>2</v>
      </c>
    </row>
    <row r="83" spans="1:22" x14ac:dyDescent="0.35">
      <c r="A83" s="14">
        <f>110</f>
        <v>110</v>
      </c>
      <c r="B83" s="9" t="s">
        <v>142</v>
      </c>
      <c r="C83" s="14">
        <v>10</v>
      </c>
      <c r="D83" s="14">
        <v>264</v>
      </c>
      <c r="E83" s="14">
        <v>33.200000000000003</v>
      </c>
      <c r="F83" s="14">
        <v>18.5</v>
      </c>
      <c r="G83" s="14">
        <v>2.52</v>
      </c>
      <c r="H83" s="13">
        <f t="shared" si="4"/>
        <v>0.83664000000000005</v>
      </c>
      <c r="I83" s="13">
        <f t="shared" si="5"/>
        <v>665.28</v>
      </c>
      <c r="M83" s="15">
        <v>1114</v>
      </c>
      <c r="N83" s="15">
        <v>79</v>
      </c>
      <c r="O83" s="15">
        <v>602</v>
      </c>
      <c r="P83" s="15">
        <v>60</v>
      </c>
      <c r="Q83" s="15">
        <v>7</v>
      </c>
      <c r="R83" s="15">
        <v>4</v>
      </c>
      <c r="S83" s="15">
        <v>9</v>
      </c>
      <c r="T83" s="15">
        <v>2</v>
      </c>
    </row>
    <row r="84" spans="1:22" x14ac:dyDescent="0.35">
      <c r="A84" s="14">
        <f>42</f>
        <v>42</v>
      </c>
      <c r="B84" s="18" t="s">
        <v>70</v>
      </c>
      <c r="C84" s="14">
        <v>16</v>
      </c>
      <c r="D84" s="14">
        <v>461</v>
      </c>
      <c r="E84" s="14">
        <v>100</v>
      </c>
      <c r="F84" s="14">
        <v>67.900000000000006</v>
      </c>
      <c r="G84" s="14">
        <v>3.23</v>
      </c>
      <c r="H84" s="13">
        <f t="shared" si="4"/>
        <v>3.23</v>
      </c>
      <c r="I84" s="13">
        <f t="shared" si="5"/>
        <v>1489.03</v>
      </c>
      <c r="J84" s="36"/>
      <c r="K84" s="36"/>
      <c r="L84" s="36"/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t="s">
        <v>196</v>
      </c>
      <c r="V84" t="s">
        <v>195</v>
      </c>
    </row>
    <row r="85" spans="1:22" x14ac:dyDescent="0.35">
      <c r="A85" s="14">
        <v>20</v>
      </c>
      <c r="B85" s="9" t="s">
        <v>47</v>
      </c>
      <c r="C85" s="14">
        <v>23</v>
      </c>
      <c r="D85" s="14">
        <v>732</v>
      </c>
      <c r="E85" s="14">
        <v>100</v>
      </c>
      <c r="F85" s="14">
        <v>75</v>
      </c>
      <c r="G85" s="14">
        <v>3.38</v>
      </c>
      <c r="H85" s="13">
        <f t="shared" si="4"/>
        <v>3.38</v>
      </c>
      <c r="I85" s="13">
        <f t="shared" si="5"/>
        <v>2474.16</v>
      </c>
      <c r="M85" s="15">
        <v>2941</v>
      </c>
      <c r="N85" s="15">
        <v>454</v>
      </c>
      <c r="O85" s="15">
        <v>1400</v>
      </c>
      <c r="P85" s="15">
        <v>317</v>
      </c>
      <c r="Q85" s="15">
        <v>12</v>
      </c>
      <c r="R85" s="15">
        <v>8</v>
      </c>
      <c r="S85" s="15">
        <v>21</v>
      </c>
      <c r="T85" s="15">
        <v>8</v>
      </c>
    </row>
    <row r="86" spans="1:22" x14ac:dyDescent="0.35">
      <c r="A86" s="14">
        <v>106</v>
      </c>
      <c r="B86" s="9" t="s">
        <v>138</v>
      </c>
      <c r="C86" s="14">
        <v>13</v>
      </c>
      <c r="D86" s="14">
        <v>208</v>
      </c>
      <c r="E86" s="14">
        <v>39.9</v>
      </c>
      <c r="F86" s="14">
        <v>23</v>
      </c>
      <c r="G86" s="14">
        <v>2.58</v>
      </c>
      <c r="H86" s="13">
        <f t="shared" si="4"/>
        <v>1.02942</v>
      </c>
      <c r="I86" s="13">
        <f t="shared" si="5"/>
        <v>536.64</v>
      </c>
      <c r="M86" s="15">
        <v>991</v>
      </c>
      <c r="N86" s="15">
        <v>233</v>
      </c>
      <c r="O86" s="15">
        <v>534</v>
      </c>
      <c r="P86" s="15">
        <v>172</v>
      </c>
      <c r="Q86" s="15">
        <v>8</v>
      </c>
      <c r="R86" s="15">
        <v>6</v>
      </c>
      <c r="S86" s="15">
        <v>9</v>
      </c>
      <c r="T86" s="15">
        <v>4</v>
      </c>
    </row>
    <row r="87" spans="1:22" s="49" customFormat="1" x14ac:dyDescent="0.35">
      <c r="A87" s="46">
        <f>15</f>
        <v>15</v>
      </c>
      <c r="B87" s="51" t="s">
        <v>42</v>
      </c>
      <c r="C87" s="46">
        <v>28</v>
      </c>
      <c r="D87" s="52">
        <v>2563</v>
      </c>
      <c r="E87" s="46">
        <v>100</v>
      </c>
      <c r="F87" s="46">
        <v>83.3</v>
      </c>
      <c r="G87" s="46">
        <v>3.42</v>
      </c>
      <c r="H87" s="48">
        <f t="shared" si="4"/>
        <v>3.42</v>
      </c>
      <c r="I87" s="48">
        <f t="shared" si="5"/>
        <v>8765.4599999999991</v>
      </c>
      <c r="M87" s="50">
        <v>0</v>
      </c>
      <c r="N87" s="50">
        <v>0</v>
      </c>
      <c r="O87" s="50">
        <v>0</v>
      </c>
      <c r="P87" s="50">
        <v>0</v>
      </c>
      <c r="Q87" s="50">
        <v>0</v>
      </c>
      <c r="R87" s="50">
        <v>0</v>
      </c>
      <c r="S87" s="50">
        <v>0</v>
      </c>
      <c r="T87" s="50">
        <v>0</v>
      </c>
    </row>
    <row r="88" spans="1:22" x14ac:dyDescent="0.35">
      <c r="A88" s="14">
        <f>42</f>
        <v>42</v>
      </c>
      <c r="B88" s="9" t="s">
        <v>69</v>
      </c>
      <c r="C88" s="14">
        <v>17</v>
      </c>
      <c r="D88" s="14">
        <v>702</v>
      </c>
      <c r="E88" s="14">
        <v>100</v>
      </c>
      <c r="F88" s="14">
        <v>81.7</v>
      </c>
      <c r="G88" s="14">
        <v>3.23</v>
      </c>
      <c r="H88" s="13">
        <f t="shared" si="4"/>
        <v>3.23</v>
      </c>
      <c r="I88" s="13">
        <f t="shared" si="5"/>
        <v>2267.46</v>
      </c>
      <c r="M88" s="15">
        <v>1486</v>
      </c>
      <c r="N88" s="15">
        <v>287</v>
      </c>
      <c r="O88" s="15">
        <v>728</v>
      </c>
      <c r="P88" s="15">
        <v>206</v>
      </c>
      <c r="Q88" s="15">
        <v>9</v>
      </c>
      <c r="R88" s="15">
        <v>7</v>
      </c>
      <c r="S88" s="15">
        <v>13</v>
      </c>
      <c r="T88" s="15">
        <v>6</v>
      </c>
    </row>
    <row r="89" spans="1:22" s="61" customFormat="1" x14ac:dyDescent="0.35">
      <c r="A89" s="58">
        <f>23</f>
        <v>23</v>
      </c>
      <c r="B89" s="18" t="s">
        <v>51</v>
      </c>
      <c r="C89" s="58">
        <v>26</v>
      </c>
      <c r="D89" s="59">
        <v>1251</v>
      </c>
      <c r="E89" s="58">
        <v>100</v>
      </c>
      <c r="F89" s="58">
        <v>81.8</v>
      </c>
      <c r="G89" s="58">
        <v>3.35</v>
      </c>
      <c r="H89" s="60">
        <f t="shared" si="4"/>
        <v>3.35</v>
      </c>
      <c r="I89" s="60">
        <f t="shared" si="5"/>
        <v>4190.8500000000004</v>
      </c>
      <c r="J89" s="36"/>
      <c r="K89" s="36"/>
      <c r="L89" s="36"/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61" t="s">
        <v>196</v>
      </c>
      <c r="V89" s="61" t="s">
        <v>195</v>
      </c>
    </row>
    <row r="90" spans="1:22" x14ac:dyDescent="0.35">
      <c r="A90" s="14">
        <f>13</f>
        <v>13</v>
      </c>
      <c r="B90" s="9" t="s">
        <v>41</v>
      </c>
      <c r="C90" s="14">
        <v>28</v>
      </c>
      <c r="D90" s="22">
        <v>1378</v>
      </c>
      <c r="E90" s="14">
        <v>100</v>
      </c>
      <c r="F90" s="14">
        <v>83.8</v>
      </c>
      <c r="G90" s="14">
        <v>3.43</v>
      </c>
      <c r="H90" s="13">
        <f t="shared" si="4"/>
        <v>3.43</v>
      </c>
      <c r="I90" s="13">
        <f t="shared" si="5"/>
        <v>4726.54</v>
      </c>
      <c r="M90" s="15">
        <v>941</v>
      </c>
      <c r="N90" s="15">
        <v>38</v>
      </c>
      <c r="O90" s="15">
        <v>474</v>
      </c>
      <c r="P90" s="15">
        <v>35</v>
      </c>
      <c r="Q90" s="15">
        <v>5</v>
      </c>
      <c r="R90" s="15">
        <v>3</v>
      </c>
      <c r="S90" s="15">
        <v>7</v>
      </c>
      <c r="T90" s="15">
        <v>1</v>
      </c>
    </row>
    <row r="91" spans="1:22" ht="25" x14ac:dyDescent="0.35">
      <c r="A91" s="14">
        <f>116</f>
        <v>116</v>
      </c>
      <c r="B91" s="9" t="s">
        <v>149</v>
      </c>
      <c r="C91" s="14">
        <v>13</v>
      </c>
      <c r="D91" s="14">
        <v>127</v>
      </c>
      <c r="E91" s="14">
        <v>98.2</v>
      </c>
      <c r="F91" s="14">
        <v>18</v>
      </c>
      <c r="G91" s="14">
        <v>2.4300000000000002</v>
      </c>
      <c r="H91" s="13">
        <f t="shared" si="4"/>
        <v>2.3862600000000005</v>
      </c>
      <c r="I91" s="13">
        <f t="shared" si="5"/>
        <v>308.61</v>
      </c>
      <c r="M91" s="15">
        <v>834</v>
      </c>
      <c r="N91" s="15">
        <v>157</v>
      </c>
      <c r="O91" s="15">
        <v>463</v>
      </c>
      <c r="P91" s="15">
        <v>120</v>
      </c>
      <c r="Q91" s="15">
        <v>8</v>
      </c>
      <c r="R91" s="15">
        <v>5</v>
      </c>
      <c r="S91" s="15">
        <v>9</v>
      </c>
      <c r="T91" s="15">
        <v>3</v>
      </c>
    </row>
    <row r="92" spans="1:22" x14ac:dyDescent="0.35">
      <c r="A92" s="14">
        <f>78</f>
        <v>78</v>
      </c>
      <c r="B92" s="9" t="s">
        <v>106</v>
      </c>
      <c r="C92" s="14">
        <v>13</v>
      </c>
      <c r="D92" s="14">
        <v>387</v>
      </c>
      <c r="E92" s="14">
        <v>60.2</v>
      </c>
      <c r="F92" s="14">
        <v>24.8</v>
      </c>
      <c r="G92" s="14">
        <v>2.86</v>
      </c>
      <c r="H92" s="13">
        <f t="shared" si="4"/>
        <v>1.7217199999999999</v>
      </c>
      <c r="I92" s="13">
        <f t="shared" si="5"/>
        <v>1106.82</v>
      </c>
      <c r="M92" s="15">
        <v>1099</v>
      </c>
      <c r="N92" s="15">
        <v>389</v>
      </c>
      <c r="O92" s="15">
        <v>554</v>
      </c>
      <c r="P92" s="15">
        <v>233</v>
      </c>
      <c r="Q92" s="15">
        <v>9</v>
      </c>
      <c r="R92" s="15">
        <v>7</v>
      </c>
      <c r="S92" s="15">
        <v>12</v>
      </c>
      <c r="T92" s="15">
        <v>6</v>
      </c>
    </row>
    <row r="93" spans="1:22" x14ac:dyDescent="0.35">
      <c r="A93" s="14">
        <f>62</f>
        <v>62</v>
      </c>
      <c r="B93" s="9" t="s">
        <v>90</v>
      </c>
      <c r="C93" s="14">
        <v>12</v>
      </c>
      <c r="D93" s="14">
        <v>321</v>
      </c>
      <c r="E93" s="14">
        <v>38</v>
      </c>
      <c r="F93" s="14">
        <v>21.2</v>
      </c>
      <c r="G93" s="14">
        <v>3.02</v>
      </c>
      <c r="H93" s="13">
        <f t="shared" si="4"/>
        <v>1.1476</v>
      </c>
      <c r="I93" s="13">
        <f t="shared" si="5"/>
        <v>969.42</v>
      </c>
      <c r="M93" s="15">
        <v>1270</v>
      </c>
      <c r="N93" s="15">
        <v>1678</v>
      </c>
      <c r="O93" s="15">
        <v>646</v>
      </c>
      <c r="P93" s="15">
        <v>209</v>
      </c>
      <c r="Q93" s="15">
        <v>9</v>
      </c>
      <c r="R93" s="15">
        <v>7</v>
      </c>
      <c r="S93" s="15">
        <v>13</v>
      </c>
      <c r="T93" s="15">
        <v>5</v>
      </c>
    </row>
    <row r="94" spans="1:22" x14ac:dyDescent="0.35">
      <c r="A94" s="14">
        <v>85</v>
      </c>
      <c r="B94" s="9" t="s">
        <v>113</v>
      </c>
      <c r="C94" s="14">
        <v>19</v>
      </c>
      <c r="D94" s="14">
        <v>552</v>
      </c>
      <c r="E94" s="14">
        <v>70.099999999999994</v>
      </c>
      <c r="F94" s="14">
        <v>32.200000000000003</v>
      </c>
      <c r="G94" s="14">
        <v>2.8</v>
      </c>
      <c r="H94" s="13">
        <f t="shared" si="4"/>
        <v>1.9627999999999997</v>
      </c>
      <c r="I94" s="13">
        <f t="shared" si="5"/>
        <v>1545.6</v>
      </c>
      <c r="M94" s="15">
        <v>1159</v>
      </c>
      <c r="N94" s="15">
        <v>136</v>
      </c>
      <c r="O94" s="15">
        <v>564</v>
      </c>
      <c r="P94" s="15">
        <v>103</v>
      </c>
      <c r="Q94" s="15">
        <v>7</v>
      </c>
      <c r="R94" s="15">
        <v>5</v>
      </c>
      <c r="S94" s="15">
        <v>11</v>
      </c>
      <c r="T94" s="15">
        <v>3</v>
      </c>
    </row>
    <row r="95" spans="1:22" x14ac:dyDescent="0.35">
      <c r="A95" s="14">
        <f>55</f>
        <v>55</v>
      </c>
      <c r="B95" s="9" t="s">
        <v>83</v>
      </c>
      <c r="C95" s="14">
        <v>15</v>
      </c>
      <c r="D95" s="14">
        <v>334</v>
      </c>
      <c r="E95" s="14">
        <v>100</v>
      </c>
      <c r="F95" s="14">
        <v>55.8</v>
      </c>
      <c r="G95" s="14">
        <v>3.1</v>
      </c>
      <c r="H95" s="13">
        <f t="shared" si="4"/>
        <v>3.1</v>
      </c>
      <c r="I95" s="13">
        <f t="shared" si="5"/>
        <v>1035.4000000000001</v>
      </c>
      <c r="M95" s="15">
        <v>1692</v>
      </c>
      <c r="N95" s="15">
        <v>401</v>
      </c>
      <c r="O95" s="15">
        <v>804</v>
      </c>
      <c r="P95" s="15">
        <v>236</v>
      </c>
      <c r="Q95" s="15">
        <v>10</v>
      </c>
      <c r="R95" s="15">
        <v>7</v>
      </c>
      <c r="S95" s="15">
        <v>16</v>
      </c>
      <c r="T95" s="15">
        <v>6</v>
      </c>
    </row>
    <row r="96" spans="1:22" x14ac:dyDescent="0.35">
      <c r="A96" s="14">
        <v>38</v>
      </c>
      <c r="B96" s="9" t="s">
        <v>65</v>
      </c>
      <c r="C96" s="14">
        <v>26</v>
      </c>
      <c r="D96" s="14">
        <v>725</v>
      </c>
      <c r="E96" s="14">
        <v>100</v>
      </c>
      <c r="F96" s="14">
        <v>85.3</v>
      </c>
      <c r="G96" s="14">
        <v>3.26</v>
      </c>
      <c r="H96" s="13">
        <f t="shared" si="4"/>
        <v>3.26</v>
      </c>
      <c r="I96" s="13">
        <f t="shared" si="5"/>
        <v>2363.5</v>
      </c>
      <c r="M96" s="15">
        <v>2005</v>
      </c>
      <c r="N96" s="15">
        <v>470</v>
      </c>
      <c r="O96" s="15">
        <v>979</v>
      </c>
      <c r="P96" s="15">
        <v>322</v>
      </c>
      <c r="Q96" s="15">
        <v>11</v>
      </c>
      <c r="R96" s="15">
        <v>9</v>
      </c>
      <c r="S96" s="15">
        <v>18</v>
      </c>
      <c r="T96" s="15">
        <v>8</v>
      </c>
    </row>
    <row r="97" spans="1:21" x14ac:dyDescent="0.35">
      <c r="A97" s="14">
        <f>23</f>
        <v>23</v>
      </c>
      <c r="B97" s="16" t="s">
        <v>50</v>
      </c>
      <c r="C97" s="14">
        <v>28</v>
      </c>
      <c r="D97" s="22">
        <v>1686</v>
      </c>
      <c r="E97" s="14">
        <v>99.2</v>
      </c>
      <c r="F97" s="14">
        <v>74.900000000000006</v>
      </c>
      <c r="G97" s="14">
        <v>3.35</v>
      </c>
      <c r="H97" s="13">
        <f t="shared" si="4"/>
        <v>3.3231999999999999</v>
      </c>
      <c r="I97" s="13">
        <f t="shared" si="5"/>
        <v>5648.1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42" t="s">
        <v>199</v>
      </c>
    </row>
    <row r="98" spans="1:21" x14ac:dyDescent="0.35">
      <c r="A98" s="14">
        <f>30</f>
        <v>30</v>
      </c>
      <c r="B98" s="9" t="s">
        <v>58</v>
      </c>
      <c r="C98" s="14">
        <v>22</v>
      </c>
      <c r="D98" s="14">
        <v>718</v>
      </c>
      <c r="E98" s="14">
        <v>100</v>
      </c>
      <c r="F98" s="14">
        <v>77.599999999999994</v>
      </c>
      <c r="G98" s="14">
        <v>3.3</v>
      </c>
      <c r="H98" s="13">
        <f t="shared" si="4"/>
        <v>3.3</v>
      </c>
      <c r="I98" s="13">
        <f t="shared" si="5"/>
        <v>2369.4</v>
      </c>
      <c r="M98" s="15">
        <v>4339</v>
      </c>
      <c r="N98" s="15">
        <v>948</v>
      </c>
      <c r="O98" s="15">
        <v>2149</v>
      </c>
      <c r="P98" s="15">
        <v>543</v>
      </c>
      <c r="Q98" s="15">
        <v>15</v>
      </c>
      <c r="R98" s="15">
        <v>12</v>
      </c>
      <c r="S98" s="15">
        <v>30</v>
      </c>
      <c r="T98" s="15">
        <v>14</v>
      </c>
    </row>
    <row r="99" spans="1:21" x14ac:dyDescent="0.35">
      <c r="A99" s="14">
        <v>69</v>
      </c>
      <c r="B99" s="9" t="s">
        <v>96</v>
      </c>
      <c r="C99" s="14">
        <v>22</v>
      </c>
      <c r="D99" s="14">
        <v>380</v>
      </c>
      <c r="E99" s="14">
        <v>99.5</v>
      </c>
      <c r="F99" s="14">
        <v>39.299999999999997</v>
      </c>
      <c r="G99" s="14">
        <v>2.98</v>
      </c>
      <c r="H99" s="13">
        <f t="shared" ref="H99:H130" si="6">E99*G99/100</f>
        <v>2.9651000000000001</v>
      </c>
      <c r="I99" s="13">
        <f t="shared" ref="I99:I131" si="7">D99*G99</f>
        <v>1132.4000000000001</v>
      </c>
      <c r="M99" s="15">
        <v>1135</v>
      </c>
      <c r="N99" s="15">
        <v>259</v>
      </c>
      <c r="O99" s="15">
        <v>606</v>
      </c>
      <c r="P99" s="15">
        <v>177</v>
      </c>
      <c r="Q99" s="15">
        <v>9</v>
      </c>
      <c r="R99" s="15">
        <v>6</v>
      </c>
      <c r="S99" s="15">
        <v>12</v>
      </c>
      <c r="T99" s="15">
        <v>5</v>
      </c>
    </row>
    <row r="100" spans="1:21" x14ac:dyDescent="0.35">
      <c r="A100" s="14">
        <f>25</f>
        <v>25</v>
      </c>
      <c r="B100" s="9" t="s">
        <v>53</v>
      </c>
      <c r="C100" s="14">
        <v>23</v>
      </c>
      <c r="D100" s="22">
        <v>1225</v>
      </c>
      <c r="E100" s="14">
        <v>100</v>
      </c>
      <c r="F100" s="14">
        <v>70.2</v>
      </c>
      <c r="G100" s="14">
        <v>3.34</v>
      </c>
      <c r="H100" s="13">
        <f t="shared" si="6"/>
        <v>3.34</v>
      </c>
      <c r="I100" s="13">
        <f t="shared" si="7"/>
        <v>4091.5</v>
      </c>
      <c r="M100" s="15">
        <v>2084</v>
      </c>
      <c r="N100" s="15">
        <v>280</v>
      </c>
      <c r="O100" s="15">
        <v>1146</v>
      </c>
      <c r="P100" s="15">
        <v>222</v>
      </c>
      <c r="Q100" s="15">
        <v>10</v>
      </c>
      <c r="R100" s="15">
        <v>8</v>
      </c>
      <c r="S100" s="15">
        <v>17</v>
      </c>
      <c r="T100" s="15">
        <v>7</v>
      </c>
    </row>
    <row r="101" spans="1:21" x14ac:dyDescent="0.35">
      <c r="A101" s="14">
        <v>8</v>
      </c>
      <c r="B101" s="16" t="s">
        <v>35</v>
      </c>
      <c r="C101" s="14">
        <v>31</v>
      </c>
      <c r="D101" s="22">
        <v>2124</v>
      </c>
      <c r="E101" s="14">
        <v>100</v>
      </c>
      <c r="F101" s="14">
        <v>78</v>
      </c>
      <c r="G101" s="14">
        <v>3.47</v>
      </c>
      <c r="H101" s="13">
        <f t="shared" si="6"/>
        <v>3.47</v>
      </c>
      <c r="I101" s="13">
        <f t="shared" si="7"/>
        <v>7370.2800000000007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42" t="s">
        <v>199</v>
      </c>
    </row>
    <row r="102" spans="1:21" x14ac:dyDescent="0.35">
      <c r="A102" s="14">
        <v>122</v>
      </c>
      <c r="B102" s="9" t="s">
        <v>154</v>
      </c>
      <c r="C102" s="14">
        <v>12</v>
      </c>
      <c r="D102" s="14">
        <v>151</v>
      </c>
      <c r="E102" s="14">
        <v>99.5</v>
      </c>
      <c r="F102" s="14">
        <v>25.2</v>
      </c>
      <c r="G102" s="14">
        <v>2.2200000000000002</v>
      </c>
      <c r="H102" s="13">
        <f t="shared" si="6"/>
        <v>2.2089000000000003</v>
      </c>
      <c r="I102" s="13">
        <f t="shared" si="7"/>
        <v>335.22</v>
      </c>
      <c r="M102" s="15">
        <v>635</v>
      </c>
      <c r="N102" s="15">
        <v>94</v>
      </c>
      <c r="O102" s="15">
        <v>318</v>
      </c>
      <c r="P102" s="15">
        <v>63</v>
      </c>
      <c r="Q102" s="15">
        <v>6</v>
      </c>
      <c r="R102" s="15">
        <v>4</v>
      </c>
      <c r="S102" s="15">
        <v>6</v>
      </c>
      <c r="T102" s="15">
        <v>2</v>
      </c>
    </row>
    <row r="103" spans="1:21" x14ac:dyDescent="0.35">
      <c r="A103" s="14">
        <f>25</f>
        <v>25</v>
      </c>
      <c r="B103" s="9" t="s">
        <v>52</v>
      </c>
      <c r="C103" s="14">
        <v>29</v>
      </c>
      <c r="D103" s="22">
        <v>1718</v>
      </c>
      <c r="E103" s="14">
        <v>100</v>
      </c>
      <c r="F103" s="14">
        <v>79</v>
      </c>
      <c r="G103" s="14">
        <v>3.34</v>
      </c>
      <c r="H103" s="13">
        <f t="shared" si="6"/>
        <v>3.34</v>
      </c>
      <c r="I103" s="13">
        <f t="shared" si="7"/>
        <v>5738.12</v>
      </c>
      <c r="M103" s="15">
        <v>627</v>
      </c>
      <c r="N103" s="15">
        <v>53</v>
      </c>
      <c r="O103" s="15">
        <v>351</v>
      </c>
      <c r="P103" s="15">
        <v>46</v>
      </c>
      <c r="Q103" s="15">
        <v>5</v>
      </c>
      <c r="R103" s="15">
        <v>3</v>
      </c>
      <c r="S103" s="15">
        <v>6</v>
      </c>
      <c r="T103" s="15">
        <v>1</v>
      </c>
    </row>
    <row r="104" spans="1:21" x14ac:dyDescent="0.35">
      <c r="A104" s="14">
        <v>7</v>
      </c>
      <c r="B104" s="16" t="s">
        <v>34</v>
      </c>
      <c r="C104" s="14">
        <v>31</v>
      </c>
      <c r="D104" s="22">
        <v>3405</v>
      </c>
      <c r="E104" s="14">
        <v>106.7</v>
      </c>
      <c r="F104" s="14">
        <v>86.8</v>
      </c>
      <c r="G104" s="14">
        <v>3.49</v>
      </c>
      <c r="H104" s="13">
        <f t="shared" si="6"/>
        <v>3.7238300000000004</v>
      </c>
      <c r="I104" s="13">
        <f t="shared" si="7"/>
        <v>11883.45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42" t="s">
        <v>199</v>
      </c>
    </row>
    <row r="105" spans="1:21" x14ac:dyDescent="0.35">
      <c r="A105" s="14">
        <v>64</v>
      </c>
      <c r="B105" s="19" t="s">
        <v>91</v>
      </c>
      <c r="C105" s="14">
        <v>18</v>
      </c>
      <c r="D105" s="14">
        <v>440</v>
      </c>
      <c r="E105" s="14">
        <v>100</v>
      </c>
      <c r="F105" s="14">
        <v>50.4</v>
      </c>
      <c r="G105" s="14">
        <v>3.01</v>
      </c>
      <c r="H105" s="13">
        <f t="shared" si="6"/>
        <v>3.01</v>
      </c>
      <c r="I105" s="13">
        <f t="shared" si="7"/>
        <v>1324.3999999999999</v>
      </c>
      <c r="M105" s="15">
        <v>1795</v>
      </c>
      <c r="N105" s="15">
        <v>438</v>
      </c>
      <c r="O105" s="15">
        <v>934</v>
      </c>
      <c r="P105" s="15">
        <v>305</v>
      </c>
      <c r="Q105" s="15">
        <v>11</v>
      </c>
      <c r="R105" s="15">
        <v>9</v>
      </c>
      <c r="S105" s="15">
        <v>18</v>
      </c>
      <c r="T105" s="15">
        <v>8</v>
      </c>
    </row>
    <row r="106" spans="1:21" x14ac:dyDescent="0.35">
      <c r="A106" s="14">
        <f>65</f>
        <v>65</v>
      </c>
      <c r="B106" s="9" t="s">
        <v>92</v>
      </c>
      <c r="C106" s="14">
        <v>16</v>
      </c>
      <c r="D106" s="14">
        <v>574</v>
      </c>
      <c r="E106" s="14">
        <v>59.4</v>
      </c>
      <c r="F106" s="14">
        <v>26.9</v>
      </c>
      <c r="G106" s="14">
        <v>3</v>
      </c>
      <c r="H106" s="13">
        <f t="shared" si="6"/>
        <v>1.7819999999999998</v>
      </c>
      <c r="I106" s="13">
        <f t="shared" si="7"/>
        <v>1722</v>
      </c>
      <c r="M106" s="15">
        <v>1283</v>
      </c>
      <c r="N106" s="15">
        <v>285</v>
      </c>
      <c r="O106" s="15">
        <v>695</v>
      </c>
      <c r="P106" s="15">
        <v>198</v>
      </c>
      <c r="Q106" s="15">
        <v>9</v>
      </c>
      <c r="R106" s="15">
        <v>7</v>
      </c>
      <c r="S106" s="15">
        <v>13</v>
      </c>
      <c r="T106" s="15">
        <v>5</v>
      </c>
    </row>
    <row r="107" spans="1:21" x14ac:dyDescent="0.35">
      <c r="A107" s="14">
        <f>40</f>
        <v>40</v>
      </c>
      <c r="B107" s="9" t="s">
        <v>67</v>
      </c>
      <c r="C107" s="14">
        <v>23</v>
      </c>
      <c r="D107" s="14">
        <v>700</v>
      </c>
      <c r="E107" s="14">
        <v>100</v>
      </c>
      <c r="F107" s="14">
        <v>83.2</v>
      </c>
      <c r="G107" s="14">
        <v>3.24</v>
      </c>
      <c r="H107" s="13">
        <f t="shared" si="6"/>
        <v>3.24</v>
      </c>
      <c r="I107" s="13">
        <f t="shared" si="7"/>
        <v>2268</v>
      </c>
      <c r="M107" s="15">
        <v>2363</v>
      </c>
      <c r="N107" s="15">
        <v>303</v>
      </c>
      <c r="O107" s="15">
        <v>1094</v>
      </c>
      <c r="P107" s="15">
        <v>208</v>
      </c>
      <c r="Q107" s="15">
        <v>10</v>
      </c>
      <c r="R107" s="15">
        <v>7</v>
      </c>
      <c r="S107" s="15">
        <v>16</v>
      </c>
      <c r="T107" s="15">
        <v>6</v>
      </c>
    </row>
    <row r="108" spans="1:21" x14ac:dyDescent="0.35">
      <c r="A108" s="14">
        <f>51</f>
        <v>51</v>
      </c>
      <c r="B108" s="9" t="s">
        <v>81</v>
      </c>
      <c r="C108" s="14">
        <v>11</v>
      </c>
      <c r="D108" s="14">
        <v>218</v>
      </c>
      <c r="E108" s="14">
        <v>100</v>
      </c>
      <c r="F108" s="14">
        <v>66.8</v>
      </c>
      <c r="G108" s="14">
        <v>3.11</v>
      </c>
      <c r="H108" s="13">
        <f t="shared" si="6"/>
        <v>3.11</v>
      </c>
      <c r="I108" s="13">
        <f t="shared" si="7"/>
        <v>677.98</v>
      </c>
      <c r="M108" s="15">
        <v>2482</v>
      </c>
      <c r="N108" s="15">
        <v>399</v>
      </c>
      <c r="O108" s="15">
        <v>935</v>
      </c>
      <c r="P108" s="15">
        <v>257</v>
      </c>
      <c r="Q108" s="15">
        <v>10</v>
      </c>
      <c r="R108" s="15">
        <v>7</v>
      </c>
      <c r="S108" s="15">
        <v>16</v>
      </c>
      <c r="T108" s="15">
        <v>6</v>
      </c>
    </row>
    <row r="109" spans="1:21" x14ac:dyDescent="0.35">
      <c r="A109" s="14">
        <f>65</f>
        <v>65</v>
      </c>
      <c r="B109" s="9" t="s">
        <v>95</v>
      </c>
      <c r="C109" s="14">
        <v>11</v>
      </c>
      <c r="D109" s="14">
        <v>291</v>
      </c>
      <c r="E109" s="14">
        <v>38.799999999999997</v>
      </c>
      <c r="F109" s="14">
        <v>33.299999999999997</v>
      </c>
      <c r="G109" s="14">
        <v>3</v>
      </c>
      <c r="H109" s="13">
        <f t="shared" si="6"/>
        <v>1.1639999999999999</v>
      </c>
      <c r="I109" s="13">
        <f t="shared" si="7"/>
        <v>873</v>
      </c>
      <c r="M109" s="15">
        <v>1195</v>
      </c>
      <c r="N109" s="15">
        <v>191</v>
      </c>
      <c r="O109" s="15">
        <v>643</v>
      </c>
      <c r="P109" s="15">
        <v>145</v>
      </c>
      <c r="Q109" s="15">
        <v>8</v>
      </c>
      <c r="R109" s="15">
        <v>6</v>
      </c>
      <c r="S109" s="15">
        <v>13</v>
      </c>
      <c r="T109" s="15">
        <v>4</v>
      </c>
    </row>
    <row r="110" spans="1:21" x14ac:dyDescent="0.35">
      <c r="A110" s="14">
        <v>18</v>
      </c>
      <c r="B110" s="9" t="s">
        <v>45</v>
      </c>
      <c r="C110" s="14">
        <v>25</v>
      </c>
      <c r="D110" s="22">
        <v>1518</v>
      </c>
      <c r="E110" s="14">
        <v>100</v>
      </c>
      <c r="F110" s="14">
        <v>74.2</v>
      </c>
      <c r="G110" s="14">
        <v>3.4</v>
      </c>
      <c r="H110" s="13">
        <f t="shared" si="6"/>
        <v>3.4</v>
      </c>
      <c r="I110" s="13">
        <f t="shared" si="7"/>
        <v>5161.2</v>
      </c>
      <c r="M110" s="15">
        <v>2442</v>
      </c>
      <c r="N110" s="15">
        <v>381</v>
      </c>
      <c r="O110" s="15">
        <v>1217</v>
      </c>
      <c r="P110" s="15">
        <v>293</v>
      </c>
      <c r="Q110" s="15">
        <v>11</v>
      </c>
      <c r="R110" s="15">
        <v>8</v>
      </c>
      <c r="S110" s="15">
        <v>20</v>
      </c>
      <c r="T110" s="15">
        <v>8</v>
      </c>
    </row>
    <row r="111" spans="1:21" x14ac:dyDescent="0.35">
      <c r="A111" s="13">
        <f>101</f>
        <v>101</v>
      </c>
      <c r="B111" s="7" t="s">
        <v>133</v>
      </c>
      <c r="C111" s="13">
        <v>12</v>
      </c>
      <c r="D111" s="13">
        <v>195</v>
      </c>
      <c r="E111" s="13">
        <v>31.6</v>
      </c>
      <c r="F111" s="13">
        <v>16.399999999999999</v>
      </c>
      <c r="G111" s="13">
        <v>2.66</v>
      </c>
      <c r="H111" s="13">
        <f t="shared" si="6"/>
        <v>0.84056000000000008</v>
      </c>
      <c r="I111" s="13">
        <f t="shared" si="7"/>
        <v>518.70000000000005</v>
      </c>
      <c r="M111" s="15">
        <v>1035</v>
      </c>
      <c r="N111" s="15">
        <v>192</v>
      </c>
      <c r="O111" s="15">
        <v>485</v>
      </c>
      <c r="P111" s="15">
        <v>115</v>
      </c>
      <c r="Q111" s="15">
        <v>8</v>
      </c>
      <c r="R111" s="15">
        <v>6</v>
      </c>
      <c r="S111" s="15">
        <v>10</v>
      </c>
      <c r="T111" s="15">
        <v>4</v>
      </c>
    </row>
    <row r="112" spans="1:21" x14ac:dyDescent="0.35">
      <c r="A112" s="14">
        <v>17</v>
      </c>
      <c r="B112" s="9" t="s">
        <v>44</v>
      </c>
      <c r="C112" s="14">
        <v>25</v>
      </c>
      <c r="D112" s="22">
        <v>1313</v>
      </c>
      <c r="E112" s="14">
        <v>100</v>
      </c>
      <c r="F112" s="14">
        <v>89.8</v>
      </c>
      <c r="G112" s="14">
        <v>3.41</v>
      </c>
      <c r="H112" s="13">
        <f t="shared" si="6"/>
        <v>3.41</v>
      </c>
      <c r="I112" s="13">
        <f t="shared" si="7"/>
        <v>4477.33</v>
      </c>
      <c r="M112" s="15">
        <v>2332</v>
      </c>
      <c r="N112" s="15">
        <v>896</v>
      </c>
      <c r="O112" s="15">
        <v>1276</v>
      </c>
      <c r="P112" s="15">
        <v>594</v>
      </c>
      <c r="Q112" s="15">
        <v>13</v>
      </c>
      <c r="R112" s="15">
        <v>12</v>
      </c>
      <c r="S112" s="15">
        <v>25</v>
      </c>
      <c r="T112" s="15">
        <v>14</v>
      </c>
    </row>
    <row r="113" spans="1:22" x14ac:dyDescent="0.35">
      <c r="A113" s="14">
        <f>28</f>
        <v>28</v>
      </c>
      <c r="B113" s="9" t="s">
        <v>56</v>
      </c>
      <c r="C113" s="14">
        <v>21</v>
      </c>
      <c r="D113" s="14">
        <v>664</v>
      </c>
      <c r="E113" s="14">
        <v>100</v>
      </c>
      <c r="F113" s="14">
        <v>82.5</v>
      </c>
      <c r="G113" s="14">
        <v>3.31</v>
      </c>
      <c r="H113" s="13">
        <f t="shared" si="6"/>
        <v>3.31</v>
      </c>
      <c r="I113" s="13">
        <f t="shared" si="7"/>
        <v>2197.84</v>
      </c>
      <c r="M113" s="15">
        <v>2817</v>
      </c>
      <c r="N113" s="15">
        <v>473</v>
      </c>
      <c r="O113" s="15">
        <v>1310</v>
      </c>
      <c r="P113" s="15">
        <v>329</v>
      </c>
      <c r="Q113" s="15">
        <v>12</v>
      </c>
      <c r="R113" s="15">
        <v>9</v>
      </c>
      <c r="S113" s="15">
        <v>21</v>
      </c>
      <c r="T113" s="15">
        <v>8</v>
      </c>
    </row>
    <row r="114" spans="1:22" x14ac:dyDescent="0.35">
      <c r="A114" s="14">
        <f>51</f>
        <v>51</v>
      </c>
      <c r="B114" s="9" t="s">
        <v>79</v>
      </c>
      <c r="C114" s="14">
        <v>15</v>
      </c>
      <c r="D114" s="14">
        <v>446</v>
      </c>
      <c r="E114" s="14">
        <v>98.5</v>
      </c>
      <c r="F114" s="14">
        <v>73.900000000000006</v>
      </c>
      <c r="G114" s="14">
        <v>3.11</v>
      </c>
      <c r="H114" s="13">
        <f t="shared" si="6"/>
        <v>3.0633499999999998</v>
      </c>
      <c r="I114" s="13">
        <f t="shared" si="7"/>
        <v>1387.06</v>
      </c>
      <c r="M114" s="15">
        <v>2217</v>
      </c>
      <c r="N114" s="15">
        <v>302</v>
      </c>
      <c r="O114" s="15">
        <v>1082</v>
      </c>
      <c r="P114" s="15">
        <v>210</v>
      </c>
      <c r="Q114" s="15">
        <v>10</v>
      </c>
      <c r="R114" s="15">
        <v>7</v>
      </c>
      <c r="S114" s="15">
        <v>17</v>
      </c>
      <c r="T114" s="15">
        <v>6</v>
      </c>
    </row>
    <row r="115" spans="1:22" x14ac:dyDescent="0.35">
      <c r="A115" s="14">
        <f>33</f>
        <v>33</v>
      </c>
      <c r="B115" s="9" t="s">
        <v>62</v>
      </c>
      <c r="C115" s="14">
        <v>14</v>
      </c>
      <c r="D115" s="14">
        <v>732</v>
      </c>
      <c r="E115" s="14">
        <v>100</v>
      </c>
      <c r="F115" s="14">
        <v>84.2</v>
      </c>
      <c r="G115" s="14">
        <v>3.29</v>
      </c>
      <c r="H115" s="13">
        <f t="shared" si="6"/>
        <v>3.29</v>
      </c>
      <c r="I115" s="13">
        <f t="shared" si="7"/>
        <v>2408.2800000000002</v>
      </c>
      <c r="M115" s="15">
        <v>1737</v>
      </c>
      <c r="N115" s="15">
        <v>320</v>
      </c>
      <c r="O115" s="15">
        <v>875</v>
      </c>
      <c r="P115" s="15">
        <v>252</v>
      </c>
      <c r="Q115" s="15">
        <v>10</v>
      </c>
      <c r="R115" s="15">
        <v>8</v>
      </c>
      <c r="S115" s="15">
        <v>17</v>
      </c>
      <c r="T115" s="15">
        <v>7</v>
      </c>
    </row>
    <row r="116" spans="1:22" x14ac:dyDescent="0.35">
      <c r="A116" s="14">
        <v>91</v>
      </c>
      <c r="B116" s="9" t="s">
        <v>119</v>
      </c>
      <c r="C116" s="14">
        <v>9</v>
      </c>
      <c r="D116" s="14">
        <v>97</v>
      </c>
      <c r="E116" s="14">
        <v>24.6</v>
      </c>
      <c r="F116" s="14">
        <v>39</v>
      </c>
      <c r="G116" s="14">
        <v>2.75</v>
      </c>
      <c r="H116" s="13">
        <f t="shared" si="6"/>
        <v>0.6765000000000001</v>
      </c>
      <c r="I116" s="13">
        <f t="shared" si="7"/>
        <v>266.75</v>
      </c>
      <c r="M116" s="15">
        <v>1304</v>
      </c>
      <c r="N116" s="15">
        <v>131</v>
      </c>
      <c r="O116" s="15">
        <v>508</v>
      </c>
      <c r="P116" s="15">
        <v>82</v>
      </c>
      <c r="Q116" s="15">
        <v>7</v>
      </c>
      <c r="R116" s="15">
        <v>5</v>
      </c>
      <c r="S116" s="15">
        <v>10</v>
      </c>
      <c r="T116" s="15">
        <v>3</v>
      </c>
    </row>
    <row r="117" spans="1:22" x14ac:dyDescent="0.35">
      <c r="A117" s="14">
        <f>33</f>
        <v>33</v>
      </c>
      <c r="B117" s="9" t="s">
        <v>63</v>
      </c>
      <c r="C117" s="14">
        <v>14</v>
      </c>
      <c r="D117" s="14">
        <v>611</v>
      </c>
      <c r="E117" s="14">
        <v>100</v>
      </c>
      <c r="F117" s="14">
        <v>73.2</v>
      </c>
      <c r="G117" s="14">
        <v>3.29</v>
      </c>
      <c r="H117" s="13">
        <f t="shared" si="6"/>
        <v>3.29</v>
      </c>
      <c r="I117" s="13">
        <f t="shared" si="7"/>
        <v>2010.19</v>
      </c>
      <c r="M117" s="15">
        <v>2362</v>
      </c>
      <c r="N117" s="15">
        <v>584</v>
      </c>
      <c r="O117" s="15">
        <v>1211</v>
      </c>
      <c r="P117" s="15">
        <v>392</v>
      </c>
      <c r="Q117" s="15">
        <v>12</v>
      </c>
      <c r="R117" s="15">
        <v>9</v>
      </c>
      <c r="S117" s="15">
        <v>20</v>
      </c>
      <c r="T117" s="15">
        <v>9</v>
      </c>
    </row>
    <row r="118" spans="1:22" x14ac:dyDescent="0.35">
      <c r="A118" s="14">
        <f>33</f>
        <v>33</v>
      </c>
      <c r="B118" s="9" t="s">
        <v>61</v>
      </c>
      <c r="C118" s="14">
        <v>25</v>
      </c>
      <c r="D118" s="14">
        <v>830</v>
      </c>
      <c r="E118" s="14">
        <v>92.8</v>
      </c>
      <c r="F118" s="14">
        <v>72.8</v>
      </c>
      <c r="G118" s="14">
        <v>3.29</v>
      </c>
      <c r="H118" s="13">
        <f t="shared" si="6"/>
        <v>3.0531200000000003</v>
      </c>
      <c r="I118" s="13">
        <f t="shared" si="7"/>
        <v>2730.7</v>
      </c>
      <c r="M118" s="15">
        <v>2332</v>
      </c>
      <c r="N118" s="15">
        <v>227</v>
      </c>
      <c r="O118" s="15">
        <v>1071</v>
      </c>
      <c r="P118" s="15">
        <v>175</v>
      </c>
      <c r="Q118" s="15">
        <v>9</v>
      </c>
      <c r="R118" s="15">
        <v>6</v>
      </c>
      <c r="S118" s="15">
        <v>14</v>
      </c>
      <c r="T118" s="15">
        <v>5</v>
      </c>
    </row>
    <row r="119" spans="1:22" ht="25" x14ac:dyDescent="0.35">
      <c r="A119" s="14">
        <f>70</f>
        <v>70</v>
      </c>
      <c r="B119" s="18" t="s">
        <v>98</v>
      </c>
      <c r="C119" s="14">
        <v>7</v>
      </c>
      <c r="D119" s="14">
        <v>116</v>
      </c>
      <c r="E119" s="24">
        <v>74.099999999999994</v>
      </c>
      <c r="F119" s="24">
        <v>48.4</v>
      </c>
      <c r="G119" s="14">
        <v>2.96</v>
      </c>
      <c r="H119" s="13">
        <f t="shared" si="6"/>
        <v>2.1933599999999998</v>
      </c>
      <c r="I119" s="13">
        <f t="shared" si="7"/>
        <v>343.36</v>
      </c>
      <c r="J119" s="36"/>
      <c r="K119" s="36"/>
      <c r="L119" s="36"/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t="s">
        <v>196</v>
      </c>
      <c r="V119" t="s">
        <v>195</v>
      </c>
    </row>
    <row r="120" spans="1:22" ht="25" x14ac:dyDescent="0.35">
      <c r="A120" s="14">
        <f>70</f>
        <v>70</v>
      </c>
      <c r="B120" s="9" t="s">
        <v>97</v>
      </c>
      <c r="C120" s="14">
        <v>13</v>
      </c>
      <c r="D120" s="14">
        <v>372</v>
      </c>
      <c r="E120" s="14">
        <v>29.9</v>
      </c>
      <c r="F120" s="14">
        <v>28.9</v>
      </c>
      <c r="G120" s="14">
        <v>2.96</v>
      </c>
      <c r="H120" s="13">
        <f t="shared" si="6"/>
        <v>0.88503999999999994</v>
      </c>
      <c r="I120" s="13">
        <f t="shared" si="7"/>
        <v>1101.1199999999999</v>
      </c>
      <c r="M120" s="15">
        <v>1499</v>
      </c>
      <c r="N120" s="15">
        <v>317</v>
      </c>
      <c r="O120" s="15">
        <v>900</v>
      </c>
      <c r="P120" s="15">
        <v>202</v>
      </c>
      <c r="Q120" s="15">
        <v>9</v>
      </c>
      <c r="R120" s="15">
        <v>7</v>
      </c>
      <c r="S120" s="15">
        <v>12</v>
      </c>
      <c r="T120" s="15">
        <v>6</v>
      </c>
    </row>
    <row r="121" spans="1:22" ht="25" x14ac:dyDescent="0.35">
      <c r="A121" s="14">
        <v>115</v>
      </c>
      <c r="B121" s="9" t="s">
        <v>147</v>
      </c>
      <c r="C121" s="14">
        <v>10</v>
      </c>
      <c r="D121" s="14">
        <v>272</v>
      </c>
      <c r="E121" s="14">
        <v>50</v>
      </c>
      <c r="F121" s="14">
        <v>22.4</v>
      </c>
      <c r="G121" s="14">
        <v>2.48</v>
      </c>
      <c r="H121" s="13">
        <f t="shared" si="6"/>
        <v>1.24</v>
      </c>
      <c r="I121" s="13">
        <f t="shared" si="7"/>
        <v>674.56</v>
      </c>
      <c r="M121" s="15">
        <v>1330</v>
      </c>
      <c r="N121" s="15">
        <v>188</v>
      </c>
      <c r="O121" s="15">
        <v>828</v>
      </c>
      <c r="P121" s="15">
        <v>131</v>
      </c>
      <c r="Q121" s="15">
        <v>8</v>
      </c>
      <c r="R121" s="15">
        <v>6</v>
      </c>
      <c r="S121" s="15">
        <v>13</v>
      </c>
      <c r="T121" s="15">
        <v>4</v>
      </c>
    </row>
    <row r="122" spans="1:22" ht="25" x14ac:dyDescent="0.35">
      <c r="A122" s="14">
        <f>112</f>
        <v>112</v>
      </c>
      <c r="B122" s="9" t="s">
        <v>145</v>
      </c>
      <c r="C122" s="14">
        <v>5</v>
      </c>
      <c r="D122" s="14">
        <v>68</v>
      </c>
      <c r="E122" s="14">
        <v>100</v>
      </c>
      <c r="F122" s="14">
        <v>11.8</v>
      </c>
      <c r="G122" s="14">
        <v>2.5</v>
      </c>
      <c r="H122" s="13">
        <f t="shared" si="6"/>
        <v>2.5</v>
      </c>
      <c r="I122" s="13">
        <f t="shared" si="7"/>
        <v>170</v>
      </c>
      <c r="M122" s="15">
        <v>261</v>
      </c>
      <c r="N122" s="15">
        <v>56</v>
      </c>
      <c r="O122" s="15">
        <v>140</v>
      </c>
      <c r="P122" s="15">
        <v>35</v>
      </c>
      <c r="Q122" s="15">
        <v>4</v>
      </c>
      <c r="R122" s="15">
        <v>3</v>
      </c>
      <c r="S122" s="15">
        <v>3</v>
      </c>
      <c r="T122" s="15">
        <v>1</v>
      </c>
    </row>
    <row r="123" spans="1:22" x14ac:dyDescent="0.35">
      <c r="A123" s="14">
        <f>15</f>
        <v>15</v>
      </c>
      <c r="B123" s="9" t="s">
        <v>43</v>
      </c>
      <c r="C123" s="14">
        <v>22</v>
      </c>
      <c r="D123" s="22">
        <v>1252</v>
      </c>
      <c r="E123" s="14">
        <v>100</v>
      </c>
      <c r="F123" s="14">
        <v>83.5</v>
      </c>
      <c r="G123" s="14">
        <v>3.42</v>
      </c>
      <c r="H123" s="13">
        <f t="shared" si="6"/>
        <v>3.42</v>
      </c>
      <c r="I123" s="13">
        <f t="shared" si="7"/>
        <v>4281.84</v>
      </c>
      <c r="M123" s="15">
        <v>2019</v>
      </c>
      <c r="N123" s="15">
        <v>212</v>
      </c>
      <c r="O123" s="15">
        <v>1050</v>
      </c>
      <c r="P123" s="15">
        <v>175</v>
      </c>
      <c r="Q123" s="15">
        <v>10</v>
      </c>
      <c r="R123" s="15">
        <v>6</v>
      </c>
      <c r="S123" s="15">
        <v>17</v>
      </c>
      <c r="T123" s="15">
        <v>5</v>
      </c>
    </row>
    <row r="124" spans="1:22" x14ac:dyDescent="0.35">
      <c r="A124" s="14">
        <f>99</f>
        <v>99</v>
      </c>
      <c r="B124" s="9" t="s">
        <v>128</v>
      </c>
      <c r="C124" s="14">
        <v>7</v>
      </c>
      <c r="D124" s="14">
        <v>75</v>
      </c>
      <c r="E124" s="14">
        <v>83.7</v>
      </c>
      <c r="F124" s="14">
        <v>13.2</v>
      </c>
      <c r="G124" s="14">
        <v>2.67</v>
      </c>
      <c r="H124" s="13">
        <f t="shared" si="6"/>
        <v>2.2347900000000003</v>
      </c>
      <c r="I124" s="13">
        <f t="shared" si="7"/>
        <v>200.25</v>
      </c>
      <c r="M124" s="15">
        <v>1410</v>
      </c>
      <c r="N124" s="15">
        <v>197</v>
      </c>
      <c r="O124" s="15">
        <v>648</v>
      </c>
      <c r="P124" s="15">
        <v>122</v>
      </c>
      <c r="Q124" s="15">
        <v>7</v>
      </c>
      <c r="R124" s="15">
        <v>6</v>
      </c>
      <c r="S124" s="15">
        <v>12</v>
      </c>
      <c r="T124" s="15">
        <v>4</v>
      </c>
    </row>
    <row r="125" spans="1:22" x14ac:dyDescent="0.35">
      <c r="A125" s="14">
        <f>65</f>
        <v>65</v>
      </c>
      <c r="B125" s="9" t="s">
        <v>93</v>
      </c>
      <c r="C125" s="14">
        <v>13</v>
      </c>
      <c r="D125" s="14">
        <v>393</v>
      </c>
      <c r="E125" s="14">
        <v>53.8</v>
      </c>
      <c r="F125" s="14">
        <v>28.9</v>
      </c>
      <c r="G125" s="14">
        <v>3</v>
      </c>
      <c r="H125" s="13">
        <f t="shared" si="6"/>
        <v>1.6139999999999999</v>
      </c>
      <c r="I125" s="13">
        <f t="shared" si="7"/>
        <v>1179</v>
      </c>
      <c r="M125" s="15">
        <v>821</v>
      </c>
      <c r="N125" s="15">
        <v>179</v>
      </c>
      <c r="O125" s="15">
        <v>436</v>
      </c>
      <c r="P125" s="15">
        <v>121</v>
      </c>
      <c r="Q125" s="15">
        <v>7</v>
      </c>
      <c r="R125" s="15">
        <v>5</v>
      </c>
      <c r="S125" s="15">
        <v>8</v>
      </c>
      <c r="T125" s="15">
        <v>3</v>
      </c>
    </row>
    <row r="126" spans="1:22" x14ac:dyDescent="0.35">
      <c r="A126" s="14">
        <v>109</v>
      </c>
      <c r="B126" s="9" t="s">
        <v>141</v>
      </c>
      <c r="C126" s="14">
        <v>13</v>
      </c>
      <c r="D126" s="14">
        <v>164</v>
      </c>
      <c r="E126" s="14">
        <v>100</v>
      </c>
      <c r="F126" s="14">
        <v>29.5</v>
      </c>
      <c r="G126" s="14">
        <v>2.5299999999999998</v>
      </c>
      <c r="H126" s="13">
        <f t="shared" si="6"/>
        <v>2.5299999999999998</v>
      </c>
      <c r="I126" s="13">
        <f t="shared" si="7"/>
        <v>414.91999999999996</v>
      </c>
      <c r="M126" s="15">
        <v>734</v>
      </c>
      <c r="N126" s="15">
        <v>130</v>
      </c>
      <c r="O126" s="15">
        <v>494</v>
      </c>
      <c r="P126" s="15">
        <v>100</v>
      </c>
      <c r="Q126" s="15">
        <v>6</v>
      </c>
      <c r="R126" s="15">
        <v>5</v>
      </c>
      <c r="S126" s="15">
        <v>7</v>
      </c>
      <c r="T126" s="15">
        <v>3</v>
      </c>
    </row>
    <row r="127" spans="1:22" ht="25" x14ac:dyDescent="0.35">
      <c r="A127" s="14">
        <v>107</v>
      </c>
      <c r="B127" s="9" t="s">
        <v>139</v>
      </c>
      <c r="C127" s="14">
        <v>17</v>
      </c>
      <c r="D127" s="14">
        <v>296</v>
      </c>
      <c r="E127" s="14">
        <v>40.200000000000003</v>
      </c>
      <c r="F127" s="14">
        <v>30.5</v>
      </c>
      <c r="G127" s="14">
        <v>2.56</v>
      </c>
      <c r="H127" s="13">
        <f t="shared" si="6"/>
        <v>1.02912</v>
      </c>
      <c r="I127" s="13">
        <f t="shared" si="7"/>
        <v>757.76</v>
      </c>
      <c r="M127" s="15">
        <v>1383</v>
      </c>
      <c r="N127" s="15">
        <v>260</v>
      </c>
      <c r="O127" s="15">
        <v>758</v>
      </c>
      <c r="P127" s="15">
        <v>180</v>
      </c>
      <c r="Q127" s="15">
        <v>9</v>
      </c>
      <c r="R127" s="15">
        <v>7</v>
      </c>
      <c r="S127" s="15">
        <v>13</v>
      </c>
      <c r="T127" s="15">
        <v>5</v>
      </c>
    </row>
    <row r="128" spans="1:22" s="61" customFormat="1" x14ac:dyDescent="0.35">
      <c r="A128" s="58">
        <v>119</v>
      </c>
      <c r="B128" s="18" t="s">
        <v>151</v>
      </c>
      <c r="C128" s="58">
        <v>12</v>
      </c>
      <c r="D128" s="58">
        <v>148</v>
      </c>
      <c r="E128" s="58">
        <v>48.6</v>
      </c>
      <c r="F128" s="58">
        <v>30.3</v>
      </c>
      <c r="G128" s="58">
        <v>2.3199999999999998</v>
      </c>
      <c r="H128" s="60">
        <f t="shared" si="6"/>
        <v>1.1275199999999999</v>
      </c>
      <c r="I128" s="60">
        <f t="shared" si="7"/>
        <v>343.35999999999996</v>
      </c>
      <c r="J128" s="36"/>
      <c r="K128" s="36"/>
      <c r="L128" s="36"/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61" t="s">
        <v>196</v>
      </c>
      <c r="V128" s="61" t="s">
        <v>195</v>
      </c>
    </row>
    <row r="129" spans="1:20" x14ac:dyDescent="0.35">
      <c r="A129" s="14">
        <f>10</f>
        <v>10</v>
      </c>
      <c r="B129" s="9" t="s">
        <v>37</v>
      </c>
      <c r="C129" s="14">
        <v>24</v>
      </c>
      <c r="D129" s="14">
        <v>946</v>
      </c>
      <c r="E129" s="14">
        <v>100</v>
      </c>
      <c r="F129" s="14">
        <v>74.599999999999994</v>
      </c>
      <c r="G129" s="14">
        <v>3.45</v>
      </c>
      <c r="H129" s="13">
        <f t="shared" si="6"/>
        <v>3.45</v>
      </c>
      <c r="I129" s="13">
        <f t="shared" si="7"/>
        <v>3263.7000000000003</v>
      </c>
      <c r="M129" s="15">
        <v>1902</v>
      </c>
      <c r="N129" s="15">
        <v>322</v>
      </c>
      <c r="O129" s="15">
        <v>901</v>
      </c>
      <c r="P129" s="15">
        <v>227</v>
      </c>
      <c r="Q129" s="15">
        <v>10</v>
      </c>
      <c r="R129" s="15">
        <v>7</v>
      </c>
      <c r="S129" s="15">
        <v>15</v>
      </c>
      <c r="T129" s="15">
        <v>6</v>
      </c>
    </row>
    <row r="130" spans="1:20" ht="25" x14ac:dyDescent="0.35">
      <c r="A130" s="14">
        <v>123</v>
      </c>
      <c r="B130" s="19" t="s">
        <v>155</v>
      </c>
      <c r="C130" s="14">
        <v>4</v>
      </c>
      <c r="D130" s="14">
        <v>22</v>
      </c>
      <c r="E130" s="14">
        <v>35.6</v>
      </c>
      <c r="F130" s="14">
        <v>16.399999999999999</v>
      </c>
      <c r="G130" s="14">
        <v>2.19</v>
      </c>
      <c r="H130" s="13">
        <f t="shared" si="6"/>
        <v>0.77964</v>
      </c>
      <c r="I130" s="13">
        <f t="shared" si="7"/>
        <v>48.18</v>
      </c>
      <c r="M130" s="15">
        <v>411</v>
      </c>
      <c r="N130" s="15">
        <v>129</v>
      </c>
      <c r="O130" s="15">
        <v>235</v>
      </c>
      <c r="P130" s="15">
        <v>89</v>
      </c>
      <c r="Q130" s="15">
        <v>5</v>
      </c>
      <c r="R130" s="15">
        <v>4</v>
      </c>
      <c r="S130" s="15">
        <v>5</v>
      </c>
      <c r="T130" s="15">
        <v>1</v>
      </c>
    </row>
    <row r="131" spans="1:20" x14ac:dyDescent="0.35">
      <c r="A131" s="14">
        <f>116</f>
        <v>116</v>
      </c>
      <c r="B131" s="9" t="s">
        <v>148</v>
      </c>
      <c r="C131" s="14">
        <v>13</v>
      </c>
      <c r="D131" s="14">
        <v>161</v>
      </c>
      <c r="E131" s="14">
        <v>55.9</v>
      </c>
      <c r="F131" s="14">
        <v>29</v>
      </c>
      <c r="G131" s="14">
        <v>2.4300000000000002</v>
      </c>
      <c r="H131" s="13">
        <f>E131*G131/100</f>
        <v>1.3583700000000001</v>
      </c>
      <c r="I131" s="13">
        <f t="shared" si="7"/>
        <v>391.23</v>
      </c>
      <c r="M131" s="15">
        <v>173</v>
      </c>
      <c r="N131" s="15">
        <v>73</v>
      </c>
      <c r="O131" s="15">
        <v>127</v>
      </c>
      <c r="P131" s="15">
        <v>63</v>
      </c>
      <c r="Q131" s="15">
        <v>4</v>
      </c>
      <c r="R131" s="15">
        <v>4</v>
      </c>
      <c r="S131" s="15">
        <v>3</v>
      </c>
      <c r="T131" s="15">
        <v>2</v>
      </c>
    </row>
  </sheetData>
  <sortState ref="A2:L130">
    <sortCondition ref="B1"/>
  </sortState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topLeftCell="C1" workbookViewId="0">
      <selection activeCell="X7" sqref="A1:XFD1048576"/>
    </sheetView>
  </sheetViews>
  <sheetFormatPr defaultRowHeight="14.5" x14ac:dyDescent="0.35"/>
  <cols>
    <col min="1" max="1" width="4.90625" customWidth="1"/>
    <col min="2" max="2" width="15.36328125" customWidth="1"/>
    <col min="3" max="3" width="3.26953125" customWidth="1"/>
    <col min="4" max="4" width="6.1796875" customWidth="1"/>
    <col min="5" max="5" width="5" customWidth="1"/>
    <col min="6" max="6" width="3.90625" customWidth="1"/>
    <col min="7" max="7" width="4.54296875" customWidth="1"/>
    <col min="8" max="8" width="7.90625" customWidth="1"/>
    <col min="9" max="9" width="6.453125" customWidth="1"/>
    <col min="13" max="13" width="4.81640625" customWidth="1"/>
    <col min="14" max="14" width="5.453125" customWidth="1"/>
    <col min="15" max="15" width="4.81640625" customWidth="1"/>
    <col min="16" max="16" width="5.54296875" customWidth="1"/>
    <col min="17" max="17" width="3.6328125" customWidth="1"/>
    <col min="18" max="18" width="3" customWidth="1"/>
    <col min="19" max="19" width="3.1796875" customWidth="1"/>
    <col min="20" max="20" width="3.08984375" customWidth="1"/>
  </cols>
  <sheetData>
    <row r="1" spans="1:28" s="26" customFormat="1" ht="15.5" x14ac:dyDescent="0.35">
      <c r="A1" s="110" t="s">
        <v>188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28" ht="163" x14ac:dyDescent="0.35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14</v>
      </c>
      <c r="H2" s="31" t="s">
        <v>164</v>
      </c>
      <c r="I2" s="31" t="s">
        <v>163</v>
      </c>
      <c r="J2" s="31" t="s">
        <v>165</v>
      </c>
      <c r="K2" s="31" t="s">
        <v>166</v>
      </c>
      <c r="L2" s="31" t="s">
        <v>167</v>
      </c>
      <c r="M2" s="31" t="s">
        <v>168</v>
      </c>
      <c r="N2" s="31" t="s">
        <v>169</v>
      </c>
      <c r="O2" s="31" t="s">
        <v>170</v>
      </c>
      <c r="P2" s="31" t="s">
        <v>171</v>
      </c>
      <c r="Q2" s="31" t="s">
        <v>172</v>
      </c>
      <c r="R2" s="31" t="s">
        <v>173</v>
      </c>
      <c r="S2" s="31" t="s">
        <v>174</v>
      </c>
      <c r="T2" s="31" t="s">
        <v>175</v>
      </c>
      <c r="U2" s="31" t="s">
        <v>184</v>
      </c>
      <c r="V2" s="31" t="s">
        <v>183</v>
      </c>
      <c r="W2" s="31" t="s">
        <v>177</v>
      </c>
      <c r="X2" s="31" t="s">
        <v>178</v>
      </c>
      <c r="Y2" s="31" t="s">
        <v>179</v>
      </c>
      <c r="Z2" s="31" t="s">
        <v>180</v>
      </c>
      <c r="AA2" s="31" t="s">
        <v>181</v>
      </c>
      <c r="AB2" s="31" t="s">
        <v>182</v>
      </c>
    </row>
    <row r="3" spans="1:28" x14ac:dyDescent="0.35">
      <c r="A3" s="28">
        <f>101</f>
        <v>101</v>
      </c>
      <c r="B3" s="29" t="s">
        <v>134</v>
      </c>
      <c r="C3" s="28">
        <v>8</v>
      </c>
      <c r="D3" s="28">
        <v>111</v>
      </c>
      <c r="E3" s="28">
        <v>80.3</v>
      </c>
      <c r="F3" s="28">
        <v>36</v>
      </c>
      <c r="G3" s="28">
        <v>2.66</v>
      </c>
      <c r="H3" s="28">
        <v>2.66</v>
      </c>
      <c r="I3" s="30">
        <f t="shared" ref="I3:I33" si="0">D3*G3</f>
        <v>295.26</v>
      </c>
      <c r="J3">
        <f>CORREL(G28:G148,I28:I148)</f>
        <v>0.65781463960158493</v>
      </c>
      <c r="K3">
        <f>CORREL(G3:G148,H3:H148)</f>
        <v>0.99999999999999978</v>
      </c>
      <c r="L3">
        <f>CORREL(I28:I148,H28:H148)</f>
        <v>0.65781463960158493</v>
      </c>
      <c r="M3" s="15">
        <v>649</v>
      </c>
      <c r="N3" s="15">
        <v>224</v>
      </c>
      <c r="O3" s="15">
        <v>349</v>
      </c>
      <c r="P3" s="15">
        <v>150</v>
      </c>
      <c r="Q3" s="15">
        <v>7</v>
      </c>
      <c r="R3" s="15">
        <v>6</v>
      </c>
      <c r="S3" s="15">
        <v>8</v>
      </c>
      <c r="T3" s="15">
        <v>4</v>
      </c>
      <c r="U3">
        <f>CORREL(M3:M122,G3:G122)</f>
        <v>0.62535345543002097</v>
      </c>
      <c r="V3">
        <f>CORREL(N3:N122,G3:G122)</f>
        <v>0.42641356444625622</v>
      </c>
      <c r="W3">
        <f>CORREL(O3:O122,G3:G122)</f>
        <v>0.59560158967148558</v>
      </c>
      <c r="X3">
        <f>CORREL(P3:P122,G3:G122)</f>
        <v>0.5330056382951458</v>
      </c>
      <c r="Y3">
        <f>CORREL(Q3:Q122,G3:G122)</f>
        <v>0.60437768529347058</v>
      </c>
      <c r="Z3">
        <f>CORREL(R3:R122,G3:G122)</f>
        <v>0.58562616716222426</v>
      </c>
      <c r="AA3">
        <f>CORREL(S3:S122,G3:G122)</f>
        <v>0.57914251147935814</v>
      </c>
      <c r="AB3">
        <f>CORREL(T3:T122,G3:G122)</f>
        <v>0.55190377742357188</v>
      </c>
    </row>
    <row r="4" spans="1:28" ht="25" x14ac:dyDescent="0.35">
      <c r="A4" s="14">
        <f>65</f>
        <v>65</v>
      </c>
      <c r="B4" s="9" t="s">
        <v>94</v>
      </c>
      <c r="C4" s="14">
        <v>14</v>
      </c>
      <c r="D4" s="14">
        <v>308</v>
      </c>
      <c r="E4" s="14">
        <v>100</v>
      </c>
      <c r="F4" s="14">
        <v>75.8</v>
      </c>
      <c r="G4" s="14">
        <v>3</v>
      </c>
      <c r="H4" s="14">
        <v>3</v>
      </c>
      <c r="I4" s="13">
        <f t="shared" si="0"/>
        <v>924</v>
      </c>
      <c r="M4" s="15">
        <v>2004</v>
      </c>
      <c r="N4" s="15">
        <v>474</v>
      </c>
      <c r="O4" s="15">
        <v>942</v>
      </c>
      <c r="P4" s="15">
        <v>270</v>
      </c>
      <c r="Q4" s="15">
        <v>11</v>
      </c>
      <c r="R4" s="15">
        <v>8</v>
      </c>
      <c r="S4" s="15">
        <v>19</v>
      </c>
      <c r="T4" s="15">
        <v>7</v>
      </c>
      <c r="U4">
        <f>CORREL(M3:M122,H3:H122)</f>
        <v>0.62535345543002097</v>
      </c>
      <c r="V4">
        <f>CORREL(N3:N122,H3:H122)</f>
        <v>0.42641356444625622</v>
      </c>
      <c r="W4">
        <f>CORREL(O3:O122,H3:H122)</f>
        <v>0.59560158967148558</v>
      </c>
      <c r="X4">
        <f>CORREL(P3:P122,H3:H122)</f>
        <v>0.5330056382951458</v>
      </c>
      <c r="Y4">
        <f>CORREL(Q3:Q122,H3:H122)</f>
        <v>0.60437768529347058</v>
      </c>
      <c r="Z4">
        <f>CORREL(R3:R122,H3:H122)</f>
        <v>0.58562616716222426</v>
      </c>
      <c r="AA4">
        <f>CORREL(S3:S122,H3:H122)</f>
        <v>0.57914251147935814</v>
      </c>
      <c r="AB4">
        <f>CORREL(T3:T122,H3:H122)</f>
        <v>0.55190377742357188</v>
      </c>
    </row>
    <row r="5" spans="1:28" ht="25" x14ac:dyDescent="0.35">
      <c r="A5" s="14">
        <f>83</f>
        <v>83</v>
      </c>
      <c r="B5" s="9" t="s">
        <v>112</v>
      </c>
      <c r="C5" s="14">
        <v>16</v>
      </c>
      <c r="D5" s="14">
        <v>259</v>
      </c>
      <c r="E5" s="14">
        <v>44</v>
      </c>
      <c r="F5" s="14">
        <v>27.2</v>
      </c>
      <c r="G5" s="14">
        <v>2.81</v>
      </c>
      <c r="H5" s="14">
        <v>2.81</v>
      </c>
      <c r="I5" s="13">
        <f t="shared" si="0"/>
        <v>727.79</v>
      </c>
      <c r="M5" s="15">
        <v>1180</v>
      </c>
      <c r="N5" s="15">
        <v>176</v>
      </c>
      <c r="O5" s="15">
        <v>648</v>
      </c>
      <c r="P5" s="15">
        <v>150</v>
      </c>
      <c r="Q5" s="15">
        <v>8</v>
      </c>
      <c r="R5" s="15">
        <v>6</v>
      </c>
      <c r="S5" s="15">
        <v>10</v>
      </c>
      <c r="T5" s="15">
        <v>4</v>
      </c>
      <c r="U5">
        <f>CORREL(M3:M122,I3:I122)</f>
        <v>0.59504859490249984</v>
      </c>
      <c r="V5">
        <f>CORREL(N3:N122,I3:I122)</f>
        <v>0.39847266868168035</v>
      </c>
      <c r="W5">
        <f>CORREL(O3:O122,I3:I122)</f>
        <v>0.40684901202533125</v>
      </c>
      <c r="X5">
        <f>CORREL(P3:P122,I3:I122)</f>
        <v>0.52989833900476824</v>
      </c>
      <c r="Y5">
        <f>CORREL(Q3:Q122,I3:I122)</f>
        <v>0.46734443098710682</v>
      </c>
      <c r="Z5">
        <f>CORREL(R3:R122,I3:I122)</f>
        <v>0.43918843515809169</v>
      </c>
      <c r="AA5">
        <f>CORREL(S3:S122,I3:I122)</f>
        <v>0.33505826952602119</v>
      </c>
      <c r="AB5">
        <f>CORREL(T3:T122,I3:I122)</f>
        <v>0.28219509638736989</v>
      </c>
    </row>
    <row r="6" spans="1:28" ht="25" x14ac:dyDescent="0.35">
      <c r="A6" s="14">
        <f>103</f>
        <v>103</v>
      </c>
      <c r="B6" s="19" t="s">
        <v>136</v>
      </c>
      <c r="C6" s="14">
        <v>2</v>
      </c>
      <c r="D6" s="14">
        <v>45</v>
      </c>
      <c r="E6" s="14">
        <v>35.299999999999997</v>
      </c>
      <c r="F6" s="14">
        <v>12.6</v>
      </c>
      <c r="G6" s="14">
        <v>2.63</v>
      </c>
      <c r="H6" s="14">
        <v>2.63</v>
      </c>
      <c r="I6" s="13">
        <f t="shared" si="0"/>
        <v>118.35</v>
      </c>
      <c r="M6" s="15">
        <v>235</v>
      </c>
      <c r="N6" s="15">
        <v>74</v>
      </c>
      <c r="O6" s="15">
        <v>114</v>
      </c>
      <c r="P6" s="15">
        <v>72</v>
      </c>
      <c r="Q6" s="15">
        <v>4</v>
      </c>
      <c r="R6" s="15">
        <v>5</v>
      </c>
      <c r="S6" s="15">
        <v>3</v>
      </c>
      <c r="T6" s="15">
        <v>1</v>
      </c>
    </row>
    <row r="7" spans="1:28" x14ac:dyDescent="0.35">
      <c r="A7" s="14">
        <f>58</f>
        <v>58</v>
      </c>
      <c r="B7" s="9" t="s">
        <v>86</v>
      </c>
      <c r="C7" s="14">
        <v>7</v>
      </c>
      <c r="D7" s="14">
        <v>435</v>
      </c>
      <c r="E7" s="14">
        <v>100</v>
      </c>
      <c r="F7" s="14">
        <v>43.4</v>
      </c>
      <c r="G7" s="14">
        <v>3.06</v>
      </c>
      <c r="H7" s="14">
        <v>3.06</v>
      </c>
      <c r="I7" s="13">
        <f t="shared" si="0"/>
        <v>1331.1000000000001</v>
      </c>
      <c r="M7" s="15">
        <v>1606</v>
      </c>
      <c r="N7" s="15">
        <v>439</v>
      </c>
      <c r="O7" s="15">
        <v>838</v>
      </c>
      <c r="P7" s="15">
        <v>296</v>
      </c>
      <c r="Q7" s="15">
        <v>10</v>
      </c>
      <c r="R7" s="15">
        <v>8</v>
      </c>
      <c r="S7" s="15">
        <v>15</v>
      </c>
      <c r="T7" s="15">
        <v>7</v>
      </c>
    </row>
    <row r="8" spans="1:28" x14ac:dyDescent="0.35">
      <c r="A8" s="14">
        <f>42</f>
        <v>42</v>
      </c>
      <c r="B8" s="9" t="s">
        <v>71</v>
      </c>
      <c r="C8" s="14">
        <v>9</v>
      </c>
      <c r="D8" s="14">
        <v>271</v>
      </c>
      <c r="E8" s="14">
        <v>100</v>
      </c>
      <c r="F8" s="14">
        <v>63.5</v>
      </c>
      <c r="G8" s="14">
        <v>3.23</v>
      </c>
      <c r="H8" s="14">
        <v>3.23</v>
      </c>
      <c r="I8" s="13">
        <f t="shared" si="0"/>
        <v>875.33</v>
      </c>
      <c r="M8" s="15">
        <v>2398</v>
      </c>
      <c r="N8" s="15">
        <v>537</v>
      </c>
      <c r="O8" s="15">
        <v>1144</v>
      </c>
      <c r="P8" s="15">
        <v>354</v>
      </c>
      <c r="Q8" s="15">
        <v>11</v>
      </c>
      <c r="R8" s="15">
        <v>9</v>
      </c>
      <c r="S8" s="15">
        <v>20</v>
      </c>
      <c r="T8" s="15">
        <v>9</v>
      </c>
    </row>
    <row r="9" spans="1:28" ht="25" x14ac:dyDescent="0.35">
      <c r="A9" s="14">
        <f>94</f>
        <v>94</v>
      </c>
      <c r="B9" s="9" t="s">
        <v>122</v>
      </c>
      <c r="C9" s="14">
        <v>9</v>
      </c>
      <c r="D9" s="14">
        <v>173</v>
      </c>
      <c r="E9" s="14">
        <v>52.4</v>
      </c>
      <c r="F9" s="14">
        <v>29.8</v>
      </c>
      <c r="G9" s="14">
        <v>2.71</v>
      </c>
      <c r="H9" s="14">
        <v>2.71</v>
      </c>
      <c r="I9" s="13">
        <f t="shared" si="0"/>
        <v>468.83</v>
      </c>
      <c r="M9" s="15">
        <v>538</v>
      </c>
      <c r="N9" s="15">
        <v>207</v>
      </c>
      <c r="O9" s="15">
        <v>302</v>
      </c>
      <c r="P9" s="15">
        <v>125</v>
      </c>
      <c r="Q9" s="15">
        <v>6</v>
      </c>
      <c r="R9" s="15">
        <v>5</v>
      </c>
      <c r="S9" s="15">
        <v>6</v>
      </c>
      <c r="T9" s="15">
        <v>3</v>
      </c>
    </row>
    <row r="10" spans="1:28" ht="37.5" x14ac:dyDescent="0.35">
      <c r="A10" s="14">
        <f>46</f>
        <v>46</v>
      </c>
      <c r="B10" s="9" t="s">
        <v>74</v>
      </c>
      <c r="C10" s="14">
        <v>15</v>
      </c>
      <c r="D10" s="14">
        <v>418</v>
      </c>
      <c r="E10" s="14">
        <v>100</v>
      </c>
      <c r="F10" s="14">
        <v>81.099999999999994</v>
      </c>
      <c r="G10" s="14">
        <v>3.22</v>
      </c>
      <c r="H10" s="14">
        <v>3.22</v>
      </c>
      <c r="I10" s="13">
        <f t="shared" si="0"/>
        <v>1345.96</v>
      </c>
      <c r="M10" s="15">
        <v>2240</v>
      </c>
      <c r="N10" s="15">
        <v>346</v>
      </c>
      <c r="O10" s="15">
        <v>1028</v>
      </c>
      <c r="P10" s="15">
        <v>237</v>
      </c>
      <c r="Q10" s="15">
        <v>10</v>
      </c>
      <c r="R10" s="15">
        <v>7</v>
      </c>
      <c r="S10" s="15">
        <v>17</v>
      </c>
      <c r="T10" s="15">
        <v>6</v>
      </c>
    </row>
    <row r="11" spans="1:28" ht="37.5" x14ac:dyDescent="0.35">
      <c r="A11" s="14">
        <v>127</v>
      </c>
      <c r="B11" s="9" t="s">
        <v>159</v>
      </c>
      <c r="C11" s="14">
        <v>5</v>
      </c>
      <c r="D11" s="14">
        <v>45</v>
      </c>
      <c r="E11" s="14">
        <v>46.9</v>
      </c>
      <c r="F11" s="14">
        <v>16.899999999999999</v>
      </c>
      <c r="G11" s="14">
        <v>1.92</v>
      </c>
      <c r="H11" s="14">
        <v>1.92</v>
      </c>
      <c r="I11" s="13">
        <f t="shared" si="0"/>
        <v>86.399999999999991</v>
      </c>
      <c r="M11" s="15">
        <v>459</v>
      </c>
      <c r="N11" s="15">
        <v>87</v>
      </c>
      <c r="O11" s="15">
        <v>318</v>
      </c>
      <c r="P11" s="15">
        <v>58</v>
      </c>
      <c r="Q11" s="15">
        <v>6</v>
      </c>
      <c r="R11" s="15">
        <v>4</v>
      </c>
      <c r="S11" s="15">
        <v>6</v>
      </c>
      <c r="T11" s="15">
        <v>1</v>
      </c>
    </row>
    <row r="12" spans="1:28" ht="25" x14ac:dyDescent="0.35">
      <c r="A12" s="14">
        <v>89</v>
      </c>
      <c r="B12" s="9" t="s">
        <v>117</v>
      </c>
      <c r="C12" s="14">
        <v>13</v>
      </c>
      <c r="D12" s="14">
        <v>513</v>
      </c>
      <c r="E12" s="14">
        <v>78.3</v>
      </c>
      <c r="F12" s="14">
        <v>29.1</v>
      </c>
      <c r="G12" s="14">
        <v>2.77</v>
      </c>
      <c r="H12" s="14">
        <v>2.77</v>
      </c>
      <c r="I12" s="13">
        <f t="shared" si="0"/>
        <v>1421.01</v>
      </c>
      <c r="M12" s="15">
        <v>1171</v>
      </c>
      <c r="N12" s="15">
        <v>245</v>
      </c>
      <c r="O12" s="15">
        <v>736</v>
      </c>
      <c r="P12" s="15">
        <v>193</v>
      </c>
      <c r="Q12" s="15">
        <v>10</v>
      </c>
      <c r="R12" s="15">
        <v>7</v>
      </c>
      <c r="S12" s="15">
        <v>12</v>
      </c>
      <c r="T12" s="15">
        <v>5</v>
      </c>
    </row>
    <row r="13" spans="1:28" ht="25" x14ac:dyDescent="0.35">
      <c r="A13" s="14">
        <v>76</v>
      </c>
      <c r="B13" s="9" t="s">
        <v>104</v>
      </c>
      <c r="C13" s="14">
        <v>16</v>
      </c>
      <c r="D13" s="14">
        <v>638</v>
      </c>
      <c r="E13" s="14">
        <v>100</v>
      </c>
      <c r="F13" s="14">
        <v>84.8</v>
      </c>
      <c r="G13" s="14">
        <v>2.88</v>
      </c>
      <c r="H13" s="14">
        <v>2.88</v>
      </c>
      <c r="I13" s="13">
        <f t="shared" si="0"/>
        <v>1837.4399999999998</v>
      </c>
      <c r="M13" s="15">
        <v>2469</v>
      </c>
      <c r="N13" s="15">
        <v>527</v>
      </c>
      <c r="O13" s="15">
        <v>1238</v>
      </c>
      <c r="P13" s="15">
        <v>344</v>
      </c>
      <c r="Q13" s="15">
        <v>11</v>
      </c>
      <c r="R13" s="15">
        <v>9</v>
      </c>
      <c r="S13" s="15">
        <v>19</v>
      </c>
      <c r="T13" s="15">
        <v>8</v>
      </c>
    </row>
    <row r="14" spans="1:28" ht="25" x14ac:dyDescent="0.35">
      <c r="A14" s="14">
        <v>121</v>
      </c>
      <c r="B14" s="9" t="s">
        <v>153</v>
      </c>
      <c r="C14" s="14">
        <v>6</v>
      </c>
      <c r="D14" s="14">
        <v>30</v>
      </c>
      <c r="E14" s="14">
        <v>19.3</v>
      </c>
      <c r="F14" s="14">
        <v>8.8000000000000007</v>
      </c>
      <c r="G14" s="14">
        <v>2.25</v>
      </c>
      <c r="H14" s="14">
        <v>2.25</v>
      </c>
      <c r="I14" s="13">
        <f t="shared" si="0"/>
        <v>67.5</v>
      </c>
      <c r="M14" s="15">
        <v>558</v>
      </c>
      <c r="N14" s="15">
        <v>161</v>
      </c>
      <c r="O14" s="15">
        <v>289</v>
      </c>
      <c r="P14" s="15">
        <v>109</v>
      </c>
      <c r="Q14" s="15">
        <v>6</v>
      </c>
      <c r="R14" s="15">
        <v>5</v>
      </c>
      <c r="S14" s="15">
        <v>7</v>
      </c>
      <c r="T14" s="15">
        <v>3</v>
      </c>
    </row>
    <row r="15" spans="1:28" ht="25" x14ac:dyDescent="0.35">
      <c r="A15" s="14">
        <f>92</f>
        <v>92</v>
      </c>
      <c r="B15" s="9" t="s">
        <v>120</v>
      </c>
      <c r="C15" s="14">
        <v>12</v>
      </c>
      <c r="D15" s="14">
        <v>205</v>
      </c>
      <c r="E15" s="14">
        <v>37</v>
      </c>
      <c r="F15" s="14">
        <v>23</v>
      </c>
      <c r="G15" s="14">
        <v>2.72</v>
      </c>
      <c r="H15" s="14">
        <v>2.72</v>
      </c>
      <c r="I15" s="13">
        <f t="shared" si="0"/>
        <v>557.6</v>
      </c>
      <c r="M15" s="15">
        <v>424</v>
      </c>
      <c r="N15" s="15">
        <v>121</v>
      </c>
      <c r="O15" s="15">
        <v>240</v>
      </c>
      <c r="P15" s="15">
        <v>90</v>
      </c>
      <c r="Q15" s="15">
        <v>6</v>
      </c>
      <c r="R15" s="15">
        <v>5</v>
      </c>
      <c r="S15" s="15">
        <v>5</v>
      </c>
      <c r="T15" s="15">
        <v>3</v>
      </c>
    </row>
    <row r="16" spans="1:28" ht="37.5" x14ac:dyDescent="0.35">
      <c r="A16" s="14">
        <v>81</v>
      </c>
      <c r="B16" s="9" t="s">
        <v>109</v>
      </c>
      <c r="C16" s="14">
        <v>5</v>
      </c>
      <c r="D16" s="14">
        <v>141</v>
      </c>
      <c r="E16" s="14">
        <v>32.6</v>
      </c>
      <c r="F16" s="14">
        <v>9.1999999999999993</v>
      </c>
      <c r="G16" s="14">
        <v>2.83</v>
      </c>
      <c r="H16" s="14">
        <v>2.83</v>
      </c>
      <c r="I16" s="13">
        <f t="shared" si="0"/>
        <v>399.03000000000003</v>
      </c>
      <c r="M16" s="15">
        <v>844</v>
      </c>
      <c r="N16" s="15">
        <v>173</v>
      </c>
      <c r="O16" s="15">
        <v>505</v>
      </c>
      <c r="P16" s="15">
        <v>134</v>
      </c>
      <c r="Q16" s="15">
        <v>8</v>
      </c>
      <c r="R16" s="15">
        <v>6</v>
      </c>
      <c r="S16" s="15">
        <v>10</v>
      </c>
      <c r="T16" s="15">
        <v>4</v>
      </c>
    </row>
    <row r="17" spans="1:20" x14ac:dyDescent="0.35">
      <c r="A17" s="14">
        <v>22</v>
      </c>
      <c r="B17" s="9" t="s">
        <v>49</v>
      </c>
      <c r="C17" s="14">
        <v>23</v>
      </c>
      <c r="D17" s="22">
        <v>1406</v>
      </c>
      <c r="E17" s="14">
        <v>100</v>
      </c>
      <c r="F17" s="14">
        <v>62.4</v>
      </c>
      <c r="G17" s="14">
        <v>3.36</v>
      </c>
      <c r="H17" s="14">
        <v>3.36</v>
      </c>
      <c r="I17" s="13">
        <f t="shared" si="0"/>
        <v>4724.16</v>
      </c>
      <c r="M17" s="15">
        <v>2241</v>
      </c>
      <c r="N17" s="15">
        <v>338</v>
      </c>
      <c r="O17" s="15">
        <v>1130</v>
      </c>
      <c r="P17" s="15">
        <v>245</v>
      </c>
      <c r="Q17" s="15">
        <v>11</v>
      </c>
      <c r="R17" s="15">
        <v>8</v>
      </c>
      <c r="S17" s="15">
        <v>19</v>
      </c>
      <c r="T17" s="15">
        <v>7</v>
      </c>
    </row>
    <row r="18" spans="1:20" ht="25" x14ac:dyDescent="0.35">
      <c r="A18" s="14">
        <v>39</v>
      </c>
      <c r="B18" s="9" t="s">
        <v>66</v>
      </c>
      <c r="C18" s="14">
        <v>13</v>
      </c>
      <c r="D18" s="14">
        <v>496</v>
      </c>
      <c r="E18" s="14">
        <v>78.099999999999994</v>
      </c>
      <c r="F18" s="14">
        <v>52.5</v>
      </c>
      <c r="G18" s="14">
        <v>3.25</v>
      </c>
      <c r="H18" s="14">
        <v>3.25</v>
      </c>
      <c r="I18" s="13">
        <f t="shared" si="0"/>
        <v>1612</v>
      </c>
      <c r="M18" s="15">
        <v>1452</v>
      </c>
      <c r="N18" s="15">
        <v>319</v>
      </c>
      <c r="O18" s="15">
        <v>750</v>
      </c>
      <c r="P18" s="15">
        <v>224</v>
      </c>
      <c r="Q18" s="15">
        <v>10</v>
      </c>
      <c r="R18" s="15">
        <v>7</v>
      </c>
      <c r="S18" s="15">
        <v>14</v>
      </c>
      <c r="T18" s="15">
        <v>6</v>
      </c>
    </row>
    <row r="19" spans="1:20" ht="25" x14ac:dyDescent="0.35">
      <c r="A19" s="14">
        <v>74</v>
      </c>
      <c r="B19" s="9" t="s">
        <v>102</v>
      </c>
      <c r="C19" s="14">
        <v>10</v>
      </c>
      <c r="D19" s="14">
        <v>452</v>
      </c>
      <c r="E19" s="14">
        <v>30.8</v>
      </c>
      <c r="F19" s="14">
        <v>12.7</v>
      </c>
      <c r="G19" s="14">
        <v>2.9</v>
      </c>
      <c r="H19" s="14">
        <v>2.9</v>
      </c>
      <c r="I19" s="13">
        <f t="shared" si="0"/>
        <v>1310.8</v>
      </c>
      <c r="M19" s="15">
        <v>790</v>
      </c>
      <c r="N19" s="15">
        <v>161</v>
      </c>
      <c r="O19" s="15">
        <v>446</v>
      </c>
      <c r="P19" s="15">
        <v>118</v>
      </c>
      <c r="Q19" s="15">
        <v>7</v>
      </c>
      <c r="R19" s="15">
        <v>5</v>
      </c>
      <c r="S19" s="15">
        <v>9</v>
      </c>
      <c r="T19" s="15">
        <v>3</v>
      </c>
    </row>
    <row r="20" spans="1:20" ht="25" x14ac:dyDescent="0.35">
      <c r="A20" s="14">
        <v>50</v>
      </c>
      <c r="B20" s="9" t="s">
        <v>77</v>
      </c>
      <c r="C20" s="14">
        <v>3</v>
      </c>
      <c r="D20" s="14">
        <v>348</v>
      </c>
      <c r="E20" s="14">
        <v>100</v>
      </c>
      <c r="F20" s="14">
        <v>37</v>
      </c>
      <c r="G20" s="14">
        <v>3.18</v>
      </c>
      <c r="H20" s="14">
        <v>3.18</v>
      </c>
      <c r="I20" s="13">
        <f t="shared" si="0"/>
        <v>1106.6400000000001</v>
      </c>
      <c r="M20" s="15">
        <v>1388</v>
      </c>
      <c r="N20" s="15">
        <v>228</v>
      </c>
      <c r="O20" s="15">
        <v>793</v>
      </c>
      <c r="P20" s="15">
        <v>168</v>
      </c>
      <c r="Q20" s="15">
        <v>9</v>
      </c>
      <c r="R20" s="15">
        <v>7</v>
      </c>
      <c r="S20" s="15">
        <v>15</v>
      </c>
      <c r="T20" s="15">
        <v>5</v>
      </c>
    </row>
    <row r="21" spans="1:20" ht="25" x14ac:dyDescent="0.35">
      <c r="A21" s="14">
        <v>97</v>
      </c>
      <c r="B21" s="9" t="s">
        <v>125</v>
      </c>
      <c r="C21" s="14">
        <v>13</v>
      </c>
      <c r="D21" s="14">
        <v>486</v>
      </c>
      <c r="E21" s="14">
        <v>47</v>
      </c>
      <c r="F21" s="14">
        <v>29.6</v>
      </c>
      <c r="G21" s="14">
        <v>2.69</v>
      </c>
      <c r="H21" s="14">
        <v>2.69</v>
      </c>
      <c r="I21" s="13">
        <f t="shared" si="0"/>
        <v>1307.3399999999999</v>
      </c>
      <c r="M21" s="15">
        <v>887</v>
      </c>
      <c r="N21" s="15">
        <v>233</v>
      </c>
      <c r="O21" s="15">
        <v>487</v>
      </c>
      <c r="P21" s="15">
        <v>172</v>
      </c>
      <c r="Q21" s="15">
        <v>8</v>
      </c>
      <c r="R21" s="15">
        <v>6</v>
      </c>
      <c r="S21" s="15">
        <v>10</v>
      </c>
      <c r="T21" s="15">
        <v>5</v>
      </c>
    </row>
    <row r="22" spans="1:20" x14ac:dyDescent="0.35">
      <c r="A22" s="14">
        <f>25</f>
        <v>25</v>
      </c>
      <c r="B22" s="9" t="s">
        <v>54</v>
      </c>
      <c r="C22" s="14">
        <v>24</v>
      </c>
      <c r="D22" s="22">
        <v>1065</v>
      </c>
      <c r="E22" s="14">
        <v>100</v>
      </c>
      <c r="F22" s="14">
        <v>78.8</v>
      </c>
      <c r="G22" s="14">
        <v>3.34</v>
      </c>
      <c r="H22" s="14">
        <v>3.34</v>
      </c>
      <c r="I22" s="13">
        <f t="shared" si="0"/>
        <v>3557.1</v>
      </c>
      <c r="M22" s="15">
        <v>2812</v>
      </c>
      <c r="N22" s="15">
        <v>1166</v>
      </c>
      <c r="O22" s="15">
        <v>1189</v>
      </c>
      <c r="P22" s="15">
        <v>773</v>
      </c>
      <c r="Q22" s="15">
        <v>13</v>
      </c>
      <c r="R22" s="15">
        <v>13</v>
      </c>
      <c r="S22" s="15">
        <v>24</v>
      </c>
      <c r="T22" s="15">
        <v>15</v>
      </c>
    </row>
    <row r="23" spans="1:20" ht="25" x14ac:dyDescent="0.35">
      <c r="A23" s="14">
        <f>99</f>
        <v>99</v>
      </c>
      <c r="B23" s="9" t="s">
        <v>127</v>
      </c>
      <c r="C23" s="14">
        <v>13</v>
      </c>
      <c r="D23" s="14">
        <v>259</v>
      </c>
      <c r="E23" s="14">
        <v>46.8</v>
      </c>
      <c r="F23" s="14">
        <v>26.8</v>
      </c>
      <c r="G23" s="14">
        <v>2.67</v>
      </c>
      <c r="H23" s="14">
        <v>2.67</v>
      </c>
      <c r="I23" s="13">
        <f t="shared" si="0"/>
        <v>691.53</v>
      </c>
      <c r="M23" s="15">
        <v>927</v>
      </c>
      <c r="N23" s="15">
        <v>240</v>
      </c>
      <c r="O23" s="15">
        <v>544</v>
      </c>
      <c r="P23" s="15">
        <v>191</v>
      </c>
      <c r="Q23" s="15">
        <v>9</v>
      </c>
      <c r="R23" s="15">
        <v>6</v>
      </c>
      <c r="S23" s="15">
        <v>12</v>
      </c>
      <c r="T23" s="15">
        <v>4</v>
      </c>
    </row>
    <row r="24" spans="1:20" ht="25" x14ac:dyDescent="0.35">
      <c r="A24" s="14">
        <f>78</f>
        <v>78</v>
      </c>
      <c r="B24" s="9" t="s">
        <v>107</v>
      </c>
      <c r="C24" s="14">
        <v>13</v>
      </c>
      <c r="D24" s="14">
        <v>251</v>
      </c>
      <c r="E24" s="14">
        <v>53.3</v>
      </c>
      <c r="F24" s="14">
        <v>18.8</v>
      </c>
      <c r="G24" s="14">
        <v>2.86</v>
      </c>
      <c r="H24" s="14">
        <v>2.86</v>
      </c>
      <c r="I24" s="13">
        <f t="shared" si="0"/>
        <v>717.86</v>
      </c>
      <c r="M24" s="15">
        <v>978</v>
      </c>
      <c r="N24" s="15">
        <v>198</v>
      </c>
      <c r="O24" s="15">
        <v>569</v>
      </c>
      <c r="P24" s="15">
        <v>137</v>
      </c>
      <c r="Q24" s="15">
        <v>8</v>
      </c>
      <c r="R24" s="15">
        <v>5</v>
      </c>
      <c r="S24" s="15">
        <v>10</v>
      </c>
      <c r="T24" s="15">
        <v>4</v>
      </c>
    </row>
    <row r="25" spans="1:20" ht="37.5" x14ac:dyDescent="0.35">
      <c r="A25" s="14">
        <v>72</v>
      </c>
      <c r="B25" s="9" t="s">
        <v>100</v>
      </c>
      <c r="C25" s="14">
        <v>9</v>
      </c>
      <c r="D25" s="14">
        <v>217</v>
      </c>
      <c r="E25" s="14">
        <v>35</v>
      </c>
      <c r="F25" s="14">
        <v>24.3</v>
      </c>
      <c r="G25" s="14">
        <v>2.95</v>
      </c>
      <c r="H25" s="14">
        <v>2.95</v>
      </c>
      <c r="I25" s="13">
        <f t="shared" si="0"/>
        <v>640.15000000000009</v>
      </c>
      <c r="M25" s="15">
        <v>1332</v>
      </c>
      <c r="N25" s="15">
        <v>339</v>
      </c>
      <c r="O25" s="15">
        <v>681</v>
      </c>
      <c r="P25" s="15">
        <v>216</v>
      </c>
      <c r="Q25" s="15">
        <v>9</v>
      </c>
      <c r="R25" s="15">
        <v>7</v>
      </c>
      <c r="S25" s="15">
        <v>13</v>
      </c>
      <c r="T25" s="15">
        <v>6</v>
      </c>
    </row>
    <row r="26" spans="1:20" ht="37.5" x14ac:dyDescent="0.35">
      <c r="A26" s="14">
        <f>51</f>
        <v>51</v>
      </c>
      <c r="B26" s="9" t="s">
        <v>80</v>
      </c>
      <c r="C26" s="14">
        <v>14</v>
      </c>
      <c r="D26" s="14">
        <v>415</v>
      </c>
      <c r="E26" s="14">
        <v>100</v>
      </c>
      <c r="F26" s="14">
        <v>85.2</v>
      </c>
      <c r="G26" s="14">
        <v>3.11</v>
      </c>
      <c r="H26" s="14">
        <v>3.11</v>
      </c>
      <c r="I26" s="13">
        <f t="shared" si="0"/>
        <v>1290.6499999999999</v>
      </c>
      <c r="M26" s="15">
        <v>2604</v>
      </c>
      <c r="N26" s="15">
        <v>169</v>
      </c>
      <c r="O26" s="15">
        <v>1146</v>
      </c>
      <c r="P26" s="15">
        <v>111</v>
      </c>
      <c r="Q26" s="15">
        <v>9</v>
      </c>
      <c r="R26" s="15">
        <v>5</v>
      </c>
      <c r="S26" s="15">
        <v>14</v>
      </c>
      <c r="T26" s="15">
        <v>3</v>
      </c>
    </row>
    <row r="27" spans="1:20" ht="25" x14ac:dyDescent="0.35">
      <c r="A27" s="14">
        <f>46</f>
        <v>46</v>
      </c>
      <c r="B27" s="9" t="s">
        <v>73</v>
      </c>
      <c r="C27" s="14">
        <v>11</v>
      </c>
      <c r="D27" s="14">
        <v>422</v>
      </c>
      <c r="E27" s="14">
        <v>100</v>
      </c>
      <c r="F27" s="14">
        <v>56.6</v>
      </c>
      <c r="G27" s="14">
        <v>3.22</v>
      </c>
      <c r="H27" s="14">
        <v>3.22</v>
      </c>
      <c r="I27" s="13">
        <f t="shared" si="0"/>
        <v>1358.8400000000001</v>
      </c>
      <c r="M27" s="15">
        <v>1410</v>
      </c>
      <c r="N27" s="15">
        <v>245</v>
      </c>
      <c r="O27" s="15">
        <v>725</v>
      </c>
      <c r="P27" s="15">
        <v>193</v>
      </c>
      <c r="Q27" s="15">
        <v>9</v>
      </c>
      <c r="R27" s="15">
        <v>6</v>
      </c>
      <c r="S27" s="15">
        <v>14</v>
      </c>
      <c r="T27" s="15">
        <v>5</v>
      </c>
    </row>
    <row r="28" spans="1:20" s="42" customFormat="1" ht="25" x14ac:dyDescent="0.35">
      <c r="A28" s="41">
        <v>1</v>
      </c>
      <c r="B28" s="44" t="s">
        <v>28</v>
      </c>
      <c r="C28" s="41">
        <v>11</v>
      </c>
      <c r="D28" s="45">
        <v>1550</v>
      </c>
      <c r="E28" s="41">
        <v>100</v>
      </c>
      <c r="F28" s="41">
        <v>91.9</v>
      </c>
      <c r="G28" s="41">
        <v>3.63</v>
      </c>
      <c r="H28" s="41">
        <v>3.63</v>
      </c>
      <c r="I28" s="41">
        <f t="shared" si="0"/>
        <v>5626.5</v>
      </c>
      <c r="M28">
        <v>3820</v>
      </c>
      <c r="N28">
        <v>1600</v>
      </c>
      <c r="O28">
        <v>1889</v>
      </c>
      <c r="P28">
        <v>1005</v>
      </c>
      <c r="Q28">
        <v>14</v>
      </c>
      <c r="R28">
        <v>10</v>
      </c>
      <c r="S28">
        <v>17</v>
      </c>
      <c r="T28">
        <v>7</v>
      </c>
    </row>
    <row r="29" spans="1:20" ht="25" x14ac:dyDescent="0.35">
      <c r="A29" s="14">
        <v>2</v>
      </c>
      <c r="B29" s="9" t="s">
        <v>29</v>
      </c>
      <c r="C29" s="14">
        <v>2</v>
      </c>
      <c r="D29" s="14">
        <v>102</v>
      </c>
      <c r="E29" s="14">
        <v>100</v>
      </c>
      <c r="F29" s="14">
        <v>95.5</v>
      </c>
      <c r="G29" s="14">
        <v>3.58</v>
      </c>
      <c r="H29" s="14">
        <v>3.58</v>
      </c>
      <c r="I29" s="13">
        <f t="shared" si="0"/>
        <v>365.16</v>
      </c>
      <c r="M29" s="15">
        <v>471</v>
      </c>
      <c r="N29" s="15">
        <v>570</v>
      </c>
      <c r="O29" s="15">
        <v>245</v>
      </c>
      <c r="P29" s="15">
        <v>127</v>
      </c>
      <c r="Q29" s="15">
        <v>6</v>
      </c>
      <c r="R29" s="15">
        <v>5</v>
      </c>
      <c r="S29" s="15">
        <v>5</v>
      </c>
      <c r="T29" s="15">
        <v>3</v>
      </c>
    </row>
    <row r="30" spans="1:20" x14ac:dyDescent="0.35">
      <c r="A30" s="14">
        <v>57</v>
      </c>
      <c r="B30" s="9" t="s">
        <v>84</v>
      </c>
      <c r="C30" s="14">
        <v>17</v>
      </c>
      <c r="D30" s="14">
        <v>331</v>
      </c>
      <c r="E30" s="14">
        <v>81.8</v>
      </c>
      <c r="F30" s="14">
        <v>58.9</v>
      </c>
      <c r="G30" s="14">
        <v>3.07</v>
      </c>
      <c r="H30" s="14">
        <v>3.07</v>
      </c>
      <c r="I30" s="13">
        <f t="shared" si="0"/>
        <v>1016.17</v>
      </c>
      <c r="M30" s="15">
        <v>2234</v>
      </c>
      <c r="N30" s="15">
        <v>515</v>
      </c>
      <c r="O30" s="15">
        <v>1188</v>
      </c>
      <c r="P30" s="15">
        <v>316</v>
      </c>
      <c r="Q30" s="15">
        <v>11</v>
      </c>
      <c r="R30" s="15">
        <v>9</v>
      </c>
      <c r="S30" s="15">
        <v>21</v>
      </c>
      <c r="T30" s="15">
        <v>8</v>
      </c>
    </row>
    <row r="31" spans="1:20" ht="25" x14ac:dyDescent="0.35">
      <c r="A31" s="14">
        <v>9</v>
      </c>
      <c r="B31" s="9" t="s">
        <v>36</v>
      </c>
      <c r="C31" s="14">
        <v>25</v>
      </c>
      <c r="D31" s="22">
        <v>1883</v>
      </c>
      <c r="E31" s="14">
        <v>100</v>
      </c>
      <c r="F31" s="14">
        <v>79.7</v>
      </c>
      <c r="G31" s="14">
        <v>3.46</v>
      </c>
      <c r="H31" s="14">
        <v>3.46</v>
      </c>
      <c r="I31" s="13">
        <f t="shared" si="0"/>
        <v>6515.18</v>
      </c>
      <c r="M31" s="15">
        <v>3507</v>
      </c>
      <c r="N31" s="15">
        <v>408</v>
      </c>
      <c r="O31" s="15">
        <v>1830</v>
      </c>
      <c r="P31" s="15">
        <v>316</v>
      </c>
      <c r="Q31" s="15">
        <v>13</v>
      </c>
      <c r="R31" s="15">
        <v>8</v>
      </c>
      <c r="S31" s="15">
        <v>26</v>
      </c>
      <c r="T31" s="15">
        <v>7</v>
      </c>
    </row>
    <row r="32" spans="1:20" ht="25" x14ac:dyDescent="0.35">
      <c r="A32" s="14">
        <v>75</v>
      </c>
      <c r="B32" s="9" t="s">
        <v>103</v>
      </c>
      <c r="C32" s="14">
        <v>11</v>
      </c>
      <c r="D32" s="14">
        <v>368</v>
      </c>
      <c r="E32" s="14">
        <v>46.9</v>
      </c>
      <c r="F32" s="14">
        <v>16.399999999999999</v>
      </c>
      <c r="G32" s="14">
        <v>2.89</v>
      </c>
      <c r="H32" s="14">
        <v>2.89</v>
      </c>
      <c r="I32" s="13">
        <f t="shared" si="0"/>
        <v>1063.52</v>
      </c>
      <c r="M32" s="15">
        <v>1147</v>
      </c>
      <c r="N32" s="15">
        <v>236</v>
      </c>
      <c r="O32" s="15">
        <v>582</v>
      </c>
      <c r="P32" s="15">
        <v>155</v>
      </c>
      <c r="Q32" s="15">
        <v>8</v>
      </c>
      <c r="R32" s="15">
        <v>6</v>
      </c>
      <c r="S32" s="15">
        <v>11</v>
      </c>
      <c r="T32" s="15">
        <v>4</v>
      </c>
    </row>
    <row r="33" spans="1:20" ht="25" x14ac:dyDescent="0.35">
      <c r="A33" s="14">
        <v>21</v>
      </c>
      <c r="B33" s="9" t="s">
        <v>48</v>
      </c>
      <c r="C33" s="14">
        <v>17</v>
      </c>
      <c r="D33" s="14">
        <v>900</v>
      </c>
      <c r="E33" s="14">
        <v>100</v>
      </c>
      <c r="F33" s="14">
        <v>77.2</v>
      </c>
      <c r="G33" s="14">
        <v>3.37</v>
      </c>
      <c r="H33" s="14">
        <v>3.37</v>
      </c>
      <c r="I33" s="13">
        <f t="shared" si="0"/>
        <v>3033</v>
      </c>
      <c r="M33" s="15">
        <v>2651</v>
      </c>
      <c r="N33" s="15">
        <v>363</v>
      </c>
      <c r="O33" s="15">
        <v>1263</v>
      </c>
      <c r="P33" s="15">
        <v>263</v>
      </c>
      <c r="Q33" s="15">
        <v>11</v>
      </c>
      <c r="R33" s="15">
        <v>8</v>
      </c>
      <c r="S33" s="15">
        <v>18</v>
      </c>
      <c r="T33" s="15">
        <v>7</v>
      </c>
    </row>
    <row r="34" spans="1:20" ht="25" x14ac:dyDescent="0.35">
      <c r="A34" s="14">
        <v>98</v>
      </c>
      <c r="B34" s="9" t="s">
        <v>126</v>
      </c>
      <c r="C34" s="14">
        <v>15</v>
      </c>
      <c r="D34" s="14">
        <v>353</v>
      </c>
      <c r="E34" s="14">
        <v>40.5</v>
      </c>
      <c r="F34" s="14">
        <v>24.1</v>
      </c>
      <c r="G34" s="14">
        <v>2.68</v>
      </c>
      <c r="H34" s="14">
        <v>2.68</v>
      </c>
      <c r="I34" s="13">
        <f t="shared" ref="I34:I62" si="1">D34*G34</f>
        <v>946.04000000000008</v>
      </c>
      <c r="M34" s="15">
        <v>1440</v>
      </c>
      <c r="N34" s="15">
        <v>192</v>
      </c>
      <c r="O34" s="15">
        <v>848</v>
      </c>
      <c r="P34" s="15">
        <v>150</v>
      </c>
      <c r="Q34" s="15">
        <v>9</v>
      </c>
      <c r="R34" s="15">
        <v>6</v>
      </c>
      <c r="S34" s="15">
        <v>15</v>
      </c>
      <c r="T34" s="15">
        <v>4</v>
      </c>
    </row>
    <row r="35" spans="1:20" ht="25" x14ac:dyDescent="0.35">
      <c r="A35" s="14">
        <v>125</v>
      </c>
      <c r="B35" s="9" t="s">
        <v>157</v>
      </c>
      <c r="C35" s="14">
        <v>6</v>
      </c>
      <c r="D35" s="14">
        <v>44</v>
      </c>
      <c r="E35" s="14">
        <v>44.3</v>
      </c>
      <c r="F35" s="14">
        <v>16.899999999999999</v>
      </c>
      <c r="G35" s="14">
        <v>2.11</v>
      </c>
      <c r="H35" s="14">
        <v>2.11</v>
      </c>
      <c r="I35" s="13">
        <f t="shared" si="1"/>
        <v>92.839999999999989</v>
      </c>
      <c r="M35" s="15">
        <v>1023</v>
      </c>
      <c r="N35" s="15">
        <v>57</v>
      </c>
      <c r="O35" s="15">
        <v>675</v>
      </c>
      <c r="P35" s="15">
        <v>51</v>
      </c>
      <c r="Q35" s="15">
        <v>7</v>
      </c>
      <c r="R35" s="15">
        <v>3</v>
      </c>
      <c r="S35" s="15">
        <v>16</v>
      </c>
      <c r="T35" s="15">
        <v>1</v>
      </c>
    </row>
    <row r="36" spans="1:20" ht="25" x14ac:dyDescent="0.35">
      <c r="A36" s="14">
        <f>110</f>
        <v>110</v>
      </c>
      <c r="B36" s="9" t="s">
        <v>143</v>
      </c>
      <c r="C36" s="14">
        <v>13</v>
      </c>
      <c r="D36" s="14">
        <v>168</v>
      </c>
      <c r="E36" s="14">
        <v>96</v>
      </c>
      <c r="F36" s="14">
        <v>53</v>
      </c>
      <c r="G36" s="14">
        <v>2.52</v>
      </c>
      <c r="H36" s="14">
        <v>2.52</v>
      </c>
      <c r="I36" s="13">
        <f t="shared" si="1"/>
        <v>423.36</v>
      </c>
      <c r="M36" s="15">
        <v>763</v>
      </c>
      <c r="N36" s="15">
        <v>162</v>
      </c>
      <c r="O36" s="15">
        <v>370</v>
      </c>
      <c r="P36" s="15">
        <v>113</v>
      </c>
      <c r="Q36" s="15">
        <v>7</v>
      </c>
      <c r="R36" s="15">
        <v>5</v>
      </c>
      <c r="S36" s="15">
        <v>8</v>
      </c>
      <c r="T36" s="15">
        <v>3</v>
      </c>
    </row>
    <row r="37" spans="1:20" ht="25" x14ac:dyDescent="0.35">
      <c r="A37" s="14">
        <v>82</v>
      </c>
      <c r="B37" s="9" t="s">
        <v>110</v>
      </c>
      <c r="C37" s="14">
        <v>16</v>
      </c>
      <c r="D37" s="14">
        <v>584</v>
      </c>
      <c r="E37" s="14">
        <v>56.7</v>
      </c>
      <c r="F37" s="14">
        <v>26.2</v>
      </c>
      <c r="G37" s="14">
        <v>2.82</v>
      </c>
      <c r="H37" s="14">
        <v>2.82</v>
      </c>
      <c r="I37" s="13">
        <f t="shared" si="1"/>
        <v>1646.8799999999999</v>
      </c>
      <c r="M37" s="15">
        <v>1515</v>
      </c>
      <c r="N37" s="15">
        <v>270</v>
      </c>
      <c r="O37" s="15">
        <v>902</v>
      </c>
      <c r="P37" s="15">
        <v>205</v>
      </c>
      <c r="Q37" s="15">
        <v>10</v>
      </c>
      <c r="R37" s="15">
        <v>7</v>
      </c>
      <c r="S37" s="15">
        <v>17</v>
      </c>
      <c r="T37" s="15">
        <v>6</v>
      </c>
    </row>
    <row r="38" spans="1:20" ht="37.5" x14ac:dyDescent="0.35">
      <c r="A38" s="14">
        <v>12</v>
      </c>
      <c r="B38" s="9" t="s">
        <v>39</v>
      </c>
      <c r="C38" s="14">
        <v>2</v>
      </c>
      <c r="D38" s="14">
        <v>82</v>
      </c>
      <c r="E38" s="14">
        <v>100</v>
      </c>
      <c r="F38" s="14">
        <v>32</v>
      </c>
      <c r="G38" s="14">
        <v>3.44</v>
      </c>
      <c r="H38" s="14">
        <v>3.44</v>
      </c>
      <c r="I38" s="13">
        <f t="shared" si="1"/>
        <v>282.08</v>
      </c>
      <c r="M38" s="15">
        <v>2842</v>
      </c>
      <c r="N38" s="15">
        <v>1134</v>
      </c>
      <c r="O38" s="15">
        <v>1595</v>
      </c>
      <c r="P38" s="15">
        <v>857</v>
      </c>
      <c r="Q38" s="15">
        <v>16</v>
      </c>
      <c r="R38" s="15">
        <v>13</v>
      </c>
      <c r="S38" s="15">
        <v>30</v>
      </c>
      <c r="T38" s="15">
        <v>15</v>
      </c>
    </row>
    <row r="39" spans="1:20" ht="37.5" x14ac:dyDescent="0.35">
      <c r="A39" s="14">
        <f>103</f>
        <v>103</v>
      </c>
      <c r="B39" s="9" t="s">
        <v>135</v>
      </c>
      <c r="C39" s="14">
        <v>7</v>
      </c>
      <c r="D39" s="14">
        <v>105</v>
      </c>
      <c r="E39" s="14">
        <v>100</v>
      </c>
      <c r="F39" s="14">
        <v>14.6</v>
      </c>
      <c r="G39" s="14">
        <v>2.63</v>
      </c>
      <c r="H39" s="14">
        <v>2.63</v>
      </c>
      <c r="I39" s="13">
        <f t="shared" si="1"/>
        <v>276.14999999999998</v>
      </c>
      <c r="M39" s="15">
        <v>1104</v>
      </c>
      <c r="N39" s="15">
        <v>181</v>
      </c>
      <c r="O39" s="15">
        <v>600</v>
      </c>
      <c r="P39" s="15">
        <v>131</v>
      </c>
      <c r="Q39" s="15">
        <v>8</v>
      </c>
      <c r="R39" s="15">
        <v>5</v>
      </c>
      <c r="S39" s="15">
        <v>12</v>
      </c>
      <c r="T39" s="15">
        <v>3</v>
      </c>
    </row>
    <row r="40" spans="1:20" ht="37.5" x14ac:dyDescent="0.35">
      <c r="A40" s="14">
        <f>3</f>
        <v>3</v>
      </c>
      <c r="B40" s="9" t="s">
        <v>31</v>
      </c>
      <c r="C40" s="14">
        <v>15</v>
      </c>
      <c r="D40" s="14">
        <v>651</v>
      </c>
      <c r="E40" s="14">
        <v>100</v>
      </c>
      <c r="F40" s="14">
        <v>84.7</v>
      </c>
      <c r="G40" s="14">
        <v>3.53</v>
      </c>
      <c r="H40" s="14">
        <v>3.53</v>
      </c>
      <c r="I40" s="13">
        <f t="shared" si="1"/>
        <v>2298.0299999999997</v>
      </c>
      <c r="M40" s="15">
        <v>2748</v>
      </c>
      <c r="N40" s="15">
        <v>299</v>
      </c>
      <c r="O40" s="15">
        <v>1236</v>
      </c>
      <c r="P40" s="15">
        <v>228</v>
      </c>
      <c r="Q40" s="15">
        <v>10</v>
      </c>
      <c r="R40" s="15">
        <v>7</v>
      </c>
      <c r="S40" s="15">
        <v>16</v>
      </c>
      <c r="T40" s="15">
        <v>6</v>
      </c>
    </row>
    <row r="41" spans="1:20" ht="37.5" x14ac:dyDescent="0.35">
      <c r="A41" s="14">
        <f>10</f>
        <v>10</v>
      </c>
      <c r="B41" s="9" t="s">
        <v>38</v>
      </c>
      <c r="C41" s="14">
        <v>2</v>
      </c>
      <c r="D41" s="14">
        <v>451</v>
      </c>
      <c r="E41" s="14">
        <v>100</v>
      </c>
      <c r="F41" s="14">
        <v>82.8</v>
      </c>
      <c r="G41" s="14">
        <v>3.45</v>
      </c>
      <c r="H41" s="14">
        <v>3.45</v>
      </c>
      <c r="I41" s="13">
        <f t="shared" si="1"/>
        <v>1555.95</v>
      </c>
      <c r="M41" s="15">
        <v>5637</v>
      </c>
      <c r="N41" s="15">
        <v>1197</v>
      </c>
      <c r="O41" s="15">
        <v>3389</v>
      </c>
      <c r="P41" s="15">
        <v>938</v>
      </c>
      <c r="Q41" s="15">
        <v>18</v>
      </c>
      <c r="R41" s="15">
        <v>15</v>
      </c>
      <c r="S41" s="15">
        <v>39</v>
      </c>
      <c r="T41" s="15">
        <v>18</v>
      </c>
    </row>
    <row r="42" spans="1:20" ht="25" x14ac:dyDescent="0.35">
      <c r="A42" s="14">
        <f>86</f>
        <v>86</v>
      </c>
      <c r="B42" s="9" t="s">
        <v>115</v>
      </c>
      <c r="C42" s="14">
        <v>8</v>
      </c>
      <c r="D42" s="14">
        <v>187</v>
      </c>
      <c r="E42" s="14">
        <v>63.1</v>
      </c>
      <c r="F42" s="14">
        <v>40.700000000000003</v>
      </c>
      <c r="G42" s="14">
        <v>2.78</v>
      </c>
      <c r="H42" s="14">
        <v>2.78</v>
      </c>
      <c r="I42" s="13">
        <f t="shared" si="1"/>
        <v>519.86</v>
      </c>
      <c r="M42" s="15">
        <v>1159</v>
      </c>
      <c r="N42" s="15">
        <v>217</v>
      </c>
      <c r="O42" s="15">
        <v>553</v>
      </c>
      <c r="P42" s="15">
        <v>146</v>
      </c>
      <c r="Q42" s="15">
        <v>8</v>
      </c>
      <c r="R42" s="15">
        <v>6</v>
      </c>
      <c r="S42" s="15">
        <v>10</v>
      </c>
      <c r="T42" s="15">
        <v>4</v>
      </c>
    </row>
    <row r="43" spans="1:20" ht="25" x14ac:dyDescent="0.35">
      <c r="A43" s="14">
        <f>30</f>
        <v>30</v>
      </c>
      <c r="B43" s="9" t="s">
        <v>57</v>
      </c>
      <c r="C43" s="14">
        <v>16</v>
      </c>
      <c r="D43" s="14">
        <v>898</v>
      </c>
      <c r="E43" s="14">
        <v>100</v>
      </c>
      <c r="F43" s="14">
        <v>88.4</v>
      </c>
      <c r="G43" s="14">
        <v>3.3</v>
      </c>
      <c r="H43" s="14">
        <v>3.3</v>
      </c>
      <c r="I43" s="13">
        <f t="shared" si="1"/>
        <v>2963.3999999999996</v>
      </c>
      <c r="M43" s="15">
        <v>1633</v>
      </c>
      <c r="N43" s="15">
        <v>378</v>
      </c>
      <c r="O43" s="15">
        <v>829</v>
      </c>
      <c r="P43" s="15">
        <v>252</v>
      </c>
      <c r="Q43" s="15">
        <v>10</v>
      </c>
      <c r="R43" s="15">
        <v>8</v>
      </c>
      <c r="S43" s="15">
        <v>16</v>
      </c>
      <c r="T43" s="15">
        <v>7</v>
      </c>
    </row>
    <row r="44" spans="1:20" ht="37.5" x14ac:dyDescent="0.35">
      <c r="A44" s="14">
        <f>51</f>
        <v>51</v>
      </c>
      <c r="B44" s="9" t="s">
        <v>78</v>
      </c>
      <c r="C44" s="14">
        <v>12</v>
      </c>
      <c r="D44" s="14">
        <v>679</v>
      </c>
      <c r="E44" s="14">
        <v>47.5</v>
      </c>
      <c r="F44" s="14">
        <v>23.8</v>
      </c>
      <c r="G44" s="14">
        <v>3.11</v>
      </c>
      <c r="H44" s="14">
        <v>3.11</v>
      </c>
      <c r="I44" s="13">
        <f t="shared" si="1"/>
        <v>2111.69</v>
      </c>
      <c r="M44" s="15">
        <v>1198</v>
      </c>
      <c r="N44" s="15">
        <v>256</v>
      </c>
      <c r="O44" s="15">
        <v>684</v>
      </c>
      <c r="P44" s="15">
        <v>189</v>
      </c>
      <c r="Q44" s="15">
        <v>9</v>
      </c>
      <c r="R44" s="15">
        <v>7</v>
      </c>
      <c r="S44" s="15">
        <v>13</v>
      </c>
      <c r="T44" s="15">
        <v>5</v>
      </c>
    </row>
    <row r="45" spans="1:20" ht="25" x14ac:dyDescent="0.35">
      <c r="A45" s="14">
        <f>86</f>
        <v>86</v>
      </c>
      <c r="B45" s="9" t="s">
        <v>114</v>
      </c>
      <c r="C45" s="14">
        <v>12</v>
      </c>
      <c r="D45" s="14">
        <v>405</v>
      </c>
      <c r="E45" s="14">
        <v>53</v>
      </c>
      <c r="F45" s="14">
        <v>35.299999999999997</v>
      </c>
      <c r="G45" s="14">
        <v>2.78</v>
      </c>
      <c r="H45" s="14">
        <v>2.78</v>
      </c>
      <c r="I45" s="13">
        <f t="shared" si="1"/>
        <v>1125.8999999999999</v>
      </c>
      <c r="M45" s="15">
        <v>1303</v>
      </c>
      <c r="N45" s="15">
        <v>282</v>
      </c>
      <c r="O45" s="15">
        <v>752</v>
      </c>
      <c r="P45" s="15">
        <v>183</v>
      </c>
      <c r="Q45" s="15">
        <v>8</v>
      </c>
      <c r="R45" s="15">
        <v>6</v>
      </c>
      <c r="S45" s="15">
        <v>11</v>
      </c>
      <c r="T45" s="15">
        <v>5</v>
      </c>
    </row>
    <row r="46" spans="1:20" ht="25" x14ac:dyDescent="0.35">
      <c r="A46" s="14">
        <f>33</f>
        <v>33</v>
      </c>
      <c r="B46" s="9" t="s">
        <v>60</v>
      </c>
      <c r="C46" s="14">
        <v>27</v>
      </c>
      <c r="D46" s="22">
        <v>1371</v>
      </c>
      <c r="E46" s="14">
        <v>100</v>
      </c>
      <c r="F46" s="14">
        <v>79.599999999999994</v>
      </c>
      <c r="G46" s="14">
        <v>3.29</v>
      </c>
      <c r="H46" s="14">
        <v>3.29</v>
      </c>
      <c r="I46" s="13">
        <f t="shared" si="1"/>
        <v>4510.59</v>
      </c>
      <c r="M46" s="15">
        <v>3162</v>
      </c>
      <c r="N46" s="15">
        <v>906</v>
      </c>
      <c r="O46" s="15">
        <v>1452</v>
      </c>
      <c r="P46" s="15">
        <v>520</v>
      </c>
      <c r="Q46" s="15">
        <v>14</v>
      </c>
      <c r="R46" s="15">
        <v>11</v>
      </c>
      <c r="S46" s="15">
        <v>25</v>
      </c>
      <c r="T46" s="15">
        <v>12</v>
      </c>
    </row>
    <row r="47" spans="1:20" ht="25" x14ac:dyDescent="0.35">
      <c r="A47" s="14">
        <v>126</v>
      </c>
      <c r="B47" s="9" t="s">
        <v>158</v>
      </c>
      <c r="C47" s="14">
        <v>7</v>
      </c>
      <c r="D47" s="14">
        <v>57</v>
      </c>
      <c r="E47" s="14">
        <v>48.8</v>
      </c>
      <c r="F47" s="14">
        <v>19.899999999999999</v>
      </c>
      <c r="G47" s="14">
        <v>2.02</v>
      </c>
      <c r="H47" s="14">
        <v>2.02</v>
      </c>
      <c r="I47" s="13">
        <f t="shared" si="1"/>
        <v>115.14</v>
      </c>
      <c r="M47" s="15">
        <v>387</v>
      </c>
      <c r="N47" s="15">
        <v>153</v>
      </c>
      <c r="O47" s="15">
        <v>226</v>
      </c>
      <c r="P47" s="15">
        <v>109</v>
      </c>
      <c r="Q47" s="15">
        <v>5</v>
      </c>
      <c r="R47" s="15">
        <v>4</v>
      </c>
      <c r="S47" s="15">
        <v>5</v>
      </c>
      <c r="T47" s="15">
        <v>2</v>
      </c>
    </row>
    <row r="48" spans="1:20" ht="25" x14ac:dyDescent="0.35">
      <c r="A48" s="14">
        <f>58</f>
        <v>58</v>
      </c>
      <c r="B48" s="9" t="s">
        <v>85</v>
      </c>
      <c r="C48" s="14">
        <v>13</v>
      </c>
      <c r="D48" s="22">
        <v>1056</v>
      </c>
      <c r="E48" s="14">
        <v>78.599999999999994</v>
      </c>
      <c r="F48" s="14">
        <v>28.9</v>
      </c>
      <c r="G48" s="14">
        <v>3.06</v>
      </c>
      <c r="H48" s="14">
        <v>3.06</v>
      </c>
      <c r="I48" s="13">
        <f t="shared" si="1"/>
        <v>3231.36</v>
      </c>
      <c r="M48" s="15">
        <v>1257</v>
      </c>
      <c r="N48" s="15">
        <v>266</v>
      </c>
      <c r="O48" s="15">
        <v>739</v>
      </c>
      <c r="P48" s="15">
        <v>198</v>
      </c>
      <c r="Q48" s="15">
        <v>9</v>
      </c>
      <c r="R48" s="15">
        <v>7</v>
      </c>
      <c r="S48" s="15">
        <v>14</v>
      </c>
      <c r="T48" s="15">
        <v>6</v>
      </c>
    </row>
    <row r="49" spans="1:20" ht="25" x14ac:dyDescent="0.35">
      <c r="A49" s="14">
        <f>55</f>
        <v>55</v>
      </c>
      <c r="B49" s="9" t="s">
        <v>82</v>
      </c>
      <c r="C49" s="14">
        <v>14</v>
      </c>
      <c r="D49" s="14">
        <v>395</v>
      </c>
      <c r="E49" s="14">
        <v>76.5</v>
      </c>
      <c r="F49" s="14">
        <v>23.4</v>
      </c>
      <c r="G49" s="14">
        <v>3.1</v>
      </c>
      <c r="H49" s="14">
        <v>3.1</v>
      </c>
      <c r="I49" s="13">
        <f t="shared" si="1"/>
        <v>1224.5</v>
      </c>
      <c r="M49" s="15">
        <v>1079</v>
      </c>
      <c r="N49" s="15">
        <v>218</v>
      </c>
      <c r="O49" s="15">
        <v>615</v>
      </c>
      <c r="P49" s="15">
        <v>161</v>
      </c>
      <c r="Q49" s="15">
        <v>8</v>
      </c>
      <c r="R49" s="15">
        <v>6</v>
      </c>
      <c r="S49" s="15">
        <v>12</v>
      </c>
      <c r="T49" s="15">
        <v>4</v>
      </c>
    </row>
    <row r="50" spans="1:20" ht="25" x14ac:dyDescent="0.35">
      <c r="A50" s="14">
        <v>77</v>
      </c>
      <c r="B50" s="9" t="s">
        <v>105</v>
      </c>
      <c r="C50" s="14">
        <v>15</v>
      </c>
      <c r="D50" s="14">
        <v>377</v>
      </c>
      <c r="E50" s="14">
        <v>51.4</v>
      </c>
      <c r="F50" s="14">
        <v>39.1</v>
      </c>
      <c r="G50" s="14">
        <v>2.87</v>
      </c>
      <c r="H50" s="14">
        <v>2.87</v>
      </c>
      <c r="I50" s="13">
        <f t="shared" si="1"/>
        <v>1081.99</v>
      </c>
      <c r="M50" s="15">
        <v>1363</v>
      </c>
      <c r="N50" s="15">
        <v>286</v>
      </c>
      <c r="O50" s="15">
        <v>685</v>
      </c>
      <c r="P50" s="15">
        <v>218</v>
      </c>
      <c r="Q50" s="15">
        <v>9</v>
      </c>
      <c r="R50" s="15">
        <v>7</v>
      </c>
      <c r="S50" s="15">
        <v>13</v>
      </c>
      <c r="T50" s="15">
        <v>7</v>
      </c>
    </row>
    <row r="51" spans="1:20" ht="25" x14ac:dyDescent="0.35">
      <c r="A51" s="14">
        <v>105</v>
      </c>
      <c r="B51" s="9" t="s">
        <v>137</v>
      </c>
      <c r="C51" s="14">
        <v>7</v>
      </c>
      <c r="D51" s="14">
        <v>77</v>
      </c>
      <c r="E51" s="14">
        <v>40.6</v>
      </c>
      <c r="F51" s="14">
        <v>22.2</v>
      </c>
      <c r="G51" s="14">
        <v>2.59</v>
      </c>
      <c r="H51" s="14">
        <v>2.59</v>
      </c>
      <c r="I51" s="13">
        <f t="shared" si="1"/>
        <v>199.42999999999998</v>
      </c>
      <c r="M51" s="15">
        <v>1791</v>
      </c>
      <c r="N51" s="15">
        <v>382</v>
      </c>
      <c r="O51" s="15">
        <v>1090</v>
      </c>
      <c r="P51" s="15">
        <v>252</v>
      </c>
      <c r="Q51" s="15">
        <v>10</v>
      </c>
      <c r="R51" s="15">
        <v>8</v>
      </c>
      <c r="S51" s="15">
        <v>17</v>
      </c>
      <c r="T51" s="15">
        <v>7</v>
      </c>
    </row>
    <row r="52" spans="1:20" ht="37.5" x14ac:dyDescent="0.35">
      <c r="A52" s="14">
        <v>19</v>
      </c>
      <c r="B52" s="9" t="s">
        <v>46</v>
      </c>
      <c r="C52" s="14">
        <v>20</v>
      </c>
      <c r="D52" s="22">
        <v>1040</v>
      </c>
      <c r="E52" s="14">
        <v>100</v>
      </c>
      <c r="F52" s="14">
        <v>73.599999999999994</v>
      </c>
      <c r="G52" s="14">
        <v>3.39</v>
      </c>
      <c r="H52" s="14">
        <v>3.39</v>
      </c>
      <c r="I52" s="13">
        <f t="shared" si="1"/>
        <v>3525.6</v>
      </c>
      <c r="M52" s="15">
        <v>3117</v>
      </c>
      <c r="N52" s="15">
        <v>330</v>
      </c>
      <c r="O52" s="15">
        <v>1599</v>
      </c>
      <c r="P52" s="15">
        <v>255</v>
      </c>
      <c r="Q52" s="15">
        <v>12</v>
      </c>
      <c r="R52" s="15">
        <v>7</v>
      </c>
      <c r="S52" s="15">
        <v>22</v>
      </c>
      <c r="T52" s="15">
        <v>6</v>
      </c>
    </row>
    <row r="53" spans="1:20" ht="25" x14ac:dyDescent="0.35">
      <c r="A53" s="14">
        <v>37</v>
      </c>
      <c r="B53" s="9" t="s">
        <v>64</v>
      </c>
      <c r="C53" s="14">
        <v>22</v>
      </c>
      <c r="D53" s="14">
        <v>964</v>
      </c>
      <c r="E53" s="14">
        <v>100</v>
      </c>
      <c r="F53" s="14">
        <v>94.8</v>
      </c>
      <c r="G53" s="14">
        <v>3.27</v>
      </c>
      <c r="H53" s="14">
        <v>3.27</v>
      </c>
      <c r="I53" s="13">
        <f t="shared" si="1"/>
        <v>3152.28</v>
      </c>
      <c r="M53" s="15">
        <v>1747</v>
      </c>
      <c r="N53" s="15">
        <v>339</v>
      </c>
      <c r="O53" s="15">
        <v>977</v>
      </c>
      <c r="P53" s="15">
        <v>257</v>
      </c>
      <c r="Q53" s="15">
        <v>11</v>
      </c>
      <c r="R53" s="15">
        <v>8</v>
      </c>
      <c r="S53" s="15">
        <v>17</v>
      </c>
      <c r="T53" s="15">
        <v>7</v>
      </c>
    </row>
    <row r="54" spans="1:20" ht="25" x14ac:dyDescent="0.35">
      <c r="A54" s="14">
        <v>108</v>
      </c>
      <c r="B54" s="9" t="s">
        <v>140</v>
      </c>
      <c r="C54" s="14">
        <v>7</v>
      </c>
      <c r="D54" s="14">
        <v>84</v>
      </c>
      <c r="E54" s="14">
        <v>21.2</v>
      </c>
      <c r="F54" s="14">
        <v>20.8</v>
      </c>
      <c r="G54" s="14">
        <v>2.54</v>
      </c>
      <c r="H54" s="14">
        <v>2.54</v>
      </c>
      <c r="I54" s="13">
        <f t="shared" si="1"/>
        <v>213.36</v>
      </c>
      <c r="M54" s="15">
        <v>755</v>
      </c>
      <c r="N54" s="15">
        <v>87</v>
      </c>
      <c r="O54" s="15">
        <v>340</v>
      </c>
      <c r="P54" s="15">
        <v>74</v>
      </c>
      <c r="Q54" s="15">
        <v>6</v>
      </c>
      <c r="R54" s="15">
        <v>4</v>
      </c>
      <c r="S54" s="15">
        <v>7</v>
      </c>
      <c r="T54" s="15">
        <v>2</v>
      </c>
    </row>
    <row r="55" spans="1:20" ht="37.5" x14ac:dyDescent="0.35">
      <c r="A55" s="14">
        <f>30</f>
        <v>30</v>
      </c>
      <c r="B55" s="9" t="s">
        <v>59</v>
      </c>
      <c r="C55" s="14">
        <v>19</v>
      </c>
      <c r="D55" s="14">
        <v>531</v>
      </c>
      <c r="E55" s="14">
        <v>99.2</v>
      </c>
      <c r="F55" s="14">
        <v>77.3</v>
      </c>
      <c r="G55" s="14">
        <v>3.3</v>
      </c>
      <c r="H55" s="14">
        <v>3.3</v>
      </c>
      <c r="I55" s="13">
        <f t="shared" si="1"/>
        <v>1752.3</v>
      </c>
      <c r="M55" s="15">
        <v>3819</v>
      </c>
      <c r="N55" s="15">
        <v>3819</v>
      </c>
      <c r="O55" s="15">
        <v>1354</v>
      </c>
      <c r="P55" s="15">
        <v>1354</v>
      </c>
      <c r="Q55" s="15">
        <v>14</v>
      </c>
      <c r="R55" s="15">
        <v>14</v>
      </c>
      <c r="S55" s="15">
        <v>20</v>
      </c>
      <c r="T55" s="15">
        <v>20</v>
      </c>
    </row>
    <row r="56" spans="1:20" ht="25" x14ac:dyDescent="0.35">
      <c r="A56" s="14">
        <f>40</f>
        <v>40</v>
      </c>
      <c r="B56" s="9" t="s">
        <v>68</v>
      </c>
      <c r="C56" s="14">
        <v>12</v>
      </c>
      <c r="D56" s="14">
        <v>249</v>
      </c>
      <c r="E56" s="14">
        <v>100</v>
      </c>
      <c r="F56" s="14">
        <v>75.5</v>
      </c>
      <c r="G56" s="14">
        <v>3.24</v>
      </c>
      <c r="H56" s="14">
        <v>3.24</v>
      </c>
      <c r="I56" s="13">
        <f t="shared" si="1"/>
        <v>806.7600000000001</v>
      </c>
      <c r="M56" s="15">
        <v>870</v>
      </c>
      <c r="N56" s="15">
        <v>132</v>
      </c>
      <c r="O56" s="15">
        <v>398</v>
      </c>
      <c r="P56" s="15">
        <v>91</v>
      </c>
      <c r="Q56" s="15">
        <v>7</v>
      </c>
      <c r="R56" s="15">
        <v>5</v>
      </c>
      <c r="S56" s="15">
        <v>7</v>
      </c>
      <c r="T56" s="15">
        <v>2</v>
      </c>
    </row>
    <row r="57" spans="1:20" ht="25" x14ac:dyDescent="0.35">
      <c r="A57" s="14">
        <v>124</v>
      </c>
      <c r="B57" s="9" t="s">
        <v>156</v>
      </c>
      <c r="C57" s="14">
        <v>3</v>
      </c>
      <c r="D57" s="14">
        <v>54</v>
      </c>
      <c r="E57" s="14">
        <v>33.4</v>
      </c>
      <c r="F57" s="14">
        <v>6.7</v>
      </c>
      <c r="G57" s="14">
        <v>2.16</v>
      </c>
      <c r="H57" s="14">
        <v>2.16</v>
      </c>
      <c r="I57" s="13">
        <f t="shared" si="1"/>
        <v>116.64000000000001</v>
      </c>
      <c r="M57" s="15">
        <v>436</v>
      </c>
      <c r="N57" s="15">
        <v>182</v>
      </c>
      <c r="O57" s="15">
        <v>305</v>
      </c>
      <c r="P57" s="15">
        <v>116</v>
      </c>
      <c r="Q57" s="15">
        <v>6</v>
      </c>
      <c r="R57" s="15">
        <v>5</v>
      </c>
      <c r="S57" s="15">
        <v>6</v>
      </c>
      <c r="T57" s="15">
        <v>3</v>
      </c>
    </row>
    <row r="58" spans="1:20" ht="37.5" x14ac:dyDescent="0.35">
      <c r="A58" s="14">
        <f>42</f>
        <v>42</v>
      </c>
      <c r="B58" s="9" t="s">
        <v>72</v>
      </c>
      <c r="C58" s="14">
        <v>2</v>
      </c>
      <c r="D58" s="14">
        <v>108</v>
      </c>
      <c r="E58" s="14">
        <v>100</v>
      </c>
      <c r="F58" s="14">
        <v>51.5</v>
      </c>
      <c r="G58" s="14">
        <v>3.23</v>
      </c>
      <c r="H58" s="14">
        <v>3.23</v>
      </c>
      <c r="I58" s="13">
        <f t="shared" si="1"/>
        <v>348.84</v>
      </c>
      <c r="M58" s="15">
        <v>282</v>
      </c>
      <c r="N58" s="15">
        <v>213</v>
      </c>
      <c r="O58" s="15">
        <v>216</v>
      </c>
      <c r="P58" s="15">
        <v>190</v>
      </c>
      <c r="Q58" s="15">
        <v>6</v>
      </c>
      <c r="R58" s="15">
        <v>5</v>
      </c>
      <c r="S58" s="15">
        <v>5</v>
      </c>
      <c r="T58" s="15">
        <v>5</v>
      </c>
    </row>
    <row r="59" spans="1:20" ht="37.5" x14ac:dyDescent="0.35">
      <c r="A59" s="14">
        <f>92</f>
        <v>92</v>
      </c>
      <c r="B59" s="9" t="s">
        <v>121</v>
      </c>
      <c r="C59" s="14">
        <v>4</v>
      </c>
      <c r="D59" s="14">
        <v>58</v>
      </c>
      <c r="E59" s="14">
        <v>55.1</v>
      </c>
      <c r="F59" s="14">
        <v>23.2</v>
      </c>
      <c r="G59" s="14">
        <v>2.72</v>
      </c>
      <c r="H59" s="14">
        <v>2.72</v>
      </c>
      <c r="I59" s="13">
        <f t="shared" si="1"/>
        <v>157.76000000000002</v>
      </c>
      <c r="M59" s="15">
        <v>438</v>
      </c>
      <c r="N59" s="15">
        <v>64</v>
      </c>
      <c r="O59" s="15">
        <v>292</v>
      </c>
      <c r="P59" s="15">
        <v>58</v>
      </c>
      <c r="Q59" s="15">
        <v>5</v>
      </c>
      <c r="R59" s="15">
        <v>4</v>
      </c>
      <c r="S59" s="15">
        <v>6</v>
      </c>
      <c r="T59" s="15">
        <v>2</v>
      </c>
    </row>
    <row r="60" spans="1:20" ht="25" x14ac:dyDescent="0.35">
      <c r="A60" s="14">
        <f>86</f>
        <v>86</v>
      </c>
      <c r="B60" s="9" t="s">
        <v>116</v>
      </c>
      <c r="C60" s="14">
        <v>7</v>
      </c>
      <c r="D60" s="14">
        <v>102</v>
      </c>
      <c r="E60" s="14">
        <v>98.7</v>
      </c>
      <c r="F60" s="14">
        <v>99.8</v>
      </c>
      <c r="G60" s="14">
        <v>2.78</v>
      </c>
      <c r="H60" s="14">
        <v>2.78</v>
      </c>
      <c r="I60" s="13">
        <f t="shared" si="1"/>
        <v>283.56</v>
      </c>
      <c r="M60" s="15">
        <v>384</v>
      </c>
      <c r="N60" s="15">
        <v>98</v>
      </c>
      <c r="O60" s="15">
        <v>229</v>
      </c>
      <c r="P60" s="15">
        <v>67</v>
      </c>
      <c r="Q60" s="15">
        <v>5</v>
      </c>
      <c r="R60" s="15">
        <v>4</v>
      </c>
      <c r="S60" s="15">
        <v>5</v>
      </c>
      <c r="T60" s="15">
        <v>2</v>
      </c>
    </row>
    <row r="61" spans="1:20" ht="25" x14ac:dyDescent="0.35">
      <c r="A61" s="14">
        <f>48</f>
        <v>48</v>
      </c>
      <c r="B61" s="9" t="s">
        <v>75</v>
      </c>
      <c r="C61" s="14">
        <v>18</v>
      </c>
      <c r="D61" s="14">
        <v>578</v>
      </c>
      <c r="E61" s="14">
        <v>100</v>
      </c>
      <c r="F61" s="14">
        <v>71</v>
      </c>
      <c r="G61" s="14">
        <v>3.2</v>
      </c>
      <c r="H61" s="14">
        <v>3.2</v>
      </c>
      <c r="I61" s="13">
        <f t="shared" si="1"/>
        <v>1849.6000000000001</v>
      </c>
      <c r="M61" s="15">
        <v>1864</v>
      </c>
      <c r="N61" s="15">
        <v>381</v>
      </c>
      <c r="O61" s="15">
        <v>1011</v>
      </c>
      <c r="P61" s="15">
        <v>269</v>
      </c>
      <c r="Q61" s="15">
        <v>11</v>
      </c>
      <c r="R61" s="15">
        <v>8</v>
      </c>
      <c r="S61" s="15">
        <v>18</v>
      </c>
      <c r="T61" s="15">
        <v>7</v>
      </c>
    </row>
    <row r="62" spans="1:20" ht="25" x14ac:dyDescent="0.35">
      <c r="A62" s="14">
        <v>90</v>
      </c>
      <c r="B62" s="9" t="s">
        <v>118</v>
      </c>
      <c r="C62" s="14">
        <v>5</v>
      </c>
      <c r="D62" s="14">
        <v>240</v>
      </c>
      <c r="E62" s="14">
        <v>39.1</v>
      </c>
      <c r="F62" s="14">
        <v>14.2</v>
      </c>
      <c r="G62" s="14">
        <v>2.76</v>
      </c>
      <c r="H62" s="14">
        <v>2.76</v>
      </c>
      <c r="I62" s="13">
        <f t="shared" si="1"/>
        <v>662.4</v>
      </c>
      <c r="M62" s="15">
        <v>1571</v>
      </c>
      <c r="N62" s="15">
        <v>200</v>
      </c>
      <c r="O62" s="15">
        <v>808</v>
      </c>
      <c r="P62" s="15">
        <v>169</v>
      </c>
      <c r="Q62" s="15">
        <v>8</v>
      </c>
      <c r="R62" s="15">
        <v>6</v>
      </c>
      <c r="S62" s="15">
        <v>13</v>
      </c>
      <c r="T62" s="15">
        <v>5</v>
      </c>
    </row>
    <row r="63" spans="1:20" ht="25" x14ac:dyDescent="0.35">
      <c r="A63" s="14">
        <f>62</f>
        <v>62</v>
      </c>
      <c r="B63" s="9" t="s">
        <v>89</v>
      </c>
      <c r="C63" s="14">
        <v>21</v>
      </c>
      <c r="D63" s="14">
        <v>649</v>
      </c>
      <c r="E63" s="14">
        <v>61.4</v>
      </c>
      <c r="F63" s="14">
        <v>40.700000000000003</v>
      </c>
      <c r="G63" s="14">
        <v>3.02</v>
      </c>
      <c r="H63" s="14">
        <v>3.02</v>
      </c>
      <c r="I63" s="13">
        <f t="shared" ref="I63:I91" si="2">D63*G63</f>
        <v>1959.98</v>
      </c>
      <c r="M63" s="15">
        <v>2374</v>
      </c>
      <c r="N63" s="15">
        <v>368</v>
      </c>
      <c r="O63" s="15">
        <v>1028</v>
      </c>
      <c r="P63" s="15">
        <v>247</v>
      </c>
      <c r="Q63" s="15">
        <v>10</v>
      </c>
      <c r="R63" s="15">
        <v>8</v>
      </c>
      <c r="S63" s="15">
        <v>15</v>
      </c>
      <c r="T63" s="15">
        <v>7</v>
      </c>
    </row>
    <row r="64" spans="1:20" s="42" customFormat="1" ht="25" x14ac:dyDescent="0.35">
      <c r="A64" s="24">
        <v>6</v>
      </c>
      <c r="B64" s="54" t="s">
        <v>176</v>
      </c>
      <c r="C64" s="24">
        <v>32</v>
      </c>
      <c r="D64" s="40">
        <v>3177</v>
      </c>
      <c r="E64" s="24">
        <v>100</v>
      </c>
      <c r="F64" s="24">
        <v>91.3</v>
      </c>
      <c r="G64" s="24">
        <v>3.5</v>
      </c>
      <c r="H64" s="24">
        <v>3.5</v>
      </c>
      <c r="I64" s="41">
        <f t="shared" si="2"/>
        <v>11119.5</v>
      </c>
      <c r="M64">
        <v>6500</v>
      </c>
      <c r="N64">
        <v>1360</v>
      </c>
      <c r="O64">
        <v>1180</v>
      </c>
      <c r="P64">
        <v>856</v>
      </c>
      <c r="Q64">
        <v>9</v>
      </c>
      <c r="R64">
        <v>12</v>
      </c>
      <c r="S64">
        <v>16</v>
      </c>
      <c r="T64">
        <v>7</v>
      </c>
    </row>
    <row r="65" spans="1:20" x14ac:dyDescent="0.35">
      <c r="A65" s="14">
        <f>48</f>
        <v>48</v>
      </c>
      <c r="B65" s="9" t="s">
        <v>76</v>
      </c>
      <c r="C65" s="14">
        <v>17</v>
      </c>
      <c r="D65" s="14">
        <v>558</v>
      </c>
      <c r="E65" s="14">
        <v>81.400000000000006</v>
      </c>
      <c r="F65" s="14">
        <v>79.400000000000006</v>
      </c>
      <c r="G65" s="14">
        <v>3.2</v>
      </c>
      <c r="H65" s="14">
        <v>3.2</v>
      </c>
      <c r="I65" s="13">
        <f t="shared" si="2"/>
        <v>1785.6000000000001</v>
      </c>
      <c r="M65" s="15">
        <v>1564</v>
      </c>
      <c r="N65" s="15">
        <v>65</v>
      </c>
      <c r="O65" s="15">
        <v>792</v>
      </c>
      <c r="P65" s="15">
        <v>52</v>
      </c>
      <c r="Q65" s="15">
        <v>8</v>
      </c>
      <c r="R65" s="15">
        <v>3</v>
      </c>
      <c r="S65" s="15">
        <v>15</v>
      </c>
      <c r="T65" s="15">
        <v>1</v>
      </c>
    </row>
    <row r="66" spans="1:20" ht="25" x14ac:dyDescent="0.35">
      <c r="A66" s="14">
        <v>61</v>
      </c>
      <c r="B66" s="9" t="s">
        <v>88</v>
      </c>
      <c r="C66" s="14">
        <v>22</v>
      </c>
      <c r="D66" s="14">
        <v>698</v>
      </c>
      <c r="E66" s="14">
        <v>100</v>
      </c>
      <c r="F66" s="14">
        <v>51.6</v>
      </c>
      <c r="G66" s="14">
        <v>3.03</v>
      </c>
      <c r="H66" s="14">
        <v>3.03</v>
      </c>
      <c r="I66" s="13">
        <f t="shared" si="2"/>
        <v>2114.94</v>
      </c>
      <c r="M66" s="15">
        <v>3063</v>
      </c>
      <c r="N66" s="15">
        <v>590</v>
      </c>
      <c r="O66" s="15">
        <v>1462</v>
      </c>
      <c r="P66" s="15">
        <v>381</v>
      </c>
      <c r="Q66" s="15">
        <v>13</v>
      </c>
      <c r="R66" s="15">
        <v>10</v>
      </c>
      <c r="S66" s="15">
        <v>24</v>
      </c>
      <c r="T66" s="15">
        <v>10</v>
      </c>
    </row>
    <row r="67" spans="1:20" x14ac:dyDescent="0.35">
      <c r="A67" s="14">
        <f>28</f>
        <v>28</v>
      </c>
      <c r="B67" s="9" t="s">
        <v>55</v>
      </c>
      <c r="C67" s="14">
        <v>14</v>
      </c>
      <c r="D67" s="14">
        <v>763</v>
      </c>
      <c r="E67" s="14">
        <v>100</v>
      </c>
      <c r="F67" s="14">
        <v>73.8</v>
      </c>
      <c r="G67" s="14">
        <v>3.31</v>
      </c>
      <c r="H67" s="14">
        <v>3.31</v>
      </c>
      <c r="I67" s="13">
        <f t="shared" si="2"/>
        <v>2525.5300000000002</v>
      </c>
      <c r="M67" s="15">
        <v>1920</v>
      </c>
      <c r="N67" s="15">
        <v>378</v>
      </c>
      <c r="O67" s="15">
        <v>980</v>
      </c>
      <c r="P67" s="15">
        <v>289</v>
      </c>
      <c r="Q67" s="15">
        <v>10</v>
      </c>
      <c r="R67" s="15">
        <v>8</v>
      </c>
      <c r="S67" s="15">
        <v>17</v>
      </c>
      <c r="T67" s="15">
        <v>7</v>
      </c>
    </row>
    <row r="68" spans="1:20" ht="25" x14ac:dyDescent="0.35">
      <c r="A68" s="14">
        <f>94</f>
        <v>94</v>
      </c>
      <c r="B68" s="9" t="s">
        <v>123</v>
      </c>
      <c r="C68" s="14">
        <v>9</v>
      </c>
      <c r="D68" s="14">
        <v>120</v>
      </c>
      <c r="E68" s="14">
        <v>32.799999999999997</v>
      </c>
      <c r="F68" s="14">
        <v>26.9</v>
      </c>
      <c r="G68" s="14">
        <v>2.71</v>
      </c>
      <c r="H68" s="14">
        <v>2.71</v>
      </c>
      <c r="I68" s="13">
        <f t="shared" si="2"/>
        <v>325.2</v>
      </c>
      <c r="M68" s="15">
        <v>789</v>
      </c>
      <c r="N68" s="15">
        <v>147</v>
      </c>
      <c r="O68" s="15">
        <v>406</v>
      </c>
      <c r="P68" s="15">
        <v>86</v>
      </c>
      <c r="Q68" s="15">
        <v>7</v>
      </c>
      <c r="R68" s="15">
        <v>5</v>
      </c>
      <c r="S68" s="15">
        <v>8</v>
      </c>
      <c r="T68" s="15">
        <v>3</v>
      </c>
    </row>
    <row r="69" spans="1:20" ht="25" x14ac:dyDescent="0.35">
      <c r="A69" s="14">
        <f>13</f>
        <v>13</v>
      </c>
      <c r="B69" s="9" t="s">
        <v>40</v>
      </c>
      <c r="C69" s="14">
        <v>28</v>
      </c>
      <c r="D69" s="22">
        <v>1461</v>
      </c>
      <c r="E69" s="14">
        <v>97.7</v>
      </c>
      <c r="F69" s="14">
        <v>80.7</v>
      </c>
      <c r="G69" s="14">
        <v>3.43</v>
      </c>
      <c r="H69" s="14">
        <v>3.43</v>
      </c>
      <c r="I69" s="13">
        <f t="shared" si="2"/>
        <v>5011.2300000000005</v>
      </c>
      <c r="M69" s="15">
        <v>196</v>
      </c>
      <c r="N69" s="15">
        <v>105</v>
      </c>
      <c r="O69" s="15">
        <v>177</v>
      </c>
      <c r="P69" s="15">
        <v>102</v>
      </c>
      <c r="Q69" s="15">
        <v>5</v>
      </c>
      <c r="R69" s="15">
        <v>4</v>
      </c>
      <c r="S69" s="15">
        <v>4</v>
      </c>
      <c r="T69" s="15">
        <v>3</v>
      </c>
    </row>
    <row r="70" spans="1:20" ht="25" x14ac:dyDescent="0.35">
      <c r="A70" s="14">
        <v>128</v>
      </c>
      <c r="B70" s="9" t="s">
        <v>160</v>
      </c>
      <c r="C70" s="14">
        <v>7</v>
      </c>
      <c r="D70" s="14">
        <v>66</v>
      </c>
      <c r="E70" s="14">
        <v>24.1</v>
      </c>
      <c r="F70" s="14">
        <v>20.2</v>
      </c>
      <c r="G70" s="14">
        <v>1.89</v>
      </c>
      <c r="H70" s="14">
        <v>1.89</v>
      </c>
      <c r="I70" s="13">
        <f t="shared" si="2"/>
        <v>124.74</v>
      </c>
      <c r="M70" s="15">
        <v>752</v>
      </c>
      <c r="N70" s="15">
        <v>53</v>
      </c>
      <c r="O70" s="15">
        <v>358</v>
      </c>
      <c r="P70" s="15">
        <v>38</v>
      </c>
      <c r="Q70" s="15">
        <v>6</v>
      </c>
      <c r="R70" s="15">
        <v>3</v>
      </c>
      <c r="S70" s="15">
        <v>8</v>
      </c>
      <c r="T70" s="15">
        <v>1</v>
      </c>
    </row>
    <row r="71" spans="1:20" ht="25" x14ac:dyDescent="0.35">
      <c r="A71" s="14">
        <v>80</v>
      </c>
      <c r="B71" s="9" t="s">
        <v>108</v>
      </c>
      <c r="C71" s="14">
        <v>8</v>
      </c>
      <c r="D71" s="14">
        <v>222</v>
      </c>
      <c r="E71" s="14">
        <v>58.2</v>
      </c>
      <c r="F71" s="14">
        <v>22.6</v>
      </c>
      <c r="G71" s="14">
        <v>2.85</v>
      </c>
      <c r="H71" s="14">
        <v>2.85</v>
      </c>
      <c r="I71" s="13">
        <f t="shared" si="2"/>
        <v>632.70000000000005</v>
      </c>
      <c r="M71" s="15">
        <v>2127</v>
      </c>
      <c r="N71" s="15">
        <v>377</v>
      </c>
      <c r="O71" s="15">
        <v>924</v>
      </c>
      <c r="P71" s="15">
        <v>205</v>
      </c>
      <c r="Q71" s="15">
        <v>10</v>
      </c>
      <c r="R71" s="15">
        <v>7</v>
      </c>
      <c r="S71" s="15">
        <v>17</v>
      </c>
      <c r="T71" s="15">
        <v>6</v>
      </c>
    </row>
    <row r="72" spans="1:20" ht="25" x14ac:dyDescent="0.35">
      <c r="A72" s="14">
        <v>60</v>
      </c>
      <c r="B72" s="9" t="s">
        <v>87</v>
      </c>
      <c r="C72" s="14">
        <v>10</v>
      </c>
      <c r="D72" s="14">
        <v>377</v>
      </c>
      <c r="E72" s="14">
        <v>49</v>
      </c>
      <c r="F72" s="14">
        <v>21.1</v>
      </c>
      <c r="G72" s="14">
        <v>3.05</v>
      </c>
      <c r="H72" s="14">
        <v>3.05</v>
      </c>
      <c r="I72" s="13">
        <f t="shared" si="2"/>
        <v>1149.8499999999999</v>
      </c>
      <c r="M72" s="15">
        <v>1149</v>
      </c>
      <c r="N72" s="15">
        <v>319</v>
      </c>
      <c r="O72" s="15">
        <v>589</v>
      </c>
      <c r="P72" s="15">
        <v>216</v>
      </c>
      <c r="Q72" s="15">
        <v>9</v>
      </c>
      <c r="R72" s="15">
        <v>7</v>
      </c>
      <c r="S72" s="15">
        <v>12</v>
      </c>
      <c r="T72" s="15">
        <v>6</v>
      </c>
    </row>
    <row r="73" spans="1:20" ht="25" x14ac:dyDescent="0.35">
      <c r="A73" s="14">
        <v>5</v>
      </c>
      <c r="B73" s="9" t="s">
        <v>32</v>
      </c>
      <c r="C73" s="14">
        <v>28</v>
      </c>
      <c r="D73" s="22">
        <v>1494</v>
      </c>
      <c r="E73" s="14">
        <v>100</v>
      </c>
      <c r="F73" s="14">
        <v>91.3</v>
      </c>
      <c r="G73" s="14">
        <v>3.51</v>
      </c>
      <c r="H73" s="14">
        <v>3.51</v>
      </c>
      <c r="I73" s="13">
        <f t="shared" si="2"/>
        <v>5243.94</v>
      </c>
      <c r="M73" s="15">
        <v>2473</v>
      </c>
      <c r="N73" s="15">
        <v>261</v>
      </c>
      <c r="O73" s="15">
        <v>1329</v>
      </c>
      <c r="P73" s="15">
        <v>211</v>
      </c>
      <c r="Q73" s="15">
        <v>11</v>
      </c>
      <c r="R73" s="15">
        <v>7</v>
      </c>
      <c r="S73" s="15">
        <v>20</v>
      </c>
      <c r="T73" s="15">
        <v>6</v>
      </c>
    </row>
    <row r="74" spans="1:20" s="42" customFormat="1" ht="25" x14ac:dyDescent="0.35">
      <c r="A74" s="24">
        <f>3</f>
        <v>3</v>
      </c>
      <c r="B74" s="16" t="s">
        <v>30</v>
      </c>
      <c r="C74" s="24">
        <v>30</v>
      </c>
      <c r="D74" s="40">
        <v>2847</v>
      </c>
      <c r="E74" s="24">
        <v>112.4</v>
      </c>
      <c r="F74" s="24">
        <v>95.1</v>
      </c>
      <c r="G74" s="24">
        <v>3.53</v>
      </c>
      <c r="H74" s="24">
        <v>3.53</v>
      </c>
      <c r="I74" s="41">
        <f t="shared" si="2"/>
        <v>10049.91</v>
      </c>
      <c r="M74">
        <v>2806</v>
      </c>
      <c r="N74">
        <v>1267</v>
      </c>
      <c r="O74">
        <v>1451</v>
      </c>
      <c r="P74">
        <v>874</v>
      </c>
      <c r="Q74">
        <v>18</v>
      </c>
      <c r="R74">
        <v>8</v>
      </c>
      <c r="S74">
        <v>19</v>
      </c>
      <c r="T74">
        <v>7</v>
      </c>
    </row>
    <row r="75" spans="1:20" ht="37.5" x14ac:dyDescent="0.35">
      <c r="A75" s="14">
        <f>83</f>
        <v>83</v>
      </c>
      <c r="B75" s="9" t="s">
        <v>111</v>
      </c>
      <c r="C75" s="14">
        <v>19</v>
      </c>
      <c r="D75" s="14">
        <v>418</v>
      </c>
      <c r="E75" s="14">
        <v>34.6</v>
      </c>
      <c r="F75" s="14">
        <v>24.5</v>
      </c>
      <c r="G75" s="14">
        <v>2.81</v>
      </c>
      <c r="H75" s="14">
        <v>2.81</v>
      </c>
      <c r="I75" s="13">
        <f t="shared" si="2"/>
        <v>1174.58</v>
      </c>
      <c r="M75" s="15">
        <v>1092</v>
      </c>
      <c r="N75" s="15">
        <v>134</v>
      </c>
      <c r="O75" s="15">
        <v>565</v>
      </c>
      <c r="P75" s="15">
        <v>101</v>
      </c>
      <c r="Q75" s="15">
        <v>8</v>
      </c>
      <c r="R75" s="15">
        <v>5</v>
      </c>
      <c r="S75" s="15">
        <v>11</v>
      </c>
      <c r="T75" s="15">
        <v>3</v>
      </c>
    </row>
    <row r="76" spans="1:20" ht="25" x14ac:dyDescent="0.35">
      <c r="A76" s="14">
        <v>118</v>
      </c>
      <c r="B76" s="9" t="s">
        <v>150</v>
      </c>
      <c r="C76" s="14">
        <v>10</v>
      </c>
      <c r="D76" s="14">
        <v>92</v>
      </c>
      <c r="E76" s="14">
        <v>48.9</v>
      </c>
      <c r="F76" s="14">
        <v>24.9</v>
      </c>
      <c r="G76" s="14">
        <v>2.41</v>
      </c>
      <c r="H76" s="14">
        <v>2.41</v>
      </c>
      <c r="I76" s="13">
        <f t="shared" si="2"/>
        <v>221.72000000000003</v>
      </c>
      <c r="M76" s="15">
        <v>692</v>
      </c>
      <c r="N76" s="15">
        <v>153</v>
      </c>
      <c r="O76" s="15">
        <v>426</v>
      </c>
      <c r="P76" s="15">
        <v>130</v>
      </c>
      <c r="Q76" s="15">
        <v>7</v>
      </c>
      <c r="R76" s="15">
        <v>5</v>
      </c>
      <c r="S76" s="15">
        <v>8</v>
      </c>
      <c r="T76" s="15">
        <v>4</v>
      </c>
    </row>
    <row r="77" spans="1:20" ht="25" x14ac:dyDescent="0.35">
      <c r="A77" s="14">
        <v>120</v>
      </c>
      <c r="B77" s="9" t="s">
        <v>152</v>
      </c>
      <c r="C77" s="14">
        <v>6</v>
      </c>
      <c r="D77" s="14">
        <v>58</v>
      </c>
      <c r="E77" s="14">
        <v>27.4</v>
      </c>
      <c r="F77" s="14">
        <v>8.4</v>
      </c>
      <c r="G77" s="14">
        <v>2.2999999999999998</v>
      </c>
      <c r="H77" s="14">
        <v>2.2999999999999998</v>
      </c>
      <c r="I77" s="13">
        <f t="shared" si="2"/>
        <v>133.39999999999998</v>
      </c>
      <c r="M77" s="15">
        <v>987</v>
      </c>
      <c r="N77" s="15">
        <v>146</v>
      </c>
      <c r="O77" s="15">
        <v>422</v>
      </c>
      <c r="P77" s="15">
        <v>89</v>
      </c>
      <c r="Q77" s="15">
        <v>6</v>
      </c>
      <c r="R77" s="15">
        <v>4</v>
      </c>
      <c r="S77" s="15">
        <v>8</v>
      </c>
      <c r="T77" s="15">
        <v>2</v>
      </c>
    </row>
    <row r="78" spans="1:20" ht="25" x14ac:dyDescent="0.35">
      <c r="A78" s="14">
        <f>110</f>
        <v>110</v>
      </c>
      <c r="B78" s="9" t="s">
        <v>142</v>
      </c>
      <c r="C78" s="14">
        <v>10</v>
      </c>
      <c r="D78" s="14">
        <v>264</v>
      </c>
      <c r="E78" s="14">
        <v>33.200000000000003</v>
      </c>
      <c r="F78" s="14">
        <v>18.5</v>
      </c>
      <c r="G78" s="14">
        <v>2.52</v>
      </c>
      <c r="H78" s="14">
        <v>2.52</v>
      </c>
      <c r="I78" s="13">
        <f t="shared" si="2"/>
        <v>665.28</v>
      </c>
      <c r="M78" s="15">
        <v>1114</v>
      </c>
      <c r="N78" s="15">
        <v>79</v>
      </c>
      <c r="O78" s="15">
        <v>602</v>
      </c>
      <c r="P78" s="15">
        <v>60</v>
      </c>
      <c r="Q78" s="15">
        <v>7</v>
      </c>
      <c r="R78" s="15">
        <v>4</v>
      </c>
      <c r="S78" s="15">
        <v>9</v>
      </c>
      <c r="T78" s="15">
        <v>2</v>
      </c>
    </row>
    <row r="79" spans="1:20" ht="25" x14ac:dyDescent="0.35">
      <c r="A79" s="14">
        <v>20</v>
      </c>
      <c r="B79" s="9" t="s">
        <v>47</v>
      </c>
      <c r="C79" s="14">
        <v>23</v>
      </c>
      <c r="D79" s="14">
        <v>732</v>
      </c>
      <c r="E79" s="14">
        <v>100</v>
      </c>
      <c r="F79" s="14">
        <v>75</v>
      </c>
      <c r="G79" s="14">
        <v>3.38</v>
      </c>
      <c r="H79" s="14">
        <v>3.38</v>
      </c>
      <c r="I79" s="13">
        <f t="shared" si="2"/>
        <v>2474.16</v>
      </c>
      <c r="M79" s="15">
        <v>2941</v>
      </c>
      <c r="N79" s="15">
        <v>454</v>
      </c>
      <c r="O79" s="15">
        <v>1400</v>
      </c>
      <c r="P79" s="15">
        <v>317</v>
      </c>
      <c r="Q79" s="15">
        <v>12</v>
      </c>
      <c r="R79" s="15">
        <v>8</v>
      </c>
      <c r="S79" s="15">
        <v>21</v>
      </c>
      <c r="T79" s="15">
        <v>8</v>
      </c>
    </row>
    <row r="80" spans="1:20" ht="25" x14ac:dyDescent="0.35">
      <c r="A80" s="14">
        <v>106</v>
      </c>
      <c r="B80" s="9" t="s">
        <v>138</v>
      </c>
      <c r="C80" s="14">
        <v>13</v>
      </c>
      <c r="D80" s="14">
        <v>208</v>
      </c>
      <c r="E80" s="14">
        <v>39.9</v>
      </c>
      <c r="F80" s="14">
        <v>23</v>
      </c>
      <c r="G80" s="14">
        <v>2.58</v>
      </c>
      <c r="H80" s="14">
        <v>2.58</v>
      </c>
      <c r="I80" s="13">
        <f t="shared" si="2"/>
        <v>536.64</v>
      </c>
      <c r="M80" s="15">
        <v>991</v>
      </c>
      <c r="N80" s="15">
        <v>233</v>
      </c>
      <c r="O80" s="15">
        <v>534</v>
      </c>
      <c r="P80" s="15">
        <v>172</v>
      </c>
      <c r="Q80" s="15">
        <v>8</v>
      </c>
      <c r="R80" s="15">
        <v>6</v>
      </c>
      <c r="S80" s="15">
        <v>9</v>
      </c>
      <c r="T80" s="15">
        <v>4</v>
      </c>
    </row>
    <row r="81" spans="1:20" s="36" customFormat="1" ht="25" x14ac:dyDescent="0.35">
      <c r="A81" s="38">
        <f>15</f>
        <v>15</v>
      </c>
      <c r="B81" s="18" t="s">
        <v>42</v>
      </c>
      <c r="C81" s="38">
        <v>28</v>
      </c>
      <c r="D81" s="39">
        <v>2563</v>
      </c>
      <c r="E81" s="38">
        <v>100</v>
      </c>
      <c r="F81" s="38">
        <v>83.3</v>
      </c>
      <c r="G81" s="38">
        <v>3.42</v>
      </c>
      <c r="H81" s="38">
        <v>3.42</v>
      </c>
      <c r="I81" s="35">
        <f t="shared" si="2"/>
        <v>8765.4599999999991</v>
      </c>
      <c r="M81" s="37">
        <v>1041</v>
      </c>
      <c r="N81" s="37">
        <v>133</v>
      </c>
      <c r="O81" s="37">
        <v>433</v>
      </c>
      <c r="P81" s="37">
        <v>89</v>
      </c>
      <c r="Q81" s="37">
        <v>7</v>
      </c>
      <c r="R81" s="37">
        <v>8</v>
      </c>
      <c r="S81" s="37">
        <v>6</v>
      </c>
      <c r="T81" s="37">
        <v>5</v>
      </c>
    </row>
    <row r="82" spans="1:20" ht="25" x14ac:dyDescent="0.35">
      <c r="A82" s="14">
        <f>42</f>
        <v>42</v>
      </c>
      <c r="B82" s="9" t="s">
        <v>69</v>
      </c>
      <c r="C82" s="14">
        <v>17</v>
      </c>
      <c r="D82" s="14">
        <v>702</v>
      </c>
      <c r="E82" s="14">
        <v>100</v>
      </c>
      <c r="F82" s="14">
        <v>81.7</v>
      </c>
      <c r="G82" s="14">
        <v>3.23</v>
      </c>
      <c r="H82" s="14">
        <v>3.23</v>
      </c>
      <c r="I82" s="13">
        <f t="shared" si="2"/>
        <v>2267.46</v>
      </c>
      <c r="M82" s="15">
        <v>1486</v>
      </c>
      <c r="N82" s="15">
        <v>287</v>
      </c>
      <c r="O82" s="15">
        <v>728</v>
      </c>
      <c r="P82" s="15">
        <v>206</v>
      </c>
      <c r="Q82" s="15">
        <v>9</v>
      </c>
      <c r="R82" s="15">
        <v>7</v>
      </c>
      <c r="S82" s="15">
        <v>13</v>
      </c>
      <c r="T82" s="15">
        <v>6</v>
      </c>
    </row>
    <row r="83" spans="1:20" ht="25" x14ac:dyDescent="0.35">
      <c r="A83" s="14">
        <f>13</f>
        <v>13</v>
      </c>
      <c r="B83" s="9" t="s">
        <v>41</v>
      </c>
      <c r="C83" s="14">
        <v>28</v>
      </c>
      <c r="D83" s="22">
        <v>1378</v>
      </c>
      <c r="E83" s="14">
        <v>100</v>
      </c>
      <c r="F83" s="14">
        <v>83.8</v>
      </c>
      <c r="G83" s="14">
        <v>3.43</v>
      </c>
      <c r="H83" s="14">
        <v>3.43</v>
      </c>
      <c r="I83" s="13">
        <f t="shared" si="2"/>
        <v>4726.54</v>
      </c>
      <c r="M83" s="15">
        <v>941</v>
      </c>
      <c r="N83" s="15">
        <v>38</v>
      </c>
      <c r="O83" s="15">
        <v>474</v>
      </c>
      <c r="P83" s="15">
        <v>35</v>
      </c>
      <c r="Q83" s="15">
        <v>5</v>
      </c>
      <c r="R83" s="15">
        <v>3</v>
      </c>
      <c r="S83" s="15">
        <v>7</v>
      </c>
      <c r="T83" s="15">
        <v>1</v>
      </c>
    </row>
    <row r="84" spans="1:20" ht="25" x14ac:dyDescent="0.35">
      <c r="A84" s="14">
        <f>116</f>
        <v>116</v>
      </c>
      <c r="B84" s="9" t="s">
        <v>149</v>
      </c>
      <c r="C84" s="14">
        <v>13</v>
      </c>
      <c r="D84" s="14">
        <v>127</v>
      </c>
      <c r="E84" s="14">
        <v>98.2</v>
      </c>
      <c r="F84" s="14">
        <v>18</v>
      </c>
      <c r="G84" s="14">
        <v>2.4300000000000002</v>
      </c>
      <c r="H84" s="14">
        <v>2.4300000000000002</v>
      </c>
      <c r="I84" s="13">
        <f t="shared" si="2"/>
        <v>308.61</v>
      </c>
      <c r="M84" s="15">
        <v>834</v>
      </c>
      <c r="N84" s="15">
        <v>157</v>
      </c>
      <c r="O84" s="15">
        <v>463</v>
      </c>
      <c r="P84" s="15">
        <v>120</v>
      </c>
      <c r="Q84" s="15">
        <v>8</v>
      </c>
      <c r="R84" s="15">
        <v>5</v>
      </c>
      <c r="S84" s="15">
        <v>9</v>
      </c>
      <c r="T84" s="15">
        <v>3</v>
      </c>
    </row>
    <row r="85" spans="1:20" ht="25" x14ac:dyDescent="0.35">
      <c r="A85" s="14">
        <f>78</f>
        <v>78</v>
      </c>
      <c r="B85" s="9" t="s">
        <v>106</v>
      </c>
      <c r="C85" s="14">
        <v>13</v>
      </c>
      <c r="D85" s="14">
        <v>387</v>
      </c>
      <c r="E85" s="14">
        <v>60.2</v>
      </c>
      <c r="F85" s="14">
        <v>24.8</v>
      </c>
      <c r="G85" s="14">
        <v>2.86</v>
      </c>
      <c r="H85" s="14">
        <v>2.86</v>
      </c>
      <c r="I85" s="13">
        <f t="shared" si="2"/>
        <v>1106.82</v>
      </c>
      <c r="M85" s="15">
        <v>1099</v>
      </c>
      <c r="N85" s="15">
        <v>389</v>
      </c>
      <c r="O85" s="15">
        <v>554</v>
      </c>
      <c r="P85" s="15">
        <v>233</v>
      </c>
      <c r="Q85" s="15">
        <v>9</v>
      </c>
      <c r="R85" s="15">
        <v>7</v>
      </c>
      <c r="S85" s="15">
        <v>12</v>
      </c>
      <c r="T85" s="15">
        <v>6</v>
      </c>
    </row>
    <row r="86" spans="1:20" ht="25" x14ac:dyDescent="0.35">
      <c r="A86" s="14">
        <f>62</f>
        <v>62</v>
      </c>
      <c r="B86" s="9" t="s">
        <v>90</v>
      </c>
      <c r="C86" s="14">
        <v>12</v>
      </c>
      <c r="D86" s="14">
        <v>321</v>
      </c>
      <c r="E86" s="14">
        <v>38</v>
      </c>
      <c r="F86" s="14">
        <v>21.2</v>
      </c>
      <c r="G86" s="14">
        <v>3.02</v>
      </c>
      <c r="H86" s="14">
        <v>3.02</v>
      </c>
      <c r="I86" s="13">
        <f t="shared" si="2"/>
        <v>969.42</v>
      </c>
      <c r="M86" s="15">
        <v>1270</v>
      </c>
      <c r="N86" s="15">
        <v>1678</v>
      </c>
      <c r="O86" s="15">
        <v>646</v>
      </c>
      <c r="P86" s="15">
        <v>209</v>
      </c>
      <c r="Q86" s="15">
        <v>9</v>
      </c>
      <c r="R86" s="15">
        <v>7</v>
      </c>
      <c r="S86" s="15">
        <v>13</v>
      </c>
      <c r="T86" s="15">
        <v>5</v>
      </c>
    </row>
    <row r="87" spans="1:20" ht="25" x14ac:dyDescent="0.35">
      <c r="A87" s="14">
        <v>85</v>
      </c>
      <c r="B87" s="9" t="s">
        <v>113</v>
      </c>
      <c r="C87" s="14">
        <v>19</v>
      </c>
      <c r="D87" s="14">
        <v>552</v>
      </c>
      <c r="E87" s="14">
        <v>70.099999999999994</v>
      </c>
      <c r="F87" s="14">
        <v>32.200000000000003</v>
      </c>
      <c r="G87" s="14">
        <v>2.8</v>
      </c>
      <c r="H87" s="14">
        <v>2.8</v>
      </c>
      <c r="I87" s="13">
        <f t="shared" si="2"/>
        <v>1545.6</v>
      </c>
      <c r="M87" s="15">
        <v>1159</v>
      </c>
      <c r="N87" s="15">
        <v>136</v>
      </c>
      <c r="O87" s="15">
        <v>564</v>
      </c>
      <c r="P87" s="15">
        <v>103</v>
      </c>
      <c r="Q87" s="15">
        <v>7</v>
      </c>
      <c r="R87" s="15">
        <v>5</v>
      </c>
      <c r="S87" s="15">
        <v>11</v>
      </c>
      <c r="T87" s="15">
        <v>3</v>
      </c>
    </row>
    <row r="88" spans="1:20" x14ac:dyDescent="0.35">
      <c r="A88" s="14">
        <f>55</f>
        <v>55</v>
      </c>
      <c r="B88" s="9" t="s">
        <v>83</v>
      </c>
      <c r="C88" s="14">
        <v>15</v>
      </c>
      <c r="D88" s="14">
        <v>334</v>
      </c>
      <c r="E88" s="14">
        <v>100</v>
      </c>
      <c r="F88" s="14">
        <v>55.8</v>
      </c>
      <c r="G88" s="14">
        <v>3.1</v>
      </c>
      <c r="H88" s="14">
        <v>3.1</v>
      </c>
      <c r="I88" s="13">
        <f t="shared" si="2"/>
        <v>1035.4000000000001</v>
      </c>
      <c r="M88" s="15">
        <v>1692</v>
      </c>
      <c r="N88" s="15">
        <v>401</v>
      </c>
      <c r="O88" s="15">
        <v>804</v>
      </c>
      <c r="P88" s="15">
        <v>236</v>
      </c>
      <c r="Q88" s="15">
        <v>10</v>
      </c>
      <c r="R88" s="15">
        <v>7</v>
      </c>
      <c r="S88" s="15">
        <v>16</v>
      </c>
      <c r="T88" s="15">
        <v>6</v>
      </c>
    </row>
    <row r="89" spans="1:20" x14ac:dyDescent="0.35">
      <c r="A89" s="14">
        <v>38</v>
      </c>
      <c r="B89" s="9" t="s">
        <v>65</v>
      </c>
      <c r="C89" s="14">
        <v>26</v>
      </c>
      <c r="D89" s="14">
        <v>725</v>
      </c>
      <c r="E89" s="14">
        <v>100</v>
      </c>
      <c r="F89" s="14">
        <v>85.3</v>
      </c>
      <c r="G89" s="14">
        <v>3.26</v>
      </c>
      <c r="H89" s="14">
        <v>3.26</v>
      </c>
      <c r="I89" s="13">
        <f t="shared" si="2"/>
        <v>2363.5</v>
      </c>
      <c r="M89" s="15">
        <v>2005</v>
      </c>
      <c r="N89" s="15">
        <v>470</v>
      </c>
      <c r="O89" s="15">
        <v>979</v>
      </c>
      <c r="P89" s="15">
        <v>322</v>
      </c>
      <c r="Q89" s="15">
        <v>11</v>
      </c>
      <c r="R89" s="15">
        <v>9</v>
      </c>
      <c r="S89" s="15">
        <v>18</v>
      </c>
      <c r="T89" s="15">
        <v>8</v>
      </c>
    </row>
    <row r="90" spans="1:20" s="42" customFormat="1" ht="25" x14ac:dyDescent="0.35">
      <c r="A90" s="24">
        <f>23</f>
        <v>23</v>
      </c>
      <c r="B90" s="16" t="s">
        <v>50</v>
      </c>
      <c r="C90" s="24">
        <v>28</v>
      </c>
      <c r="D90" s="40">
        <v>1686</v>
      </c>
      <c r="E90" s="24">
        <v>99.2</v>
      </c>
      <c r="F90" s="24">
        <v>74.900000000000006</v>
      </c>
      <c r="G90" s="24">
        <v>3.35</v>
      </c>
      <c r="H90" s="24">
        <v>3.35</v>
      </c>
      <c r="I90" s="41">
        <f t="shared" si="2"/>
        <v>5648.1</v>
      </c>
      <c r="M90">
        <v>2350</v>
      </c>
      <c r="N90">
        <v>868</v>
      </c>
      <c r="O90">
        <v>822</v>
      </c>
      <c r="P90">
        <v>588</v>
      </c>
      <c r="Q90">
        <v>8</v>
      </c>
      <c r="R90">
        <v>14</v>
      </c>
      <c r="S90">
        <v>17</v>
      </c>
      <c r="T90">
        <v>7</v>
      </c>
    </row>
    <row r="91" spans="1:20" ht="25" x14ac:dyDescent="0.35">
      <c r="A91" s="14">
        <f>30</f>
        <v>30</v>
      </c>
      <c r="B91" s="9" t="s">
        <v>58</v>
      </c>
      <c r="C91" s="14">
        <v>22</v>
      </c>
      <c r="D91" s="14">
        <v>718</v>
      </c>
      <c r="E91" s="14">
        <v>100</v>
      </c>
      <c r="F91" s="14">
        <v>77.599999999999994</v>
      </c>
      <c r="G91" s="14">
        <v>3.3</v>
      </c>
      <c r="H91" s="14">
        <v>3.3</v>
      </c>
      <c r="I91" s="13">
        <f t="shared" si="2"/>
        <v>2369.4</v>
      </c>
      <c r="M91" s="15">
        <v>4339</v>
      </c>
      <c r="N91" s="15">
        <v>948</v>
      </c>
      <c r="O91" s="15">
        <v>2149</v>
      </c>
      <c r="P91" s="15">
        <v>543</v>
      </c>
      <c r="Q91" s="15">
        <v>15</v>
      </c>
      <c r="R91" s="15">
        <v>12</v>
      </c>
      <c r="S91" s="15">
        <v>30</v>
      </c>
      <c r="T91" s="15">
        <v>14</v>
      </c>
    </row>
    <row r="92" spans="1:20" ht="25" x14ac:dyDescent="0.35">
      <c r="A92" s="14">
        <v>69</v>
      </c>
      <c r="B92" s="9" t="s">
        <v>96</v>
      </c>
      <c r="C92" s="14">
        <v>22</v>
      </c>
      <c r="D92" s="14">
        <v>380</v>
      </c>
      <c r="E92" s="14">
        <v>99.5</v>
      </c>
      <c r="F92" s="14">
        <v>39.299999999999997</v>
      </c>
      <c r="G92" s="14">
        <v>2.98</v>
      </c>
      <c r="H92" s="14">
        <v>2.98</v>
      </c>
      <c r="I92" s="13">
        <f t="shared" ref="I92:I122" si="3">D92*G92</f>
        <v>1132.4000000000001</v>
      </c>
      <c r="M92" s="15">
        <v>1135</v>
      </c>
      <c r="N92" s="15">
        <v>259</v>
      </c>
      <c r="O92" s="15">
        <v>606</v>
      </c>
      <c r="P92" s="15">
        <v>177</v>
      </c>
      <c r="Q92" s="15">
        <v>9</v>
      </c>
      <c r="R92" s="15">
        <v>6</v>
      </c>
      <c r="S92" s="15">
        <v>12</v>
      </c>
      <c r="T92" s="15">
        <v>5</v>
      </c>
    </row>
    <row r="93" spans="1:20" ht="25" x14ac:dyDescent="0.35">
      <c r="A93" s="14">
        <f>25</f>
        <v>25</v>
      </c>
      <c r="B93" s="9" t="s">
        <v>53</v>
      </c>
      <c r="C93" s="14">
        <v>23</v>
      </c>
      <c r="D93" s="22">
        <v>1225</v>
      </c>
      <c r="E93" s="14">
        <v>100</v>
      </c>
      <c r="F93" s="14">
        <v>70.2</v>
      </c>
      <c r="G93" s="14">
        <v>3.34</v>
      </c>
      <c r="H93" s="14">
        <v>3.34</v>
      </c>
      <c r="I93" s="13">
        <f t="shared" si="3"/>
        <v>4091.5</v>
      </c>
      <c r="M93" s="15">
        <v>2084</v>
      </c>
      <c r="N93" s="15">
        <v>280</v>
      </c>
      <c r="O93" s="15">
        <v>1146</v>
      </c>
      <c r="P93" s="15">
        <v>222</v>
      </c>
      <c r="Q93" s="15">
        <v>10</v>
      </c>
      <c r="R93" s="15">
        <v>8</v>
      </c>
      <c r="S93" s="15">
        <v>17</v>
      </c>
      <c r="T93" s="15">
        <v>7</v>
      </c>
    </row>
    <row r="94" spans="1:20" s="42" customFormat="1" ht="25" x14ac:dyDescent="0.35">
      <c r="A94" s="24">
        <v>8</v>
      </c>
      <c r="B94" s="16" t="s">
        <v>35</v>
      </c>
      <c r="C94" s="24">
        <v>31</v>
      </c>
      <c r="D94" s="40">
        <v>2124</v>
      </c>
      <c r="E94" s="24">
        <v>100</v>
      </c>
      <c r="F94" s="24">
        <v>78</v>
      </c>
      <c r="G94" s="24">
        <v>3.47</v>
      </c>
      <c r="H94" s="24">
        <v>3.47</v>
      </c>
      <c r="I94" s="41">
        <f t="shared" si="3"/>
        <v>7370.2800000000007</v>
      </c>
      <c r="M94">
        <v>3340</v>
      </c>
      <c r="N94">
        <v>960</v>
      </c>
      <c r="O94">
        <v>980</v>
      </c>
      <c r="P94">
        <v>687</v>
      </c>
      <c r="Q94">
        <v>8</v>
      </c>
      <c r="R94">
        <v>15</v>
      </c>
      <c r="S94">
        <v>19</v>
      </c>
      <c r="T94">
        <v>4</v>
      </c>
    </row>
    <row r="95" spans="1:20" ht="25" x14ac:dyDescent="0.35">
      <c r="A95" s="14">
        <v>122</v>
      </c>
      <c r="B95" s="9" t="s">
        <v>154</v>
      </c>
      <c r="C95" s="14">
        <v>12</v>
      </c>
      <c r="D95" s="14">
        <v>151</v>
      </c>
      <c r="E95" s="14">
        <v>99.5</v>
      </c>
      <c r="F95" s="14">
        <v>25.2</v>
      </c>
      <c r="G95" s="14">
        <v>2.2200000000000002</v>
      </c>
      <c r="H95" s="14">
        <v>2.2200000000000002</v>
      </c>
      <c r="I95" s="13">
        <f t="shared" si="3"/>
        <v>335.22</v>
      </c>
      <c r="M95" s="15">
        <v>635</v>
      </c>
      <c r="N95" s="15">
        <v>94</v>
      </c>
      <c r="O95" s="15">
        <v>318</v>
      </c>
      <c r="P95" s="15">
        <v>63</v>
      </c>
      <c r="Q95" s="15">
        <v>6</v>
      </c>
      <c r="R95" s="15">
        <v>4</v>
      </c>
      <c r="S95" s="15">
        <v>6</v>
      </c>
      <c r="T95" s="15">
        <v>2</v>
      </c>
    </row>
    <row r="96" spans="1:20" ht="25" x14ac:dyDescent="0.35">
      <c r="A96" s="14">
        <f>25</f>
        <v>25</v>
      </c>
      <c r="B96" s="9" t="s">
        <v>52</v>
      </c>
      <c r="C96" s="14">
        <v>29</v>
      </c>
      <c r="D96" s="22">
        <v>1718</v>
      </c>
      <c r="E96" s="14">
        <v>100</v>
      </c>
      <c r="F96" s="14">
        <v>79</v>
      </c>
      <c r="G96" s="14">
        <v>3.34</v>
      </c>
      <c r="H96" s="14">
        <v>3.34</v>
      </c>
      <c r="I96" s="13">
        <f t="shared" si="3"/>
        <v>5738.12</v>
      </c>
      <c r="M96" s="15">
        <v>627</v>
      </c>
      <c r="N96" s="15">
        <v>53</v>
      </c>
      <c r="O96" s="15">
        <v>351</v>
      </c>
      <c r="P96" s="15">
        <v>46</v>
      </c>
      <c r="Q96" s="15">
        <v>5</v>
      </c>
      <c r="R96" s="15">
        <v>3</v>
      </c>
      <c r="S96" s="15">
        <v>6</v>
      </c>
      <c r="T96" s="15">
        <v>1</v>
      </c>
    </row>
    <row r="97" spans="1:20" s="42" customFormat="1" ht="25" x14ac:dyDescent="0.35">
      <c r="A97" s="24">
        <v>7</v>
      </c>
      <c r="B97" s="16" t="s">
        <v>34</v>
      </c>
      <c r="C97" s="24">
        <v>31</v>
      </c>
      <c r="D97" s="40">
        <v>3405</v>
      </c>
      <c r="E97" s="24">
        <v>106.7</v>
      </c>
      <c r="F97" s="24">
        <v>86.8</v>
      </c>
      <c r="G97" s="24">
        <v>3.49</v>
      </c>
      <c r="H97" s="24">
        <v>3.49</v>
      </c>
      <c r="I97" s="41">
        <f t="shared" si="3"/>
        <v>11883.45</v>
      </c>
      <c r="M97">
        <v>4359</v>
      </c>
      <c r="N97">
        <v>1701</v>
      </c>
      <c r="O97">
        <v>1267</v>
      </c>
      <c r="P97">
        <v>883</v>
      </c>
      <c r="Q97">
        <v>19</v>
      </c>
      <c r="R97">
        <v>8</v>
      </c>
      <c r="S97">
        <v>15</v>
      </c>
      <c r="T97">
        <v>8</v>
      </c>
    </row>
    <row r="98" spans="1:20" ht="25" x14ac:dyDescent="0.35">
      <c r="A98" s="14">
        <v>64</v>
      </c>
      <c r="B98" s="19" t="s">
        <v>91</v>
      </c>
      <c r="C98" s="14">
        <v>18</v>
      </c>
      <c r="D98" s="14">
        <v>440</v>
      </c>
      <c r="E98" s="14">
        <v>100</v>
      </c>
      <c r="F98" s="14">
        <v>50.4</v>
      </c>
      <c r="G98" s="14">
        <v>3.01</v>
      </c>
      <c r="H98" s="14">
        <v>3.01</v>
      </c>
      <c r="I98" s="13">
        <f t="shared" si="3"/>
        <v>1324.3999999999999</v>
      </c>
      <c r="M98" s="15">
        <v>1795</v>
      </c>
      <c r="N98" s="15">
        <v>438</v>
      </c>
      <c r="O98" s="15">
        <v>934</v>
      </c>
      <c r="P98" s="15">
        <v>305</v>
      </c>
      <c r="Q98" s="15">
        <v>11</v>
      </c>
      <c r="R98" s="15">
        <v>9</v>
      </c>
      <c r="S98" s="15">
        <v>18</v>
      </c>
      <c r="T98" s="15">
        <v>8</v>
      </c>
    </row>
    <row r="99" spans="1:20" ht="25" x14ac:dyDescent="0.35">
      <c r="A99" s="14">
        <f>65</f>
        <v>65</v>
      </c>
      <c r="B99" s="9" t="s">
        <v>92</v>
      </c>
      <c r="C99" s="14">
        <v>16</v>
      </c>
      <c r="D99" s="14">
        <v>574</v>
      </c>
      <c r="E99" s="14">
        <v>59.4</v>
      </c>
      <c r="F99" s="14">
        <v>26.9</v>
      </c>
      <c r="G99" s="14">
        <v>3</v>
      </c>
      <c r="H99" s="14">
        <v>3</v>
      </c>
      <c r="I99" s="13">
        <f t="shared" si="3"/>
        <v>1722</v>
      </c>
      <c r="M99" s="15">
        <v>1283</v>
      </c>
      <c r="N99" s="15">
        <v>285</v>
      </c>
      <c r="O99" s="15">
        <v>695</v>
      </c>
      <c r="P99" s="15">
        <v>198</v>
      </c>
      <c r="Q99" s="15">
        <v>9</v>
      </c>
      <c r="R99" s="15">
        <v>7</v>
      </c>
      <c r="S99" s="15">
        <v>13</v>
      </c>
      <c r="T99" s="15">
        <v>5</v>
      </c>
    </row>
    <row r="100" spans="1:20" ht="25" x14ac:dyDescent="0.35">
      <c r="A100" s="14">
        <f>40</f>
        <v>40</v>
      </c>
      <c r="B100" s="9" t="s">
        <v>67</v>
      </c>
      <c r="C100" s="14">
        <v>23</v>
      </c>
      <c r="D100" s="14">
        <v>700</v>
      </c>
      <c r="E100" s="14">
        <v>100</v>
      </c>
      <c r="F100" s="14">
        <v>83.2</v>
      </c>
      <c r="G100" s="14">
        <v>3.24</v>
      </c>
      <c r="H100" s="14">
        <v>3.24</v>
      </c>
      <c r="I100" s="13">
        <f t="shared" si="3"/>
        <v>2268</v>
      </c>
      <c r="M100" s="15">
        <v>2363</v>
      </c>
      <c r="N100" s="15">
        <v>303</v>
      </c>
      <c r="O100" s="15">
        <v>1094</v>
      </c>
      <c r="P100" s="15">
        <v>208</v>
      </c>
      <c r="Q100" s="15">
        <v>10</v>
      </c>
      <c r="R100" s="15">
        <v>7</v>
      </c>
      <c r="S100" s="15">
        <v>16</v>
      </c>
      <c r="T100" s="15">
        <v>6</v>
      </c>
    </row>
    <row r="101" spans="1:20" ht="25" x14ac:dyDescent="0.35">
      <c r="A101" s="14">
        <f>51</f>
        <v>51</v>
      </c>
      <c r="B101" s="9" t="s">
        <v>81</v>
      </c>
      <c r="C101" s="14">
        <v>11</v>
      </c>
      <c r="D101" s="14">
        <v>218</v>
      </c>
      <c r="E101" s="14">
        <v>100</v>
      </c>
      <c r="F101" s="14">
        <v>66.8</v>
      </c>
      <c r="G101" s="14">
        <v>3.11</v>
      </c>
      <c r="H101" s="14">
        <v>3.11</v>
      </c>
      <c r="I101" s="13">
        <f t="shared" si="3"/>
        <v>677.98</v>
      </c>
      <c r="M101" s="15">
        <v>2482</v>
      </c>
      <c r="N101" s="15">
        <v>399</v>
      </c>
      <c r="O101" s="15">
        <v>935</v>
      </c>
      <c r="P101" s="15">
        <v>257</v>
      </c>
      <c r="Q101" s="15">
        <v>10</v>
      </c>
      <c r="R101" s="15">
        <v>7</v>
      </c>
      <c r="S101" s="15">
        <v>16</v>
      </c>
      <c r="T101" s="15">
        <v>6</v>
      </c>
    </row>
    <row r="102" spans="1:20" ht="25" x14ac:dyDescent="0.35">
      <c r="A102" s="14">
        <f>65</f>
        <v>65</v>
      </c>
      <c r="B102" s="9" t="s">
        <v>95</v>
      </c>
      <c r="C102" s="14">
        <v>11</v>
      </c>
      <c r="D102" s="14">
        <v>291</v>
      </c>
      <c r="E102" s="14">
        <v>38.799999999999997</v>
      </c>
      <c r="F102" s="14">
        <v>33.299999999999997</v>
      </c>
      <c r="G102" s="14">
        <v>3</v>
      </c>
      <c r="H102" s="14">
        <v>3</v>
      </c>
      <c r="I102" s="13">
        <f t="shared" si="3"/>
        <v>873</v>
      </c>
      <c r="M102" s="15">
        <v>1195</v>
      </c>
      <c r="N102" s="15">
        <v>191</v>
      </c>
      <c r="O102" s="15">
        <v>643</v>
      </c>
      <c r="P102" s="15">
        <v>145</v>
      </c>
      <c r="Q102" s="15">
        <v>8</v>
      </c>
      <c r="R102" s="15">
        <v>6</v>
      </c>
      <c r="S102" s="15">
        <v>13</v>
      </c>
      <c r="T102" s="15">
        <v>4</v>
      </c>
    </row>
    <row r="103" spans="1:20" ht="25" x14ac:dyDescent="0.35">
      <c r="A103" s="14">
        <v>18</v>
      </c>
      <c r="B103" s="9" t="s">
        <v>45</v>
      </c>
      <c r="C103" s="14">
        <v>25</v>
      </c>
      <c r="D103" s="22">
        <v>1518</v>
      </c>
      <c r="E103" s="14">
        <v>100</v>
      </c>
      <c r="F103" s="14">
        <v>74.2</v>
      </c>
      <c r="G103" s="14">
        <v>3.4</v>
      </c>
      <c r="H103" s="14">
        <v>3.4</v>
      </c>
      <c r="I103" s="13">
        <f t="shared" si="3"/>
        <v>5161.2</v>
      </c>
      <c r="M103" s="15">
        <v>2442</v>
      </c>
      <c r="N103" s="15">
        <v>381</v>
      </c>
      <c r="O103" s="15">
        <v>1217</v>
      </c>
      <c r="P103" s="15">
        <v>293</v>
      </c>
      <c r="Q103" s="15">
        <v>11</v>
      </c>
      <c r="R103" s="15">
        <v>8</v>
      </c>
      <c r="S103" s="15">
        <v>20</v>
      </c>
      <c r="T103" s="15">
        <v>8</v>
      </c>
    </row>
    <row r="104" spans="1:20" ht="25" x14ac:dyDescent="0.35">
      <c r="A104" s="13">
        <f>101</f>
        <v>101</v>
      </c>
      <c r="B104" s="7" t="s">
        <v>133</v>
      </c>
      <c r="C104" s="13">
        <v>12</v>
      </c>
      <c r="D104" s="13">
        <v>195</v>
      </c>
      <c r="E104" s="13">
        <v>31.6</v>
      </c>
      <c r="F104" s="13">
        <v>16.399999999999999</v>
      </c>
      <c r="G104" s="13">
        <v>2.66</v>
      </c>
      <c r="H104" s="13">
        <v>2.66</v>
      </c>
      <c r="I104" s="13">
        <f t="shared" si="3"/>
        <v>518.70000000000005</v>
      </c>
      <c r="M104" s="15">
        <v>1035</v>
      </c>
      <c r="N104" s="15">
        <v>192</v>
      </c>
      <c r="O104" s="15">
        <v>485</v>
      </c>
      <c r="P104" s="15">
        <v>115</v>
      </c>
      <c r="Q104" s="15">
        <v>8</v>
      </c>
      <c r="R104" s="15">
        <v>6</v>
      </c>
      <c r="S104" s="15">
        <v>10</v>
      </c>
      <c r="T104" s="15">
        <v>4</v>
      </c>
    </row>
    <row r="105" spans="1:20" ht="25" x14ac:dyDescent="0.35">
      <c r="A105" s="14">
        <v>17</v>
      </c>
      <c r="B105" s="9" t="s">
        <v>44</v>
      </c>
      <c r="C105" s="14">
        <v>25</v>
      </c>
      <c r="D105" s="22">
        <v>1313</v>
      </c>
      <c r="E105" s="14">
        <v>100</v>
      </c>
      <c r="F105" s="14">
        <v>89.8</v>
      </c>
      <c r="G105" s="14">
        <v>3.41</v>
      </c>
      <c r="H105" s="14">
        <v>3.41</v>
      </c>
      <c r="I105" s="13">
        <f t="shared" si="3"/>
        <v>4477.33</v>
      </c>
      <c r="M105" s="15">
        <v>2332</v>
      </c>
      <c r="N105" s="15">
        <v>896</v>
      </c>
      <c r="O105" s="15">
        <v>1276</v>
      </c>
      <c r="P105" s="15">
        <v>594</v>
      </c>
      <c r="Q105" s="15">
        <v>13</v>
      </c>
      <c r="R105" s="15">
        <v>12</v>
      </c>
      <c r="S105" s="15">
        <v>25</v>
      </c>
      <c r="T105" s="15">
        <v>14</v>
      </c>
    </row>
    <row r="106" spans="1:20" ht="25" x14ac:dyDescent="0.35">
      <c r="A106" s="14">
        <f>28</f>
        <v>28</v>
      </c>
      <c r="B106" s="9" t="s">
        <v>56</v>
      </c>
      <c r="C106" s="14">
        <v>21</v>
      </c>
      <c r="D106" s="14">
        <v>664</v>
      </c>
      <c r="E106" s="14">
        <v>100</v>
      </c>
      <c r="F106" s="14">
        <v>82.5</v>
      </c>
      <c r="G106" s="14">
        <v>3.31</v>
      </c>
      <c r="H106" s="14">
        <v>3.31</v>
      </c>
      <c r="I106" s="13">
        <f t="shared" si="3"/>
        <v>2197.84</v>
      </c>
      <c r="M106" s="15">
        <v>2817</v>
      </c>
      <c r="N106" s="15">
        <v>473</v>
      </c>
      <c r="O106" s="15">
        <v>1310</v>
      </c>
      <c r="P106" s="15">
        <v>329</v>
      </c>
      <c r="Q106" s="15">
        <v>12</v>
      </c>
      <c r="R106" s="15">
        <v>9</v>
      </c>
      <c r="S106" s="15">
        <v>21</v>
      </c>
      <c r="T106" s="15">
        <v>8</v>
      </c>
    </row>
    <row r="107" spans="1:20" ht="25" x14ac:dyDescent="0.35">
      <c r="A107" s="14">
        <f>51</f>
        <v>51</v>
      </c>
      <c r="B107" s="9" t="s">
        <v>79</v>
      </c>
      <c r="C107" s="14">
        <v>15</v>
      </c>
      <c r="D107" s="14">
        <v>446</v>
      </c>
      <c r="E107" s="14">
        <v>98.5</v>
      </c>
      <c r="F107" s="14">
        <v>73.900000000000006</v>
      </c>
      <c r="G107" s="14">
        <v>3.11</v>
      </c>
      <c r="H107" s="14">
        <v>3.11</v>
      </c>
      <c r="I107" s="13">
        <f t="shared" si="3"/>
        <v>1387.06</v>
      </c>
      <c r="M107" s="15">
        <v>2217</v>
      </c>
      <c r="N107" s="15">
        <v>302</v>
      </c>
      <c r="O107" s="15">
        <v>1082</v>
      </c>
      <c r="P107" s="15">
        <v>210</v>
      </c>
      <c r="Q107" s="15">
        <v>10</v>
      </c>
      <c r="R107" s="15">
        <v>7</v>
      </c>
      <c r="S107" s="15">
        <v>17</v>
      </c>
      <c r="T107" s="15">
        <v>6</v>
      </c>
    </row>
    <row r="108" spans="1:20" ht="25" x14ac:dyDescent="0.35">
      <c r="A108" s="14">
        <f>33</f>
        <v>33</v>
      </c>
      <c r="B108" s="9" t="s">
        <v>62</v>
      </c>
      <c r="C108" s="14">
        <v>14</v>
      </c>
      <c r="D108" s="14">
        <v>732</v>
      </c>
      <c r="E108" s="14">
        <v>100</v>
      </c>
      <c r="F108" s="14">
        <v>84.2</v>
      </c>
      <c r="G108" s="14">
        <v>3.29</v>
      </c>
      <c r="H108" s="14">
        <v>3.29</v>
      </c>
      <c r="I108" s="13">
        <f t="shared" si="3"/>
        <v>2408.2800000000002</v>
      </c>
      <c r="M108" s="15">
        <v>1737</v>
      </c>
      <c r="N108" s="15">
        <v>320</v>
      </c>
      <c r="O108" s="15">
        <v>875</v>
      </c>
      <c r="P108" s="15">
        <v>252</v>
      </c>
      <c r="Q108" s="15">
        <v>10</v>
      </c>
      <c r="R108" s="15">
        <v>8</v>
      </c>
      <c r="S108" s="15">
        <v>17</v>
      </c>
      <c r="T108" s="15">
        <v>7</v>
      </c>
    </row>
    <row r="109" spans="1:20" ht="25" x14ac:dyDescent="0.35">
      <c r="A109" s="14">
        <v>91</v>
      </c>
      <c r="B109" s="9" t="s">
        <v>119</v>
      </c>
      <c r="C109" s="14">
        <v>9</v>
      </c>
      <c r="D109" s="14">
        <v>97</v>
      </c>
      <c r="E109" s="14">
        <v>24.6</v>
      </c>
      <c r="F109" s="14">
        <v>39</v>
      </c>
      <c r="G109" s="14">
        <v>2.75</v>
      </c>
      <c r="H109" s="14">
        <v>2.75</v>
      </c>
      <c r="I109" s="13">
        <f t="shared" si="3"/>
        <v>266.75</v>
      </c>
      <c r="M109" s="15">
        <v>1304</v>
      </c>
      <c r="N109" s="15">
        <v>131</v>
      </c>
      <c r="O109" s="15">
        <v>508</v>
      </c>
      <c r="P109" s="15">
        <v>82</v>
      </c>
      <c r="Q109" s="15">
        <v>7</v>
      </c>
      <c r="R109" s="15">
        <v>5</v>
      </c>
      <c r="S109" s="15">
        <v>10</v>
      </c>
      <c r="T109" s="15">
        <v>3</v>
      </c>
    </row>
    <row r="110" spans="1:20" ht="25" x14ac:dyDescent="0.35">
      <c r="A110" s="14">
        <f>33</f>
        <v>33</v>
      </c>
      <c r="B110" s="9" t="s">
        <v>63</v>
      </c>
      <c r="C110" s="14">
        <v>14</v>
      </c>
      <c r="D110" s="14">
        <v>611</v>
      </c>
      <c r="E110" s="14">
        <v>100</v>
      </c>
      <c r="F110" s="14">
        <v>73.2</v>
      </c>
      <c r="G110" s="14">
        <v>3.29</v>
      </c>
      <c r="H110" s="14">
        <v>3.29</v>
      </c>
      <c r="I110" s="13">
        <f t="shared" si="3"/>
        <v>2010.19</v>
      </c>
      <c r="M110" s="15">
        <v>2362</v>
      </c>
      <c r="N110" s="15">
        <v>584</v>
      </c>
      <c r="O110" s="15">
        <v>1211</v>
      </c>
      <c r="P110" s="15">
        <v>392</v>
      </c>
      <c r="Q110" s="15">
        <v>12</v>
      </c>
      <c r="R110" s="15">
        <v>9</v>
      </c>
      <c r="S110" s="15">
        <v>20</v>
      </c>
      <c r="T110" s="15">
        <v>9</v>
      </c>
    </row>
    <row r="111" spans="1:20" ht="25" x14ac:dyDescent="0.35">
      <c r="A111" s="14">
        <f>33</f>
        <v>33</v>
      </c>
      <c r="B111" s="9" t="s">
        <v>61</v>
      </c>
      <c r="C111" s="14">
        <v>25</v>
      </c>
      <c r="D111" s="14">
        <v>830</v>
      </c>
      <c r="E111" s="14">
        <v>92.8</v>
      </c>
      <c r="F111" s="14">
        <v>72.8</v>
      </c>
      <c r="G111" s="14">
        <v>3.29</v>
      </c>
      <c r="H111" s="14">
        <v>3.29</v>
      </c>
      <c r="I111" s="13">
        <f t="shared" si="3"/>
        <v>2730.7</v>
      </c>
      <c r="M111" s="15">
        <v>2332</v>
      </c>
      <c r="N111" s="15">
        <v>227</v>
      </c>
      <c r="O111" s="15">
        <v>1071</v>
      </c>
      <c r="P111" s="15">
        <v>175</v>
      </c>
      <c r="Q111" s="15">
        <v>9</v>
      </c>
      <c r="R111" s="15">
        <v>6</v>
      </c>
      <c r="S111" s="15">
        <v>14</v>
      </c>
      <c r="T111" s="15">
        <v>5</v>
      </c>
    </row>
    <row r="112" spans="1:20" ht="25" x14ac:dyDescent="0.35">
      <c r="A112" s="14">
        <f>70</f>
        <v>70</v>
      </c>
      <c r="B112" s="9" t="s">
        <v>97</v>
      </c>
      <c r="C112" s="14">
        <v>13</v>
      </c>
      <c r="D112" s="14">
        <v>372</v>
      </c>
      <c r="E112" s="14">
        <v>29.9</v>
      </c>
      <c r="F112" s="14">
        <v>28.9</v>
      </c>
      <c r="G112" s="14">
        <v>2.96</v>
      </c>
      <c r="H112" s="14">
        <v>2.96</v>
      </c>
      <c r="I112" s="13">
        <f t="shared" si="3"/>
        <v>1101.1199999999999</v>
      </c>
      <c r="M112" s="15">
        <v>1499</v>
      </c>
      <c r="N112" s="15">
        <v>317</v>
      </c>
      <c r="O112" s="15">
        <v>900</v>
      </c>
      <c r="P112" s="15">
        <v>202</v>
      </c>
      <c r="Q112" s="15">
        <v>9</v>
      </c>
      <c r="R112" s="15">
        <v>7</v>
      </c>
      <c r="S112" s="15">
        <v>12</v>
      </c>
      <c r="T112" s="15">
        <v>6</v>
      </c>
    </row>
    <row r="113" spans="1:20" ht="25" x14ac:dyDescent="0.35">
      <c r="A113" s="14">
        <v>115</v>
      </c>
      <c r="B113" s="9" t="s">
        <v>147</v>
      </c>
      <c r="C113" s="14">
        <v>10</v>
      </c>
      <c r="D113" s="14">
        <v>272</v>
      </c>
      <c r="E113" s="14">
        <v>50</v>
      </c>
      <c r="F113" s="14">
        <v>22.4</v>
      </c>
      <c r="G113" s="14">
        <v>2.48</v>
      </c>
      <c r="H113" s="14">
        <v>2.48</v>
      </c>
      <c r="I113" s="13">
        <f t="shared" si="3"/>
        <v>674.56</v>
      </c>
      <c r="M113" s="15">
        <v>1330</v>
      </c>
      <c r="N113" s="15">
        <v>188</v>
      </c>
      <c r="O113" s="15">
        <v>828</v>
      </c>
      <c r="P113" s="15">
        <v>131</v>
      </c>
      <c r="Q113" s="15">
        <v>8</v>
      </c>
      <c r="R113" s="15">
        <v>6</v>
      </c>
      <c r="S113" s="15">
        <v>13</v>
      </c>
      <c r="T113" s="15">
        <v>4</v>
      </c>
    </row>
    <row r="114" spans="1:20" ht="37.5" x14ac:dyDescent="0.35">
      <c r="A114" s="14">
        <f>112</f>
        <v>112</v>
      </c>
      <c r="B114" s="9" t="s">
        <v>145</v>
      </c>
      <c r="C114" s="14">
        <v>5</v>
      </c>
      <c r="D114" s="14">
        <v>68</v>
      </c>
      <c r="E114" s="14">
        <v>100</v>
      </c>
      <c r="F114" s="14">
        <v>11.8</v>
      </c>
      <c r="G114" s="14">
        <v>2.5</v>
      </c>
      <c r="H114" s="14">
        <v>2.5</v>
      </c>
      <c r="I114" s="13">
        <f t="shared" si="3"/>
        <v>170</v>
      </c>
      <c r="M114" s="15">
        <v>261</v>
      </c>
      <c r="N114" s="15">
        <v>56</v>
      </c>
      <c r="O114" s="15">
        <v>140</v>
      </c>
      <c r="P114" s="15">
        <v>35</v>
      </c>
      <c r="Q114" s="15">
        <v>4</v>
      </c>
      <c r="R114" s="15">
        <v>3</v>
      </c>
      <c r="S114" s="15">
        <v>3</v>
      </c>
      <c r="T114" s="15">
        <v>1</v>
      </c>
    </row>
    <row r="115" spans="1:20" ht="25" x14ac:dyDescent="0.35">
      <c r="A115" s="14">
        <f>15</f>
        <v>15</v>
      </c>
      <c r="B115" s="9" t="s">
        <v>43</v>
      </c>
      <c r="C115" s="14">
        <v>22</v>
      </c>
      <c r="D115" s="22">
        <v>1252</v>
      </c>
      <c r="E115" s="14">
        <v>100</v>
      </c>
      <c r="F115" s="14">
        <v>83.5</v>
      </c>
      <c r="G115" s="14">
        <v>3.42</v>
      </c>
      <c r="H115" s="14">
        <v>3.42</v>
      </c>
      <c r="I115" s="13">
        <f t="shared" si="3"/>
        <v>4281.84</v>
      </c>
      <c r="M115" s="15">
        <v>2019</v>
      </c>
      <c r="N115" s="15">
        <v>212</v>
      </c>
      <c r="O115" s="15">
        <v>1050</v>
      </c>
      <c r="P115" s="15">
        <v>175</v>
      </c>
      <c r="Q115" s="15">
        <v>10</v>
      </c>
      <c r="R115" s="15">
        <v>6</v>
      </c>
      <c r="S115" s="15">
        <v>17</v>
      </c>
      <c r="T115" s="15">
        <v>5</v>
      </c>
    </row>
    <row r="116" spans="1:20" ht="25" x14ac:dyDescent="0.35">
      <c r="A116" s="14">
        <f>99</f>
        <v>99</v>
      </c>
      <c r="B116" s="9" t="s">
        <v>128</v>
      </c>
      <c r="C116" s="14">
        <v>7</v>
      </c>
      <c r="D116" s="14">
        <v>75</v>
      </c>
      <c r="E116" s="14">
        <v>83.7</v>
      </c>
      <c r="F116" s="14">
        <v>13.2</v>
      </c>
      <c r="G116" s="14">
        <v>2.67</v>
      </c>
      <c r="H116" s="14">
        <v>2.67</v>
      </c>
      <c r="I116" s="13">
        <f t="shared" si="3"/>
        <v>200.25</v>
      </c>
      <c r="M116" s="15">
        <v>1410</v>
      </c>
      <c r="N116" s="15">
        <v>197</v>
      </c>
      <c r="O116" s="15">
        <v>648</v>
      </c>
      <c r="P116" s="15">
        <v>122</v>
      </c>
      <c r="Q116" s="15">
        <v>7</v>
      </c>
      <c r="R116" s="15">
        <v>6</v>
      </c>
      <c r="S116" s="15">
        <v>12</v>
      </c>
      <c r="T116" s="15">
        <v>4</v>
      </c>
    </row>
    <row r="117" spans="1:20" ht="25" x14ac:dyDescent="0.35">
      <c r="A117" s="14">
        <f>65</f>
        <v>65</v>
      </c>
      <c r="B117" s="9" t="s">
        <v>93</v>
      </c>
      <c r="C117" s="14">
        <v>13</v>
      </c>
      <c r="D117" s="14">
        <v>393</v>
      </c>
      <c r="E117" s="14">
        <v>53.8</v>
      </c>
      <c r="F117" s="14">
        <v>28.9</v>
      </c>
      <c r="G117" s="14">
        <v>3</v>
      </c>
      <c r="H117" s="14">
        <v>3</v>
      </c>
      <c r="I117" s="13">
        <f t="shared" si="3"/>
        <v>1179</v>
      </c>
      <c r="M117" s="15">
        <v>821</v>
      </c>
      <c r="N117" s="15">
        <v>179</v>
      </c>
      <c r="O117" s="15">
        <v>436</v>
      </c>
      <c r="P117" s="15">
        <v>121</v>
      </c>
      <c r="Q117" s="15">
        <v>7</v>
      </c>
      <c r="R117" s="15">
        <v>5</v>
      </c>
      <c r="S117" s="15">
        <v>8</v>
      </c>
      <c r="T117" s="15">
        <v>3</v>
      </c>
    </row>
    <row r="118" spans="1:20" ht="25" x14ac:dyDescent="0.35">
      <c r="A118" s="14">
        <v>109</v>
      </c>
      <c r="B118" s="9" t="s">
        <v>141</v>
      </c>
      <c r="C118" s="14">
        <v>13</v>
      </c>
      <c r="D118" s="14">
        <v>164</v>
      </c>
      <c r="E118" s="14">
        <v>100</v>
      </c>
      <c r="F118" s="14">
        <v>29.5</v>
      </c>
      <c r="G118" s="14">
        <v>2.5299999999999998</v>
      </c>
      <c r="H118" s="14">
        <v>2.5299999999999998</v>
      </c>
      <c r="I118" s="13">
        <f t="shared" si="3"/>
        <v>414.91999999999996</v>
      </c>
      <c r="M118" s="15">
        <v>734</v>
      </c>
      <c r="N118" s="15">
        <v>130</v>
      </c>
      <c r="O118" s="15">
        <v>494</v>
      </c>
      <c r="P118" s="15">
        <v>100</v>
      </c>
      <c r="Q118" s="15">
        <v>6</v>
      </c>
      <c r="R118" s="15">
        <v>5</v>
      </c>
      <c r="S118" s="15">
        <v>7</v>
      </c>
      <c r="T118" s="15">
        <v>3</v>
      </c>
    </row>
    <row r="119" spans="1:20" ht="25" x14ac:dyDescent="0.35">
      <c r="A119" s="14">
        <v>107</v>
      </c>
      <c r="B119" s="9" t="s">
        <v>139</v>
      </c>
      <c r="C119" s="14">
        <v>17</v>
      </c>
      <c r="D119" s="14">
        <v>296</v>
      </c>
      <c r="E119" s="14">
        <v>40.200000000000003</v>
      </c>
      <c r="F119" s="14">
        <v>30.5</v>
      </c>
      <c r="G119" s="14">
        <v>2.56</v>
      </c>
      <c r="H119" s="14">
        <v>2.56</v>
      </c>
      <c r="I119" s="13">
        <f t="shared" si="3"/>
        <v>757.76</v>
      </c>
      <c r="M119" s="15">
        <v>1383</v>
      </c>
      <c r="N119" s="15">
        <v>260</v>
      </c>
      <c r="O119" s="15">
        <v>758</v>
      </c>
      <c r="P119" s="15">
        <v>180</v>
      </c>
      <c r="Q119" s="15">
        <v>9</v>
      </c>
      <c r="R119" s="15">
        <v>7</v>
      </c>
      <c r="S119" s="15">
        <v>13</v>
      </c>
      <c r="T119" s="15">
        <v>5</v>
      </c>
    </row>
    <row r="120" spans="1:20" x14ac:dyDescent="0.35">
      <c r="A120" s="14">
        <f>10</f>
        <v>10</v>
      </c>
      <c r="B120" s="9" t="s">
        <v>37</v>
      </c>
      <c r="C120" s="14">
        <v>24</v>
      </c>
      <c r="D120" s="14">
        <v>946</v>
      </c>
      <c r="E120" s="14">
        <v>100</v>
      </c>
      <c r="F120" s="14">
        <v>74.599999999999994</v>
      </c>
      <c r="G120" s="14">
        <v>3.45</v>
      </c>
      <c r="H120" s="14">
        <v>3.45</v>
      </c>
      <c r="I120" s="13">
        <f t="shared" si="3"/>
        <v>3263.7000000000003</v>
      </c>
      <c r="M120" s="15">
        <v>1902</v>
      </c>
      <c r="N120" s="15">
        <v>322</v>
      </c>
      <c r="O120" s="15">
        <v>901</v>
      </c>
      <c r="P120" s="15">
        <v>227</v>
      </c>
      <c r="Q120" s="15">
        <v>10</v>
      </c>
      <c r="R120" s="15">
        <v>7</v>
      </c>
      <c r="S120" s="15">
        <v>15</v>
      </c>
      <c r="T120" s="15">
        <v>6</v>
      </c>
    </row>
    <row r="121" spans="1:20" ht="37.5" x14ac:dyDescent="0.35">
      <c r="A121" s="14">
        <v>123</v>
      </c>
      <c r="B121" s="19" t="s">
        <v>155</v>
      </c>
      <c r="C121" s="14">
        <v>4</v>
      </c>
      <c r="D121" s="14">
        <v>22</v>
      </c>
      <c r="E121" s="14">
        <v>35.6</v>
      </c>
      <c r="F121" s="14">
        <v>16.399999999999999</v>
      </c>
      <c r="G121" s="14">
        <v>2.19</v>
      </c>
      <c r="H121" s="14">
        <v>2.19</v>
      </c>
      <c r="I121" s="13">
        <f t="shared" si="3"/>
        <v>48.18</v>
      </c>
      <c r="M121" s="15">
        <v>411</v>
      </c>
      <c r="N121" s="15">
        <v>129</v>
      </c>
      <c r="O121" s="15">
        <v>235</v>
      </c>
      <c r="P121" s="15">
        <v>89</v>
      </c>
      <c r="Q121" s="15">
        <v>5</v>
      </c>
      <c r="R121" s="15">
        <v>4</v>
      </c>
      <c r="S121" s="15">
        <v>5</v>
      </c>
      <c r="T121" s="15">
        <v>1</v>
      </c>
    </row>
    <row r="122" spans="1:20" ht="25" x14ac:dyDescent="0.35">
      <c r="A122" s="14">
        <f>116</f>
        <v>116</v>
      </c>
      <c r="B122" s="9" t="s">
        <v>148</v>
      </c>
      <c r="C122" s="14">
        <v>13</v>
      </c>
      <c r="D122" s="14">
        <v>161</v>
      </c>
      <c r="E122" s="14">
        <v>55.9</v>
      </c>
      <c r="F122" s="14">
        <v>29</v>
      </c>
      <c r="G122" s="14">
        <v>2.4300000000000002</v>
      </c>
      <c r="H122" s="14">
        <v>2.4300000000000002</v>
      </c>
      <c r="I122" s="13">
        <f t="shared" si="3"/>
        <v>391.23</v>
      </c>
      <c r="M122" s="15">
        <v>173</v>
      </c>
      <c r="N122" s="15">
        <v>73</v>
      </c>
      <c r="O122" s="15">
        <v>127</v>
      </c>
      <c r="P122" s="15">
        <v>63</v>
      </c>
      <c r="Q122" s="15">
        <v>4</v>
      </c>
      <c r="R122" s="15">
        <v>4</v>
      </c>
      <c r="S122" s="15">
        <v>3</v>
      </c>
      <c r="T122" s="15">
        <v>2</v>
      </c>
    </row>
  </sheetData>
  <mergeCells count="1"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opLeftCell="A2" workbookViewId="0">
      <selection activeCell="O11" sqref="O11"/>
    </sheetView>
  </sheetViews>
  <sheetFormatPr defaultRowHeight="14.5" x14ac:dyDescent="0.35"/>
  <cols>
    <col min="2" max="2" width="11.08984375" customWidth="1"/>
    <col min="11" max="11" width="11.08984375" customWidth="1"/>
  </cols>
  <sheetData>
    <row r="1" spans="1:35" ht="18.5" x14ac:dyDescent="0.45">
      <c r="A1" s="111" t="s">
        <v>189</v>
      </c>
      <c r="B1" s="111"/>
      <c r="C1" s="111"/>
      <c r="D1" s="111"/>
      <c r="E1" s="111"/>
      <c r="F1" s="111"/>
      <c r="G1" s="111"/>
      <c r="H1" s="111"/>
      <c r="J1" s="57" t="s">
        <v>193</v>
      </c>
    </row>
    <row r="2" spans="1:35" s="33" customFormat="1" ht="37.5" x14ac:dyDescent="0.35">
      <c r="A2" s="32">
        <v>96</v>
      </c>
      <c r="B2" s="17" t="s">
        <v>124</v>
      </c>
      <c r="C2" s="32">
        <v>14</v>
      </c>
      <c r="D2" s="32">
        <v>290</v>
      </c>
      <c r="E2" s="32">
        <v>24</v>
      </c>
      <c r="F2" s="32">
        <v>14.1</v>
      </c>
      <c r="G2" s="32">
        <v>2.7</v>
      </c>
      <c r="H2" s="32">
        <f t="shared" ref="H2:H11" si="0">E2*G2/100</f>
        <v>0.64800000000000013</v>
      </c>
      <c r="I2" s="32">
        <f t="shared" ref="I2:I11" si="1">D2*G2</f>
        <v>783</v>
      </c>
      <c r="J2" s="65" t="s">
        <v>192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</row>
    <row r="3" spans="1:35" s="49" customFormat="1" ht="29" x14ac:dyDescent="0.35">
      <c r="A3" s="46">
        <v>129</v>
      </c>
      <c r="B3" s="47" t="s">
        <v>161</v>
      </c>
      <c r="C3" s="46">
        <v>2</v>
      </c>
      <c r="D3" s="46">
        <v>71</v>
      </c>
      <c r="E3" s="46">
        <v>100</v>
      </c>
      <c r="F3" s="46">
        <v>48.4</v>
      </c>
      <c r="G3" s="46">
        <v>1.74</v>
      </c>
      <c r="H3" s="48">
        <f t="shared" si="0"/>
        <v>1.74</v>
      </c>
      <c r="I3" s="48">
        <f t="shared" si="1"/>
        <v>123.54</v>
      </c>
      <c r="J3" s="49" t="s">
        <v>192</v>
      </c>
      <c r="K3" s="63" t="s">
        <v>197</v>
      </c>
      <c r="L3" s="66" t="s">
        <v>198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</row>
    <row r="4" spans="1:35" s="36" customFormat="1" ht="37.5" x14ac:dyDescent="0.35">
      <c r="A4" s="46">
        <v>114</v>
      </c>
      <c r="B4" s="51" t="s">
        <v>146</v>
      </c>
      <c r="C4" s="46">
        <v>2</v>
      </c>
      <c r="D4" s="46">
        <v>25</v>
      </c>
      <c r="E4" s="46">
        <v>40.1</v>
      </c>
      <c r="F4" s="46">
        <v>48.4</v>
      </c>
      <c r="G4" s="46">
        <v>2.4900000000000002</v>
      </c>
      <c r="H4" s="48">
        <f t="shared" si="0"/>
        <v>0.99849000000000021</v>
      </c>
      <c r="I4" s="48">
        <f t="shared" si="1"/>
        <v>62.250000000000007</v>
      </c>
      <c r="J4" s="64" t="s">
        <v>192</v>
      </c>
      <c r="K4" s="63" t="s">
        <v>197</v>
      </c>
      <c r="L4" s="66" t="s">
        <v>198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s="36" customFormat="1" ht="37.5" x14ac:dyDescent="0.35">
      <c r="A5" s="38">
        <v>73</v>
      </c>
      <c r="B5" s="18" t="s">
        <v>101</v>
      </c>
      <c r="C5" s="38">
        <v>14</v>
      </c>
      <c r="D5" s="38">
        <v>458</v>
      </c>
      <c r="E5" s="38">
        <v>31.7</v>
      </c>
      <c r="F5" s="38">
        <v>16</v>
      </c>
      <c r="G5" s="38">
        <v>2.93</v>
      </c>
      <c r="H5" s="35">
        <f t="shared" si="0"/>
        <v>0.92881000000000002</v>
      </c>
      <c r="I5" s="35">
        <f t="shared" si="1"/>
        <v>1341.94</v>
      </c>
      <c r="J5" s="62" t="s">
        <v>192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</row>
    <row r="6" spans="1:35" s="36" customFormat="1" ht="25" x14ac:dyDescent="0.35">
      <c r="A6" s="38">
        <f>112</f>
        <v>112</v>
      </c>
      <c r="B6" s="18" t="s">
        <v>144</v>
      </c>
      <c r="C6" s="38">
        <v>19</v>
      </c>
      <c r="D6" s="38">
        <v>256</v>
      </c>
      <c r="E6" s="38">
        <v>59.4</v>
      </c>
      <c r="F6" s="38">
        <v>29.1</v>
      </c>
      <c r="G6" s="38">
        <v>2.5</v>
      </c>
      <c r="H6" s="35">
        <f t="shared" si="0"/>
        <v>1.4850000000000001</v>
      </c>
      <c r="I6" s="35">
        <f t="shared" si="1"/>
        <v>640</v>
      </c>
      <c r="J6" s="62" t="s">
        <v>192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</row>
    <row r="7" spans="1:35" s="36" customFormat="1" ht="25" x14ac:dyDescent="0.35">
      <c r="A7" s="38">
        <f>42</f>
        <v>42</v>
      </c>
      <c r="B7" s="18" t="s">
        <v>70</v>
      </c>
      <c r="C7" s="38">
        <v>16</v>
      </c>
      <c r="D7" s="38">
        <v>461</v>
      </c>
      <c r="E7" s="38">
        <v>100</v>
      </c>
      <c r="F7" s="38">
        <v>67.900000000000006</v>
      </c>
      <c r="G7" s="38">
        <v>3.23</v>
      </c>
      <c r="H7" s="35">
        <f t="shared" si="0"/>
        <v>3.23</v>
      </c>
      <c r="I7" s="35">
        <f t="shared" si="1"/>
        <v>1489.03</v>
      </c>
      <c r="J7" s="62" t="s">
        <v>192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</row>
    <row r="8" spans="1:35" s="49" customFormat="1" ht="29" x14ac:dyDescent="0.35">
      <c r="A8" s="46">
        <f>15</f>
        <v>15</v>
      </c>
      <c r="B8" s="51" t="s">
        <v>42</v>
      </c>
      <c r="C8" s="46">
        <v>28</v>
      </c>
      <c r="D8" s="52">
        <v>2563</v>
      </c>
      <c r="E8" s="46">
        <v>100</v>
      </c>
      <c r="F8" s="46">
        <v>83.3</v>
      </c>
      <c r="G8" s="46">
        <v>3.42</v>
      </c>
      <c r="H8" s="48">
        <f t="shared" si="0"/>
        <v>3.42</v>
      </c>
      <c r="I8" s="48">
        <f t="shared" si="1"/>
        <v>8765.4599999999991</v>
      </c>
      <c r="J8" s="64" t="s">
        <v>192</v>
      </c>
      <c r="K8" s="63" t="s">
        <v>197</v>
      </c>
      <c r="L8" s="66" t="s">
        <v>203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</row>
    <row r="9" spans="1:35" s="36" customFormat="1" ht="50" x14ac:dyDescent="0.35">
      <c r="A9" s="38">
        <f>70</f>
        <v>70</v>
      </c>
      <c r="B9" s="18" t="s">
        <v>98</v>
      </c>
      <c r="C9" s="38">
        <v>7</v>
      </c>
      <c r="D9" s="38">
        <v>116</v>
      </c>
      <c r="E9" s="38">
        <v>74.099999999999994</v>
      </c>
      <c r="F9" s="38">
        <v>48.4</v>
      </c>
      <c r="G9" s="38">
        <v>2.96</v>
      </c>
      <c r="H9" s="35">
        <f t="shared" si="0"/>
        <v>2.1933599999999998</v>
      </c>
      <c r="I9" s="35">
        <f t="shared" si="1"/>
        <v>343.36</v>
      </c>
      <c r="J9" s="62" t="s">
        <v>192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</row>
    <row r="10" spans="1:35" s="36" customFormat="1" ht="25" x14ac:dyDescent="0.35">
      <c r="A10" s="38">
        <v>119</v>
      </c>
      <c r="B10" s="18" t="s">
        <v>151</v>
      </c>
      <c r="C10" s="38">
        <v>12</v>
      </c>
      <c r="D10" s="38">
        <v>148</v>
      </c>
      <c r="E10" s="38">
        <v>48.6</v>
      </c>
      <c r="F10" s="38">
        <v>30.3</v>
      </c>
      <c r="G10" s="38">
        <v>2.3199999999999998</v>
      </c>
      <c r="H10" s="35">
        <f t="shared" si="0"/>
        <v>1.1275199999999999</v>
      </c>
      <c r="I10" s="35">
        <f t="shared" si="1"/>
        <v>343.35999999999996</v>
      </c>
      <c r="J10" s="62" t="s">
        <v>192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</row>
    <row r="11" spans="1:35" ht="25" x14ac:dyDescent="0.35">
      <c r="A11" s="38">
        <f>23</f>
        <v>23</v>
      </c>
      <c r="B11" s="18" t="s">
        <v>51</v>
      </c>
      <c r="C11" s="38">
        <v>26</v>
      </c>
      <c r="D11" s="39">
        <v>1251</v>
      </c>
      <c r="E11" s="38">
        <v>100</v>
      </c>
      <c r="F11" s="38">
        <v>81.8</v>
      </c>
      <c r="G11" s="38">
        <v>3.35</v>
      </c>
      <c r="H11" s="35">
        <f t="shared" si="0"/>
        <v>3.35</v>
      </c>
      <c r="I11" s="35">
        <f t="shared" si="1"/>
        <v>4190.8500000000004</v>
      </c>
      <c r="J11" s="62" t="s">
        <v>192</v>
      </c>
      <c r="K11" s="36"/>
      <c r="L11" s="36"/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E20" sqref="E20"/>
    </sheetView>
  </sheetViews>
  <sheetFormatPr defaultRowHeight="14.5" x14ac:dyDescent="0.35"/>
  <cols>
    <col min="2" max="2" width="15.90625" customWidth="1"/>
  </cols>
  <sheetData>
    <row r="1" spans="1:20" ht="15.5" x14ac:dyDescent="0.35">
      <c r="A1" s="110" t="s">
        <v>190</v>
      </c>
      <c r="B1" s="110"/>
      <c r="C1" s="110"/>
      <c r="D1" s="110"/>
      <c r="E1" s="110"/>
      <c r="F1" s="110"/>
      <c r="G1" s="110"/>
      <c r="H1" s="110"/>
    </row>
    <row r="2" spans="1:20" s="42" customFormat="1" ht="25" x14ac:dyDescent="0.35">
      <c r="A2" s="41">
        <v>1</v>
      </c>
      <c r="B2" s="44" t="s">
        <v>28</v>
      </c>
      <c r="C2" s="41">
        <v>11</v>
      </c>
      <c r="D2" s="45">
        <v>1550</v>
      </c>
      <c r="E2" s="41">
        <v>100</v>
      </c>
      <c r="F2" s="41">
        <v>91.9</v>
      </c>
      <c r="G2" s="41">
        <v>3.63</v>
      </c>
      <c r="H2" s="41">
        <f>E2*G2/100</f>
        <v>3.63</v>
      </c>
      <c r="I2" s="41">
        <f>D2*G2</f>
        <v>5626.5</v>
      </c>
      <c r="J2" s="42" t="s">
        <v>192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</row>
    <row r="3" spans="1:20" s="42" customFormat="1" ht="25" x14ac:dyDescent="0.35">
      <c r="A3" s="24">
        <f>3</f>
        <v>3</v>
      </c>
      <c r="B3" s="16" t="s">
        <v>30</v>
      </c>
      <c r="C3" s="24">
        <v>30</v>
      </c>
      <c r="D3" s="40">
        <v>2847</v>
      </c>
      <c r="E3" s="24">
        <v>112.4</v>
      </c>
      <c r="F3" s="24">
        <v>95.1</v>
      </c>
      <c r="G3" s="24">
        <v>3.53</v>
      </c>
      <c r="H3" s="41">
        <f>E3*G3/100</f>
        <v>3.9677199999999999</v>
      </c>
      <c r="I3" s="41">
        <f>D3*G3</f>
        <v>10049.91</v>
      </c>
      <c r="J3" s="42" t="s">
        <v>192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3">
        <v>0</v>
      </c>
      <c r="T3" s="43">
        <v>0</v>
      </c>
    </row>
    <row r="4" spans="1:20" s="42" customFormat="1" ht="25" x14ac:dyDescent="0.35">
      <c r="A4" s="24">
        <f>23</f>
        <v>23</v>
      </c>
      <c r="B4" s="16" t="s">
        <v>50</v>
      </c>
      <c r="C4" s="24">
        <v>28</v>
      </c>
      <c r="D4" s="40">
        <v>1686</v>
      </c>
      <c r="E4" s="24">
        <v>99.2</v>
      </c>
      <c r="F4" s="24">
        <v>74.900000000000006</v>
      </c>
      <c r="G4" s="24">
        <v>3.35</v>
      </c>
      <c r="H4" s="41">
        <f>E4*G4/100</f>
        <v>3.3231999999999999</v>
      </c>
      <c r="I4" s="41">
        <f>D4*G4</f>
        <v>5648.1</v>
      </c>
      <c r="J4" s="42" t="s">
        <v>192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</row>
    <row r="5" spans="1:20" s="42" customFormat="1" ht="25" x14ac:dyDescent="0.35">
      <c r="A5" s="24">
        <v>8</v>
      </c>
      <c r="B5" s="16" t="s">
        <v>35</v>
      </c>
      <c r="C5" s="24">
        <v>31</v>
      </c>
      <c r="D5" s="40">
        <v>2124</v>
      </c>
      <c r="E5" s="24">
        <v>100</v>
      </c>
      <c r="F5" s="24">
        <v>78</v>
      </c>
      <c r="G5" s="24">
        <v>3.47</v>
      </c>
      <c r="H5" s="41">
        <f>E5*G5/100</f>
        <v>3.47</v>
      </c>
      <c r="I5" s="41">
        <f>D5*G5</f>
        <v>7370.2800000000007</v>
      </c>
      <c r="J5" s="42" t="s">
        <v>192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</row>
    <row r="6" spans="1:20" s="42" customFormat="1" ht="25" x14ac:dyDescent="0.35">
      <c r="A6" s="24">
        <v>7</v>
      </c>
      <c r="B6" s="16" t="s">
        <v>34</v>
      </c>
      <c r="C6" s="24">
        <v>31</v>
      </c>
      <c r="D6" s="40">
        <v>3405</v>
      </c>
      <c r="E6" s="24">
        <v>106.7</v>
      </c>
      <c r="F6" s="24">
        <v>86.8</v>
      </c>
      <c r="G6" s="24">
        <v>3.49</v>
      </c>
      <c r="H6" s="41">
        <f>E6*G6/100</f>
        <v>3.7238300000000004</v>
      </c>
      <c r="I6" s="41">
        <f>D6*G6</f>
        <v>11883.45</v>
      </c>
      <c r="J6" s="42" t="s">
        <v>192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</row>
    <row r="7" spans="1:20" x14ac:dyDescent="0.35">
      <c r="B7" s="53"/>
    </row>
    <row r="8" spans="1:20" x14ac:dyDescent="0.35">
      <c r="B8" s="53" t="s">
        <v>191</v>
      </c>
      <c r="J8" s="55" t="s">
        <v>192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workbookViewId="0">
      <selection activeCell="Q18" sqref="Q18"/>
    </sheetView>
  </sheetViews>
  <sheetFormatPr defaultRowHeight="14.5" x14ac:dyDescent="0.35"/>
  <cols>
    <col min="2" max="2" width="16.54296875" customWidth="1"/>
    <col min="3" max="3" width="6.90625" customWidth="1"/>
    <col min="4" max="4" width="7" customWidth="1"/>
    <col min="5" max="5" width="8.1796875" customWidth="1"/>
    <col min="6" max="6" width="6.90625" customWidth="1"/>
    <col min="7" max="7" width="7.36328125" customWidth="1"/>
    <col min="8" max="8" width="7.54296875" customWidth="1"/>
    <col min="9" max="9" width="7.6328125" customWidth="1"/>
    <col min="10" max="10" width="8.08984375" customWidth="1"/>
    <col min="11" max="11" width="9.453125" customWidth="1"/>
    <col min="12" max="12" width="6.7265625" customWidth="1"/>
  </cols>
  <sheetData>
    <row r="2" spans="1:19" ht="18.5" x14ac:dyDescent="0.45">
      <c r="A2" s="57" t="s">
        <v>209</v>
      </c>
      <c r="B2" s="67"/>
      <c r="C2" s="113" t="s">
        <v>202</v>
      </c>
      <c r="D2" s="114"/>
      <c r="E2" s="114"/>
      <c r="F2" s="114"/>
      <c r="G2" s="114"/>
      <c r="H2" s="114"/>
      <c r="I2" s="114"/>
      <c r="J2" s="114"/>
      <c r="K2" s="114"/>
      <c r="L2" s="114"/>
    </row>
    <row r="3" spans="1:19" ht="27" customHeight="1" x14ac:dyDescent="0.35">
      <c r="B3" s="68"/>
      <c r="C3" s="69" t="s">
        <v>14</v>
      </c>
      <c r="D3" s="69" t="s">
        <v>163</v>
      </c>
      <c r="E3" s="69" t="s">
        <v>164</v>
      </c>
      <c r="F3" s="69" t="s">
        <v>168</v>
      </c>
      <c r="G3" s="69" t="s">
        <v>169</v>
      </c>
      <c r="H3" s="69" t="s">
        <v>170</v>
      </c>
      <c r="I3" s="69" t="s">
        <v>171</v>
      </c>
      <c r="J3" s="69" t="s">
        <v>172</v>
      </c>
      <c r="K3" s="69" t="s">
        <v>173</v>
      </c>
      <c r="L3" s="69" t="s">
        <v>200</v>
      </c>
      <c r="M3" s="69" t="s">
        <v>168</v>
      </c>
      <c r="N3" s="69" t="s">
        <v>169</v>
      </c>
      <c r="O3" s="69" t="s">
        <v>170</v>
      </c>
      <c r="P3" s="69" t="s">
        <v>171</v>
      </c>
      <c r="Q3" s="69" t="s">
        <v>172</v>
      </c>
      <c r="R3" s="69" t="s">
        <v>173</v>
      </c>
      <c r="S3" s="69" t="s">
        <v>200</v>
      </c>
    </row>
    <row r="4" spans="1:19" x14ac:dyDescent="0.35">
      <c r="B4" s="68" t="s">
        <v>163</v>
      </c>
      <c r="C4" s="76">
        <v>0.65</v>
      </c>
      <c r="D4" s="76"/>
      <c r="E4" s="76"/>
      <c r="F4" s="70"/>
      <c r="G4" s="70"/>
      <c r="H4" s="70"/>
      <c r="I4" s="70"/>
      <c r="J4" s="70"/>
      <c r="K4" s="70"/>
      <c r="L4" s="70"/>
    </row>
    <row r="5" spans="1:19" x14ac:dyDescent="0.35">
      <c r="B5" s="68" t="s">
        <v>164</v>
      </c>
      <c r="C5" s="77">
        <v>0.81</v>
      </c>
      <c r="D5" s="77">
        <v>0.61</v>
      </c>
      <c r="E5" s="76"/>
      <c r="F5" s="70"/>
      <c r="G5" s="70"/>
      <c r="H5" s="70"/>
      <c r="I5" s="70"/>
      <c r="J5" s="70"/>
      <c r="K5" s="70"/>
      <c r="L5" s="70"/>
    </row>
    <row r="6" spans="1:19" x14ac:dyDescent="0.35">
      <c r="B6" s="72" t="s">
        <v>168</v>
      </c>
      <c r="C6" s="73">
        <v>0.42</v>
      </c>
      <c r="D6" s="73">
        <v>0.03</v>
      </c>
      <c r="E6" s="73">
        <v>0.41</v>
      </c>
      <c r="F6" s="70"/>
      <c r="G6" s="70"/>
      <c r="H6" s="70"/>
      <c r="I6" s="70"/>
      <c r="J6" s="70"/>
      <c r="K6" s="70"/>
      <c r="L6" s="70"/>
    </row>
    <row r="7" spans="1:19" x14ac:dyDescent="0.35">
      <c r="B7" s="74" t="s">
        <v>169</v>
      </c>
      <c r="C7" s="73">
        <v>0.27</v>
      </c>
      <c r="D7" s="73">
        <v>-0.02</v>
      </c>
      <c r="E7" s="73">
        <v>0.23</v>
      </c>
      <c r="F7" s="71">
        <v>0.6</v>
      </c>
      <c r="G7" s="70"/>
      <c r="H7" s="70"/>
      <c r="I7" s="70"/>
      <c r="J7" s="70"/>
      <c r="K7" s="70"/>
      <c r="L7" s="70"/>
      <c r="M7" s="93">
        <v>0.65</v>
      </c>
      <c r="N7" s="93"/>
      <c r="O7" s="93"/>
      <c r="P7" s="93"/>
      <c r="Q7" s="93"/>
      <c r="R7" s="93"/>
      <c r="S7" s="93"/>
    </row>
    <row r="8" spans="1:19" x14ac:dyDescent="0.35">
      <c r="B8" s="74" t="s">
        <v>170</v>
      </c>
      <c r="C8" s="75">
        <v>0.4</v>
      </c>
      <c r="D8" s="73">
        <v>0.02</v>
      </c>
      <c r="E8" s="73">
        <v>0.37</v>
      </c>
      <c r="F8" s="70">
        <v>0.97</v>
      </c>
      <c r="G8" s="70">
        <v>0.53</v>
      </c>
      <c r="H8" s="70"/>
      <c r="I8" s="70"/>
      <c r="J8" s="70"/>
      <c r="K8" s="70"/>
      <c r="L8" s="70"/>
      <c r="M8" s="95">
        <v>0.89</v>
      </c>
      <c r="N8" s="93">
        <v>0.53</v>
      </c>
      <c r="O8" s="93"/>
      <c r="P8" s="93"/>
      <c r="Q8" s="93"/>
      <c r="R8" s="93"/>
      <c r="S8" s="93"/>
    </row>
    <row r="9" spans="1:19" x14ac:dyDescent="0.35">
      <c r="B9" s="74" t="s">
        <v>171</v>
      </c>
      <c r="C9" s="73">
        <v>0.35</v>
      </c>
      <c r="D9" s="73">
        <v>-0.01</v>
      </c>
      <c r="E9" s="73">
        <v>0.34</v>
      </c>
      <c r="F9" s="70">
        <v>0.78</v>
      </c>
      <c r="G9" s="70">
        <v>0.88</v>
      </c>
      <c r="H9" s="70">
        <v>0.75</v>
      </c>
      <c r="I9" s="70"/>
      <c r="J9" s="70"/>
      <c r="K9" s="70"/>
      <c r="L9" s="70"/>
      <c r="M9" s="94">
        <v>0.8</v>
      </c>
      <c r="N9" s="94">
        <v>0.9</v>
      </c>
      <c r="O9" s="95">
        <v>0.71</v>
      </c>
      <c r="P9" s="93"/>
      <c r="Q9" s="93"/>
      <c r="R9" s="93"/>
      <c r="S9" s="93"/>
    </row>
    <row r="10" spans="1:19" x14ac:dyDescent="0.35">
      <c r="B10" s="74" t="s">
        <v>172</v>
      </c>
      <c r="C10" s="73">
        <v>0.28000000000000003</v>
      </c>
      <c r="D10" s="73">
        <v>-0.16</v>
      </c>
      <c r="E10" s="73">
        <v>0.24</v>
      </c>
      <c r="F10" s="70">
        <v>0.89</v>
      </c>
      <c r="G10" s="70">
        <v>0.56999999999999995</v>
      </c>
      <c r="H10" s="70">
        <v>0.89</v>
      </c>
      <c r="I10" s="70">
        <v>0.76</v>
      </c>
      <c r="J10" s="70"/>
      <c r="K10" s="70"/>
      <c r="L10" s="70"/>
      <c r="M10" s="95">
        <v>0.81</v>
      </c>
      <c r="N10" s="93">
        <v>0.64</v>
      </c>
      <c r="O10" s="93">
        <v>0.88</v>
      </c>
      <c r="P10" s="93">
        <v>0.78</v>
      </c>
      <c r="Q10" s="93"/>
      <c r="R10" s="93"/>
      <c r="S10" s="93"/>
    </row>
    <row r="11" spans="1:19" x14ac:dyDescent="0.35">
      <c r="B11" s="74" t="s">
        <v>173</v>
      </c>
      <c r="C11" s="73">
        <v>0.28999999999999998</v>
      </c>
      <c r="D11" s="73">
        <v>-0.15</v>
      </c>
      <c r="E11" s="73">
        <v>0.24</v>
      </c>
      <c r="F11" s="70">
        <v>0.84</v>
      </c>
      <c r="G11" s="70">
        <v>0.68</v>
      </c>
      <c r="H11" s="70">
        <v>0.84</v>
      </c>
      <c r="I11" s="70">
        <v>0.86</v>
      </c>
      <c r="J11" s="70">
        <v>0.95</v>
      </c>
      <c r="K11" s="70"/>
      <c r="L11" s="70"/>
      <c r="M11" s="95">
        <v>0.79</v>
      </c>
      <c r="N11" s="93">
        <v>0.71</v>
      </c>
      <c r="O11" s="95">
        <v>0.75</v>
      </c>
      <c r="P11" s="93">
        <v>0.85</v>
      </c>
      <c r="Q11" s="95">
        <v>0.75</v>
      </c>
      <c r="R11" s="93"/>
      <c r="S11" s="93"/>
    </row>
    <row r="12" spans="1:19" x14ac:dyDescent="0.35">
      <c r="B12" s="74" t="s">
        <v>200</v>
      </c>
      <c r="C12" s="73">
        <v>0.37</v>
      </c>
      <c r="D12" s="73">
        <v>-0.03</v>
      </c>
      <c r="E12" s="73">
        <v>0.34</v>
      </c>
      <c r="F12" s="70">
        <v>0.94</v>
      </c>
      <c r="G12" s="70">
        <v>0.54</v>
      </c>
      <c r="H12" s="70">
        <v>0.96</v>
      </c>
      <c r="I12" s="70">
        <v>0.77</v>
      </c>
      <c r="J12" s="70">
        <v>0.95</v>
      </c>
      <c r="K12" s="71">
        <v>0.9</v>
      </c>
      <c r="L12" s="70"/>
      <c r="M12" s="95">
        <v>0.83</v>
      </c>
      <c r="N12" s="94">
        <v>0.6</v>
      </c>
      <c r="O12" s="95">
        <v>0.94</v>
      </c>
      <c r="P12" s="95">
        <v>0.67</v>
      </c>
      <c r="Q12" s="95">
        <v>0.88</v>
      </c>
      <c r="R12" s="95">
        <v>0.81</v>
      </c>
      <c r="S12" s="95"/>
    </row>
    <row r="13" spans="1:19" x14ac:dyDescent="0.35">
      <c r="B13" s="74" t="s">
        <v>201</v>
      </c>
      <c r="C13" s="73">
        <v>0.39</v>
      </c>
      <c r="D13" s="75">
        <v>-0.03</v>
      </c>
      <c r="E13" s="73">
        <v>0.36</v>
      </c>
      <c r="F13" s="70">
        <v>0.84</v>
      </c>
      <c r="G13" s="70">
        <v>0.78</v>
      </c>
      <c r="H13" s="70">
        <v>0.83</v>
      </c>
      <c r="I13" s="70">
        <v>0.95</v>
      </c>
      <c r="J13" s="70">
        <v>0.87</v>
      </c>
      <c r="K13" s="70">
        <v>0.95</v>
      </c>
      <c r="L13" s="70">
        <v>0.87</v>
      </c>
      <c r="M13" s="95">
        <v>0.73</v>
      </c>
      <c r="N13" s="95">
        <v>0.73</v>
      </c>
      <c r="O13" s="95">
        <v>0.79</v>
      </c>
      <c r="P13" s="95">
        <v>0.81</v>
      </c>
      <c r="Q13" s="95">
        <v>0.83</v>
      </c>
      <c r="R13" s="95">
        <v>0.87</v>
      </c>
      <c r="S13" s="95">
        <v>0.84</v>
      </c>
    </row>
    <row r="15" spans="1:19" ht="18.5" x14ac:dyDescent="0.45">
      <c r="A15" s="57" t="s">
        <v>208</v>
      </c>
      <c r="B15" s="67" t="s">
        <v>204</v>
      </c>
      <c r="C15" s="113" t="s">
        <v>202</v>
      </c>
      <c r="D15" s="114"/>
      <c r="E15" s="114"/>
      <c r="F15" s="114"/>
      <c r="G15" s="114"/>
      <c r="H15" s="114"/>
      <c r="I15" s="114"/>
      <c r="J15" s="114"/>
      <c r="K15" s="114"/>
      <c r="L15" s="114"/>
    </row>
    <row r="16" spans="1:19" ht="29" x14ac:dyDescent="0.35">
      <c r="B16" s="68" t="s">
        <v>205</v>
      </c>
      <c r="C16" s="69" t="s">
        <v>14</v>
      </c>
      <c r="D16" s="69" t="s">
        <v>163</v>
      </c>
      <c r="E16" s="69" t="s">
        <v>164</v>
      </c>
      <c r="F16" s="69" t="s">
        <v>168</v>
      </c>
      <c r="G16" s="69" t="s">
        <v>169</v>
      </c>
      <c r="H16" s="69" t="s">
        <v>170</v>
      </c>
      <c r="I16" s="69" t="s">
        <v>171</v>
      </c>
      <c r="J16" s="69" t="s">
        <v>172</v>
      </c>
      <c r="K16" s="69" t="s">
        <v>173</v>
      </c>
      <c r="L16" s="69" t="s">
        <v>200</v>
      </c>
    </row>
    <row r="17" spans="1:12" x14ac:dyDescent="0.35">
      <c r="B17" s="68" t="s">
        <v>163</v>
      </c>
      <c r="C17" s="76">
        <v>0.65</v>
      </c>
      <c r="D17" s="76"/>
      <c r="E17" s="76"/>
      <c r="F17" s="70"/>
      <c r="G17" s="70"/>
      <c r="H17" s="70"/>
      <c r="I17" s="70"/>
      <c r="J17" s="70"/>
      <c r="K17" s="70"/>
      <c r="L17" s="70"/>
    </row>
    <row r="18" spans="1:12" x14ac:dyDescent="0.35">
      <c r="B18" s="68" t="s">
        <v>164</v>
      </c>
      <c r="C18" s="77">
        <v>0.81</v>
      </c>
      <c r="D18" s="77">
        <v>0.61</v>
      </c>
      <c r="E18" s="76"/>
      <c r="F18" s="70"/>
      <c r="G18" s="70"/>
      <c r="H18" s="70"/>
      <c r="I18" s="70"/>
      <c r="J18" s="70"/>
      <c r="K18" s="70"/>
      <c r="L18" s="70"/>
    </row>
    <row r="19" spans="1:12" x14ac:dyDescent="0.35">
      <c r="B19" s="72" t="s">
        <v>168</v>
      </c>
      <c r="C19" s="73">
        <v>0.62</v>
      </c>
      <c r="D19" s="73">
        <v>0.59</v>
      </c>
      <c r="E19" s="73">
        <v>0.57999999999999996</v>
      </c>
      <c r="F19" s="70"/>
      <c r="G19" s="70"/>
      <c r="H19" s="70"/>
      <c r="I19" s="70"/>
      <c r="J19" s="70"/>
      <c r="K19" s="70"/>
      <c r="L19" s="70"/>
    </row>
    <row r="20" spans="1:12" x14ac:dyDescent="0.35">
      <c r="B20" s="74" t="s">
        <v>169</v>
      </c>
      <c r="C20" s="73">
        <v>0.43</v>
      </c>
      <c r="D20" s="75">
        <v>0.4</v>
      </c>
      <c r="E20" s="73">
        <v>0.38</v>
      </c>
      <c r="F20" s="71">
        <v>0.6</v>
      </c>
      <c r="G20" s="70"/>
      <c r="H20" s="70"/>
      <c r="I20" s="70"/>
      <c r="J20" s="70"/>
      <c r="K20" s="70"/>
      <c r="L20" s="70"/>
    </row>
    <row r="21" spans="1:12" x14ac:dyDescent="0.35">
      <c r="B21" s="74" t="s">
        <v>170</v>
      </c>
      <c r="C21" s="75">
        <v>0.59</v>
      </c>
      <c r="D21" s="73">
        <v>0.41</v>
      </c>
      <c r="E21" s="73">
        <v>0.55000000000000004</v>
      </c>
      <c r="F21" s="70">
        <v>0.97</v>
      </c>
      <c r="G21" s="70">
        <v>0.53</v>
      </c>
      <c r="H21" s="70"/>
      <c r="I21" s="70"/>
      <c r="J21" s="70"/>
      <c r="K21" s="70"/>
      <c r="L21" s="70"/>
    </row>
    <row r="22" spans="1:12" x14ac:dyDescent="0.35">
      <c r="B22" s="74" t="s">
        <v>171</v>
      </c>
      <c r="C22" s="73">
        <v>0.53</v>
      </c>
      <c r="D22" s="73">
        <v>0.53</v>
      </c>
      <c r="E22" s="75">
        <v>0.5</v>
      </c>
      <c r="F22" s="70">
        <v>0.78</v>
      </c>
      <c r="G22" s="70">
        <v>0.88</v>
      </c>
      <c r="H22" s="70">
        <v>0.75</v>
      </c>
      <c r="I22" s="70"/>
      <c r="J22" s="70"/>
      <c r="K22" s="70"/>
      <c r="L22" s="70"/>
    </row>
    <row r="23" spans="1:12" x14ac:dyDescent="0.35">
      <c r="B23" s="74" t="s">
        <v>172</v>
      </c>
      <c r="C23" s="75">
        <v>0.6</v>
      </c>
      <c r="D23" s="73">
        <v>0.47</v>
      </c>
      <c r="E23" s="73">
        <v>0.55000000000000004</v>
      </c>
      <c r="F23" s="70">
        <v>0.89</v>
      </c>
      <c r="G23" s="70">
        <v>0.56999999999999995</v>
      </c>
      <c r="H23" s="70">
        <v>0.89</v>
      </c>
      <c r="I23" s="70">
        <v>0.76</v>
      </c>
      <c r="J23" s="70"/>
      <c r="K23" s="70"/>
      <c r="L23" s="70"/>
    </row>
    <row r="24" spans="1:12" x14ac:dyDescent="0.35">
      <c r="B24" s="74" t="s">
        <v>173</v>
      </c>
      <c r="C24" s="73">
        <v>0.57999999999999996</v>
      </c>
      <c r="D24" s="73">
        <v>0.52</v>
      </c>
      <c r="E24" s="73">
        <v>0.44</v>
      </c>
      <c r="F24" s="70">
        <v>0.84</v>
      </c>
      <c r="G24" s="70">
        <v>0.68</v>
      </c>
      <c r="H24" s="70">
        <v>0.84</v>
      </c>
      <c r="I24" s="70">
        <v>0.86</v>
      </c>
      <c r="J24" s="70">
        <v>0.95</v>
      </c>
      <c r="K24" s="70"/>
      <c r="L24" s="70"/>
    </row>
    <row r="25" spans="1:12" x14ac:dyDescent="0.35">
      <c r="B25" s="74" t="s">
        <v>200</v>
      </c>
      <c r="C25" s="73">
        <v>0.57999999999999996</v>
      </c>
      <c r="D25" s="73">
        <v>0.33</v>
      </c>
      <c r="E25" s="73">
        <v>0.54</v>
      </c>
      <c r="F25" s="70">
        <v>0.94</v>
      </c>
      <c r="G25" s="70">
        <v>0.54</v>
      </c>
      <c r="H25" s="70">
        <v>0.96</v>
      </c>
      <c r="I25" s="70">
        <v>0.77</v>
      </c>
      <c r="J25" s="70">
        <v>0.95</v>
      </c>
      <c r="K25" s="71">
        <v>0.9</v>
      </c>
      <c r="L25" s="70"/>
    </row>
    <row r="26" spans="1:12" x14ac:dyDescent="0.35">
      <c r="B26" s="74" t="s">
        <v>201</v>
      </c>
      <c r="C26" s="73">
        <v>0.55000000000000004</v>
      </c>
      <c r="D26" s="75">
        <v>0.28000000000000003</v>
      </c>
      <c r="E26" s="75">
        <v>0.5</v>
      </c>
      <c r="F26" s="70">
        <v>0.84</v>
      </c>
      <c r="G26" s="70">
        <v>0.78</v>
      </c>
      <c r="H26" s="70">
        <v>0.83</v>
      </c>
      <c r="I26" s="70">
        <v>0.95</v>
      </c>
      <c r="J26" s="70">
        <v>0.87</v>
      </c>
      <c r="K26" s="70">
        <v>0.95</v>
      </c>
      <c r="L26" s="70">
        <v>0.87</v>
      </c>
    </row>
    <row r="28" spans="1:12" ht="18.5" x14ac:dyDescent="0.45">
      <c r="A28" s="57" t="s">
        <v>207</v>
      </c>
      <c r="B28" s="67" t="s">
        <v>206</v>
      </c>
      <c r="C28" s="113" t="s">
        <v>202</v>
      </c>
      <c r="D28" s="114"/>
      <c r="E28" s="114"/>
      <c r="F28" s="114"/>
      <c r="G28" s="114"/>
      <c r="H28" s="114"/>
      <c r="I28" s="114"/>
      <c r="J28" s="114"/>
      <c r="K28" s="114"/>
      <c r="L28" s="114"/>
    </row>
    <row r="29" spans="1:12" ht="29" x14ac:dyDescent="0.35">
      <c r="B29" s="68"/>
      <c r="C29" s="69" t="s">
        <v>14</v>
      </c>
      <c r="D29" s="69" t="s">
        <v>163</v>
      </c>
      <c r="E29" s="69" t="s">
        <v>164</v>
      </c>
      <c r="F29" s="69" t="s">
        <v>168</v>
      </c>
      <c r="G29" s="69" t="s">
        <v>169</v>
      </c>
      <c r="H29" s="69" t="s">
        <v>170</v>
      </c>
      <c r="I29" s="69" t="s">
        <v>171</v>
      </c>
      <c r="J29" s="69" t="s">
        <v>172</v>
      </c>
      <c r="K29" s="69" t="s">
        <v>173</v>
      </c>
      <c r="L29" s="69" t="s">
        <v>200</v>
      </c>
    </row>
    <row r="30" spans="1:12" x14ac:dyDescent="0.35">
      <c r="B30" s="68" t="s">
        <v>163</v>
      </c>
      <c r="C30" s="76">
        <v>0.65</v>
      </c>
      <c r="D30" s="76"/>
      <c r="E30" s="76"/>
      <c r="F30" s="70"/>
      <c r="G30" s="70"/>
      <c r="H30" s="70"/>
      <c r="I30" s="70"/>
      <c r="J30" s="70"/>
      <c r="K30" s="70"/>
      <c r="L30" s="70"/>
    </row>
    <row r="31" spans="1:12" x14ac:dyDescent="0.35">
      <c r="B31" s="68" t="s">
        <v>164</v>
      </c>
      <c r="C31" s="77">
        <v>0.81</v>
      </c>
      <c r="D31" s="77">
        <v>0.61</v>
      </c>
      <c r="E31" s="76"/>
      <c r="F31" s="70"/>
      <c r="G31" s="70"/>
      <c r="H31" s="70"/>
      <c r="I31" s="70"/>
      <c r="J31" s="70"/>
      <c r="K31" s="70"/>
      <c r="L31" s="70"/>
    </row>
    <row r="32" spans="1:12" x14ac:dyDescent="0.35">
      <c r="B32" s="72" t="s">
        <v>168</v>
      </c>
      <c r="C32" s="73">
        <v>0.73</v>
      </c>
      <c r="D32" s="73">
        <v>0.67</v>
      </c>
      <c r="E32" s="75">
        <v>0.7</v>
      </c>
      <c r="F32" s="70"/>
      <c r="G32" s="70"/>
      <c r="H32" s="70"/>
      <c r="I32" s="70"/>
      <c r="J32" s="70"/>
      <c r="K32" s="70"/>
      <c r="L32" s="70"/>
    </row>
    <row r="33" spans="2:19" x14ac:dyDescent="0.35">
      <c r="B33" s="74" t="s">
        <v>169</v>
      </c>
      <c r="C33" s="73">
        <v>0.64</v>
      </c>
      <c r="D33" s="75">
        <v>0.54</v>
      </c>
      <c r="E33" s="73">
        <v>0.63</v>
      </c>
      <c r="F33" s="71">
        <v>0.6</v>
      </c>
      <c r="G33" s="70"/>
      <c r="H33" s="70"/>
      <c r="I33" s="70"/>
      <c r="J33" s="70"/>
      <c r="K33" s="70"/>
      <c r="L33" s="70"/>
    </row>
    <row r="34" spans="2:19" x14ac:dyDescent="0.35">
      <c r="B34" s="74" t="s">
        <v>170</v>
      </c>
      <c r="C34" s="75">
        <v>0.67</v>
      </c>
      <c r="D34" s="73">
        <v>0.66</v>
      </c>
      <c r="E34" s="73">
        <v>0.66</v>
      </c>
      <c r="F34" s="70">
        <v>0.97</v>
      </c>
      <c r="G34" s="70">
        <v>0.53</v>
      </c>
      <c r="H34" s="70"/>
      <c r="I34" s="70"/>
      <c r="J34" s="70"/>
      <c r="K34" s="70"/>
      <c r="L34" s="70"/>
    </row>
    <row r="35" spans="2:19" x14ac:dyDescent="0.35">
      <c r="B35" s="74" t="s">
        <v>171</v>
      </c>
      <c r="C35" s="73">
        <v>0.65</v>
      </c>
      <c r="D35" s="75">
        <v>0.6</v>
      </c>
      <c r="E35" s="75">
        <v>0.65</v>
      </c>
      <c r="F35" s="70">
        <v>0.78</v>
      </c>
      <c r="G35" s="70">
        <v>0.88</v>
      </c>
      <c r="H35" s="70">
        <v>0.75</v>
      </c>
      <c r="I35" s="70"/>
      <c r="J35" s="70"/>
      <c r="K35" s="70"/>
      <c r="L35" s="70"/>
    </row>
    <row r="36" spans="2:19" x14ac:dyDescent="0.35">
      <c r="B36" s="74" t="s">
        <v>172</v>
      </c>
      <c r="C36" s="75">
        <v>0.62</v>
      </c>
      <c r="D36" s="73">
        <v>0.61</v>
      </c>
      <c r="E36" s="73">
        <v>0.61</v>
      </c>
      <c r="F36" s="70">
        <v>0.89</v>
      </c>
      <c r="G36" s="70">
        <v>0.56999999999999995</v>
      </c>
      <c r="H36" s="70">
        <v>0.89</v>
      </c>
      <c r="I36" s="70">
        <v>0.76</v>
      </c>
      <c r="J36" s="70"/>
      <c r="K36" s="70"/>
      <c r="L36" s="70"/>
    </row>
    <row r="37" spans="2:19" x14ac:dyDescent="0.35">
      <c r="B37" s="74" t="s">
        <v>173</v>
      </c>
      <c r="C37" s="73">
        <v>0.63</v>
      </c>
      <c r="D37" s="73">
        <v>0.62</v>
      </c>
      <c r="E37" s="73">
        <v>0.63</v>
      </c>
      <c r="F37" s="70">
        <v>0.84</v>
      </c>
      <c r="G37" s="70">
        <v>0.68</v>
      </c>
      <c r="H37" s="70">
        <v>0.84</v>
      </c>
      <c r="I37" s="70">
        <v>0.86</v>
      </c>
      <c r="J37" s="70">
        <v>0.95</v>
      </c>
      <c r="K37" s="70"/>
      <c r="L37" s="70"/>
    </row>
    <row r="38" spans="2:19" x14ac:dyDescent="0.35">
      <c r="B38" s="74" t="s">
        <v>200</v>
      </c>
      <c r="C38" s="73">
        <v>0.61</v>
      </c>
      <c r="D38" s="75">
        <v>0.6</v>
      </c>
      <c r="E38" s="73">
        <v>0.62</v>
      </c>
      <c r="F38" s="70">
        <v>0.94</v>
      </c>
      <c r="G38" s="70">
        <v>0.54</v>
      </c>
      <c r="H38" s="70">
        <v>0.96</v>
      </c>
      <c r="I38" s="70">
        <v>0.77</v>
      </c>
      <c r="J38" s="70">
        <v>0.95</v>
      </c>
      <c r="K38" s="71">
        <v>0.9</v>
      </c>
      <c r="L38" s="70"/>
    </row>
    <row r="39" spans="2:19" x14ac:dyDescent="0.35">
      <c r="B39" s="74" t="s">
        <v>201</v>
      </c>
      <c r="C39" s="73">
        <v>0.63</v>
      </c>
      <c r="D39" s="75">
        <v>0.6</v>
      </c>
      <c r="E39" s="75">
        <v>0.63</v>
      </c>
      <c r="F39" s="70">
        <v>0.84</v>
      </c>
      <c r="G39" s="70">
        <v>0.78</v>
      </c>
      <c r="H39" s="70">
        <v>0.83</v>
      </c>
      <c r="I39" s="70">
        <v>0.95</v>
      </c>
      <c r="J39" s="70">
        <v>0.87</v>
      </c>
      <c r="K39" s="70">
        <v>0.95</v>
      </c>
      <c r="L39" s="70">
        <v>0.87</v>
      </c>
    </row>
    <row r="41" spans="2:19" ht="15.5" x14ac:dyDescent="0.35">
      <c r="B41" s="115" t="s">
        <v>210</v>
      </c>
      <c r="C41" s="115"/>
      <c r="D41" s="115"/>
      <c r="E41" s="115"/>
      <c r="F41" s="115"/>
      <c r="G41" s="115"/>
      <c r="K41" s="119" t="s">
        <v>215</v>
      </c>
      <c r="L41" s="114"/>
      <c r="M41" s="114"/>
      <c r="N41" s="114"/>
      <c r="O41" s="114"/>
      <c r="P41" s="114"/>
    </row>
    <row r="42" spans="2:19" ht="15.5" x14ac:dyDescent="0.35">
      <c r="B42" s="116" t="s">
        <v>211</v>
      </c>
      <c r="C42" s="117"/>
      <c r="D42" s="118"/>
      <c r="E42" s="116" t="s">
        <v>212</v>
      </c>
      <c r="F42" s="117"/>
      <c r="G42" s="118"/>
      <c r="K42" s="120" t="s">
        <v>211</v>
      </c>
      <c r="L42" s="121"/>
      <c r="M42" s="122"/>
      <c r="N42" s="121" t="s">
        <v>212</v>
      </c>
      <c r="O42" s="121"/>
      <c r="P42" s="122"/>
    </row>
    <row r="43" spans="2:19" ht="15.5" x14ac:dyDescent="0.35">
      <c r="B43" s="131"/>
      <c r="C43" s="132"/>
      <c r="D43" s="133"/>
      <c r="E43" s="79" t="s">
        <v>14</v>
      </c>
      <c r="F43" s="79" t="s">
        <v>163</v>
      </c>
      <c r="G43" s="79" t="s">
        <v>164</v>
      </c>
      <c r="K43" s="123"/>
      <c r="L43" s="124"/>
      <c r="M43" s="125"/>
      <c r="N43" s="81" t="s">
        <v>14</v>
      </c>
      <c r="O43" s="81" t="s">
        <v>163</v>
      </c>
      <c r="P43" s="81" t="s">
        <v>164</v>
      </c>
      <c r="Q43" s="129" t="s">
        <v>216</v>
      </c>
      <c r="R43" s="130"/>
      <c r="S43" s="130"/>
    </row>
    <row r="44" spans="2:19" ht="15.5" x14ac:dyDescent="0.35">
      <c r="B44" s="112" t="s">
        <v>168</v>
      </c>
      <c r="C44" s="112"/>
      <c r="D44" s="112"/>
      <c r="E44" s="73">
        <v>0.73</v>
      </c>
      <c r="F44" s="73">
        <v>0.67</v>
      </c>
      <c r="G44" s="75">
        <v>0.7</v>
      </c>
      <c r="K44" s="126" t="s">
        <v>168</v>
      </c>
      <c r="L44" s="127"/>
      <c r="M44" s="128"/>
      <c r="N44" s="79">
        <v>0.89</v>
      </c>
      <c r="O44" s="82">
        <v>0.9</v>
      </c>
      <c r="P44" s="79">
        <v>0.85</v>
      </c>
      <c r="Q44" s="83">
        <v>0.9</v>
      </c>
      <c r="R44" s="84">
        <v>0.88</v>
      </c>
      <c r="S44" s="83">
        <v>0.9</v>
      </c>
    </row>
    <row r="45" spans="2:19" ht="15.5" x14ac:dyDescent="0.35">
      <c r="B45" s="112" t="s">
        <v>169</v>
      </c>
      <c r="C45" s="112"/>
      <c r="D45" s="112"/>
      <c r="E45" s="73">
        <v>0.64</v>
      </c>
      <c r="F45" s="75">
        <v>0.54</v>
      </c>
      <c r="G45" s="73">
        <v>0.63</v>
      </c>
      <c r="K45" s="126" t="s">
        <v>169</v>
      </c>
      <c r="L45" s="127"/>
      <c r="M45" s="128"/>
      <c r="N45" s="79">
        <v>0.86</v>
      </c>
      <c r="O45" s="79">
        <v>0.86</v>
      </c>
      <c r="P45" s="79">
        <v>0.82</v>
      </c>
      <c r="Q45" s="85">
        <v>0.85</v>
      </c>
      <c r="R45" s="85">
        <v>0.83</v>
      </c>
      <c r="S45" s="85">
        <v>0.85</v>
      </c>
    </row>
    <row r="46" spans="2:19" ht="15.5" x14ac:dyDescent="0.35">
      <c r="B46" s="112" t="s">
        <v>170</v>
      </c>
      <c r="C46" s="112"/>
      <c r="D46" s="112"/>
      <c r="E46" s="75">
        <v>0.67</v>
      </c>
      <c r="F46" s="73">
        <v>0.66</v>
      </c>
      <c r="G46" s="73">
        <v>0.66</v>
      </c>
      <c r="K46" s="126" t="s">
        <v>170</v>
      </c>
      <c r="L46" s="127"/>
      <c r="M46" s="128"/>
      <c r="N46" s="79">
        <v>0.89</v>
      </c>
      <c r="O46" s="82">
        <v>0.9</v>
      </c>
      <c r="P46" s="82">
        <v>0.84</v>
      </c>
      <c r="Q46" s="83">
        <v>0.9</v>
      </c>
      <c r="R46" s="84">
        <v>0.88</v>
      </c>
      <c r="S46" s="84">
        <v>0.89</v>
      </c>
    </row>
    <row r="47" spans="2:19" ht="15.5" x14ac:dyDescent="0.35">
      <c r="B47" s="112" t="s">
        <v>171</v>
      </c>
      <c r="C47" s="112"/>
      <c r="D47" s="112"/>
      <c r="E47" s="73">
        <v>0.65</v>
      </c>
      <c r="F47" s="75">
        <v>0.6</v>
      </c>
      <c r="G47" s="75">
        <v>0.65</v>
      </c>
      <c r="K47" s="126" t="s">
        <v>171</v>
      </c>
      <c r="L47" s="127"/>
      <c r="M47" s="128"/>
      <c r="N47" s="79">
        <v>0.88</v>
      </c>
      <c r="O47" s="79">
        <v>0.88</v>
      </c>
      <c r="P47" s="79">
        <v>0.84</v>
      </c>
      <c r="Q47" s="85">
        <v>0.88</v>
      </c>
      <c r="R47" s="85">
        <v>0.86</v>
      </c>
      <c r="S47" s="85">
        <v>0.88</v>
      </c>
    </row>
    <row r="48" spans="2:19" ht="15.5" x14ac:dyDescent="0.35">
      <c r="B48" s="112" t="s">
        <v>172</v>
      </c>
      <c r="C48" s="112"/>
      <c r="D48" s="112"/>
      <c r="E48" s="75">
        <v>0.62</v>
      </c>
      <c r="F48" s="73">
        <v>0.61</v>
      </c>
      <c r="G48" s="73">
        <v>0.61</v>
      </c>
      <c r="K48" s="126" t="s">
        <v>172</v>
      </c>
      <c r="L48" s="127"/>
      <c r="M48" s="128"/>
      <c r="N48" s="79">
        <v>0.87</v>
      </c>
      <c r="O48" s="79">
        <v>0.89</v>
      </c>
      <c r="P48" s="79">
        <v>0.79</v>
      </c>
      <c r="Q48" s="85">
        <v>0.87</v>
      </c>
      <c r="R48" s="85">
        <v>0.88</v>
      </c>
      <c r="S48" s="85">
        <v>0.87</v>
      </c>
    </row>
    <row r="49" spans="1:19" ht="15.5" x14ac:dyDescent="0.35">
      <c r="B49" s="112" t="s">
        <v>173</v>
      </c>
      <c r="C49" s="112"/>
      <c r="D49" s="112"/>
      <c r="E49" s="73">
        <v>0.63</v>
      </c>
      <c r="F49" s="73">
        <v>0.62</v>
      </c>
      <c r="G49" s="73">
        <v>0.63</v>
      </c>
      <c r="K49" s="126" t="s">
        <v>173</v>
      </c>
      <c r="L49" s="127"/>
      <c r="M49" s="128"/>
      <c r="N49" s="79">
        <v>0.85</v>
      </c>
      <c r="O49" s="79">
        <v>0.88</v>
      </c>
      <c r="P49" s="82">
        <v>0.8</v>
      </c>
      <c r="Q49" s="85">
        <v>0.86</v>
      </c>
      <c r="R49" s="84">
        <v>0.86</v>
      </c>
      <c r="S49" s="85">
        <v>0.86</v>
      </c>
    </row>
    <row r="50" spans="1:19" ht="15.5" x14ac:dyDescent="0.35">
      <c r="B50" s="112" t="s">
        <v>200</v>
      </c>
      <c r="C50" s="112"/>
      <c r="D50" s="112"/>
      <c r="E50" s="73">
        <v>0.61</v>
      </c>
      <c r="F50" s="75">
        <v>0.6</v>
      </c>
      <c r="G50" s="73">
        <v>0.62</v>
      </c>
      <c r="K50" s="126" t="s">
        <v>200</v>
      </c>
      <c r="L50" s="127"/>
      <c r="M50" s="128"/>
      <c r="N50" s="79">
        <v>0.86</v>
      </c>
      <c r="O50" s="79">
        <v>0.89</v>
      </c>
      <c r="P50" s="79">
        <v>0.82</v>
      </c>
      <c r="Q50" s="84">
        <v>0.88</v>
      </c>
      <c r="R50" s="84">
        <v>0.87</v>
      </c>
      <c r="S50" s="84">
        <v>0.88</v>
      </c>
    </row>
    <row r="51" spans="1:19" ht="15.5" x14ac:dyDescent="0.35">
      <c r="B51" s="112" t="s">
        <v>201</v>
      </c>
      <c r="C51" s="112"/>
      <c r="D51" s="112"/>
      <c r="E51" s="73">
        <v>0.63</v>
      </c>
      <c r="F51" s="75">
        <v>0.6</v>
      </c>
      <c r="G51" s="75">
        <v>0.63</v>
      </c>
      <c r="K51" s="126" t="s">
        <v>201</v>
      </c>
      <c r="L51" s="127"/>
      <c r="M51" s="128"/>
      <c r="N51" s="79">
        <v>0.84</v>
      </c>
      <c r="O51" s="79">
        <v>0.86</v>
      </c>
      <c r="P51" s="82">
        <v>0.8</v>
      </c>
      <c r="Q51" s="84">
        <v>0.85</v>
      </c>
      <c r="R51" s="84">
        <v>0.85</v>
      </c>
      <c r="S51" s="84">
        <v>0.85</v>
      </c>
    </row>
    <row r="53" spans="1:19" x14ac:dyDescent="0.35">
      <c r="A53" s="80" t="s">
        <v>213</v>
      </c>
      <c r="K53" s="80" t="s">
        <v>214</v>
      </c>
    </row>
  </sheetData>
  <mergeCells count="28">
    <mergeCell ref="Q43:S43"/>
    <mergeCell ref="B48:D48"/>
    <mergeCell ref="B49:D49"/>
    <mergeCell ref="B50:D50"/>
    <mergeCell ref="B51:D51"/>
    <mergeCell ref="K45:M45"/>
    <mergeCell ref="K46:M46"/>
    <mergeCell ref="K47:M47"/>
    <mergeCell ref="K48:M48"/>
    <mergeCell ref="K49:M49"/>
    <mergeCell ref="K50:M50"/>
    <mergeCell ref="K51:M51"/>
    <mergeCell ref="B43:D43"/>
    <mergeCell ref="B44:D44"/>
    <mergeCell ref="B45:D45"/>
    <mergeCell ref="B46:D46"/>
    <mergeCell ref="B47:D47"/>
    <mergeCell ref="C2:L2"/>
    <mergeCell ref="C15:L15"/>
    <mergeCell ref="C28:L28"/>
    <mergeCell ref="B41:G41"/>
    <mergeCell ref="B42:D42"/>
    <mergeCell ref="E42:G42"/>
    <mergeCell ref="K41:P41"/>
    <mergeCell ref="K42:M42"/>
    <mergeCell ref="N42:P42"/>
    <mergeCell ref="K43:M43"/>
    <mergeCell ref="K44:M4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opLeftCell="A6" workbookViewId="0">
      <selection activeCell="G13" sqref="G13:H13"/>
    </sheetView>
  </sheetViews>
  <sheetFormatPr defaultRowHeight="14.5" x14ac:dyDescent="0.35"/>
  <cols>
    <col min="2" max="2" width="15.1796875" customWidth="1"/>
    <col min="3" max="3" width="7.36328125" customWidth="1"/>
    <col min="4" max="4" width="7.54296875" customWidth="1"/>
    <col min="5" max="5" width="7.26953125" customWidth="1"/>
    <col min="6" max="6" width="7.453125" customWidth="1"/>
    <col min="7" max="8" width="7.36328125" customWidth="1"/>
    <col min="9" max="9" width="25.1796875" customWidth="1"/>
  </cols>
  <sheetData>
    <row r="2" spans="2:9" ht="17.5" x14ac:dyDescent="0.35">
      <c r="B2" s="141" t="s">
        <v>217</v>
      </c>
      <c r="C2" s="141"/>
      <c r="D2" s="141"/>
      <c r="E2" s="141"/>
      <c r="F2" s="141"/>
      <c r="G2" s="141"/>
      <c r="H2" s="141"/>
      <c r="I2" s="141"/>
    </row>
    <row r="3" spans="2:9" ht="15" x14ac:dyDescent="0.35">
      <c r="B3" s="134"/>
      <c r="C3" s="135" t="s">
        <v>218</v>
      </c>
      <c r="D3" s="135"/>
      <c r="E3" s="135" t="s">
        <v>219</v>
      </c>
      <c r="F3" s="135"/>
      <c r="G3" s="135" t="s">
        <v>220</v>
      </c>
      <c r="H3" s="135"/>
      <c r="I3" s="86" t="s">
        <v>221</v>
      </c>
    </row>
    <row r="4" spans="2:9" ht="31" x14ac:dyDescent="0.35">
      <c r="B4" s="134"/>
      <c r="C4" s="87" t="s">
        <v>222</v>
      </c>
      <c r="D4" s="87" t="s">
        <v>223</v>
      </c>
      <c r="E4" s="87" t="s">
        <v>222</v>
      </c>
      <c r="F4" s="87" t="s">
        <v>223</v>
      </c>
      <c r="G4" s="87" t="s">
        <v>222</v>
      </c>
      <c r="H4" s="87" t="s">
        <v>223</v>
      </c>
      <c r="I4" s="87" t="s">
        <v>224</v>
      </c>
    </row>
    <row r="5" spans="2:9" x14ac:dyDescent="0.35">
      <c r="B5" s="134" t="s">
        <v>225</v>
      </c>
      <c r="C5" s="134">
        <v>0.62</v>
      </c>
      <c r="D5" s="134">
        <v>0.77</v>
      </c>
      <c r="E5" s="134">
        <v>0.62</v>
      </c>
      <c r="F5" s="134">
        <v>0.94</v>
      </c>
      <c r="G5" s="134">
        <v>0.69</v>
      </c>
      <c r="H5" s="134">
        <v>0.99</v>
      </c>
      <c r="I5" s="136" t="s">
        <v>226</v>
      </c>
    </row>
    <row r="6" spans="2:9" x14ac:dyDescent="0.35">
      <c r="B6" s="134"/>
      <c r="C6" s="134"/>
      <c r="D6" s="134"/>
      <c r="E6" s="134"/>
      <c r="F6" s="134"/>
      <c r="G6" s="134"/>
      <c r="H6" s="134"/>
      <c r="I6" s="137"/>
    </row>
    <row r="7" spans="2:9" ht="31" x14ac:dyDescent="0.35">
      <c r="B7" s="138" t="s">
        <v>227</v>
      </c>
      <c r="C7" s="134">
        <v>0.03</v>
      </c>
      <c r="D7" s="134">
        <v>0.74</v>
      </c>
      <c r="E7" s="134">
        <v>0.4</v>
      </c>
      <c r="F7" s="134">
        <v>0.64</v>
      </c>
      <c r="G7" s="134">
        <v>0.53</v>
      </c>
      <c r="H7" s="134">
        <v>0.97</v>
      </c>
      <c r="I7" s="88" t="s">
        <v>228</v>
      </c>
    </row>
    <row r="8" spans="2:9" ht="31" x14ac:dyDescent="0.35">
      <c r="B8" s="139"/>
      <c r="C8" s="134"/>
      <c r="D8" s="134"/>
      <c r="E8" s="134"/>
      <c r="F8" s="134"/>
      <c r="G8" s="134"/>
      <c r="H8" s="134"/>
      <c r="I8" s="89" t="s">
        <v>229</v>
      </c>
    </row>
    <row r="9" spans="2:9" ht="46.5" x14ac:dyDescent="0.35">
      <c r="B9" s="140"/>
      <c r="C9" s="134"/>
      <c r="D9" s="134"/>
      <c r="E9" s="134"/>
      <c r="F9" s="134"/>
      <c r="G9" s="134"/>
      <c r="H9" s="134"/>
      <c r="I9" s="90" t="s">
        <v>230</v>
      </c>
    </row>
    <row r="10" spans="2:9" ht="46.5" x14ac:dyDescent="0.35">
      <c r="B10" s="134" t="s">
        <v>231</v>
      </c>
      <c r="C10" s="134">
        <v>0.03</v>
      </c>
      <c r="D10" s="134">
        <v>0.74</v>
      </c>
      <c r="E10" s="135">
        <v>0.56000000000000005</v>
      </c>
      <c r="F10" s="135">
        <v>0.71</v>
      </c>
      <c r="G10" s="134">
        <v>0.53</v>
      </c>
      <c r="H10" s="134">
        <v>0.97</v>
      </c>
      <c r="I10" s="90" t="s">
        <v>232</v>
      </c>
    </row>
    <row r="11" spans="2:9" ht="31" x14ac:dyDescent="0.35">
      <c r="B11" s="134"/>
      <c r="C11" s="134"/>
      <c r="D11" s="134"/>
      <c r="E11" s="135"/>
      <c r="F11" s="135"/>
      <c r="G11" s="134"/>
      <c r="H11" s="134"/>
      <c r="I11" s="90" t="s">
        <v>233</v>
      </c>
    </row>
    <row r="12" spans="2:9" ht="46.5" x14ac:dyDescent="0.35">
      <c r="B12" s="87" t="s">
        <v>234</v>
      </c>
      <c r="C12" s="87">
        <v>0.03</v>
      </c>
      <c r="D12" s="87">
        <v>0.74</v>
      </c>
      <c r="E12" s="86">
        <v>0.79</v>
      </c>
      <c r="F12" s="92">
        <v>0.9</v>
      </c>
      <c r="G12" s="87">
        <v>0.53</v>
      </c>
      <c r="H12" s="87">
        <v>0.97</v>
      </c>
      <c r="I12" s="90" t="s">
        <v>235</v>
      </c>
    </row>
    <row r="13" spans="2:9" ht="40.5" customHeight="1" x14ac:dyDescent="0.35">
      <c r="B13" s="87" t="s">
        <v>237</v>
      </c>
      <c r="C13" s="87">
        <v>0.61</v>
      </c>
      <c r="D13" s="87">
        <v>0.81</v>
      </c>
      <c r="E13" s="86">
        <v>0.83</v>
      </c>
      <c r="F13" s="92">
        <v>0.9</v>
      </c>
      <c r="G13" s="96">
        <v>0.5</v>
      </c>
      <c r="H13" s="87">
        <v>0.93</v>
      </c>
      <c r="I13" s="78"/>
    </row>
    <row r="14" spans="2:9" x14ac:dyDescent="0.35">
      <c r="B14" s="15"/>
      <c r="C14" s="15"/>
      <c r="D14" s="15"/>
      <c r="E14" s="15"/>
      <c r="F14" s="15"/>
      <c r="G14" s="15"/>
      <c r="H14" s="15"/>
      <c r="I14" s="15"/>
    </row>
    <row r="15" spans="2:9" x14ac:dyDescent="0.35">
      <c r="B15" s="91" t="s">
        <v>236</v>
      </c>
    </row>
  </sheetData>
  <mergeCells count="27">
    <mergeCell ref="B2:I2"/>
    <mergeCell ref="B3:B4"/>
    <mergeCell ref="C3:D3"/>
    <mergeCell ref="E3:F3"/>
    <mergeCell ref="G3:H3"/>
    <mergeCell ref="G5:G6"/>
    <mergeCell ref="H5:H6"/>
    <mergeCell ref="I5:I6"/>
    <mergeCell ref="B7:B9"/>
    <mergeCell ref="C7:C9"/>
    <mergeCell ref="D7:D9"/>
    <mergeCell ref="E7:E9"/>
    <mergeCell ref="F7:F9"/>
    <mergeCell ref="G7:G9"/>
    <mergeCell ref="H7:H9"/>
    <mergeCell ref="B5:B6"/>
    <mergeCell ref="C5:C6"/>
    <mergeCell ref="D5:D6"/>
    <mergeCell ref="E5:E6"/>
    <mergeCell ref="F5:F6"/>
    <mergeCell ref="H10:H11"/>
    <mergeCell ref="B10:B1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B14" sqref="B14:I20"/>
    </sheetView>
  </sheetViews>
  <sheetFormatPr defaultRowHeight="14.5" x14ac:dyDescent="0.35"/>
  <cols>
    <col min="1" max="1" width="10.54296875" customWidth="1"/>
    <col min="2" max="2" width="14" customWidth="1"/>
    <col min="3" max="3" width="6.6328125" customWidth="1"/>
    <col min="4" max="4" width="6.90625" customWidth="1"/>
    <col min="5" max="5" width="6.7265625" customWidth="1"/>
    <col min="6" max="6" width="6.90625" customWidth="1"/>
    <col min="7" max="7" width="6.54296875" customWidth="1"/>
    <col min="8" max="8" width="6.81640625" customWidth="1"/>
    <col min="9" max="9" width="25.1796875" customWidth="1"/>
  </cols>
  <sheetData>
    <row r="2" spans="2:9" ht="17.5" customHeight="1" x14ac:dyDescent="0.35">
      <c r="B2" s="147" t="s">
        <v>247</v>
      </c>
      <c r="C2" s="147"/>
      <c r="D2" s="147"/>
      <c r="E2" s="147"/>
      <c r="F2" s="147"/>
      <c r="G2" s="147"/>
      <c r="H2" s="147"/>
      <c r="I2" s="147"/>
    </row>
    <row r="3" spans="2:9" ht="15" customHeight="1" x14ac:dyDescent="0.35">
      <c r="B3" s="148"/>
      <c r="C3" s="146" t="s">
        <v>218</v>
      </c>
      <c r="D3" s="146"/>
      <c r="E3" s="146" t="s">
        <v>219</v>
      </c>
      <c r="F3" s="146"/>
      <c r="G3" s="146" t="s">
        <v>220</v>
      </c>
      <c r="H3" s="146"/>
      <c r="I3" s="97" t="s">
        <v>221</v>
      </c>
    </row>
    <row r="4" spans="2:9" ht="19" customHeight="1" x14ac:dyDescent="0.35">
      <c r="B4" s="148"/>
      <c r="C4" s="98" t="s">
        <v>222</v>
      </c>
      <c r="D4" s="98" t="s">
        <v>223</v>
      </c>
      <c r="E4" s="98" t="s">
        <v>222</v>
      </c>
      <c r="F4" s="98" t="s">
        <v>223</v>
      </c>
      <c r="G4" s="98" t="s">
        <v>222</v>
      </c>
      <c r="H4" s="98" t="s">
        <v>223</v>
      </c>
      <c r="I4" s="98" t="s">
        <v>224</v>
      </c>
    </row>
    <row r="5" spans="2:9" ht="28.5" customHeight="1" x14ac:dyDescent="0.35">
      <c r="B5" s="98" t="s">
        <v>248</v>
      </c>
      <c r="C5" s="98">
        <v>0.62</v>
      </c>
      <c r="D5" s="98">
        <v>0.77</v>
      </c>
      <c r="E5" s="98">
        <v>0.62</v>
      </c>
      <c r="F5" s="98">
        <v>0.94</v>
      </c>
      <c r="G5" s="98">
        <v>0.69</v>
      </c>
      <c r="H5" s="98">
        <v>0.99</v>
      </c>
      <c r="I5" s="99" t="s">
        <v>226</v>
      </c>
    </row>
    <row r="6" spans="2:9" ht="29" customHeight="1" x14ac:dyDescent="0.35">
      <c r="B6" s="144" t="s">
        <v>239</v>
      </c>
      <c r="C6" s="144">
        <v>0.61</v>
      </c>
      <c r="D6" s="144">
        <v>0.81</v>
      </c>
      <c r="E6" s="146">
        <v>-0.16</v>
      </c>
      <c r="F6" s="146">
        <v>0.42</v>
      </c>
      <c r="G6" s="142">
        <v>0.5</v>
      </c>
      <c r="H6" s="144">
        <v>0.93</v>
      </c>
      <c r="I6" s="100" t="s">
        <v>229</v>
      </c>
    </row>
    <row r="7" spans="2:9" ht="42" customHeight="1" x14ac:dyDescent="0.35">
      <c r="B7" s="145"/>
      <c r="C7" s="145"/>
      <c r="D7" s="145"/>
      <c r="E7" s="146"/>
      <c r="F7" s="146"/>
      <c r="G7" s="143"/>
      <c r="H7" s="145"/>
      <c r="I7" s="101" t="s">
        <v>230</v>
      </c>
    </row>
    <row r="8" spans="2:9" ht="50.5" customHeight="1" x14ac:dyDescent="0.35">
      <c r="B8" s="101" t="s">
        <v>238</v>
      </c>
      <c r="C8" s="102">
        <v>0.61</v>
      </c>
      <c r="D8" s="102">
        <v>0.81</v>
      </c>
      <c r="E8" s="97">
        <v>0.28000000000000003</v>
      </c>
      <c r="F8" s="97">
        <v>0.62</v>
      </c>
      <c r="G8" s="103">
        <v>0.5</v>
      </c>
      <c r="H8" s="98">
        <v>0.93</v>
      </c>
      <c r="I8" s="99" t="s">
        <v>232</v>
      </c>
    </row>
    <row r="9" spans="2:9" ht="38" customHeight="1" x14ac:dyDescent="0.35">
      <c r="B9" s="98" t="s">
        <v>237</v>
      </c>
      <c r="C9" s="98">
        <v>0.61</v>
      </c>
      <c r="D9" s="98">
        <v>0.81</v>
      </c>
      <c r="E9" s="97">
        <v>0.54</v>
      </c>
      <c r="F9" s="104">
        <v>0.73</v>
      </c>
      <c r="G9" s="103">
        <v>0.5</v>
      </c>
      <c r="H9" s="98">
        <v>0.93</v>
      </c>
      <c r="I9" s="101" t="s">
        <v>233</v>
      </c>
    </row>
    <row r="10" spans="2:9" ht="31" customHeight="1" x14ac:dyDescent="0.35">
      <c r="B10" s="98" t="s">
        <v>237</v>
      </c>
      <c r="C10" s="98">
        <v>0.61</v>
      </c>
      <c r="D10" s="98">
        <v>0.81</v>
      </c>
      <c r="E10" s="97">
        <v>0.83</v>
      </c>
      <c r="F10" s="104">
        <v>0.9</v>
      </c>
      <c r="G10" s="103">
        <v>0.5</v>
      </c>
      <c r="H10" s="98">
        <v>0.93</v>
      </c>
      <c r="I10" s="101" t="s">
        <v>235</v>
      </c>
    </row>
    <row r="11" spans="2:9" x14ac:dyDescent="0.35">
      <c r="B11" s="15"/>
      <c r="C11" s="15"/>
      <c r="D11" s="15"/>
      <c r="E11" s="15"/>
      <c r="F11" s="15"/>
      <c r="G11" s="15"/>
      <c r="H11" s="15"/>
      <c r="I11" s="15"/>
    </row>
    <row r="12" spans="2:9" x14ac:dyDescent="0.35">
      <c r="B12" s="91" t="s">
        <v>236</v>
      </c>
    </row>
    <row r="13" spans="2:9" ht="15" thickBot="1" x14ac:dyDescent="0.4"/>
    <row r="14" spans="2:9" ht="15" thickBot="1" x14ac:dyDescent="0.4">
      <c r="B14" s="157" t="s">
        <v>249</v>
      </c>
      <c r="C14" s="157"/>
      <c r="D14" s="157"/>
      <c r="E14" s="157"/>
      <c r="F14" s="157"/>
      <c r="G14" s="157"/>
      <c r="H14" s="157"/>
      <c r="I14" s="157"/>
    </row>
    <row r="15" spans="2:9" ht="15" thickBot="1" x14ac:dyDescent="0.4">
      <c r="B15" s="158"/>
      <c r="C15" s="160" t="s">
        <v>250</v>
      </c>
      <c r="D15" s="161"/>
      <c r="E15" s="160" t="s">
        <v>219</v>
      </c>
      <c r="F15" s="161"/>
      <c r="G15" s="160" t="s">
        <v>251</v>
      </c>
      <c r="H15" s="161"/>
      <c r="I15" s="149" t="s">
        <v>221</v>
      </c>
    </row>
    <row r="16" spans="2:9" ht="15" thickBot="1" x14ac:dyDescent="0.4">
      <c r="B16" s="159"/>
      <c r="C16" s="150" t="s">
        <v>222</v>
      </c>
      <c r="D16" s="150" t="s">
        <v>223</v>
      </c>
      <c r="E16" s="150" t="s">
        <v>222</v>
      </c>
      <c r="F16" s="150" t="s">
        <v>223</v>
      </c>
      <c r="G16" s="150" t="s">
        <v>222</v>
      </c>
      <c r="H16" s="150" t="s">
        <v>223</v>
      </c>
      <c r="I16" s="151" t="s">
        <v>224</v>
      </c>
    </row>
    <row r="17" spans="2:9" ht="26.5" thickBot="1" x14ac:dyDescent="0.4">
      <c r="B17" s="150" t="s">
        <v>252</v>
      </c>
      <c r="C17" s="150">
        <v>0.62</v>
      </c>
      <c r="D17" s="150">
        <v>0.77</v>
      </c>
      <c r="E17" s="150">
        <v>0.62</v>
      </c>
      <c r="F17" s="150">
        <v>0.94</v>
      </c>
      <c r="G17" s="150">
        <v>0.69</v>
      </c>
      <c r="H17" s="150">
        <v>0.99</v>
      </c>
      <c r="I17" s="152" t="s">
        <v>226</v>
      </c>
    </row>
    <row r="18" spans="2:9" ht="39.5" thickBot="1" x14ac:dyDescent="0.4">
      <c r="B18" s="153" t="s">
        <v>253</v>
      </c>
      <c r="C18" s="153">
        <v>0.61</v>
      </c>
      <c r="D18" s="153">
        <v>0.81</v>
      </c>
      <c r="E18" s="154">
        <v>0.56000000000000005</v>
      </c>
      <c r="F18" s="154">
        <v>0.71</v>
      </c>
      <c r="G18" s="153">
        <v>0.5</v>
      </c>
      <c r="H18" s="153">
        <v>0.93</v>
      </c>
      <c r="I18" s="155" t="s">
        <v>230</v>
      </c>
    </row>
    <row r="19" spans="2:9" ht="26.5" thickBot="1" x14ac:dyDescent="0.4">
      <c r="B19" s="150" t="s">
        <v>237</v>
      </c>
      <c r="C19" s="150">
        <v>0.61</v>
      </c>
      <c r="D19" s="150">
        <v>0.81</v>
      </c>
      <c r="E19" s="154">
        <v>0.83</v>
      </c>
      <c r="F19" s="154">
        <v>0.9</v>
      </c>
      <c r="G19" s="150">
        <v>0.5</v>
      </c>
      <c r="H19" s="150">
        <v>0.93</v>
      </c>
      <c r="I19" s="155" t="s">
        <v>229</v>
      </c>
    </row>
    <row r="20" spans="2:9" ht="39.5" thickBot="1" x14ac:dyDescent="0.4">
      <c r="B20" s="150" t="s">
        <v>255</v>
      </c>
      <c r="C20" s="150" t="s">
        <v>256</v>
      </c>
      <c r="D20" s="150" t="s">
        <v>256</v>
      </c>
      <c r="E20" s="154">
        <v>0.18</v>
      </c>
      <c r="F20" s="154">
        <v>0.6</v>
      </c>
      <c r="G20" s="150">
        <v>0.12</v>
      </c>
      <c r="H20" s="150">
        <v>0.9</v>
      </c>
      <c r="I20" s="156" t="s">
        <v>254</v>
      </c>
    </row>
  </sheetData>
  <mergeCells count="17">
    <mergeCell ref="B14:I14"/>
    <mergeCell ref="B15:B16"/>
    <mergeCell ref="C15:D15"/>
    <mergeCell ref="E15:F15"/>
    <mergeCell ref="G15:H15"/>
    <mergeCell ref="B2:I2"/>
    <mergeCell ref="B3:B4"/>
    <mergeCell ref="C3:D3"/>
    <mergeCell ref="E3:F3"/>
    <mergeCell ref="G3:H3"/>
    <mergeCell ref="G6:G7"/>
    <mergeCell ref="H6:H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Noorul Sabahnaz</dc:creator>
  <cp:lastModifiedBy>Noorul Sabahnaz</cp:lastModifiedBy>
  <cp:lastPrinted>2022-07-01T12:31:09Z</cp:lastPrinted>
  <dcterms:created xsi:type="dcterms:W3CDTF">2022-07-01T12:28:08Z</dcterms:created>
  <dcterms:modified xsi:type="dcterms:W3CDTF">2022-10-02T22:44:34Z</dcterms:modified>
</cp:coreProperties>
</file>