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M:\00_RESEARCH\Research 2025\AUMAR\"/>
    </mc:Choice>
  </mc:AlternateContent>
  <xr:revisionPtr revIDLastSave="0" documentId="13_ncr:1_{819F6E4E-0D63-4EA1-B6B4-BE832558CDA9}" xr6:coauthVersionLast="47" xr6:coauthVersionMax="47" xr10:uidLastSave="{00000000-0000-0000-0000-000000000000}"/>
  <bookViews>
    <workbookView xWindow="-120" yWindow="-120" windowWidth="29040" windowHeight="15720" firstSheet="1" activeTab="8" xr2:uid="{00000000-000D-0000-FFFF-FFFF00000000}"/>
  </bookViews>
  <sheets>
    <sheet name="Sheet1" sheetId="1" r:id="rId1"/>
    <sheet name="Sheet2" sheetId="2" r:id="rId2"/>
    <sheet name="Summary_1" sheetId="3" r:id="rId3"/>
    <sheet name="Summary_2" sheetId="4" r:id="rId4"/>
    <sheet name="Summary_3" sheetId="5" r:id="rId5"/>
    <sheet name="Summary_4" sheetId="6" r:id="rId6"/>
    <sheet name="Summary_5" sheetId="7" r:id="rId7"/>
    <sheet name="Summary_6" sheetId="8" r:id="rId8"/>
    <sheet name="Summary_7" sheetId="9" r:id="rId9"/>
    <sheet name="Cronbach alpha" sheetId="10" r:id="rId10"/>
    <sheet name="Sheet12" sheetId="12" r:id="rId11"/>
    <sheet name="Sheet2 (2)" sheetId="11" r:id="rId12"/>
  </sheets>
  <definedNames>
    <definedName name="_xlnm._FilterDatabase" localSheetId="0" hidden="1">Sheet1!$A$3:$AC$131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" i="12" l="1"/>
  <c r="E17" i="9" l="1"/>
  <c r="F17" i="9" s="1"/>
  <c r="J17" i="9"/>
  <c r="K17" i="9" s="1"/>
  <c r="E16" i="9"/>
  <c r="F16" i="9" s="1"/>
  <c r="J16" i="9"/>
  <c r="K16" i="9" s="1"/>
  <c r="J15" i="9"/>
  <c r="K15" i="9" s="1"/>
  <c r="E15" i="9"/>
  <c r="F15" i="9" s="1"/>
  <c r="J14" i="9"/>
  <c r="K14" i="9" s="1"/>
  <c r="J13" i="9"/>
  <c r="K13" i="9" s="1"/>
  <c r="J12" i="9"/>
  <c r="K12" i="9" s="1"/>
  <c r="J11" i="9"/>
  <c r="K11" i="9" s="1"/>
  <c r="E14" i="9"/>
  <c r="F14" i="9" s="1"/>
  <c r="E13" i="9"/>
  <c r="F13" i="9" s="1"/>
  <c r="E12" i="9"/>
  <c r="F12" i="9" s="1"/>
  <c r="E11" i="9"/>
  <c r="F11" i="9" s="1"/>
  <c r="J10" i="9"/>
  <c r="K10" i="9" s="1"/>
  <c r="E10" i="9"/>
  <c r="F10" i="9" s="1"/>
  <c r="J9" i="9"/>
  <c r="K9" i="9" s="1"/>
  <c r="J8" i="9"/>
  <c r="K8" i="9" s="1"/>
  <c r="E9" i="9"/>
  <c r="F9" i="9" s="1"/>
  <c r="E8" i="9"/>
  <c r="F8" i="9" s="1"/>
  <c r="J7" i="9"/>
  <c r="K7" i="9" s="1"/>
  <c r="J6" i="9"/>
  <c r="K6" i="9" s="1"/>
  <c r="E7" i="9"/>
  <c r="F7" i="9" s="1"/>
  <c r="E6" i="9"/>
  <c r="F6" i="9" s="1"/>
  <c r="J5" i="9"/>
  <c r="K5" i="9" s="1"/>
  <c r="J4" i="9"/>
  <c r="K4" i="9" s="1"/>
  <c r="E5" i="9"/>
  <c r="F5" i="9" s="1"/>
  <c r="E4" i="9"/>
  <c r="F4" i="9" s="1"/>
  <c r="J3" i="9"/>
  <c r="K3" i="9" s="1"/>
  <c r="E3" i="9"/>
  <c r="F3" i="9" s="1"/>
  <c r="K20" i="9" l="1"/>
  <c r="F20" i="9"/>
  <c r="E20" i="9"/>
  <c r="J20" i="9"/>
  <c r="E8" i="8"/>
  <c r="F8" i="8" s="1"/>
  <c r="E7" i="8"/>
  <c r="F7" i="8" s="1"/>
  <c r="E6" i="8"/>
  <c r="F6" i="8" s="1"/>
  <c r="E5" i="8"/>
  <c r="F5" i="8" s="1"/>
  <c r="E4" i="8"/>
  <c r="F4" i="8" s="1"/>
  <c r="E3" i="8"/>
  <c r="F3" i="8" s="1"/>
  <c r="O7" i="8"/>
  <c r="P7" i="8" s="1"/>
  <c r="O6" i="8"/>
  <c r="P6" i="8" s="1"/>
  <c r="O5" i="8"/>
  <c r="P5" i="8" s="1"/>
  <c r="O4" i="8"/>
  <c r="P4" i="8" s="1"/>
  <c r="O8" i="8"/>
  <c r="P8" i="8" s="1"/>
  <c r="O3" i="8"/>
  <c r="P3" i="8" s="1"/>
  <c r="J6" i="8"/>
  <c r="K6" i="8" s="1"/>
  <c r="J5" i="8"/>
  <c r="K5" i="8" s="1"/>
  <c r="J4" i="8"/>
  <c r="K4" i="8" s="1"/>
  <c r="J3" i="8"/>
  <c r="K3" i="8" s="1"/>
  <c r="J7" i="8"/>
  <c r="K7" i="8" s="1"/>
  <c r="J8" i="8"/>
  <c r="K8" i="8" s="1"/>
  <c r="E9" i="8"/>
  <c r="O8" i="7"/>
  <c r="P8" i="7" s="1"/>
  <c r="O7" i="7"/>
  <c r="P7" i="7" s="1"/>
  <c r="O6" i="7"/>
  <c r="P6" i="7" s="1"/>
  <c r="O5" i="7"/>
  <c r="P5" i="7" s="1"/>
  <c r="O4" i="7"/>
  <c r="P4" i="7" s="1"/>
  <c r="O3" i="7"/>
  <c r="P3" i="7" s="1"/>
  <c r="J8" i="7"/>
  <c r="K8" i="7" s="1"/>
  <c r="J7" i="7"/>
  <c r="K7" i="7" s="1"/>
  <c r="J6" i="7"/>
  <c r="K6" i="7" s="1"/>
  <c r="J5" i="7"/>
  <c r="K5" i="7" s="1"/>
  <c r="J4" i="7"/>
  <c r="J3" i="7"/>
  <c r="K3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K4" i="7"/>
  <c r="T8" i="6"/>
  <c r="U8" i="6" s="1"/>
  <c r="T7" i="6"/>
  <c r="U7" i="6" s="1"/>
  <c r="T6" i="6"/>
  <c r="U6" i="6" s="1"/>
  <c r="T5" i="6"/>
  <c r="U5" i="6" s="1"/>
  <c r="T4" i="6"/>
  <c r="U4" i="6" s="1"/>
  <c r="T3" i="6"/>
  <c r="U3" i="6" s="1"/>
  <c r="O8" i="6"/>
  <c r="P8" i="6" s="1"/>
  <c r="O7" i="6"/>
  <c r="P7" i="6" s="1"/>
  <c r="O6" i="6"/>
  <c r="P6" i="6" s="1"/>
  <c r="O5" i="6"/>
  <c r="P5" i="6" s="1"/>
  <c r="O4" i="6"/>
  <c r="P4" i="6" s="1"/>
  <c r="O3" i="6"/>
  <c r="P3" i="6" s="1"/>
  <c r="J8" i="6"/>
  <c r="K8" i="6" s="1"/>
  <c r="J7" i="6"/>
  <c r="K7" i="6" s="1"/>
  <c r="J6" i="6"/>
  <c r="K6" i="6" s="1"/>
  <c r="J5" i="6"/>
  <c r="K5" i="6" s="1"/>
  <c r="J4" i="6"/>
  <c r="K4" i="6" s="1"/>
  <c r="J3" i="6"/>
  <c r="K3" i="6" s="1"/>
  <c r="E8" i="6"/>
  <c r="F8" i="6" s="1"/>
  <c r="E7" i="6"/>
  <c r="F7" i="6" s="1"/>
  <c r="E6" i="6"/>
  <c r="F6" i="6" s="1"/>
  <c r="E5" i="6"/>
  <c r="F5" i="6" s="1"/>
  <c r="E4" i="6"/>
  <c r="F4" i="6" s="1"/>
  <c r="E3" i="6"/>
  <c r="F3" i="6" s="1"/>
  <c r="S8" i="5"/>
  <c r="T8" i="5" s="1"/>
  <c r="AC8" i="5"/>
  <c r="AD8" i="5" s="1"/>
  <c r="AC7" i="5"/>
  <c r="AD7" i="5" s="1"/>
  <c r="AC6" i="5"/>
  <c r="AD6" i="5" s="1"/>
  <c r="AC5" i="5"/>
  <c r="AD5" i="5" s="1"/>
  <c r="AC4" i="5"/>
  <c r="AD4" i="5" s="1"/>
  <c r="AC3" i="5"/>
  <c r="AD3" i="5" s="1"/>
  <c r="X8" i="5"/>
  <c r="Y8" i="5" s="1"/>
  <c r="X7" i="5"/>
  <c r="Y7" i="5" s="1"/>
  <c r="X6" i="5"/>
  <c r="Y6" i="5" s="1"/>
  <c r="X5" i="5"/>
  <c r="Y5" i="5" s="1"/>
  <c r="X4" i="5"/>
  <c r="Y4" i="5" s="1"/>
  <c r="X3" i="5"/>
  <c r="Y3" i="5" s="1"/>
  <c r="S7" i="5"/>
  <c r="T7" i="5" s="1"/>
  <c r="S6" i="5"/>
  <c r="T6" i="5" s="1"/>
  <c r="S5" i="5"/>
  <c r="T5" i="5" s="1"/>
  <c r="S4" i="5"/>
  <c r="T4" i="5" s="1"/>
  <c r="S3" i="5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J8" i="5"/>
  <c r="K8" i="5" s="1"/>
  <c r="J7" i="5"/>
  <c r="K7" i="5" s="1"/>
  <c r="J6" i="5"/>
  <c r="K6" i="5" s="1"/>
  <c r="J5" i="5"/>
  <c r="K5" i="5" s="1"/>
  <c r="J4" i="5"/>
  <c r="K4" i="5" s="1"/>
  <c r="J3" i="5"/>
  <c r="K3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J6" i="4"/>
  <c r="K6" i="4" s="1"/>
  <c r="E8" i="4"/>
  <c r="F8" i="4" s="1"/>
  <c r="E7" i="4"/>
  <c r="F7" i="4" s="1"/>
  <c r="E6" i="4"/>
  <c r="F6" i="4" s="1"/>
  <c r="E5" i="4"/>
  <c r="F5" i="4" s="1"/>
  <c r="E4" i="4"/>
  <c r="F4" i="4" s="1"/>
  <c r="Y5" i="4"/>
  <c r="Z5" i="4" s="1"/>
  <c r="T5" i="4"/>
  <c r="U5" i="4" s="1"/>
  <c r="O5" i="4"/>
  <c r="P5" i="4" s="1"/>
  <c r="J5" i="4"/>
  <c r="K5" i="4" s="1"/>
  <c r="J7" i="4"/>
  <c r="K7" i="4" s="1"/>
  <c r="O7" i="4"/>
  <c r="P7" i="4" s="1"/>
  <c r="O6" i="4"/>
  <c r="P6" i="4" s="1"/>
  <c r="T6" i="4"/>
  <c r="U6" i="4" s="1"/>
  <c r="T7" i="4"/>
  <c r="U7" i="4" s="1"/>
  <c r="Y6" i="4"/>
  <c r="Z6" i="4" s="1"/>
  <c r="Y7" i="4"/>
  <c r="Z7" i="4" s="1"/>
  <c r="Y8" i="4"/>
  <c r="Z8" i="4" s="1"/>
  <c r="T8" i="4"/>
  <c r="U8" i="4" s="1"/>
  <c r="O8" i="4"/>
  <c r="P8" i="4" s="1"/>
  <c r="J8" i="4"/>
  <c r="K8" i="4" s="1"/>
  <c r="J4" i="4"/>
  <c r="O4" i="4"/>
  <c r="P4" i="4" s="1"/>
  <c r="T4" i="4"/>
  <c r="Y4" i="4"/>
  <c r="Y3" i="4"/>
  <c r="Z3" i="4" s="1"/>
  <c r="T3" i="4"/>
  <c r="U3" i="4" s="1"/>
  <c r="O3" i="4"/>
  <c r="P3" i="4" s="1"/>
  <c r="J3" i="4"/>
  <c r="K3" i="4" s="1"/>
  <c r="E3" i="4"/>
  <c r="F3" i="4" s="1"/>
  <c r="T5" i="3"/>
  <c r="U5" i="3" s="1"/>
  <c r="T4" i="3"/>
  <c r="U4" i="3" s="1"/>
  <c r="T3" i="3"/>
  <c r="U3" i="3" s="1"/>
  <c r="O7" i="3"/>
  <c r="P7" i="3" s="1"/>
  <c r="O6" i="3"/>
  <c r="P6" i="3" s="1"/>
  <c r="O5" i="3"/>
  <c r="P5" i="3" s="1"/>
  <c r="O4" i="3"/>
  <c r="P4" i="3" s="1"/>
  <c r="O3" i="3"/>
  <c r="P3" i="3" s="1"/>
  <c r="J8" i="3"/>
  <c r="K8" i="3" s="1"/>
  <c r="J7" i="3"/>
  <c r="K7" i="3" s="1"/>
  <c r="J6" i="3"/>
  <c r="K6" i="3" s="1"/>
  <c r="J4" i="3"/>
  <c r="K4" i="3" s="1"/>
  <c r="J5" i="3"/>
  <c r="K5" i="3" s="1"/>
  <c r="J3" i="3"/>
  <c r="K3" i="3" s="1"/>
  <c r="E4" i="3"/>
  <c r="F4" i="3" s="1"/>
  <c r="E3" i="3"/>
  <c r="F3" i="3" s="1"/>
  <c r="O10" i="8" l="1"/>
  <c r="J10" i="8"/>
  <c r="E11" i="8"/>
  <c r="P10" i="7"/>
  <c r="P10" i="8"/>
  <c r="K10" i="8"/>
  <c r="F9" i="8"/>
  <c r="F11" i="8" s="1"/>
  <c r="O10" i="7"/>
  <c r="K10" i="7"/>
  <c r="J10" i="7"/>
  <c r="F10" i="7"/>
  <c r="E10" i="7"/>
  <c r="U10" i="6"/>
  <c r="J10" i="6"/>
  <c r="T10" i="6"/>
  <c r="P10" i="6"/>
  <c r="O10" i="6"/>
  <c r="K10" i="6"/>
  <c r="F10" i="6"/>
  <c r="E10" i="6"/>
  <c r="S10" i="5"/>
  <c r="T3" i="5"/>
  <c r="T10" i="5" s="1"/>
  <c r="N10" i="5"/>
  <c r="E10" i="5"/>
  <c r="AC10" i="5"/>
  <c r="J10" i="5"/>
  <c r="X10" i="5"/>
  <c r="Y10" i="5"/>
  <c r="AD10" i="5"/>
  <c r="O10" i="5"/>
  <c r="K10" i="5"/>
  <c r="F10" i="5"/>
  <c r="F10" i="4"/>
  <c r="E10" i="4"/>
  <c r="Y10" i="4"/>
  <c r="T10" i="4"/>
  <c r="P10" i="4"/>
  <c r="J10" i="4"/>
  <c r="K4" i="4"/>
  <c r="K10" i="4" s="1"/>
  <c r="O10" i="4"/>
  <c r="U4" i="4"/>
  <c r="U10" i="4" s="1"/>
  <c r="Z4" i="4"/>
  <c r="Z10" i="4" s="1"/>
  <c r="U7" i="3"/>
  <c r="T7" i="3"/>
  <c r="P9" i="3"/>
  <c r="O9" i="3"/>
  <c r="F6" i="3"/>
  <c r="K10" i="3"/>
  <c r="J10" i="3"/>
  <c r="E6" i="3"/>
</calcChain>
</file>

<file path=xl/sharedStrings.xml><?xml version="1.0" encoding="utf-8"?>
<sst xmlns="http://schemas.openxmlformats.org/spreadsheetml/2006/main" count="5334" uniqueCount="458">
  <si>
    <t>n.</t>
  </si>
  <si>
    <t>ID</t>
  </si>
  <si>
    <t>Gender</t>
  </si>
  <si>
    <t>Current Academic Level</t>
  </si>
  <si>
    <t>How often do you use mobile applications for educational purposes?</t>
  </si>
  <si>
    <t>Have you used an AR-based application before?</t>
  </si>
  <si>
    <t>Section 1: Participant Demographics</t>
  </si>
  <si>
    <t xml:space="preserve">Section 2: Perceived Usefulness  </t>
  </si>
  <si>
    <t>The AR application helps me better understand the university campus layout.</t>
  </si>
  <si>
    <t>The AR application provides useful information about campus facilities (e.g., classrooms, libraries, etc.).</t>
  </si>
  <si>
    <t>The AR application improves my overall orientation experience.</t>
  </si>
  <si>
    <t>Using the AR application saves time in finding important campus locations.</t>
  </si>
  <si>
    <t>The AR application enhances my confidence in navigating the campus.</t>
  </si>
  <si>
    <t xml:space="preserve">Section 3: Perceived Ease of Use </t>
  </si>
  <si>
    <t>The AR application is simple to learn and use.</t>
  </si>
  <si>
    <t>It is easy to find information about different location using the AR application.</t>
  </si>
  <si>
    <t>I do not need additional instructions to understand how to use the AR app.</t>
  </si>
  <si>
    <t>The AR app responds quickly to my interactions (e.g., tapping, swiping).</t>
  </si>
  <si>
    <t>The layout and design of the AR application are user-friendly.</t>
  </si>
  <si>
    <t>I find it difficult to use the AR application.</t>
  </si>
  <si>
    <t>Section 4: Attitude Towards Use - ATU</t>
  </si>
  <si>
    <t>I find the AR application to be a fun way to explore the campus.</t>
  </si>
  <si>
    <t>I enjoy using the AR application during orientation.</t>
  </si>
  <si>
    <t>I believe using the AR app is a good idea for campus orientation.</t>
  </si>
  <si>
    <t>I feel confident when using the AR application to navigate the university.</t>
  </si>
  <si>
    <t>Section 5: Behavioral Intention to Use – BIU</t>
  </si>
  <si>
    <t>Section 6: Actual Use – AU</t>
  </si>
  <si>
    <t>I will recommend this AR application to other students or new entrants.</t>
  </si>
  <si>
    <t>I would prefer using an AR application over traditional methods for orientation.</t>
  </si>
  <si>
    <t>I plan to continue using the AR application during my time at the university.</t>
  </si>
  <si>
    <t>Which features of the AR app did you use the most? (Select all that apply)</t>
  </si>
  <si>
    <t>How frequently did you use the AR application during your orientation?</t>
  </si>
  <si>
    <t>How likely are you to continue using this AR application after orientation?</t>
  </si>
  <si>
    <t>Section 7: Open-Ended</t>
  </si>
  <si>
    <t xml:space="preserve">What kind of information would you like to see on the application? </t>
  </si>
  <si>
    <t xml:space="preserve">What will you suggest improving this application? </t>
  </si>
  <si>
    <t>Female</t>
  </si>
  <si>
    <t>Junior</t>
  </si>
  <si>
    <t>Male</t>
  </si>
  <si>
    <t xml:space="preserve">Freshman    </t>
  </si>
  <si>
    <t xml:space="preserve">Sophomore     </t>
  </si>
  <si>
    <t xml:space="preserve">Junior     </t>
  </si>
  <si>
    <t xml:space="preserve">Senior   </t>
  </si>
  <si>
    <t xml:space="preserve">Faculty    </t>
  </si>
  <si>
    <t xml:space="preserve">Staff    </t>
  </si>
  <si>
    <t xml:space="preserve">Never </t>
  </si>
  <si>
    <t>Rarely</t>
  </si>
  <si>
    <t>Sometimes</t>
  </si>
  <si>
    <t xml:space="preserve">Often </t>
  </si>
  <si>
    <t>Very Often</t>
  </si>
  <si>
    <t>Yes</t>
  </si>
  <si>
    <t xml:space="preserve">No </t>
  </si>
  <si>
    <t xml:space="preserve">Strongly Disagree   </t>
  </si>
  <si>
    <t xml:space="preserve">Disagree      </t>
  </si>
  <si>
    <t xml:space="preserve">Neutral      </t>
  </si>
  <si>
    <t xml:space="preserve">Agree      </t>
  </si>
  <si>
    <t xml:space="preserve">Strongly Agree      </t>
  </si>
  <si>
    <t>No</t>
  </si>
  <si>
    <t>Campus navigation</t>
  </si>
  <si>
    <t xml:space="preserve">Finding information about lab equipment </t>
  </si>
  <si>
    <t xml:space="preserve">Finding specific buildings or departments </t>
  </si>
  <si>
    <t>Finding specific buildings or departments</t>
  </si>
  <si>
    <t xml:space="preserve">Accessing event schedules </t>
  </si>
  <si>
    <t>Virtual tours of the campus</t>
  </si>
  <si>
    <t>Gathering information on student services</t>
  </si>
  <si>
    <t xml:space="preserve">Once  </t>
  </si>
  <si>
    <t>A few times</t>
  </si>
  <si>
    <t xml:space="preserve">Regularly throughout the orientation </t>
  </si>
  <si>
    <t xml:space="preserve">I did not use it </t>
  </si>
  <si>
    <t>Other: [Please specify]</t>
  </si>
  <si>
    <t>Very unlikely</t>
  </si>
  <si>
    <t>Unlikely</t>
  </si>
  <si>
    <t>Neutral</t>
  </si>
  <si>
    <t>Likely</t>
  </si>
  <si>
    <t>Very Likely</t>
  </si>
  <si>
    <t>Nothing</t>
  </si>
  <si>
    <t>PA-F1-1</t>
  </si>
  <si>
    <t>PA-F1-2</t>
  </si>
  <si>
    <t>PA-F1-3</t>
  </si>
  <si>
    <t>PA-F1-4</t>
  </si>
  <si>
    <t>PA-F1-5</t>
  </si>
  <si>
    <t>PA-F1-6</t>
  </si>
  <si>
    <t>PA-F1-7</t>
  </si>
  <si>
    <t>PA-F1-8</t>
  </si>
  <si>
    <t>PA-F1-9</t>
  </si>
  <si>
    <t>PA-F1-10</t>
  </si>
  <si>
    <t>PA-F1-11</t>
  </si>
  <si>
    <t>PA-F1-12</t>
  </si>
  <si>
    <t>PA-F1-13</t>
  </si>
  <si>
    <t>PA-F1-14</t>
  </si>
  <si>
    <t>PA-F1-15</t>
  </si>
  <si>
    <t>Disagree</t>
  </si>
  <si>
    <t>To upload it in the Apple</t>
  </si>
  <si>
    <t>I'd like to see user-friendly navigation, service des</t>
  </si>
  <si>
    <t>nothing I would like to see</t>
  </si>
  <si>
    <t>nothing, no need to improve</t>
  </si>
  <si>
    <t>nothing more</t>
  </si>
  <si>
    <t>Not much, just keep it as simple as possible so it would not be hard to use for new AUMers</t>
  </si>
  <si>
    <t>Where the prayer rooms are located</t>
  </si>
  <si>
    <t>If it can make the people out there who aren't part of AUM using it, it should be, reminder of the assignments so we don't miss any.</t>
  </si>
  <si>
    <t>All the information and features are really enough</t>
  </si>
  <si>
    <t xml:space="preserve">Campus navigation, Finding information about lab equipment, Finding specific buildings or departments </t>
  </si>
  <si>
    <t>Campus navigation, Finding specific buildings or departments, Accessing event schedules, Gathering information on student services</t>
  </si>
  <si>
    <t>Other: [Please specify], never tried it yet</t>
  </si>
  <si>
    <t>Accessing event schedules, Gathering information on student services</t>
  </si>
  <si>
    <t>PA-F2-1</t>
  </si>
  <si>
    <t>PA-F2-2</t>
  </si>
  <si>
    <t>PA-F2-3</t>
  </si>
  <si>
    <t>PA-F2-4</t>
  </si>
  <si>
    <t>PA-F2-5</t>
  </si>
  <si>
    <t>PA-F2-6</t>
  </si>
  <si>
    <t>PA-F2-7</t>
  </si>
  <si>
    <t>PA-F2-8</t>
  </si>
  <si>
    <t>PA-F2-9</t>
  </si>
  <si>
    <t>PA-F2-10</t>
  </si>
  <si>
    <t>PA-F2-11</t>
  </si>
  <si>
    <t>PA-F2-12</t>
  </si>
  <si>
    <t>PA-F2-13</t>
  </si>
  <si>
    <t>PA-F2-14</t>
  </si>
  <si>
    <t>PA-F2-15</t>
  </si>
  <si>
    <t>Never</t>
  </si>
  <si>
    <t>more information about the AUM events</t>
  </si>
  <si>
    <t>anything to help the students</t>
  </si>
  <si>
    <t>Accessing event schedules</t>
  </si>
  <si>
    <t>maybe more university information</t>
  </si>
  <si>
    <t>anything that will help the students</t>
  </si>
  <si>
    <t>Finding information about lab equipment, Virtual tours of the campus</t>
  </si>
  <si>
    <t>events (date, when?)</t>
  </si>
  <si>
    <t>organize everything in lists</t>
  </si>
  <si>
    <t>Doctors' office</t>
  </si>
  <si>
    <t>Campus navigation, Finding information about lab equipment, Finding specific buildings or departments, Accessing event schedules, Virtual tours of the campus, Gathering information on student services</t>
  </si>
  <si>
    <t>Parking, if it is available or crowded</t>
  </si>
  <si>
    <t>Campus navigation, Finding information about lab equipment</t>
  </si>
  <si>
    <t>everyhting is OK</t>
  </si>
  <si>
    <t>Campus navigation, Finding information about lab equipment, Virtual tours of the campus</t>
  </si>
  <si>
    <t>No addition, it is perfectNo suggestion</t>
  </si>
  <si>
    <t>each doctor's office</t>
  </si>
  <si>
    <t>nothing</t>
  </si>
  <si>
    <t>N/A</t>
  </si>
  <si>
    <t>Accessing event schedules, Virtual tours of the campus</t>
  </si>
  <si>
    <t>Campus navigation, Finding information about lab equipment, Accessing event schedules, Gathering information on student services</t>
  </si>
  <si>
    <t>PA-M1-1</t>
  </si>
  <si>
    <t>PA-M1-2</t>
  </si>
  <si>
    <t>PA-M1-3</t>
  </si>
  <si>
    <t>PA-M1-4</t>
  </si>
  <si>
    <t>PA-M1-5</t>
  </si>
  <si>
    <t>PA-M1-6</t>
  </si>
  <si>
    <t>PA-M1-7</t>
  </si>
  <si>
    <t>PA-M1-8</t>
  </si>
  <si>
    <t>Campus navigation, Finding information about lab equipment, Finding specific buildings or departments, Accessing event schedules, Gathering information on student services</t>
  </si>
  <si>
    <t>Finding information about lab equipment, Finding specific buildings or departments, Gathering information on student services</t>
  </si>
  <si>
    <t>reminders</t>
  </si>
  <si>
    <t>we can improve it by adding alerts that can remind you about schedule that you are interested in</t>
  </si>
  <si>
    <t>I like to see real time updates about campus events, classes</t>
  </si>
  <si>
    <t>I suggest improving the accuracy and speed of locations sometimes it lags or shows the wrong position</t>
  </si>
  <si>
    <t>I did't use the program</t>
  </si>
  <si>
    <t>I don't know</t>
  </si>
  <si>
    <t>Faster response and quicker updates</t>
  </si>
  <si>
    <t>blank</t>
  </si>
  <si>
    <t>haven't used it, no clue yet</t>
  </si>
  <si>
    <t>Once</t>
  </si>
  <si>
    <t>HO-1</t>
  </si>
  <si>
    <t>HO-2</t>
  </si>
  <si>
    <t>HO-3</t>
  </si>
  <si>
    <t>HO-4</t>
  </si>
  <si>
    <t>HO-5</t>
  </si>
  <si>
    <t>HO-6</t>
  </si>
  <si>
    <t>HO-7</t>
  </si>
  <si>
    <t>HO-8</t>
  </si>
  <si>
    <t>HO-9</t>
  </si>
  <si>
    <t>HO-10</t>
  </si>
  <si>
    <t>HO-11</t>
  </si>
  <si>
    <t>HO-12</t>
  </si>
  <si>
    <t>HO-13</t>
  </si>
  <si>
    <t>HO-14</t>
  </si>
  <si>
    <t>HO-15</t>
  </si>
  <si>
    <t>Freshman</t>
  </si>
  <si>
    <t xml:space="preserve"> -</t>
  </si>
  <si>
    <t>HO-16</t>
  </si>
  <si>
    <t>HO-17</t>
  </si>
  <si>
    <t>HO-18</t>
  </si>
  <si>
    <t>IDK</t>
  </si>
  <si>
    <t>?</t>
  </si>
  <si>
    <t>Finding information about lab equipment</t>
  </si>
  <si>
    <t>when I graduate</t>
  </si>
  <si>
    <t>of course</t>
  </si>
  <si>
    <t>Finding information about lab equipment, Accessing event schedules, Gathering information on student services</t>
  </si>
  <si>
    <t>make it open-source on github if it is not</t>
  </si>
  <si>
    <t>What GCA I have.</t>
  </si>
  <si>
    <t>put GCA schedule</t>
  </si>
  <si>
    <t>Finding information about lab equipment, Gathering information on student services</t>
  </si>
  <si>
    <t>maybe a schedule and when I click on my class it shows me the way</t>
  </si>
  <si>
    <t>a widget with a mapof campus</t>
  </si>
  <si>
    <t xml:space="preserve">more clear information that can make things easier to understand </t>
  </si>
  <si>
    <t>to make the layout more clear</t>
  </si>
  <si>
    <t>Campus navigation, Finding specific buildings or departments</t>
  </si>
  <si>
    <t>classroom locations</t>
  </si>
  <si>
    <t xml:space="preserve">faster  </t>
  </si>
  <si>
    <t>Names of restaurants and cafes at AUM</t>
  </si>
  <si>
    <t>Improving the design of the App</t>
  </si>
  <si>
    <t>Anything helpful</t>
  </si>
  <si>
    <t>Arabic language</t>
  </si>
  <si>
    <t>IdK</t>
  </si>
  <si>
    <t>I suggest improving the user interface to make interactive and user friendly</t>
  </si>
  <si>
    <t>I suggest to develop the app from direction to another</t>
  </si>
  <si>
    <t>HO-2-1</t>
  </si>
  <si>
    <t>HO-2-2</t>
  </si>
  <si>
    <t>HO-2-3</t>
  </si>
  <si>
    <t>HO-2-4</t>
  </si>
  <si>
    <t>HO-2-5</t>
  </si>
  <si>
    <t>HO-2-6</t>
  </si>
  <si>
    <t>HO-2-7</t>
  </si>
  <si>
    <t>HO-2-8</t>
  </si>
  <si>
    <t>HO-2-9</t>
  </si>
  <si>
    <t>HO-2-10</t>
  </si>
  <si>
    <t>HO-2-11</t>
  </si>
  <si>
    <t>HO-2-12</t>
  </si>
  <si>
    <t>HO-2-13</t>
  </si>
  <si>
    <t>HO-2-14</t>
  </si>
  <si>
    <t>HO-2-15</t>
  </si>
  <si>
    <t>HO-2-16</t>
  </si>
  <si>
    <t>HO-2-17</t>
  </si>
  <si>
    <t>MN-1</t>
  </si>
  <si>
    <t>MO-1</t>
  </si>
  <si>
    <t>HO-2-18</t>
  </si>
  <si>
    <t>HO-2-19</t>
  </si>
  <si>
    <t>Faculty</t>
  </si>
  <si>
    <t>Campus navigation, Virtual tours of the campus</t>
  </si>
  <si>
    <t>Finding information about lab equipment, Accessing event schedules</t>
  </si>
  <si>
    <t>Campus navigation, Gathering information on student services</t>
  </si>
  <si>
    <t>Campus navigation, Finding specific buildings or departments, Gathering information on student services</t>
  </si>
  <si>
    <t>Campus navigation, Finding specific buildings or departments,  Finding specific buildings or departments</t>
  </si>
  <si>
    <t>to see the campus in different conditions</t>
  </si>
  <si>
    <t>to make it user friendly</t>
  </si>
  <si>
    <t>parking and restrooms, prayer rooms</t>
  </si>
  <si>
    <t>Security powering the application</t>
  </si>
  <si>
    <t>it gives me shortcuts</t>
  </si>
  <si>
    <t>for example ordering food, coffee, etc.</t>
  </si>
  <si>
    <t>Places of every building</t>
  </si>
  <si>
    <t>To add every office hours and the office place</t>
  </si>
  <si>
    <t>I would like to see more information about study spaces and food options</t>
  </si>
  <si>
    <t>restaurants</t>
  </si>
  <si>
    <t>A full guide on campus with feedback</t>
  </si>
  <si>
    <t>That they prioritize customer service and Q&amp;A</t>
  </si>
  <si>
    <t>Importance of AR</t>
  </si>
  <si>
    <t>After I see results</t>
  </si>
  <si>
    <t>lifestyle, advice, history</t>
  </si>
  <si>
    <t>add good rules and follow  people's comments</t>
  </si>
  <si>
    <t>professor offices</t>
  </si>
  <si>
    <t xml:space="preserve">faster response  </t>
  </si>
  <si>
    <t>I don't have</t>
  </si>
  <si>
    <t>I don't have any suggestion</t>
  </si>
  <si>
    <t>fix bugs and allow Iphone user to download it</t>
  </si>
  <si>
    <t>seems perfect</t>
  </si>
  <si>
    <t xml:space="preserve">Doctors' offices. The grades. The gates that are near near the class building </t>
  </si>
  <si>
    <t>Let the EPP students know about it and download it, make it apple for IOS yours, make practices in it</t>
  </si>
  <si>
    <t>Staff office hours and office location</t>
  </si>
  <si>
    <t>Areas of expertise of faculty and students alike to expand co-operation in working on these areas</t>
  </si>
  <si>
    <t>The GIUI could make for a better appearance and experience</t>
  </si>
  <si>
    <t>It should be more accurate</t>
  </si>
  <si>
    <t>MN-2</t>
  </si>
  <si>
    <t>MN-3</t>
  </si>
  <si>
    <t>MN-4</t>
  </si>
  <si>
    <t>MN-5</t>
  </si>
  <si>
    <t>MN-6</t>
  </si>
  <si>
    <t>MN-7</t>
  </si>
  <si>
    <t>MN-8</t>
  </si>
  <si>
    <t>Campus navigation, Finding information about lab equipment, Gathering information on student services</t>
  </si>
  <si>
    <t>Campus navigation, Finding information about lab equipment, Accessing event schedules</t>
  </si>
  <si>
    <t>office hours of faculty, events and event reminder, course projects</t>
  </si>
  <si>
    <t>machine learning for object recognition</t>
  </si>
  <si>
    <t>event schedules for all majors</t>
  </si>
  <si>
    <t>to keep supporting the app continuously</t>
  </si>
  <si>
    <t xml:space="preserve">book spots/rooms for studying </t>
  </si>
  <si>
    <t>make it with the website</t>
  </si>
  <si>
    <t>events table</t>
  </si>
  <si>
    <t>improve image quality</t>
  </si>
  <si>
    <t>add information for course project, doctor email, general information</t>
  </si>
  <si>
    <t>add machine, make it for ios</t>
  </si>
  <si>
    <t>course project, the Dr. office location and the office time, show the number of car parking available</t>
  </si>
  <si>
    <t>make for IOS</t>
  </si>
  <si>
    <t>office hours of the doctors, class time on each building</t>
  </si>
  <si>
    <t>we can improve this application by: office hours and also the time of the classes</t>
  </si>
  <si>
    <t>MN-F2-1</t>
  </si>
  <si>
    <t>MN-F2-2</t>
  </si>
  <si>
    <t>MN-F2-3</t>
  </si>
  <si>
    <t>MN-F2-4</t>
  </si>
  <si>
    <t>MN-F2-5</t>
  </si>
  <si>
    <t>MN-F2-6</t>
  </si>
  <si>
    <t>MN-F2-7</t>
  </si>
  <si>
    <t>MN-F2-8</t>
  </si>
  <si>
    <t>MN-F2-9</t>
  </si>
  <si>
    <t>MN-F2-10</t>
  </si>
  <si>
    <t>MN-F2-11</t>
  </si>
  <si>
    <t>MN-F2-12</t>
  </si>
  <si>
    <t>How to find parking</t>
  </si>
  <si>
    <t>How to get A in many subjects</t>
  </si>
  <si>
    <t>I think no because it's useful.</t>
  </si>
  <si>
    <t>Useful information for students.</t>
  </si>
  <si>
    <t>Nothing, everything is perfect</t>
  </si>
  <si>
    <t>Honestly it's very helpful for freshmans mainly if they can add a feature that helps on going AUM'ers I'd recommend adding a honest review for doctors ratings for seniors and ongoing AUM;ers</t>
  </si>
  <si>
    <t>honestly nothing as it's very efficient</t>
  </si>
  <si>
    <t>navigate</t>
  </si>
  <si>
    <t>be more specific</t>
  </si>
  <si>
    <t>booking workshop like robotics; section that has information about the courses you will take like EE202</t>
  </si>
  <si>
    <t>add more services</t>
  </si>
  <si>
    <t>guide for future subjects I will be taking</t>
  </si>
  <si>
    <t>nothing, it's very helpful and considerate</t>
  </si>
  <si>
    <t>Campus navigation, Finding information about lab equipment, Accessing event schedules, Virtual tours of the campus</t>
  </si>
  <si>
    <t>Other</t>
  </si>
  <si>
    <t>I would like to see infor about available study spaces, real time bus schedules and cafeteria menus, a FAQ section for new student would be helpful</t>
  </si>
  <si>
    <t>MN-F1-1</t>
  </si>
  <si>
    <t>MN-F1-2</t>
  </si>
  <si>
    <t>MN-F1-3</t>
  </si>
  <si>
    <t>MN-F1-4</t>
  </si>
  <si>
    <t>MN-F1-5</t>
  </si>
  <si>
    <t>MN-F1-6</t>
  </si>
  <si>
    <t>MN-F1-7</t>
  </si>
  <si>
    <t>MN-F1-8</t>
  </si>
  <si>
    <t>MN-F1-9</t>
  </si>
  <si>
    <t>MN-F1-10</t>
  </si>
  <si>
    <t>MN-F1-11</t>
  </si>
  <si>
    <t>more informantion about the campus and buildings</t>
  </si>
  <si>
    <t>but more information about the campus and make it more simple</t>
  </si>
  <si>
    <t>The conditions of electricity and AC power supply; check whether instructors are in the office or not (like online or offline)</t>
  </si>
  <si>
    <t>I would suggest to put anaudio to those who are deaf</t>
  </si>
  <si>
    <t>I would like to see real time information</t>
  </si>
  <si>
    <t>It has all the information I need and more</t>
  </si>
  <si>
    <t>live of how crowded cafes are in university</t>
  </si>
  <si>
    <t>enough information available</t>
  </si>
  <si>
    <t>view of the crowds in places directly</t>
  </si>
  <si>
    <t>good for the lab</t>
  </si>
  <si>
    <t>it is perfect and simple</t>
  </si>
  <si>
    <t>provide real time traffic inside cafes or parking spots</t>
  </si>
  <si>
    <t>closing times for restaurants; prayer rooms and bathroom locations</t>
  </si>
  <si>
    <t>available parking; if the building is crowded or not</t>
  </si>
  <si>
    <t>I don't have anything in mind; it's a great app.</t>
  </si>
  <si>
    <t>Finding information about lab equipment, Finding specific buildings or departments, Accessing event schedules, Gathering information on student services</t>
  </si>
  <si>
    <t>Campus navigation, Accessing event schedules, Virtual tours of the campus, Gathering information on student services</t>
  </si>
  <si>
    <t>HO-F-1</t>
  </si>
  <si>
    <t>HO-F-2</t>
  </si>
  <si>
    <t>HO-F-3</t>
  </si>
  <si>
    <t>HO-F-4</t>
  </si>
  <si>
    <t>HO-F-5</t>
  </si>
  <si>
    <t>HO-F-6</t>
  </si>
  <si>
    <t>HO-F-7</t>
  </si>
  <si>
    <t>HO-F-8</t>
  </si>
  <si>
    <t>HO-F-9</t>
  </si>
  <si>
    <t>HO-F-10</t>
  </si>
  <si>
    <t>HO-F-11</t>
  </si>
  <si>
    <t>HO-F-12</t>
  </si>
  <si>
    <t>HO-F-13</t>
  </si>
  <si>
    <t>HO-F-14</t>
  </si>
  <si>
    <t>HO-F-15</t>
  </si>
  <si>
    <t>HO-F-16</t>
  </si>
  <si>
    <t>HO-F-17</t>
  </si>
  <si>
    <t>HO-F-18</t>
  </si>
  <si>
    <t>HO-F-19</t>
  </si>
  <si>
    <t>Thank you! Useful app</t>
  </si>
  <si>
    <t>A voice feature that saves time for the user1</t>
  </si>
  <si>
    <t>Campus navigation, Finding information about lab equipment, Finding specific buildings or departments</t>
  </si>
  <si>
    <t>Thank you.</t>
  </si>
  <si>
    <t>Maybe if it could show the students grade in each assessment.</t>
  </si>
  <si>
    <t>Campus navigation,Finding specific buildings or departments</t>
  </si>
  <si>
    <t>update the app design (modernize); offers, student discout gained by completing certain challenges</t>
  </si>
  <si>
    <t>student affairs working hours; Dr.'s office hours (all)</t>
  </si>
  <si>
    <t>More the application is easy to use, the more people will use it.</t>
  </si>
  <si>
    <t>not having to put the password everytime; single (once) access only</t>
  </si>
  <si>
    <t>updated restaurant lists; updated semester schedule with all dates</t>
  </si>
  <si>
    <t>Campus navigation,Finding specific buildings or departments, Virtual tours of the campus</t>
  </si>
  <si>
    <t>Extracurricular activities</t>
  </si>
  <si>
    <t>voice and text narration</t>
  </si>
  <si>
    <t>at the moment I don't think it needs improving</t>
  </si>
  <si>
    <t>faster loading times</t>
  </si>
  <si>
    <t>Campus navigation, Virtual tours of the campus, Gathering information on student services</t>
  </si>
  <si>
    <t>MO-2</t>
  </si>
  <si>
    <t>MO-3</t>
  </si>
  <si>
    <t>Staff</t>
  </si>
  <si>
    <t>To be able to download it on IOS.</t>
  </si>
  <si>
    <t>IOS version; faster, more precise locations</t>
  </si>
  <si>
    <t>Total</t>
  </si>
  <si>
    <t>%</t>
  </si>
  <si>
    <t>Senior</t>
  </si>
  <si>
    <t>Sophomore</t>
  </si>
  <si>
    <t>Often</t>
  </si>
  <si>
    <t>No answer</t>
  </si>
  <si>
    <t>Agree</t>
  </si>
  <si>
    <t>Strongly Agree</t>
  </si>
  <si>
    <t>Strongly Disagree</t>
  </si>
  <si>
    <t>Section 4: Attitude Towards Use -ATU</t>
  </si>
  <si>
    <t>I did not use it</t>
  </si>
  <si>
    <t>Regularly throughout the orientation</t>
  </si>
  <si>
    <t>Campus navigation, Accessing event schedules</t>
  </si>
  <si>
    <t>Finding information about lab equipment, Finding specific buildings or departments, Accessing event schedules, Virtual tours of the campus, Gathering information on student services</t>
  </si>
  <si>
    <t>Apple</t>
  </si>
  <si>
    <t>IOS</t>
  </si>
  <si>
    <t>office</t>
  </si>
  <si>
    <t>parking</t>
  </si>
  <si>
    <t>event</t>
  </si>
  <si>
    <t>food</t>
  </si>
  <si>
    <t>menu</t>
  </si>
  <si>
    <t>café</t>
  </si>
  <si>
    <t>restaurant</t>
  </si>
  <si>
    <t>pray</t>
  </si>
  <si>
    <t>faster</t>
  </si>
  <si>
    <t>precise</t>
  </si>
  <si>
    <t xml:space="preserve">Perceived Usefulness  </t>
  </si>
  <si>
    <t xml:space="preserve">Perceived Ease of Use </t>
  </si>
  <si>
    <t>Attitude Towards Use - ATU</t>
  </si>
  <si>
    <t>Behavioral Intention to Use – BIU</t>
  </si>
  <si>
    <t>I suggest improving the accuracy and speed of locations 3 it lags or shows the wrong position</t>
  </si>
  <si>
    <t>How 4 do you use mobile applications for educational purposes?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</si>
  <si>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</si>
  <si>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</si>
  <si>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</si>
  <si>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</si>
  <si>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</si>
  <si>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</si>
  <si>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</si>
  <si>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</si>
  <si>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</si>
  <si>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</si>
  <si>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</si>
  <si>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</si>
  <si>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</si>
  <si>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</si>
  <si>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</si>
  <si>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</si>
  <si>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</si>
  <si>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</si>
  <si>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</si>
  <si>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</si>
  <si>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</si>
  <si>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</si>
  <si>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</si>
  <si>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</si>
  <si>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</si>
  <si>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</si>
  <si>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</si>
  <si>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Section 4: Attitude Towards Use0ATU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</si>
  <si>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</si>
  <si>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</si>
  <si>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</si>
  <si>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</si>
  <si>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</si>
  <si>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</si>
  <si>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</si>
  <si>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</si>
  <si>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</si>
  <si>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</si>
  <si>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</si>
  <si>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</si>
  <si>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</si>
  <si>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</si>
  <si>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</si>
  <si>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</si>
  <si>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</si>
  <si>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Cronbach’s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</si>
</sst>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0000CC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1" fontId="0" fillId="0" borderId="0" xfId="0" applyNumberFormat="1"/>
    <xf numFmtId="0" fontId="3" fillId="0" borderId="1" xfId="0" applyFont="1" applyBorder="1" applyAlignment="1">
      <alignment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/>
    <xf numFmtId="2" fontId="0" fillId="0" borderId="2" xfId="0" applyNumberFormat="1" applyBorder="1" applyAlignment="1">
      <alignment horizontal="right"/>
    </xf>
    <xf numFmtId="0" fontId="3" fillId="0" borderId="1" xfId="0" applyFont="1" applyFill="1" applyBorder="1"/>
    <xf numFmtId="2" fontId="0" fillId="0" borderId="3" xfId="0" applyNumberFormat="1" applyBorder="1" applyAlignment="1">
      <alignment horizontal="right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5" fillId="0" borderId="0" xfId="0" applyFont="1" applyFill="1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169" fontId="0" fillId="0" borderId="0" xfId="1" applyNumberFormat="1" applyFont="1"/>
    <xf numFmtId="10" fontId="0" fillId="0" borderId="1" xfId="1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1" xfId="0" applyNumberFormat="1" applyBorder="1" applyAlignment="1">
      <alignment horizontal="right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left"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" xfId="0" applyFont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 Academic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Summary_1!$J$2</c:f>
              <c:strCache>
                <c:ptCount val="1"/>
                <c:pt idx="0">
                  <c:v>n.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Summary_1!$I$3:$I$8</c:f>
              <c:strCache>
                <c:ptCount val="6"/>
                <c:pt idx="0">
                  <c:v>Freshman    </c:v>
                </c:pt>
                <c:pt idx="1">
                  <c:v>Sophomore     </c:v>
                </c:pt>
                <c:pt idx="2">
                  <c:v>Junior     </c:v>
                </c:pt>
                <c:pt idx="3">
                  <c:v>Senior   </c:v>
                </c:pt>
                <c:pt idx="4">
                  <c:v>Faculty    </c:v>
                </c:pt>
                <c:pt idx="5">
                  <c:v>Staff    </c:v>
                </c:pt>
              </c:strCache>
            </c:strRef>
          </c:cat>
          <c:val>
            <c:numRef>
              <c:f>Summary_1!$J$3:$J$8</c:f>
              <c:numCache>
                <c:formatCode>General</c:formatCode>
                <c:ptCount val="6"/>
                <c:pt idx="0">
                  <c:v>16</c:v>
                </c:pt>
                <c:pt idx="1">
                  <c:v>40</c:v>
                </c:pt>
                <c:pt idx="2">
                  <c:v>47</c:v>
                </c:pt>
                <c:pt idx="3">
                  <c:v>20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0-4212-B6CC-AE7A0281B1CC}"/>
            </c:ext>
          </c:extLst>
        </c:ser>
        <c:ser>
          <c:idx val="1"/>
          <c:order val="1"/>
          <c:tx>
            <c:strRef>
              <c:f>Summary_1!$K$2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60-4212-B6CC-AE7A0281B1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C60-4212-B6CC-AE7A0281B1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60-4212-B6CC-AE7A0281B1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C60-4212-B6CC-AE7A0281B1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60-4212-B6CC-AE7A0281B1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60-4212-B6CC-AE7A0281B1CC}"/>
              </c:ext>
            </c:extLst>
          </c:dPt>
          <c:dLbls>
            <c:dLbl>
              <c:idx val="0"/>
              <c:layout>
                <c:manualLayout>
                  <c:x val="0.1111111111111111"/>
                  <c:y val="3.2407407407407406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60-4212-B6CC-AE7A0281B1CC}"/>
                </c:ext>
              </c:extLst>
            </c:dLbl>
            <c:dLbl>
              <c:idx val="1"/>
              <c:layout>
                <c:manualLayout>
                  <c:x val="-2.2222222222222324E-2"/>
                  <c:y val="2.3148148148148147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60-4212-B6CC-AE7A0281B1CC}"/>
                </c:ext>
              </c:extLst>
            </c:dLbl>
            <c:dLbl>
              <c:idx val="2"/>
              <c:layout>
                <c:manualLayout>
                  <c:x val="0.05"/>
                  <c:y val="-9.7222222222222224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60-4212-B6CC-AE7A0281B1CC}"/>
                </c:ext>
              </c:extLst>
            </c:dLbl>
            <c:dLbl>
              <c:idx val="3"/>
              <c:layout>
                <c:manualLayout>
                  <c:x val="-3.194455380577433E-2"/>
                  <c:y val="2.3149970836978712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326246719160105"/>
                      <c:h val="0.149097404491105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C60-4212-B6CC-AE7A0281B1CC}"/>
                </c:ext>
              </c:extLst>
            </c:dLbl>
            <c:dLbl>
              <c:idx val="4"/>
              <c:layout>
                <c:manualLayout>
                  <c:x val="2.6388888888888889E-2"/>
                  <c:y val="0.15046278069407987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198468941382326"/>
                      <c:h val="0.140787037037037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60-4212-B6CC-AE7A0281B1CC}"/>
                </c:ext>
              </c:extLst>
            </c:dLbl>
            <c:dLbl>
              <c:idx val="5"/>
              <c:layout>
                <c:manualLayout>
                  <c:x val="2.2222331583552055E-2"/>
                  <c:y val="-4.166666666666666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9.4192913385826776E-2"/>
                      <c:h val="0.144467774861475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C60-4212-B6CC-AE7A0281B1C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Summary_1!$I$3:$I$8</c:f>
              <c:strCache>
                <c:ptCount val="6"/>
                <c:pt idx="0">
                  <c:v>Freshman    </c:v>
                </c:pt>
                <c:pt idx="1">
                  <c:v>Sophomore     </c:v>
                </c:pt>
                <c:pt idx="2">
                  <c:v>Junior     </c:v>
                </c:pt>
                <c:pt idx="3">
                  <c:v>Senior   </c:v>
                </c:pt>
                <c:pt idx="4">
                  <c:v>Faculty    </c:v>
                </c:pt>
                <c:pt idx="5">
                  <c:v>Staff    </c:v>
                </c:pt>
              </c:strCache>
            </c:strRef>
          </c:cat>
          <c:val>
            <c:numRef>
              <c:f>Summary_1!$K$3:$K$8</c:f>
              <c:numCache>
                <c:formatCode>0.00</c:formatCode>
                <c:ptCount val="6"/>
                <c:pt idx="0">
                  <c:v>12.5</c:v>
                </c:pt>
                <c:pt idx="1">
                  <c:v>31.25</c:v>
                </c:pt>
                <c:pt idx="2">
                  <c:v>36.71875</c:v>
                </c:pt>
                <c:pt idx="3">
                  <c:v>15.625</c:v>
                </c:pt>
                <c:pt idx="4">
                  <c:v>3.125</c:v>
                </c:pt>
                <c:pt idx="5">
                  <c:v>0.78125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0-4212-B6CC-AE7A0281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Perceived Ease of Use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Summary_3!$D$16</c:f>
              <c:strCache>
                <c:ptCount val="1"/>
                <c:pt idx="0">
                  <c:v>Strongly Disagree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Summary_3!$E$15:$J$15</c:f>
              <c:strCache>
                <c:ptCount val="6"/>
                <c:pt idx="0">
                  <c:v>It is easy to find information about different location using the AR application.</c:v>
                </c:pt>
                <c:pt idx="1">
                  <c:v>The AR application is simple to learn and use.</c:v>
                </c:pt>
                <c:pt idx="2">
                  <c:v>I do not need additional instructions to understand how to use the AR app.</c:v>
                </c:pt>
                <c:pt idx="3">
                  <c:v>The AR app responds quickly to my interactions (e.g., tapping, swiping).</c:v>
                </c:pt>
                <c:pt idx="4">
                  <c:v>The layout and design of the AR application are user-friendly.</c:v>
                </c:pt>
                <c:pt idx="5">
                  <c:v>I find it difficult to use the AR application.</c:v>
                </c:pt>
              </c:strCache>
            </c:strRef>
          </c:cat>
          <c:val>
            <c:numRef>
              <c:f>Summary_3!$E$16:$J$16</c:f>
              <c:numCache>
                <c:formatCode>0.00%</c:formatCode>
                <c:ptCount val="6"/>
                <c:pt idx="0">
                  <c:v>1.5625E-2</c:v>
                </c:pt>
                <c:pt idx="1">
                  <c:v>2.34375E-2</c:v>
                </c:pt>
                <c:pt idx="2">
                  <c:v>1.5625E-2</c:v>
                </c:pt>
                <c:pt idx="3">
                  <c:v>1.5625E-2</c:v>
                </c:pt>
                <c:pt idx="4">
                  <c:v>2.34375E-2</c:v>
                </c:pt>
                <c:pt idx="5">
                  <c:v>0.171875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3-4EFF-9C8D-DF2C7EE6C7F7}"/>
            </c:ext>
          </c:extLst>
        </c:ser>
        <c:ser>
          <c:idx val="1"/>
          <c:order val="1"/>
          <c:tx>
            <c:strRef>
              <c:f>Summary_3!$D$17</c:f>
              <c:strCache>
                <c:ptCount val="1"/>
                <c:pt idx="0">
                  <c:v>Disagree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Summary_3!$E$15:$J$15</c:f>
              <c:strCache>
                <c:ptCount val="6"/>
                <c:pt idx="0">
                  <c:v>It is easy to find information about different location using the AR application.</c:v>
                </c:pt>
                <c:pt idx="1">
                  <c:v>The AR application is simple to learn and use.</c:v>
                </c:pt>
                <c:pt idx="2">
                  <c:v>I do not need additional instructions to understand how to use the AR app.</c:v>
                </c:pt>
                <c:pt idx="3">
                  <c:v>The AR app responds quickly to my interactions (e.g., tapping, swiping).</c:v>
                </c:pt>
                <c:pt idx="4">
                  <c:v>The layout and design of the AR application are user-friendly.</c:v>
                </c:pt>
                <c:pt idx="5">
                  <c:v>I find it difficult to use the AR application.</c:v>
                </c:pt>
              </c:strCache>
            </c:strRef>
          </c:cat>
          <c:val>
            <c:numRef>
              <c:f>Summary_3!$E$17:$J$17</c:f>
              <c:numCache>
                <c:formatCode>0.00%</c:formatCode>
                <c:ptCount val="6"/>
                <c:pt idx="0">
                  <c:v>2.34375E-2</c:v>
                </c:pt>
                <c:pt idx="1">
                  <c:v>3.90625E-2</c:v>
                </c:pt>
                <c:pt idx="2">
                  <c:v>0.15625</c:v>
                </c:pt>
                <c:pt idx="3">
                  <c:v>4.6875E-2</c:v>
                </c:pt>
                <c:pt idx="4">
                  <c:v>2.34375E-2</c:v>
                </c:pt>
                <c:pt idx="5">
                  <c:v>0.3515625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3-4EFF-9C8D-DF2C7EE6C7F7}"/>
            </c:ext>
          </c:extLst>
        </c:ser>
        <c:ser>
          <c:idx val="2"/>
          <c:order val="2"/>
          <c:tx>
            <c:strRef>
              <c:f>Summary_3!$D$18</c:f>
              <c:strCache>
                <c:ptCount val="1"/>
                <c:pt idx="0">
                  <c:v>Neutral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Summary_3!$E$15:$J$15</c:f>
              <c:strCache>
                <c:ptCount val="6"/>
                <c:pt idx="0">
                  <c:v>It is easy to find information about different location using the AR application.</c:v>
                </c:pt>
                <c:pt idx="1">
                  <c:v>The AR application is simple to learn and use.</c:v>
                </c:pt>
                <c:pt idx="2">
                  <c:v>I do not need additional instructions to understand how to use the AR app.</c:v>
                </c:pt>
                <c:pt idx="3">
                  <c:v>The AR app responds quickly to my interactions (e.g., tapping, swiping).</c:v>
                </c:pt>
                <c:pt idx="4">
                  <c:v>The layout and design of the AR application are user-friendly.</c:v>
                </c:pt>
                <c:pt idx="5">
                  <c:v>I find it difficult to use the AR application.</c:v>
                </c:pt>
              </c:strCache>
            </c:strRef>
          </c:cat>
          <c:val>
            <c:numRef>
              <c:f>Summary_3!$E$18:$J$18</c:f>
              <c:numCache>
                <c:formatCode>0.00%</c:formatCode>
                <c:ptCount val="6"/>
                <c:pt idx="0">
                  <c:v>0.2265625</c:v>
                </c:pt>
                <c:pt idx="1">
                  <c:v>0.21875</c:v>
                </c:pt>
                <c:pt idx="2">
                  <c:v>0.3046875</c:v>
                </c:pt>
                <c:pt idx="3">
                  <c:v>0.359375</c:v>
                </c:pt>
                <c:pt idx="4">
                  <c:v>0.2578125</c:v>
                </c:pt>
                <c:pt idx="5">
                  <c:v>0.265625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3-4EFF-9C8D-DF2C7EE6C7F7}"/>
            </c:ext>
          </c:extLst>
        </c:ser>
        <c:ser>
          <c:idx val="3"/>
          <c:order val="3"/>
          <c:tx>
            <c:strRef>
              <c:f>Summary_3!$D$19</c:f>
              <c:strCache>
                <c:ptCount val="1"/>
                <c:pt idx="0">
                  <c:v>Agree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Summary_3!$E$15:$J$15</c:f>
              <c:strCache>
                <c:ptCount val="6"/>
                <c:pt idx="0">
                  <c:v>It is easy to find information about different location using the AR application.</c:v>
                </c:pt>
                <c:pt idx="1">
                  <c:v>The AR application is simple to learn and use.</c:v>
                </c:pt>
                <c:pt idx="2">
                  <c:v>I do not need additional instructions to understand how to use the AR app.</c:v>
                </c:pt>
                <c:pt idx="3">
                  <c:v>The AR app responds quickly to my interactions (e.g., tapping, swiping).</c:v>
                </c:pt>
                <c:pt idx="4">
                  <c:v>The layout and design of the AR application are user-friendly.</c:v>
                </c:pt>
                <c:pt idx="5">
                  <c:v>I find it difficult to use the AR application.</c:v>
                </c:pt>
              </c:strCache>
            </c:strRef>
          </c:cat>
          <c:val>
            <c:numRef>
              <c:f>Summary_3!$E$19:$J$19</c:f>
              <c:numCache>
                <c:formatCode>0.00%</c:formatCode>
                <c:ptCount val="6"/>
                <c:pt idx="0">
                  <c:v>0.5390625</c:v>
                </c:pt>
                <c:pt idx="1">
                  <c:v>0.4765625</c:v>
                </c:pt>
                <c:pt idx="2">
                  <c:v>0.359375</c:v>
                </c:pt>
                <c:pt idx="3">
                  <c:v>0.3984375</c:v>
                </c:pt>
                <c:pt idx="4">
                  <c:v>0.484375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3-4EFF-9C8D-DF2C7EE6C7F7}"/>
            </c:ext>
          </c:extLst>
        </c:ser>
        <c:ser>
          <c:idx val="4"/>
          <c:order val="4"/>
          <c:tx>
            <c:strRef>
              <c:f>Summary_3!$D$20</c:f>
              <c:strCache>
                <c:ptCount val="1"/>
                <c:pt idx="0">
                  <c:v>Strongly Agree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Summary_3!$E$15:$J$15</c:f>
              <c:strCache>
                <c:ptCount val="6"/>
                <c:pt idx="0">
                  <c:v>It is easy to find information about different location using the AR application.</c:v>
                </c:pt>
                <c:pt idx="1">
                  <c:v>The AR application is simple to learn and use.</c:v>
                </c:pt>
                <c:pt idx="2">
                  <c:v>I do not need additional instructions to understand how to use the AR app.</c:v>
                </c:pt>
                <c:pt idx="3">
                  <c:v>The AR app responds quickly to my interactions (e.g., tapping, swiping).</c:v>
                </c:pt>
                <c:pt idx="4">
                  <c:v>The layout and design of the AR application are user-friendly.</c:v>
                </c:pt>
                <c:pt idx="5">
                  <c:v>I find it difficult to use the AR application.</c:v>
                </c:pt>
              </c:strCache>
            </c:strRef>
          </c:cat>
          <c:val>
            <c:numRef>
              <c:f>Summary_3!$E$20:$J$20</c:f>
              <c:numCache>
                <c:formatCode>0.00%</c:formatCode>
                <c:ptCount val="6"/>
                <c:pt idx="0">
                  <c:v>0.1796875</c:v>
                </c:pt>
                <c:pt idx="1">
                  <c:v>0.2265625</c:v>
                </c:pt>
                <c:pt idx="2">
                  <c:v>0.1328125</c:v>
                </c:pt>
                <c:pt idx="3">
                  <c:v>0.1484375</c:v>
                </c:pt>
                <c:pt idx="4">
                  <c:v>0.1796875</c:v>
                </c:pt>
                <c:pt idx="5">
                  <c:v>3.90625E-2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3-4EFF-9C8D-DF2C7EE6C7F7}"/>
            </c:ext>
          </c:extLst>
        </c:ser>
        <c:ser>
          <c:idx val="5"/>
          <c:order val="5"/>
          <c:tx>
            <c:strRef>
              <c:f>Summary_3!$D$21</c:f>
              <c:strCache>
                <c:ptCount val="1"/>
                <c:pt idx="0">
                  <c:v>No answer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Summary_3!$E$15:$J$15</c:f>
              <c:strCache>
                <c:ptCount val="6"/>
                <c:pt idx="0">
                  <c:v>It is easy to find information about different location using the AR application.</c:v>
                </c:pt>
                <c:pt idx="1">
                  <c:v>The AR application is simple to learn and use.</c:v>
                </c:pt>
                <c:pt idx="2">
                  <c:v>I do not need additional instructions to understand how to use the AR app.</c:v>
                </c:pt>
                <c:pt idx="3">
                  <c:v>The AR app responds quickly to my interactions (e.g., tapping, swiping).</c:v>
                </c:pt>
                <c:pt idx="4">
                  <c:v>The layout and design of the AR application are user-friendly.</c:v>
                </c:pt>
                <c:pt idx="5">
                  <c:v>I find it difficult to use the AR application.</c:v>
                </c:pt>
              </c:strCache>
            </c:strRef>
          </c:cat>
          <c:val>
            <c:numRef>
              <c:f>Summary_3!$E$21:$J$21</c:f>
              <c:numCache>
                <c:formatCode>0.00%</c:formatCode>
                <c:ptCount val="6"/>
                <c:pt idx="0">
                  <c:v>1.5625E-2</c:v>
                </c:pt>
                <c:pt idx="1">
                  <c:v>1.5625E-2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  <c:pt idx="5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F3-4EFF-9C8D-DF2C7EE6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5647360"/>
        <c:axId val="215648800"/>
      </c:barChart>
      <c:catAx>
        <c:axId val="21564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8800"/>
        <c:crosses val="autoZero"/>
        <c:auto val="1"/>
        <c:lblAlgn val="ctr"/>
        <c:lblOffset val="100"/>
        <c:noMultiLvlLbl val="0"/>
      </c:catAx>
      <c:valAx>
        <c:axId val="21564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Attitude Towards Use (ATU)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Summary_4!$D$13</c:f>
              <c:strCache>
                <c:ptCount val="1"/>
                <c:pt idx="0">
                  <c:v>Strongly Disagree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Summary_4!$E$12:$H$12</c:f>
              <c:strCache>
                <c:ptCount val="4"/>
                <c:pt idx="0">
                  <c:v>I find the AR application to be a fun way to explore the campus.</c:v>
                </c:pt>
                <c:pt idx="1">
                  <c:v>I enjoy using the AR application during orientation.</c:v>
                </c:pt>
                <c:pt idx="2">
                  <c:v>I believe using the AR app is a good idea for campus orientation.</c:v>
                </c:pt>
                <c:pt idx="3">
                  <c:v>I feel confident when using the AR application to navigate the university.</c:v>
                </c:pt>
              </c:strCache>
            </c:strRef>
          </c:cat>
          <c:val>
            <c:numRef>
              <c:f>Summary_4!$E$13:$H$13</c:f>
              <c:numCache>
                <c:formatCode>0.00%</c:formatCode>
                <c:ptCount val="4"/>
                <c:pt idx="0">
                  <c:v>2.34375E-2</c:v>
                </c:pt>
                <c:pt idx="1">
                  <c:v>2.34375E-2</c:v>
                </c:pt>
                <c:pt idx="2">
                  <c:v>1.5625E-2</c:v>
                </c:pt>
                <c:pt idx="3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B43-BE28-9EB898450C75}"/>
            </c:ext>
          </c:extLst>
        </c:ser>
        <c:ser>
          <c:idx val="1"/>
          <c:order val="1"/>
          <c:tx>
            <c:strRef>
              <c:f>Summary_4!$D$14</c:f>
              <c:strCache>
                <c:ptCount val="1"/>
                <c:pt idx="0">
                  <c:v>Disagree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Summary_4!$E$12:$H$12</c:f>
              <c:strCache>
                <c:ptCount val="4"/>
                <c:pt idx="0">
                  <c:v>I find the AR application to be a fun way to explore the campus.</c:v>
                </c:pt>
                <c:pt idx="1">
                  <c:v>I enjoy using the AR application during orientation.</c:v>
                </c:pt>
                <c:pt idx="2">
                  <c:v>I believe using the AR app is a good idea for campus orientation.</c:v>
                </c:pt>
                <c:pt idx="3">
                  <c:v>I feel confident when using the AR application to navigate the university.</c:v>
                </c:pt>
              </c:strCache>
            </c:strRef>
          </c:cat>
          <c:val>
            <c:numRef>
              <c:f>Summary_4!$E$14:$H$14</c:f>
              <c:numCache>
                <c:formatCode>0.00%</c:formatCode>
                <c:ptCount val="4"/>
                <c:pt idx="0">
                  <c:v>6.25E-2</c:v>
                </c:pt>
                <c:pt idx="1">
                  <c:v>3.90625E-2</c:v>
                </c:pt>
                <c:pt idx="2">
                  <c:v>7.8125E-3</c:v>
                </c:pt>
                <c:pt idx="3">
                  <c:v>3.90625E-2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C-4B43-BE28-9EB898450C75}"/>
            </c:ext>
          </c:extLst>
        </c:ser>
        <c:ser>
          <c:idx val="2"/>
          <c:order val="2"/>
          <c:tx>
            <c:strRef>
              <c:f>Summary_4!$D$15</c:f>
              <c:strCache>
                <c:ptCount val="1"/>
                <c:pt idx="0">
                  <c:v>Neutral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Summary_4!$E$12:$H$12</c:f>
              <c:strCache>
                <c:ptCount val="4"/>
                <c:pt idx="0">
                  <c:v>I find the AR application to be a fun way to explore the campus.</c:v>
                </c:pt>
                <c:pt idx="1">
                  <c:v>I enjoy using the AR application during orientation.</c:v>
                </c:pt>
                <c:pt idx="2">
                  <c:v>I believe using the AR app is a good idea for campus orientation.</c:v>
                </c:pt>
                <c:pt idx="3">
                  <c:v>I feel confident when using the AR application to navigate the university.</c:v>
                </c:pt>
              </c:strCache>
            </c:strRef>
          </c:cat>
          <c:val>
            <c:numRef>
              <c:f>Summary_4!$E$15:$H$15</c:f>
              <c:numCache>
                <c:formatCode>0.00%</c:formatCode>
                <c:ptCount val="4"/>
                <c:pt idx="0">
                  <c:v>0.171875</c:v>
                </c:pt>
                <c:pt idx="1">
                  <c:v>0.359375</c:v>
                </c:pt>
                <c:pt idx="2">
                  <c:v>0.1875</c:v>
                </c:pt>
                <c:pt idx="3">
                  <c:v>0.3046875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C-4B43-BE28-9EB898450C75}"/>
            </c:ext>
          </c:extLst>
        </c:ser>
        <c:ser>
          <c:idx val="3"/>
          <c:order val="3"/>
          <c:tx>
            <c:strRef>
              <c:f>Summary_4!$D$16</c:f>
              <c:strCache>
                <c:ptCount val="1"/>
                <c:pt idx="0">
                  <c:v>Agree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Summary_4!$E$12:$H$12</c:f>
              <c:strCache>
                <c:ptCount val="4"/>
                <c:pt idx="0">
                  <c:v>I find the AR application to be a fun way to explore the campus.</c:v>
                </c:pt>
                <c:pt idx="1">
                  <c:v>I enjoy using the AR application during orientation.</c:v>
                </c:pt>
                <c:pt idx="2">
                  <c:v>I believe using the AR app is a good idea for campus orientation.</c:v>
                </c:pt>
                <c:pt idx="3">
                  <c:v>I feel confident when using the AR application to navigate the university.</c:v>
                </c:pt>
              </c:strCache>
            </c:strRef>
          </c:cat>
          <c:val>
            <c:numRef>
              <c:f>Summary_4!$E$16:$H$16</c:f>
              <c:numCache>
                <c:formatCode>0.00%</c:formatCode>
                <c:ptCount val="4"/>
                <c:pt idx="0">
                  <c:v>0.46875</c:v>
                </c:pt>
                <c:pt idx="1">
                  <c:v>0.375</c:v>
                </c:pt>
                <c:pt idx="2">
                  <c:v>0.4765625</c:v>
                </c:pt>
                <c:pt idx="3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C-4B43-BE28-9EB898450C75}"/>
            </c:ext>
          </c:extLst>
        </c:ser>
        <c:ser>
          <c:idx val="4"/>
          <c:order val="4"/>
          <c:tx>
            <c:strRef>
              <c:f>Summary_4!$D$17</c:f>
              <c:strCache>
                <c:ptCount val="1"/>
                <c:pt idx="0">
                  <c:v>Strongly Agree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Summary_4!$E$12:$H$12</c:f>
              <c:strCache>
                <c:ptCount val="4"/>
                <c:pt idx="0">
                  <c:v>I find the AR application to be a fun way to explore the campus.</c:v>
                </c:pt>
                <c:pt idx="1">
                  <c:v>I enjoy using the AR application during orientation.</c:v>
                </c:pt>
                <c:pt idx="2">
                  <c:v>I believe using the AR app is a good idea for campus orientation.</c:v>
                </c:pt>
                <c:pt idx="3">
                  <c:v>I feel confident when using the AR application to navigate the university.</c:v>
                </c:pt>
              </c:strCache>
            </c:strRef>
          </c:cat>
          <c:val>
            <c:numRef>
              <c:f>Summary_4!$E$17:$H$17</c:f>
              <c:numCache>
                <c:formatCode>0.00%</c:formatCode>
                <c:ptCount val="4"/>
                <c:pt idx="0">
                  <c:v>0.2421875</c:v>
                </c:pt>
                <c:pt idx="1">
                  <c:v>0.1640625</c:v>
                </c:pt>
                <c:pt idx="2">
                  <c:v>0.28125</c:v>
                </c:pt>
                <c:pt idx="3">
                  <c:v>0.1796875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8C-4B43-BE28-9EB898450C75}"/>
            </c:ext>
          </c:extLst>
        </c:ser>
        <c:ser>
          <c:idx val="5"/>
          <c:order val="5"/>
          <c:tx>
            <c:strRef>
              <c:f>Summary_4!$D$18</c:f>
              <c:strCache>
                <c:ptCount val="1"/>
                <c:pt idx="0">
                  <c:v>No answer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Summary_4!$E$12:$H$12</c:f>
              <c:strCache>
                <c:ptCount val="4"/>
                <c:pt idx="0">
                  <c:v>I find the AR application to be a fun way to explore the campus.</c:v>
                </c:pt>
                <c:pt idx="1">
                  <c:v>I enjoy using the AR application during orientation.</c:v>
                </c:pt>
                <c:pt idx="2">
                  <c:v>I believe using the AR app is a good idea for campus orientation.</c:v>
                </c:pt>
                <c:pt idx="3">
                  <c:v>I feel confident when using the AR application to navigate the university.</c:v>
                </c:pt>
              </c:strCache>
            </c:strRef>
          </c:cat>
          <c:val>
            <c:numRef>
              <c:f>Summary_4!$E$18:$H$18</c:f>
              <c:numCache>
                <c:formatCode>0.00%</c:formatCode>
                <c:ptCount val="4"/>
                <c:pt idx="0">
                  <c:v>3.125E-2</c:v>
                </c:pt>
                <c:pt idx="1">
                  <c:v>3.90625E-2</c:v>
                </c:pt>
                <c:pt idx="2">
                  <c:v>3.125E-2</c:v>
                </c:pt>
                <c:pt idx="3">
                  <c:v>3.90625E-2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8C-4B43-BE28-9EB89845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3603088"/>
        <c:axId val="313605968"/>
      </c:barChart>
      <c:catAx>
        <c:axId val="3136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5968"/>
        <c:crosses val="autoZero"/>
        <c:auto val="1"/>
        <c:lblAlgn val="ctr"/>
        <c:lblOffset val="100"/>
        <c:noMultiLvlLbl val="0"/>
      </c:catAx>
      <c:valAx>
        <c:axId val="3136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Behavioral Intention to Use (BIU)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Summary_5!$D$13</c:f>
              <c:strCache>
                <c:ptCount val="1"/>
                <c:pt idx="0">
                  <c:v>Strongly Disagree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Summary_5!$E$12:$G$12</c:f>
              <c:strCache>
                <c:ptCount val="3"/>
                <c:pt idx="0">
                  <c:v>I will recommend this AR application to other students or new entrants.</c:v>
                </c:pt>
                <c:pt idx="1">
                  <c:v>I would prefer using an AR application over traditional methods for orientation.</c:v>
                </c:pt>
                <c:pt idx="2">
                  <c:v>I plan to continue using the AR application during my time at the university.</c:v>
                </c:pt>
              </c:strCache>
            </c:strRef>
          </c:cat>
          <c:val>
            <c:numRef>
              <c:f>Summary_5!$E$13:$G$13</c:f>
              <c:numCache>
                <c:formatCode>0.00%</c:formatCode>
                <c:ptCount val="3"/>
                <c:pt idx="0">
                  <c:v>4.6875E-2</c:v>
                </c:pt>
                <c:pt idx="1">
                  <c:v>3.125E-2</c:v>
                </c:pt>
                <c:pt idx="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A-47BC-A28E-A6E0F8FEECD8}"/>
            </c:ext>
          </c:extLst>
        </c:ser>
        <c:ser>
          <c:idx val="1"/>
          <c:order val="1"/>
          <c:tx>
            <c:strRef>
              <c:f>Summary_5!$D$14</c:f>
              <c:strCache>
                <c:ptCount val="1"/>
                <c:pt idx="0">
                  <c:v>Disagree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Summary_5!$E$12:$G$12</c:f>
              <c:strCache>
                <c:ptCount val="3"/>
                <c:pt idx="0">
                  <c:v>I will recommend this AR application to other students or new entrants.</c:v>
                </c:pt>
                <c:pt idx="1">
                  <c:v>I would prefer using an AR application over traditional methods for orientation.</c:v>
                </c:pt>
                <c:pt idx="2">
                  <c:v>I plan to continue using the AR application during my time at the university.</c:v>
                </c:pt>
              </c:strCache>
            </c:strRef>
          </c:cat>
          <c:val>
            <c:numRef>
              <c:f>Summary_5!$E$14:$G$14</c:f>
              <c:numCache>
                <c:formatCode>0.00%</c:formatCode>
                <c:ptCount val="3"/>
                <c:pt idx="0">
                  <c:v>2.34375E-2</c:v>
                </c:pt>
                <c:pt idx="1">
                  <c:v>8.59375E-2</c:v>
                </c:pt>
                <c:pt idx="2">
                  <c:v>7.03125E-2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A-47BC-A28E-A6E0F8FEECD8}"/>
            </c:ext>
          </c:extLst>
        </c:ser>
        <c:ser>
          <c:idx val="2"/>
          <c:order val="2"/>
          <c:tx>
            <c:strRef>
              <c:f>Summary_5!$D$15</c:f>
              <c:strCache>
                <c:ptCount val="1"/>
                <c:pt idx="0">
                  <c:v>Neutral 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Summary_5!$E$12:$G$12</c:f>
              <c:strCache>
                <c:ptCount val="3"/>
                <c:pt idx="0">
                  <c:v>I will recommend this AR application to other students or new entrants.</c:v>
                </c:pt>
                <c:pt idx="1">
                  <c:v>I would prefer using an AR application over traditional methods for orientation.</c:v>
                </c:pt>
                <c:pt idx="2">
                  <c:v>I plan to continue using the AR application during my time at the university.</c:v>
                </c:pt>
              </c:strCache>
            </c:strRef>
          </c:cat>
          <c:val>
            <c:numRef>
              <c:f>Summary_5!$E$15:$G$15</c:f>
              <c:numCache>
                <c:formatCode>0.00%</c:formatCode>
                <c:ptCount val="3"/>
                <c:pt idx="0">
                  <c:v>0.1484375</c:v>
                </c:pt>
                <c:pt idx="1">
                  <c:v>0.296875</c:v>
                </c:pt>
                <c:pt idx="2">
                  <c:v>0.328125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A-47BC-A28E-A6E0F8FEECD8}"/>
            </c:ext>
          </c:extLst>
        </c:ser>
        <c:ser>
          <c:idx val="3"/>
          <c:order val="3"/>
          <c:tx>
            <c:strRef>
              <c:f>Summary_5!$D$16</c:f>
              <c:strCache>
                <c:ptCount val="1"/>
                <c:pt idx="0">
                  <c:v>Agree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Summary_5!$E$12:$G$12</c:f>
              <c:strCache>
                <c:ptCount val="3"/>
                <c:pt idx="0">
                  <c:v>I will recommend this AR application to other students or new entrants.</c:v>
                </c:pt>
                <c:pt idx="1">
                  <c:v>I would prefer using an AR application over traditional methods for orientation.</c:v>
                </c:pt>
                <c:pt idx="2">
                  <c:v>I plan to continue using the AR application during my time at the university.</c:v>
                </c:pt>
              </c:strCache>
            </c:strRef>
          </c:cat>
          <c:val>
            <c:numRef>
              <c:f>Summary_5!$E$16:$G$16</c:f>
              <c:numCache>
                <c:formatCode>0.00%</c:formatCode>
                <c:ptCount val="3"/>
                <c:pt idx="0">
                  <c:v>0.421875</c:v>
                </c:pt>
                <c:pt idx="1">
                  <c:v>0.3359375</c:v>
                </c:pt>
                <c:pt idx="2">
                  <c:v>0.359375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A-47BC-A28E-A6E0F8FEECD8}"/>
            </c:ext>
          </c:extLst>
        </c:ser>
        <c:ser>
          <c:idx val="4"/>
          <c:order val="4"/>
          <c:tx>
            <c:strRef>
              <c:f>Summary_5!$D$17</c:f>
              <c:strCache>
                <c:ptCount val="1"/>
                <c:pt idx="0">
                  <c:v>Strongly Agree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Summary_5!$E$12:$G$12</c:f>
              <c:strCache>
                <c:ptCount val="3"/>
                <c:pt idx="0">
                  <c:v>I will recommend this AR application to other students or new entrants.</c:v>
                </c:pt>
                <c:pt idx="1">
                  <c:v>I would prefer using an AR application over traditional methods for orientation.</c:v>
                </c:pt>
                <c:pt idx="2">
                  <c:v>I plan to continue using the AR application during my time at the university.</c:v>
                </c:pt>
              </c:strCache>
            </c:strRef>
          </c:cat>
          <c:val>
            <c:numRef>
              <c:f>Summary_5!$E$17:$G$17</c:f>
              <c:numCache>
                <c:formatCode>0.00%</c:formatCode>
                <c:ptCount val="3"/>
                <c:pt idx="0">
                  <c:v>0.328125</c:v>
                </c:pt>
                <c:pt idx="1">
                  <c:v>0.203125</c:v>
                </c:pt>
                <c:pt idx="2">
                  <c:v>0.1640625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A-47BC-A28E-A6E0F8FEECD8}"/>
            </c:ext>
          </c:extLst>
        </c:ser>
        <c:ser>
          <c:idx val="5"/>
          <c:order val="5"/>
          <c:tx>
            <c:strRef>
              <c:f>Summary_5!$D$18</c:f>
              <c:strCache>
                <c:ptCount val="1"/>
                <c:pt idx="0">
                  <c:v>No answer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Summary_5!$E$12:$G$12</c:f>
              <c:strCache>
                <c:ptCount val="3"/>
                <c:pt idx="0">
                  <c:v>I will recommend this AR application to other students or new entrants.</c:v>
                </c:pt>
                <c:pt idx="1">
                  <c:v>I would prefer using an AR application over traditional methods for orientation.</c:v>
                </c:pt>
                <c:pt idx="2">
                  <c:v>I plan to continue using the AR application during my time at the university.</c:v>
                </c:pt>
              </c:strCache>
            </c:strRef>
          </c:cat>
          <c:val>
            <c:numRef>
              <c:f>Summary_5!$E$18:$G$18</c:f>
              <c:numCache>
                <c:formatCode>0.00%</c:formatCode>
                <c:ptCount val="3"/>
                <c:pt idx="0">
                  <c:v>3.125E-2</c:v>
                </c:pt>
                <c:pt idx="1">
                  <c:v>4.6875E-2</c:v>
                </c:pt>
                <c:pt idx="2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A-47BC-A28E-A6E0F8FE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358080"/>
        <c:axId val="76359040"/>
      </c:barChart>
      <c:catAx>
        <c:axId val="7635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9040"/>
        <c:crosses val="autoZero"/>
        <c:auto val="1"/>
        <c:lblAlgn val="ctr"/>
        <c:lblOffset val="100"/>
        <c:noMultiLvlLbl val="0"/>
      </c:catAx>
      <c:valAx>
        <c:axId val="763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features of the AR app did you use the most?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Summary_6!$F$2</c:f>
              <c:strCache>
                <c:ptCount val="1"/>
                <c:pt idx="0">
                  <c:v>%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8B02942-77A5-4381-BB32-19976EA2A7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D1CA6DA4-AD4E-46CD-A171-D1B567EBF5F9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088-46D1-B55F-1E670F5EEA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3038B9-1651-4EE0-8DBD-42BC8B256D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127D2392-7EAD-4130-AD79-E92A811EEAAA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088-46D1-B55F-1E670F5EEA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DD6E61-E02D-46DD-8470-DF2B4DAF97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2ED2C6CB-E6B4-4FC4-B631-05986E6FD04F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088-46D1-B55F-1E670F5EEA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50EB00-CEB5-4340-A223-BB01785EEE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2166DD3-BC3D-42E4-AE11-1A28F0368FC3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088-46D1-B55F-1E670F5EEA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366102-A353-4157-A3CE-142433137F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9CF6767-A149-4AE6-B4BD-BE18A9F4426F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088-46D1-B55F-1E670F5EEA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9182A2E-9A69-4C49-BC1F-9A49AEE96C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F0F7B83-EF24-45E1-8338-4EDDCD7D5E11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088-46D1-B55F-1E670F5EEA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909DDB2-7C67-4E22-9068-313FB223AF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EFFA57BD-D1F0-4608-927B-021697407FCC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088-46D1-B55F-1E670F5EEA0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Summary_6!$D$3:$D$9</c:f>
              <c:strCache>
                <c:ptCount val="7"/>
                <c:pt idx="0">
                  <c:v>Campus navigation</c:v>
                </c:pt>
                <c:pt idx="1">
                  <c:v>Finding information about lab equipment </c:v>
                </c:pt>
                <c:pt idx="2">
                  <c:v>Finding specific buildings or departments </c:v>
                </c:pt>
                <c:pt idx="3">
                  <c:v>Accessing event schedules </c:v>
                </c:pt>
                <c:pt idx="4">
                  <c:v>Virtual tours of the campus</c:v>
                </c:pt>
                <c:pt idx="5">
                  <c:v>Gathering information on student services</c:v>
                </c:pt>
                <c:pt idx="6">
                  <c:v>No answer</c:v>
                </c:pt>
              </c:strCache>
            </c:strRef>
          </c:cat>
          <c:val>
            <c:numRef>
              <c:f>Summary_6!$F$3:$F$9</c:f>
              <c:numCache>
                <c:formatCode>0.00</c:formatCode>
                <c:ptCount val="7"/>
                <c:pt idx="0">
                  <c:v>51.5625</c:v>
                </c:pt>
                <c:pt idx="1">
                  <c:v>39.0625</c:v>
                </c:pt>
                <c:pt idx="2">
                  <c:v>29.6875</c:v>
                </c:pt>
                <c:pt idx="3">
                  <c:v>27.34375</c:v>
                </c:pt>
                <c:pt idx="4">
                  <c:v>18.75</c:v>
                </c:pt>
                <c:pt idx="5">
                  <c:v>28.90625</c:v>
                </c:pt>
                <c:pt idx="6">
                  <c:v>9.375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Summary_6!$F$3:$F$9</c15:f>
                <c15:dlblRangeCache>
                  <c:ptCount val="7"/>
                  <c:pt idx="0">
                    <c:v>51.56</c:v>
                  </c:pt>
                  <c:pt idx="1">
                    <c:v>39.06</c:v>
                  </c:pt>
                  <c:pt idx="2">
                    <c:v>29.69</c:v>
                  </c:pt>
                  <c:pt idx="3">
                    <c:v>27.34</c:v>
                  </c:pt>
                  <c:pt idx="4">
                    <c:v>18.75</c:v>
                  </c:pt>
                  <c:pt idx="5">
                    <c:v>28.91</c:v>
                  </c:pt>
                  <c:pt idx="6">
                    <c:v>9.38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088-46D1-B55F-1E670F5E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082800"/>
        <c:axId val="171079440"/>
      </c:barChart>
      <c:catAx>
        <c:axId val="1710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9440"/>
        <c:crosses val="autoZero"/>
        <c:auto val="1"/>
        <c:lblAlgn val="ctr"/>
        <c:lblOffset val="100"/>
        <c:noMultiLvlLbl val="0"/>
      </c:catAx>
      <c:valAx>
        <c:axId val="1710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frequently did you use the AR application during your orientation?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Summary_6!$K$2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E7-4416-96C3-497ECD249D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3E7-4416-96C3-497ECD249D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E7-4416-96C3-497ECD249D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3E7-4416-96C3-497ECD249D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E7-4416-96C3-497ECD249D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3E7-4416-96C3-497ECD249DC7}"/>
              </c:ext>
            </c:extLst>
          </c:dPt>
          <c:dLbls>
            <c:dLbl>
              <c:idx val="0"/>
              <c:layout>
                <c:manualLayout>
                  <c:x val="3.8888888888888938E-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582DDE7C-7926-4106-B1F4-A0B1B57578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0382A0D-F9E9-4B9C-940E-C20E1155B416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3E7-4416-96C3-497ECD249D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81CE1F-3128-42F6-B583-81DC8DF498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C35961A-00C5-48FE-95E1-1EFA40E05FBA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3E7-4416-96C3-497ECD249D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B8E687-3501-4955-8AB1-274410C7CC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9DF2E2B5-653A-4A17-A2E2-669EE02DBE4C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3E7-4416-96C3-497ECD249D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FF3A5EB-BF28-48FB-BCC8-99E20920C4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4B1AE5B-9BB1-4A42-AAF0-627923C22016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3E7-4416-96C3-497ECD249D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4DC551-2F7E-4791-90C2-5BA901151F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97B370F3-C079-4F14-9FD3-11291DD037D0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E7-4416-96C3-497ECD249DC7}"/>
                </c:ext>
              </c:extLst>
            </c:dLbl>
            <c:dLbl>
              <c:idx val="5"/>
              <c:layout>
                <c:manualLayout>
                  <c:x val="2.7777777777777728E-2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21C50C33-68C2-417C-AD91-22F89FCD79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25634E07-E17B-4785-A8A8-5E9506B4B87C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3E7-4416-96C3-497ECD249DC7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Summary_6!$I$3:$I$8</c:f>
              <c:strCache>
                <c:ptCount val="6"/>
                <c:pt idx="0">
                  <c:v>Once  </c:v>
                </c:pt>
                <c:pt idx="1">
                  <c:v>A few times</c:v>
                </c:pt>
                <c:pt idx="2">
                  <c:v>Regularly throughout the orientation </c:v>
                </c:pt>
                <c:pt idx="3">
                  <c:v>I did not use it </c:v>
                </c:pt>
                <c:pt idx="4">
                  <c:v>Other</c:v>
                </c:pt>
                <c:pt idx="5">
                  <c:v>No answer</c:v>
                </c:pt>
              </c:strCache>
            </c:strRef>
          </c:cat>
          <c:val>
            <c:numRef>
              <c:f>Summary_6!$K$3:$K$8</c:f>
              <c:numCache>
                <c:formatCode>0.00</c:formatCode>
                <c:ptCount val="6"/>
                <c:pt idx="0">
                  <c:v>10.9375</c:v>
                </c:pt>
                <c:pt idx="1">
                  <c:v>34.375</c:v>
                </c:pt>
                <c:pt idx="2">
                  <c:v>17.1875</c:v>
                </c:pt>
                <c:pt idx="3">
                  <c:v>26.5625</c:v>
                </c:pt>
                <c:pt idx="4">
                  <c:v>1.5625</c:v>
                </c:pt>
                <c:pt idx="5">
                  <c:v>5.46875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Summary_6!$K$3:$K$8</c15:f>
                <c15:dlblRangeCache>
                  <c:ptCount val="6"/>
                  <c:pt idx="0">
                    <c:v>10.94</c:v>
                  </c:pt>
                  <c:pt idx="1">
                    <c:v>34.38</c:v>
                  </c:pt>
                  <c:pt idx="2">
                    <c:v>17.19</c:v>
                  </c:pt>
                  <c:pt idx="3">
                    <c:v>26.56</c:v>
                  </c:pt>
                  <c:pt idx="4">
                    <c:v>1.56</c:v>
                  </c:pt>
                  <c:pt idx="5">
                    <c:v>5.47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3E7-4416-96C3-497ECD249D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likely are you to continue using this AR application after orientation?</a:t>
            </a:r>
          </a:p>
        </c:rich>
      </c:tx>
      <c:layout>
        <c:manualLayout>
          <c:xMode val="edge"/>
          <c:yMode val="edge"/>
          <c:x val="0.1614444444444444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Summary_6!$N$3</c:f>
              <c:strCache>
                <c:ptCount val="1"/>
                <c:pt idx="0">
                  <c:v>Very unlikely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E26584-7C53-499C-88F4-91D7C66114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A1AE0276-7FC1-4FBC-BAFC-ABA7E8F7345C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FA7-4C5B-94A6-01A3BA78A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Summary_6!$P$2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Summary_6!$P$3</c:f>
              <c:numCache>
                <c:formatCode>0.00</c:formatCode>
                <c:ptCount val="1"/>
                <c:pt idx="0">
                  <c:v>0.78125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Summary_6!$P$3</c15:f>
                <c15:dlblRangeCache>
                  <c:ptCount val="1"/>
                  <c:pt idx="0">
                    <c:v>0.78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FA7-4C5B-94A6-01A3BA78A5E5}"/>
            </c:ext>
          </c:extLst>
        </c:ser>
        <c:ser>
          <c:idx val="1"/>
          <c:order val="1"/>
          <c:tx>
            <c:strRef>
              <c:f>Summary_6!$N$4</c:f>
              <c:strCache>
                <c:ptCount val="1"/>
                <c:pt idx="0">
                  <c:v>Unlikely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3CBEAB-0CA2-428E-A02D-90F5D4E0B0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530B685-7771-4EA3-9198-D1DE46690510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FA7-4C5B-94A6-01A3BA78A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Summary_6!$P$2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Summary_6!$P$4</c:f>
              <c:numCache>
                <c:formatCode>0.00</c:formatCode>
                <c:ptCount val="1"/>
                <c:pt idx="0">
                  <c:v>7.8125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Summary_6!$P$4</c15:f>
                <c15:dlblRangeCache>
                  <c:ptCount val="1"/>
                  <c:pt idx="0">
                    <c:v>7.81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FA7-4C5B-94A6-01A3BA78A5E5}"/>
            </c:ext>
          </c:extLst>
        </c:ser>
        <c:ser>
          <c:idx val="2"/>
          <c:order val="2"/>
          <c:tx>
            <c:strRef>
              <c:f>Summary_6!$N$5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38A5734-DC6F-4271-B115-E1E498244A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A0EC787C-186B-42E3-AEA3-538548CE62DB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A7-4C5B-94A6-01A3BA78A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Summary_6!$P$2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Summary_6!$P$5</c:f>
              <c:numCache>
                <c:formatCode>0.00</c:formatCode>
                <c:ptCount val="1"/>
                <c:pt idx="0">
                  <c:v>28.90625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Summary_6!$P$5</c15:f>
                <c15:dlblRangeCache>
                  <c:ptCount val="1"/>
                  <c:pt idx="0">
                    <c:v>28.91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FA7-4C5B-94A6-01A3BA78A5E5}"/>
            </c:ext>
          </c:extLst>
        </c:ser>
        <c:ser>
          <c:idx val="3"/>
          <c:order val="3"/>
          <c:tx>
            <c:strRef>
              <c:f>Summary_6!$N$6</c:f>
              <c:strCache>
                <c:ptCount val="1"/>
                <c:pt idx="0">
                  <c:v>Likely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61A412D-37FE-4833-9808-399358076F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159BB99C-0318-42AF-83A6-AF35E2E835B9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FA7-4C5B-94A6-01A3BA78A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Summary_6!$P$2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Summary_6!$P$6</c:f>
              <c:numCache>
                <c:formatCode>0.00</c:formatCode>
                <c:ptCount val="1"/>
                <c:pt idx="0">
                  <c:v>39.0625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Summary_6!$P$6</c15:f>
                <c15:dlblRangeCache>
                  <c:ptCount val="1"/>
                  <c:pt idx="0">
                    <c:v>39.06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FA7-4C5B-94A6-01A3BA78A5E5}"/>
            </c:ext>
          </c:extLst>
        </c:ser>
        <c:ser>
          <c:idx val="4"/>
          <c:order val="4"/>
          <c:tx>
            <c:strRef>
              <c:f>Summary_6!$N$7</c:f>
              <c:strCache>
                <c:ptCount val="1"/>
                <c:pt idx="0">
                  <c:v>Very Likely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A69D7F7-A400-4272-BC56-E67117AA9F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DF48246C-CD41-4BCD-9212-F4798A52FA9C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FA7-4C5B-94A6-01A3BA78A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Summary_6!$P$2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Summary_6!$P$7</c:f>
              <c:numCache>
                <c:formatCode>0.00</c:formatCode>
                <c:ptCount val="1"/>
                <c:pt idx="0">
                  <c:v>17.96875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Summary_6!$P$7</c15:f>
                <c15:dlblRangeCache>
                  <c:ptCount val="1"/>
                  <c:pt idx="0">
                    <c:v>17.97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FA7-4C5B-94A6-01A3BA78A5E5}"/>
            </c:ext>
          </c:extLst>
        </c:ser>
        <c:ser>
          <c:idx val="5"/>
          <c:order val="5"/>
          <c:tx>
            <c:strRef>
              <c:f>Summary_6!$N$8</c:f>
              <c:strCache>
                <c:ptCount val="1"/>
                <c:pt idx="0">
                  <c:v>No answer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55B4758-1613-4406-B7AE-A00EC2D18A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E5612654-9A8B-45DD-8390-72AEDB2F3FB4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FA7-4C5B-94A6-01A3BA78A5E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Summary_6!$P$2</c:f>
              <c:strCache>
                <c:ptCount val="1"/>
                <c:pt idx="0">
                  <c:v>%</c:v>
                </c:pt>
              </c:strCache>
            </c:strRef>
          </c:cat>
          <c:val>
            <c:numRef>
              <c:f>Summary_6!$P$8</c:f>
              <c:numCache>
                <c:formatCode>0.00</c:formatCode>
                <c:ptCount val="1"/>
                <c:pt idx="0">
                  <c:v>5.46875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Summary_6!$P$8</c15:f>
                <c15:dlblRangeCache>
                  <c:ptCount val="1"/>
                  <c:pt idx="0">
                    <c:v>5.47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FA7-4C5B-94A6-01A3BA78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601168"/>
        <c:axId val="313606928"/>
      </c:barChart>
      <c:catAx>
        <c:axId val="3136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6928"/>
        <c:crosses val="autoZero"/>
        <c:auto val="1"/>
        <c:lblAlgn val="ctr"/>
        <c:lblOffset val="100"/>
        <c:noMultiLvlLbl val="0"/>
      </c:catAx>
      <c:valAx>
        <c:axId val="3136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How often do you use mobile applications for educational purposes?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Summary_1!$O$2</c:f>
              <c:strCache>
                <c:ptCount val="1"/>
                <c:pt idx="0">
                  <c:v>n.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1B4-4992-A7C2-39C51D2889A6}"/>
              </c:ext>
            </c:extLst>
          </c:dPt>
          <c:dLbls>
            <c:dLbl>
              <c:idx val="4"/>
              <c:layout>
                <c:manualLayout>
                  <c:x val="0.14122090988626421"/>
                  <c:y val="6.8129192184310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B4-4992-A7C2-39C51D2889A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Summary_1!$N$3:$N$7</c:f>
              <c:strCache>
                <c:ptCount val="5"/>
                <c:pt idx="0">
                  <c:v>Never </c:v>
                </c:pt>
                <c:pt idx="1">
                  <c:v>Rarely</c:v>
                </c:pt>
                <c:pt idx="2">
                  <c:v>Sometimes</c:v>
                </c:pt>
                <c:pt idx="3">
                  <c:v>Often </c:v>
                </c:pt>
                <c:pt idx="4">
                  <c:v>Very Often</c:v>
                </c:pt>
              </c:strCache>
            </c:strRef>
          </c:cat>
          <c:val>
            <c:numRef>
              <c:f>Summary_1!$O$3:$O$7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46</c:v>
                </c:pt>
                <c:pt idx="3">
                  <c:v>42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4-4992-A7C2-39C51D2889A6}"/>
            </c:ext>
          </c:extLst>
        </c:ser>
        <c:ser>
          <c:idx val="1"/>
          <c:order val="1"/>
          <c:tx>
            <c:strRef>
              <c:f>Summary_1!$P$2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Summary_1!$N$3:$N$7</c:f>
              <c:strCache>
                <c:ptCount val="5"/>
                <c:pt idx="0">
                  <c:v>Never </c:v>
                </c:pt>
                <c:pt idx="1">
                  <c:v>Rarely</c:v>
                </c:pt>
                <c:pt idx="2">
                  <c:v>Sometimes</c:v>
                </c:pt>
                <c:pt idx="3">
                  <c:v>Often </c:v>
                </c:pt>
                <c:pt idx="4">
                  <c:v>Very Often</c:v>
                </c:pt>
              </c:strCache>
            </c:strRef>
          </c:cat>
          <c:val>
            <c:numRef>
              <c:f>Summary_1!$P$3:$P$7</c:f>
              <c:numCache>
                <c:formatCode>0.00</c:formatCode>
                <c:ptCount val="5"/>
                <c:pt idx="0">
                  <c:v>1.5625</c:v>
                </c:pt>
                <c:pt idx="1">
                  <c:v>4.6875</c:v>
                </c:pt>
                <c:pt idx="2">
                  <c:v>35.9375</c:v>
                </c:pt>
                <c:pt idx="3">
                  <c:v>32.8125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4-4992-A7C2-39C51D28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Have you used an AR-based application before?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Summary_1!$T$2</c:f>
              <c:strCache>
                <c:ptCount val="1"/>
                <c:pt idx="0">
                  <c:v>n.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5F7-4F66-834E-8BEF13664C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F7-4F66-834E-8BEF13664C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5F7-4F66-834E-8BEF13664CC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E3B030B-E00F-4D48-967D-27678A3788D9}" type="PERCENTAGE">
                      <a:rPr lang="en-US" sz="1000" baseline="0"/>
                      <a:pPr>
                        <a:defRPr b="1" i="0" baseline="0"/>
                      </a:pPr>
                      <a:t>[PERCENTAGE]</a:t>
                    </a:fld>
                    <a:endParaRPr lang="en-US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F7-4F66-834E-8BEF13664C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8BD498-E0C4-4E05-A498-B1378D73224E}" type="PERCENTAGE">
                      <a:rPr lang="en-US" sz="1000" b="1" i="0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F7-4F66-834E-8BEF13664C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7376B0-DA36-400D-AE18-CC226F70200D}" type="PERCENTAGE">
                      <a:rPr lang="en-US" sz="1000" b="1" i="0" baseline="0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5F7-4F66-834E-8BEF13664CC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Summary_1!$S$3:$S$5</c:f>
              <c:strCache>
                <c:ptCount val="3"/>
                <c:pt idx="0">
                  <c:v>Yes</c:v>
                </c:pt>
                <c:pt idx="1">
                  <c:v>No </c:v>
                </c:pt>
                <c:pt idx="2">
                  <c:v>No answer</c:v>
                </c:pt>
              </c:strCache>
            </c:strRef>
          </c:cat>
          <c:val>
            <c:numRef>
              <c:f>Summary_1!$T$3:$T$5</c:f>
              <c:numCache>
                <c:formatCode>General</c:formatCode>
                <c:ptCount val="3"/>
                <c:pt idx="0">
                  <c:v>52</c:v>
                </c:pt>
                <c:pt idx="1">
                  <c:v>73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7-4F66-834E-8BEF13664CC6}"/>
            </c:ext>
          </c:extLst>
        </c:ser>
        <c:ser>
          <c:idx val="1"/>
          <c:order val="1"/>
          <c:tx>
            <c:strRef>
              <c:f>Summary_1!$U$2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Summary_1!$S$3:$S$5</c:f>
              <c:strCache>
                <c:ptCount val="3"/>
                <c:pt idx="0">
                  <c:v>Yes</c:v>
                </c:pt>
                <c:pt idx="1">
                  <c:v>No </c:v>
                </c:pt>
                <c:pt idx="2">
                  <c:v>No answer</c:v>
                </c:pt>
              </c:strCache>
            </c:strRef>
          </c:cat>
          <c:val>
            <c:numRef>
              <c:f>Summary_1!$U$3:$U$5</c:f>
              <c:numCache>
                <c:formatCode>0.00</c:formatCode>
                <c:ptCount val="3"/>
                <c:pt idx="0">
                  <c:v>40.625</c:v>
                </c:pt>
                <c:pt idx="1">
                  <c:v>57.03125</c:v>
                </c:pt>
                <c:pt idx="2">
                  <c:v>2.34375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7-4F66-834E-8BEF1366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AR application helps me better understand the university campus layout</a:t>
            </a:r>
          </a:p>
        </c:rich>
      </c:tx>
      <c:layout>
        <c:manualLayout>
          <c:xMode val="edge"/>
          <c:yMode val="edge"/>
          <c:x val="0.11501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Summary_2!$F$2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660E919-5D74-4CFA-B108-0BC4998241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8A56978-4CF0-412F-808F-9EC80DE7D402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650-4EB4-B3C6-748F8D528A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5FA62D-C488-4C0B-849B-C4B5ADCFF0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3641D53-0A41-4F70-843C-7A281D79CFC1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650-4EB4-B3C6-748F8D528A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2E4D97-2F55-4EA0-BE4A-1AEAA7B70B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4BC321A-B685-4E00-95B8-6A480DA90241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50-4EB4-B3C6-748F8D528A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685370-FDD6-44A9-B9DC-F2F3B38A9D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430B9EB1-AC9D-40AB-8B0E-BFFA544A1741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50-4EB4-B3C6-748F8D528A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66260E-D77B-4391-B5A6-6807A37882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27C9639F-E00E-4DC4-85B7-2A28AC98C649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650-4EB4-B3C6-748F8D528A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B6136A-DB5B-4190-9386-7CFAA0AACA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318FD63-FB10-4249-9310-3A69310A1BE7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650-4EB4-B3C6-748F8D528AF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Summary_2!$D$3:$D$8</c:f>
              <c:strCache>
                <c:ptCount val="6"/>
                <c:pt idx="0">
                  <c:v>Strongly Disagree   </c:v>
                </c:pt>
                <c:pt idx="1">
                  <c:v>Disagree      </c:v>
                </c:pt>
                <c:pt idx="2">
                  <c:v>Neutral      </c:v>
                </c:pt>
                <c:pt idx="3">
                  <c:v>Agree      </c:v>
                </c:pt>
                <c:pt idx="4">
                  <c:v>Strongly Agree      </c:v>
                </c:pt>
                <c:pt idx="5">
                  <c:v>No answer</c:v>
                </c:pt>
              </c:strCache>
            </c:strRef>
          </c:cat>
          <c:val>
            <c:numRef>
              <c:f>Summary_2!$F$3:$F$8</c:f>
              <c:numCache>
                <c:formatCode>0.00</c:formatCode>
                <c:ptCount val="6"/>
                <c:pt idx="0">
                  <c:v>2.34375</c:v>
                </c:pt>
                <c:pt idx="1">
                  <c:v>2.34375</c:v>
                </c:pt>
                <c:pt idx="2">
                  <c:v>35.15625</c:v>
                </c:pt>
                <c:pt idx="3">
                  <c:v>44.53125</c:v>
                </c:pt>
                <c:pt idx="4">
                  <c:v>15.625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Summary_2!$F$3:$F$8</c15:f>
                <c15:dlblRangeCache>
                  <c:ptCount val="6"/>
                  <c:pt idx="0">
                    <c:v>2.34</c:v>
                  </c:pt>
                  <c:pt idx="1">
                    <c:v>2.34</c:v>
                  </c:pt>
                  <c:pt idx="2">
                    <c:v>35.16</c:v>
                  </c:pt>
                  <c:pt idx="3">
                    <c:v>44.53</c:v>
                  </c:pt>
                  <c:pt idx="4">
                    <c:v>15.63</c:v>
                  </c:pt>
                  <c:pt idx="5">
                    <c:v>0.00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50-4EB4-B3C6-748F8D52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595104"/>
        <c:axId val="84591744"/>
      </c:barChart>
      <c:catAx>
        <c:axId val="8459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1744"/>
        <c:crosses val="autoZero"/>
        <c:auto val="1"/>
        <c:lblAlgn val="ctr"/>
        <c:lblOffset val="100"/>
        <c:noMultiLvlLbl val="0"/>
      </c:catAx>
      <c:valAx>
        <c:axId val="845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Perceived Usefulness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Summary_2!$E$29</c:f>
              <c:strCache>
                <c:ptCount val="1"/>
                <c:pt idx="0">
                  <c:v>Strongly Disagree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Summary_2!$F$28:$J$28</c:f>
              <c:strCache>
                <c:ptCount val="5"/>
                <c:pt idx="0">
                  <c:v>The AR application helps me better understand the university campus layout.</c:v>
                </c:pt>
                <c:pt idx="1">
                  <c:v>The AR application provides useful information about campus facilities (e.g., classrooms, libraries, etc.).</c:v>
                </c:pt>
                <c:pt idx="2">
                  <c:v>The AR application improves my overall orientation experience.</c:v>
                </c:pt>
                <c:pt idx="3">
                  <c:v>Using the AR application saves time in finding important campus locations.</c:v>
                </c:pt>
                <c:pt idx="4">
                  <c:v>The AR application enhances my confidence in navigating the campus.</c:v>
                </c:pt>
              </c:strCache>
            </c:strRef>
          </c:cat>
          <c:val>
            <c:numRef>
              <c:f>Summary_2!$F$29:$J$29</c:f>
              <c:numCache>
                <c:formatCode>0.00%</c:formatCode>
                <c:ptCount val="5"/>
                <c:pt idx="0">
                  <c:v>2.34375E-2</c:v>
                </c:pt>
                <c:pt idx="1">
                  <c:v>1.5625E-2</c:v>
                </c:pt>
                <c:pt idx="2">
                  <c:v>7.8125E-3</c:v>
                </c:pt>
                <c:pt idx="3">
                  <c:v>7.8125E-3</c:v>
                </c:pt>
                <c:pt idx="4">
                  <c:v>2.34375E-2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B-4150-A892-79E3A1708CA3}"/>
            </c:ext>
          </c:extLst>
        </c:ser>
        <c:ser>
          <c:idx val="1"/>
          <c:order val="1"/>
          <c:tx>
            <c:strRef>
              <c:f>Summary_2!$E$30</c:f>
              <c:strCache>
                <c:ptCount val="1"/>
                <c:pt idx="0">
                  <c:v>Disagree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Summary_2!$F$28:$J$28</c:f>
              <c:strCache>
                <c:ptCount val="5"/>
                <c:pt idx="0">
                  <c:v>The AR application helps me better understand the university campus layout.</c:v>
                </c:pt>
                <c:pt idx="1">
                  <c:v>The AR application provides useful information about campus facilities (e.g., classrooms, libraries, etc.).</c:v>
                </c:pt>
                <c:pt idx="2">
                  <c:v>The AR application improves my overall orientation experience.</c:v>
                </c:pt>
                <c:pt idx="3">
                  <c:v>Using the AR application saves time in finding important campus locations.</c:v>
                </c:pt>
                <c:pt idx="4">
                  <c:v>The AR application enhances my confidence in navigating the campus.</c:v>
                </c:pt>
              </c:strCache>
            </c:strRef>
          </c:cat>
          <c:val>
            <c:numRef>
              <c:f>Summary_2!$F$30:$J$30</c:f>
              <c:numCache>
                <c:formatCode>0.00%</c:formatCode>
                <c:ptCount val="5"/>
                <c:pt idx="0">
                  <c:v>2.34375E-2</c:v>
                </c:pt>
                <c:pt idx="1">
                  <c:v>0</c:v>
                </c:pt>
                <c:pt idx="2">
                  <c:v>5.46875E-2</c:v>
                </c:pt>
                <c:pt idx="3">
                  <c:v>1.5625E-2</c:v>
                </c:pt>
                <c:pt idx="4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150-A892-79E3A1708CA3}"/>
            </c:ext>
          </c:extLst>
        </c:ser>
        <c:ser>
          <c:idx val="2"/>
          <c:order val="2"/>
          <c:tx>
            <c:strRef>
              <c:f>Summary_2!$E$31</c:f>
              <c:strCache>
                <c:ptCount val="1"/>
                <c:pt idx="0">
                  <c:v>Neutral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Summary_2!$F$28:$J$28</c:f>
              <c:strCache>
                <c:ptCount val="5"/>
                <c:pt idx="0">
                  <c:v>The AR application helps me better understand the university campus layout.</c:v>
                </c:pt>
                <c:pt idx="1">
                  <c:v>The AR application provides useful information about campus facilities (e.g., classrooms, libraries, etc.).</c:v>
                </c:pt>
                <c:pt idx="2">
                  <c:v>The AR application improves my overall orientation experience.</c:v>
                </c:pt>
                <c:pt idx="3">
                  <c:v>Using the AR application saves time in finding important campus locations.</c:v>
                </c:pt>
                <c:pt idx="4">
                  <c:v>The AR application enhances my confidence in navigating the campus.</c:v>
                </c:pt>
              </c:strCache>
            </c:strRef>
          </c:cat>
          <c:val>
            <c:numRef>
              <c:f>Summary_2!$F$31:$J$31</c:f>
              <c:numCache>
                <c:formatCode>0.00%</c:formatCode>
                <c:ptCount val="5"/>
                <c:pt idx="0">
                  <c:v>0.3515625</c:v>
                </c:pt>
                <c:pt idx="1">
                  <c:v>0.21875</c:v>
                </c:pt>
                <c:pt idx="2">
                  <c:v>0.3515625</c:v>
                </c:pt>
                <c:pt idx="3">
                  <c:v>0.2265625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B-4150-A892-79E3A1708CA3}"/>
            </c:ext>
          </c:extLst>
        </c:ser>
        <c:ser>
          <c:idx val="3"/>
          <c:order val="3"/>
          <c:tx>
            <c:strRef>
              <c:f>Summary_2!$E$32</c:f>
              <c:strCache>
                <c:ptCount val="1"/>
                <c:pt idx="0">
                  <c:v>Agree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Summary_2!$F$28:$J$28</c:f>
              <c:strCache>
                <c:ptCount val="5"/>
                <c:pt idx="0">
                  <c:v>The AR application helps me better understand the university campus layout.</c:v>
                </c:pt>
                <c:pt idx="1">
                  <c:v>The AR application provides useful information about campus facilities (e.g., classrooms, libraries, etc.).</c:v>
                </c:pt>
                <c:pt idx="2">
                  <c:v>The AR application improves my overall orientation experience.</c:v>
                </c:pt>
                <c:pt idx="3">
                  <c:v>Using the AR application saves time in finding important campus locations.</c:v>
                </c:pt>
                <c:pt idx="4">
                  <c:v>The AR application enhances my confidence in navigating the campus.</c:v>
                </c:pt>
              </c:strCache>
            </c:strRef>
          </c:cat>
          <c:val>
            <c:numRef>
              <c:f>Summary_2!$F$32:$J$32</c:f>
              <c:numCache>
                <c:formatCode>0.00%</c:formatCode>
                <c:ptCount val="5"/>
                <c:pt idx="0">
                  <c:v>0.4453125</c:v>
                </c:pt>
                <c:pt idx="1">
                  <c:v>0.546875</c:v>
                </c:pt>
                <c:pt idx="2">
                  <c:v>0.421875</c:v>
                </c:pt>
                <c:pt idx="3">
                  <c:v>0.46875</c:v>
                </c:pt>
                <c:pt idx="4">
                  <c:v>0.3671875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B-4150-A892-79E3A1708CA3}"/>
            </c:ext>
          </c:extLst>
        </c:ser>
        <c:ser>
          <c:idx val="4"/>
          <c:order val="4"/>
          <c:tx>
            <c:strRef>
              <c:f>Summary_2!$E$33</c:f>
              <c:strCache>
                <c:ptCount val="1"/>
                <c:pt idx="0">
                  <c:v>Strongly Agree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Summary_2!$F$28:$J$28</c:f>
              <c:strCache>
                <c:ptCount val="5"/>
                <c:pt idx="0">
                  <c:v>The AR application helps me better understand the university campus layout.</c:v>
                </c:pt>
                <c:pt idx="1">
                  <c:v>The AR application provides useful information about campus facilities (e.g., classrooms, libraries, etc.).</c:v>
                </c:pt>
                <c:pt idx="2">
                  <c:v>The AR application improves my overall orientation experience.</c:v>
                </c:pt>
                <c:pt idx="3">
                  <c:v>Using the AR application saves time in finding important campus locations.</c:v>
                </c:pt>
                <c:pt idx="4">
                  <c:v>The AR application enhances my confidence in navigating the campus.</c:v>
                </c:pt>
              </c:strCache>
            </c:strRef>
          </c:cat>
          <c:val>
            <c:numRef>
              <c:f>Summary_2!$F$33:$J$33</c:f>
              <c:numCache>
                <c:formatCode>0.00%</c:formatCode>
                <c:ptCount val="5"/>
                <c:pt idx="0">
                  <c:v>0.15625</c:v>
                </c:pt>
                <c:pt idx="1">
                  <c:v>0.203125</c:v>
                </c:pt>
                <c:pt idx="2">
                  <c:v>0.15625</c:v>
                </c:pt>
                <c:pt idx="3">
                  <c:v>0.2734375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B-4150-A892-79E3A1708CA3}"/>
            </c:ext>
          </c:extLst>
        </c:ser>
        <c:ser>
          <c:idx val="5"/>
          <c:order val="5"/>
          <c:tx>
            <c:strRef>
              <c:f>Summary_2!$E$34</c:f>
              <c:strCache>
                <c:ptCount val="1"/>
                <c:pt idx="0">
                  <c:v>No answer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Summary_2!$F$28:$J$28</c:f>
              <c:strCache>
                <c:ptCount val="5"/>
                <c:pt idx="0">
                  <c:v>The AR application helps me better understand the university campus layout.</c:v>
                </c:pt>
                <c:pt idx="1">
                  <c:v>The AR application provides useful information about campus facilities (e.g., classrooms, libraries, etc.).</c:v>
                </c:pt>
                <c:pt idx="2">
                  <c:v>The AR application improves my overall orientation experience.</c:v>
                </c:pt>
                <c:pt idx="3">
                  <c:v>Using the AR application saves time in finding important campus locations.</c:v>
                </c:pt>
                <c:pt idx="4">
                  <c:v>The AR application enhances my confidence in navigating the campus.</c:v>
                </c:pt>
              </c:strCache>
            </c:strRef>
          </c:cat>
          <c:val>
            <c:numRef>
              <c:f>Summary_2!$F$34:$J$34</c:f>
              <c:numCache>
                <c:formatCode>0.00%</c:formatCode>
                <c:ptCount val="5"/>
                <c:pt idx="0">
                  <c:v>0</c:v>
                </c:pt>
                <c:pt idx="1">
                  <c:v>1.5625E-2</c:v>
                </c:pt>
                <c:pt idx="2">
                  <c:v>7.8125E-3</c:v>
                </c:pt>
                <c:pt idx="3">
                  <c:v>7.8125E-3</c:v>
                </c:pt>
                <c:pt idx="4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AB-4150-A892-79E3A170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9797200"/>
        <c:axId val="289799120"/>
      </c:barChart>
      <c:catAx>
        <c:axId val="2897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9120"/>
        <c:crosses val="autoZero"/>
        <c:auto val="1"/>
        <c:lblAlgn val="ctr"/>
        <c:lblOffset val="50"/>
        <c:noMultiLvlLbl val="0"/>
      </c:catAx>
      <c:valAx>
        <c:axId val="2897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AR application provides useful information about campus facilities (e.g., classrooms, libraries, etc.)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Summary_2!$K$2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66CF26-8586-402B-A1FC-7C5DB3E841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E429ABA1-0B9E-4792-9E93-80B0C124AB9D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BFC-489A-9002-E7F8F66972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5FEC6D-7AE7-43F6-BDD5-862FDEEB62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B59FE3E-847D-45FD-8A6C-97D69AECFBAE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FC-489A-9002-E7F8F669721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D23D47-4B90-43A6-B496-BB40F7D596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FDAD3CD5-B7DD-4552-946D-1B9D0ABEEAA7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FC-489A-9002-E7F8F66972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E0E9D1-B20A-4AEA-BFA6-8A0D9BFECC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A6972FD7-BE0F-412B-A6F3-FD1FC7461CBE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FC-489A-9002-E7F8F669721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31CDAC-4FF1-433A-8F62-EBC92A62A6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84007A6-0F9D-4587-9363-2FB62B8CCBD2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FC-489A-9002-E7F8F669721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CFE689-5E16-48D2-A559-BB43B17DEE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45581E7E-3EA9-45B3-96AA-F43F3EAEAB5A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FC-489A-9002-E7F8F669721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Summary_2!$I$3:$I$8</c:f>
              <c:strCache>
                <c:ptCount val="6"/>
                <c:pt idx="0">
                  <c:v>Strongly Disagree   </c:v>
                </c:pt>
                <c:pt idx="1">
                  <c:v>Disagree      </c:v>
                </c:pt>
                <c:pt idx="2">
                  <c:v>Neutral      </c:v>
                </c:pt>
                <c:pt idx="3">
                  <c:v>Agree      </c:v>
                </c:pt>
                <c:pt idx="4">
                  <c:v>Strongly Agree      </c:v>
                </c:pt>
                <c:pt idx="5">
                  <c:v>No answer</c:v>
                </c:pt>
              </c:strCache>
            </c:strRef>
          </c:cat>
          <c:val>
            <c:numRef>
              <c:f>Summary_2!$K$3:$K$8</c:f>
              <c:numCache>
                <c:formatCode>0.00</c:formatCode>
                <c:ptCount val="6"/>
                <c:pt idx="0">
                  <c:v>1.5625</c:v>
                </c:pt>
                <c:pt idx="1">
                  <c:v>0</c:v>
                </c:pt>
                <c:pt idx="2">
                  <c:v>21.875</c:v>
                </c:pt>
                <c:pt idx="3">
                  <c:v>54.6875</c:v>
                </c:pt>
                <c:pt idx="4">
                  <c:v>20.3125</c:v>
                </c:pt>
                <c:pt idx="5">
                  <c:v>1.5625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Summary_2!$K$3:$K$8</c15:f>
                <c15:dlblRangeCache>
                  <c:ptCount val="6"/>
                  <c:pt idx="0">
                    <c:v>1.56</c:v>
                  </c:pt>
                  <c:pt idx="1">
                    <c:v>0.00</c:v>
                  </c:pt>
                  <c:pt idx="2">
                    <c:v>21.88</c:v>
                  </c:pt>
                  <c:pt idx="3">
                    <c:v>54.69</c:v>
                  </c:pt>
                  <c:pt idx="4">
                    <c:v>20.31</c:v>
                  </c:pt>
                  <c:pt idx="5">
                    <c:v>1.56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FC-489A-9002-E7F8F669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005376"/>
        <c:axId val="88005856"/>
      </c:barChart>
      <c:catAx>
        <c:axId val="8800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5856"/>
        <c:crosses val="autoZero"/>
        <c:auto val="1"/>
        <c:lblAlgn val="ctr"/>
        <c:lblOffset val="100"/>
        <c:noMultiLvlLbl val="0"/>
      </c:catAx>
      <c:valAx>
        <c:axId val="880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AR application improves my overall orientation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Summary_2!$P$2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743BCB2-88D7-427F-872F-B0F0D0CC68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299E558-8BA1-44D0-B225-04146D1A5EBB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C85-4261-8672-B9F48A4F65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B4728B-23D9-4412-BF8B-927FD1262F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018278A-A25C-49D4-A27B-A897B820BFAB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C85-4261-8672-B9F48A4F65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4E4066-AFA8-491F-A217-C83CAFC7D6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02AD9AE-3B56-4A56-9C94-3123CD739980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C85-4261-8672-B9F48A4F65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194C25-BD5F-49CB-BDB6-6EBCAB88CD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9923735-769D-445C-9E26-CCFB4393FD20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C85-4261-8672-B9F48A4F65C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68ECDD-9FFD-4CFA-89C4-CBF6423E71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3779390-E7BB-40C1-82FA-78C381990264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C85-4261-8672-B9F48A4F65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B147E5-3BDB-44A3-A860-4CF6DBC5CBD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2DC9D41-4906-4CB7-8E9A-F850E279A1B3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C85-4261-8672-B9F48A4F65C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Summary_2!$N$3:$N$8</c:f>
              <c:strCache>
                <c:ptCount val="6"/>
                <c:pt idx="0">
                  <c:v>Strongly Disagree   </c:v>
                </c:pt>
                <c:pt idx="1">
                  <c:v>Disagree      </c:v>
                </c:pt>
                <c:pt idx="2">
                  <c:v>Neutral      </c:v>
                </c:pt>
                <c:pt idx="3">
                  <c:v>Agree      </c:v>
                </c:pt>
                <c:pt idx="4">
                  <c:v>Strongly Agree      </c:v>
                </c:pt>
                <c:pt idx="5">
                  <c:v>No answer</c:v>
                </c:pt>
              </c:strCache>
            </c:strRef>
          </c:cat>
          <c:val>
            <c:numRef>
              <c:f>Summary_2!$P$3:$P$8</c:f>
              <c:numCache>
                <c:formatCode>0.00</c:formatCode>
                <c:ptCount val="6"/>
                <c:pt idx="0">
                  <c:v>0.78125</c:v>
                </c:pt>
                <c:pt idx="1">
                  <c:v>5.46875</c:v>
                </c:pt>
                <c:pt idx="2">
                  <c:v>35.15625</c:v>
                </c:pt>
                <c:pt idx="3">
                  <c:v>42.1875</c:v>
                </c:pt>
                <c:pt idx="4">
                  <c:v>15.625</c:v>
                </c:pt>
                <c:pt idx="5">
                  <c:v>0.78125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Summary_2!$P$3:$P$8</c15:f>
                <c15:dlblRangeCache>
                  <c:ptCount val="6"/>
                  <c:pt idx="0">
                    <c:v>0.78</c:v>
                  </c:pt>
                  <c:pt idx="1">
                    <c:v>5.47</c:v>
                  </c:pt>
                  <c:pt idx="2">
                    <c:v>35.16</c:v>
                  </c:pt>
                  <c:pt idx="3">
                    <c:v>42.19</c:v>
                  </c:pt>
                  <c:pt idx="4">
                    <c:v>15.63</c:v>
                  </c:pt>
                  <c:pt idx="5">
                    <c:v>0.78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C85-4261-8672-B9F48A4F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3095184"/>
        <c:axId val="313093744"/>
      </c:barChart>
      <c:catAx>
        <c:axId val="31309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93744"/>
        <c:crosses val="autoZero"/>
        <c:auto val="1"/>
        <c:lblAlgn val="ctr"/>
        <c:lblOffset val="100"/>
        <c:noMultiLvlLbl val="0"/>
      </c:catAx>
      <c:valAx>
        <c:axId val="3130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the AR application saves time in finding important campus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Summary_2!$U$2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FD8188F-99BC-47F5-86D3-72B17B74F5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D460491-170E-42BA-8E81-B938187ED137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CA9-4E51-9231-836E45DDFB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2CA140-1DD2-4AF7-8DB2-B50DDB69F4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9EFE80EF-A399-4241-9841-EA00A05D606D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A9-4E51-9231-836E45DDFB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9D1F36-3525-4D1B-B953-07CCE90741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1E56A5DB-0862-4F22-9B61-46F8AD02B964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A9-4E51-9231-836E45DDFB1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3CC0C6-D339-4FA1-B96A-004F9F5F48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5F73930D-117F-490F-9CA2-4FC87FF756F6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A9-4E51-9231-836E45DDFB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ACC82D-B306-4633-8BF4-4F8669A912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6606515-8466-42F3-9695-88EAF4D3ADD1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A9-4E51-9231-836E45DDFB1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4D3C6A-C01D-4555-9215-8603C579B7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007714B5-6E20-45B9-89B9-B3216B7C0E1B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A9-4E51-9231-836E45DD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Summary_2!$S$3:$S$8</c:f>
              <c:strCache>
                <c:ptCount val="6"/>
                <c:pt idx="0">
                  <c:v>Strongly Disagree   </c:v>
                </c:pt>
                <c:pt idx="1">
                  <c:v>Disagree      </c:v>
                </c:pt>
                <c:pt idx="2">
                  <c:v>Neutral      </c:v>
                </c:pt>
                <c:pt idx="3">
                  <c:v>Agree      </c:v>
                </c:pt>
                <c:pt idx="4">
                  <c:v>Strongly Agree      </c:v>
                </c:pt>
                <c:pt idx="5">
                  <c:v>No answer</c:v>
                </c:pt>
              </c:strCache>
            </c:strRef>
          </c:cat>
          <c:val>
            <c:numRef>
              <c:f>Summary_2!$U$3:$U$8</c:f>
              <c:numCache>
                <c:formatCode>0.00</c:formatCode>
                <c:ptCount val="6"/>
                <c:pt idx="0">
                  <c:v>0.78125</c:v>
                </c:pt>
                <c:pt idx="1">
                  <c:v>1.5625</c:v>
                </c:pt>
                <c:pt idx="2">
                  <c:v>22.65625</c:v>
                </c:pt>
                <c:pt idx="3">
                  <c:v>46.875</c:v>
                </c:pt>
                <c:pt idx="4">
                  <c:v>27.34375</c:v>
                </c:pt>
                <c:pt idx="5">
                  <c:v>0.78125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Summary_2!$U$3:$U$8</c15:f>
                <c15:dlblRangeCache>
                  <c:ptCount val="6"/>
                  <c:pt idx="0">
                    <c:v>0.78</c:v>
                  </c:pt>
                  <c:pt idx="1">
                    <c:v>1.56</c:v>
                  </c:pt>
                  <c:pt idx="2">
                    <c:v>22.66</c:v>
                  </c:pt>
                  <c:pt idx="3">
                    <c:v>46.88</c:v>
                  </c:pt>
                  <c:pt idx="4">
                    <c:v>27.34</c:v>
                  </c:pt>
                  <c:pt idx="5">
                    <c:v>0.78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CA9-4E51-9231-836E45DD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436256"/>
        <c:axId val="285437216"/>
      </c:barChart>
      <c:catAx>
        <c:axId val="28543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7216"/>
        <c:crosses val="autoZero"/>
        <c:auto val="1"/>
        <c:lblAlgn val="ctr"/>
        <c:lblOffset val="100"/>
        <c:noMultiLvlLbl val="0"/>
      </c:catAx>
      <c:valAx>
        <c:axId val="2854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AR application enhances my confidence in navigating the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Summary_2!$Z$2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C212433-3EFF-4C44-AB4D-FFD3A2D9B2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C21A37A-B160-4E1C-A060-95AB788BCD9E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843-4287-AC92-C3FC43AE95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84A35A-D2DD-4B23-8212-8B9B186549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D6B89998-1D8E-415C-8A58-A79113395428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843-4287-AC92-C3FC43AE95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7B52F9-9EA3-419A-9149-A3D8BB110D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B0A2659A-A83D-4D53-86AA-E277461A34CC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843-4287-AC92-C3FC43AE95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34058D-A1B6-4785-92A5-4658EF2CF2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EA8985E6-38F2-4C53-86B3-F2D11BAD1418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843-4287-AC92-C3FC43AE95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947436-4756-4CD5-8996-64A4761A27C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4843D3C2-2CD8-41E9-8A35-DD620AF8590D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843-4287-AC92-C3FC43AE95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059E16-548C-43A4-9199-023AC13FEA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B25C20F-98B7-41AE-AAB1-031201DA1564}" type="SERIESNAME">
                      <a:rPr lang="en-US" baseline="0"/>
                      <a:pPr/>
                      <a:t>[SERIES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843-4287-AC92-C3FC43AE95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Summary_2!$X$3:$X$8</c:f>
              <c:strCache>
                <c:ptCount val="6"/>
                <c:pt idx="0">
                  <c:v>Strongly Disagree   </c:v>
                </c:pt>
                <c:pt idx="1">
                  <c:v>Disagree      </c:v>
                </c:pt>
                <c:pt idx="2">
                  <c:v>Neutral      </c:v>
                </c:pt>
                <c:pt idx="3">
                  <c:v>Agree      </c:v>
                </c:pt>
                <c:pt idx="4">
                  <c:v>Strongly Agree      </c:v>
                </c:pt>
                <c:pt idx="5">
                  <c:v>No answer</c:v>
                </c:pt>
              </c:strCache>
            </c:strRef>
          </c:cat>
          <c:val>
            <c:numRef>
              <c:f>Summary_2!$Z$3:$Z$8</c:f>
              <c:numCache>
                <c:formatCode>0.00</c:formatCode>
                <c:ptCount val="6"/>
                <c:pt idx="0">
                  <c:v>2.34375</c:v>
                </c:pt>
                <c:pt idx="1">
                  <c:v>4.6875</c:v>
                </c:pt>
                <c:pt idx="2">
                  <c:v>34.375</c:v>
                </c:pt>
                <c:pt idx="3">
                  <c:v>36.71875</c:v>
                </c:pt>
                <c:pt idx="4">
                  <c:v>20.3125</c:v>
                </c:pt>
                <c:pt idx="5">
                  <c:v>1.5625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Summary_2!$Z$3:$Z$8</c15:f>
                <c15:dlblRangeCache>
                  <c:ptCount val="6"/>
                  <c:pt idx="0">
                    <c:v>2.34</c:v>
                  </c:pt>
                  <c:pt idx="1">
                    <c:v>4.69</c:v>
                  </c:pt>
                  <c:pt idx="2">
                    <c:v>34.38</c:v>
                  </c:pt>
                  <c:pt idx="3">
                    <c:v>36.72</c:v>
                  </c:pt>
                  <c:pt idx="4">
                    <c:v>20.31</c:v>
                  </c:pt>
                  <c:pt idx="5">
                    <c:v>1.56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843-4287-AC92-C3FC43AE9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861472"/>
        <c:axId val="415862432"/>
      </c:barChart>
      <c:catAx>
        <c:axId val="41586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2432"/>
        <c:crosses val="autoZero"/>
        <c:auto val="1"/>
        <c:lblAlgn val="ctr"/>
        <c:lblOffset val="100"/>
        <c:noMultiLvlLbl val="0"/>
      </c:catAx>
      <c:valAx>
        <c:axId val="4158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10</xdr:row>
      <xdr:rowOff>14287</xdr:rowOff>
    </xdr:from>
    <xdr:to>
      <xdr:col>9</xdr:col>
      <xdr:colOff>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2B22C-F5D7-1E5A-EF8C-9CE5E825E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10</xdr:row>
      <xdr:rowOff>4762</xdr:rowOff>
    </xdr:from>
    <xdr:to>
      <xdr:col>16</xdr:col>
      <xdr:colOff>604837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21637-02FA-4363-367D-FFED93087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</xdr:colOff>
      <xdr:row>7</xdr:row>
      <xdr:rowOff>195262</xdr:rowOff>
    </xdr:from>
    <xdr:to>
      <xdr:col>23</xdr:col>
      <xdr:colOff>500062</xdr:colOff>
      <xdr:row>22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1F623-9ADB-4112-140B-564E046AA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11</xdr:row>
      <xdr:rowOff>4762</xdr:rowOff>
    </xdr:from>
    <xdr:to>
      <xdr:col>6</xdr:col>
      <xdr:colOff>385762</xdr:colOff>
      <xdr:row>25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C50E1-56B0-3CF2-5674-2119E03F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27</xdr:row>
      <xdr:rowOff>4761</xdr:rowOff>
    </xdr:from>
    <xdr:to>
      <xdr:col>17</xdr:col>
      <xdr:colOff>581025</xdr:colOff>
      <xdr:row>41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8F6016-FF27-C99A-1C7C-E3AAC5C9B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11</xdr:row>
      <xdr:rowOff>14287</xdr:rowOff>
    </xdr:from>
    <xdr:to>
      <xdr:col>12</xdr:col>
      <xdr:colOff>300037</xdr:colOff>
      <xdr:row>25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470C43-C097-AA6A-1CB3-414E8BCC6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576262</xdr:colOff>
      <xdr:row>11</xdr:row>
      <xdr:rowOff>4762</xdr:rowOff>
    </xdr:from>
    <xdr:to>
      <xdr:col>18</xdr:col>
      <xdr:colOff>633412</xdr:colOff>
      <xdr:row>25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D60746-4234-FA50-CA52-D1AA7DC98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757237</xdr:colOff>
      <xdr:row>10</xdr:row>
      <xdr:rowOff>185737</xdr:rowOff>
    </xdr:from>
    <xdr:to>
      <xdr:col>23</xdr:col>
      <xdr:colOff>1081087</xdr:colOff>
      <xdr:row>25</xdr:row>
      <xdr:rowOff>71437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57BE89-3865-7FA6-1988-7AA7ABC57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14287</xdr:colOff>
      <xdr:row>11</xdr:row>
      <xdr:rowOff>14287</xdr:rowOff>
    </xdr:from>
    <xdr:to>
      <xdr:col>31</xdr:col>
      <xdr:colOff>319087</xdr:colOff>
      <xdr:row>25</xdr:row>
      <xdr:rowOff>90487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DF20D6-E761-1536-5388-1430AA3CE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14</xdr:row>
      <xdr:rowOff>4761</xdr:rowOff>
    </xdr:from>
    <xdr:to>
      <xdr:col>17</xdr:col>
      <xdr:colOff>533400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25B7D-876B-136E-0F9F-D65B379C8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10</xdr:row>
      <xdr:rowOff>185736</xdr:rowOff>
    </xdr:from>
    <xdr:to>
      <xdr:col>15</xdr:col>
      <xdr:colOff>600075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5DD6-2085-AEFE-8EB7-033072083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11</xdr:row>
      <xdr:rowOff>14287</xdr:rowOff>
    </xdr:from>
    <xdr:to>
      <xdr:col>13</xdr:col>
      <xdr:colOff>1571625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352B3-F555-61E7-AEA7-0DEE88C68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12</xdr:row>
      <xdr:rowOff>9524</xdr:rowOff>
    </xdr:from>
    <xdr:to>
      <xdr:col>8</xdr:col>
      <xdr:colOff>352426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42E35-25B6-53CC-747A-A5FD97C3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557211</xdr:colOff>
      <xdr:row>12</xdr:row>
      <xdr:rowOff>4761</xdr:rowOff>
    </xdr:from>
    <xdr:to>
      <xdr:col>13</xdr:col>
      <xdr:colOff>457199</xdr:colOff>
      <xdr:row>28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977A8-479D-3A9C-03AD-94F163DD2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1452562</xdr:colOff>
      <xdr:row>12</xdr:row>
      <xdr:rowOff>4762</xdr:rowOff>
    </xdr:from>
    <xdr:to>
      <xdr:col>21</xdr:col>
      <xdr:colOff>300037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05C6E2-691C-0211-64C6-E5B385F33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4"/>
  <sheetViews>
    <sheetView topLeftCell="X1" workbookViewId="0">
      <pane ySplit="3" topLeftCell="A4" activePane="bottomLeft" state="frozen"/>
      <selection pane="bottomLeft" sqref="A1:AC1048576"/>
    </sheetView>
  </sheetViews>
  <sheetFormatPr defaultRowHeight="15" x14ac:dyDescent="0.25"/>
  <cols>
    <col min="4" max="4" width="11.85546875" customWidth="1"/>
    <col min="5" max="5" width="23.5703125" customWidth="1"/>
    <col min="6" max="6" width="18.140625" customWidth="1"/>
    <col min="7" max="7" width="26.42578125" customWidth="1"/>
    <col min="8" max="8" width="26" customWidth="1"/>
    <col min="9" max="9" width="17.5703125" customWidth="1"/>
    <col min="10" max="10" width="23.85546875" customWidth="1"/>
    <col min="11" max="11" width="22" customWidth="1"/>
    <col min="12" max="12" width="24.28515625" customWidth="1"/>
    <col min="13" max="13" width="17.28515625" customWidth="1"/>
    <col min="14" max="14" width="22" customWidth="1"/>
    <col min="15" max="15" width="20.140625" customWidth="1"/>
    <col min="16" max="16" width="17.5703125" customWidth="1"/>
    <col min="17" max="17" width="17.7109375" customWidth="1"/>
    <col min="18" max="18" width="18.7109375" customWidth="1"/>
    <col min="19" max="19" width="16.85546875" customWidth="1"/>
    <col min="20" max="20" width="18.7109375" customWidth="1"/>
    <col min="21" max="21" width="22.28515625" customWidth="1"/>
    <col min="22" max="22" width="18.5703125" customWidth="1"/>
    <col min="23" max="23" width="24.42578125" customWidth="1"/>
    <col min="24" max="24" width="22.7109375" customWidth="1"/>
    <col min="25" max="25" width="24.5703125" customWidth="1"/>
    <col min="26" max="26" width="18.5703125" customWidth="1"/>
    <col min="27" max="27" width="20" customWidth="1"/>
    <col min="28" max="28" width="21" customWidth="1"/>
    <col min="29" max="29" width="14.28515625" customWidth="1"/>
  </cols>
  <sheetData>
    <row r="1" spans="1:29" ht="18.75" x14ac:dyDescent="0.3">
      <c r="C1" s="3" t="s">
        <v>6</v>
      </c>
      <c r="G1" s="4" t="s">
        <v>7</v>
      </c>
      <c r="L1" s="3" t="s">
        <v>13</v>
      </c>
      <c r="R1" s="3" t="s">
        <v>389</v>
      </c>
      <c r="V1" s="3" t="s">
        <v>25</v>
      </c>
      <c r="Y1" s="3" t="s">
        <v>26</v>
      </c>
      <c r="AB1" s="3" t="s">
        <v>33</v>
      </c>
    </row>
    <row r="2" spans="1:29" ht="66.75" customHeight="1" x14ac:dyDescent="0.25">
      <c r="C2" s="2" t="s">
        <v>2</v>
      </c>
      <c r="D2" s="2" t="s">
        <v>3</v>
      </c>
      <c r="E2" s="2" t="s">
        <v>4</v>
      </c>
      <c r="F2" s="2" t="s">
        <v>5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15</v>
      </c>
      <c r="M2" s="2" t="s">
        <v>14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34</v>
      </c>
      <c r="AC2" s="2" t="s">
        <v>35</v>
      </c>
    </row>
    <row r="3" spans="1:29" x14ac:dyDescent="0.25">
      <c r="A3" s="1" t="s">
        <v>1</v>
      </c>
      <c r="B3" s="1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</row>
    <row r="4" spans="1:29" s="36" customFormat="1" ht="15.75" x14ac:dyDescent="0.25">
      <c r="A4" s="34" t="s">
        <v>76</v>
      </c>
      <c r="B4" s="35">
        <v>1</v>
      </c>
      <c r="C4" s="36" t="s">
        <v>36</v>
      </c>
      <c r="D4" s="36" t="s">
        <v>37</v>
      </c>
      <c r="E4" s="37" t="s">
        <v>384</v>
      </c>
      <c r="F4" s="36" t="s">
        <v>50</v>
      </c>
      <c r="G4" s="37" t="s">
        <v>386</v>
      </c>
      <c r="H4" s="36" t="s">
        <v>177</v>
      </c>
      <c r="I4" s="37" t="s">
        <v>386</v>
      </c>
      <c r="J4" s="37" t="s">
        <v>386</v>
      </c>
      <c r="K4" s="37" t="s">
        <v>387</v>
      </c>
      <c r="L4" s="37" t="s">
        <v>386</v>
      </c>
      <c r="M4" s="37" t="s">
        <v>386</v>
      </c>
      <c r="N4" s="37" t="s">
        <v>386</v>
      </c>
      <c r="O4" s="37" t="s">
        <v>386</v>
      </c>
      <c r="P4" s="37" t="s">
        <v>386</v>
      </c>
      <c r="Q4" s="37" t="s">
        <v>386</v>
      </c>
      <c r="R4" s="37" t="s">
        <v>386</v>
      </c>
      <c r="S4" s="37" t="s">
        <v>386</v>
      </c>
      <c r="T4" s="37" t="s">
        <v>386</v>
      </c>
      <c r="U4" s="37" t="s">
        <v>386</v>
      </c>
      <c r="V4" s="37" t="s">
        <v>386</v>
      </c>
      <c r="W4" s="37" t="s">
        <v>386</v>
      </c>
      <c r="X4" s="37" t="s">
        <v>386</v>
      </c>
      <c r="Y4" s="37" t="s">
        <v>123</v>
      </c>
      <c r="Z4" s="37" t="s">
        <v>66</v>
      </c>
      <c r="AA4" s="37" t="s">
        <v>73</v>
      </c>
      <c r="AB4" s="37" t="s">
        <v>75</v>
      </c>
      <c r="AC4" s="37" t="s">
        <v>57</v>
      </c>
    </row>
    <row r="5" spans="1:29" s="36" customFormat="1" ht="15.75" x14ac:dyDescent="0.25">
      <c r="A5" s="34" t="s">
        <v>77</v>
      </c>
      <c r="B5" s="35">
        <v>2</v>
      </c>
      <c r="C5" s="36" t="s">
        <v>36</v>
      </c>
      <c r="D5" s="36" t="s">
        <v>382</v>
      </c>
      <c r="E5" s="36" t="s">
        <v>49</v>
      </c>
      <c r="F5" s="36" t="s">
        <v>50</v>
      </c>
      <c r="G5" s="37" t="s">
        <v>387</v>
      </c>
      <c r="H5" s="37" t="s">
        <v>387</v>
      </c>
      <c r="I5" s="37" t="s">
        <v>387</v>
      </c>
      <c r="J5" s="37" t="s">
        <v>72</v>
      </c>
      <c r="K5" s="37" t="s">
        <v>72</v>
      </c>
      <c r="L5" s="37" t="s">
        <v>386</v>
      </c>
      <c r="M5" s="37" t="s">
        <v>386</v>
      </c>
      <c r="N5" s="37" t="s">
        <v>72</v>
      </c>
      <c r="O5" s="36" t="s">
        <v>177</v>
      </c>
      <c r="P5" s="37" t="s">
        <v>386</v>
      </c>
      <c r="Q5" s="37" t="s">
        <v>91</v>
      </c>
      <c r="R5" s="37" t="s">
        <v>386</v>
      </c>
      <c r="S5" s="37" t="s">
        <v>386</v>
      </c>
      <c r="T5" s="37" t="s">
        <v>387</v>
      </c>
      <c r="U5" s="37" t="s">
        <v>386</v>
      </c>
      <c r="V5" s="37" t="s">
        <v>387</v>
      </c>
      <c r="W5" s="37" t="s">
        <v>72</v>
      </c>
      <c r="X5" s="37" t="s">
        <v>387</v>
      </c>
      <c r="Y5" s="37" t="s">
        <v>393</v>
      </c>
      <c r="Z5" s="37" t="s">
        <v>391</v>
      </c>
      <c r="AA5" s="37" t="s">
        <v>73</v>
      </c>
      <c r="AB5" s="36" t="s">
        <v>177</v>
      </c>
      <c r="AC5" s="36" t="s">
        <v>177</v>
      </c>
    </row>
    <row r="6" spans="1:29" s="36" customFormat="1" ht="15.75" x14ac:dyDescent="0.25">
      <c r="A6" s="34" t="s">
        <v>78</v>
      </c>
      <c r="B6" s="35">
        <v>3</v>
      </c>
      <c r="C6" s="36" t="s">
        <v>36</v>
      </c>
      <c r="D6" s="36" t="s">
        <v>37</v>
      </c>
      <c r="E6" s="37" t="s">
        <v>47</v>
      </c>
      <c r="F6" s="36" t="s">
        <v>57</v>
      </c>
      <c r="G6" s="37" t="s">
        <v>386</v>
      </c>
      <c r="H6" s="37" t="s">
        <v>386</v>
      </c>
      <c r="I6" s="37" t="s">
        <v>386</v>
      </c>
      <c r="J6" s="37" t="s">
        <v>386</v>
      </c>
      <c r="K6" s="37" t="s">
        <v>386</v>
      </c>
      <c r="L6" s="37" t="s">
        <v>386</v>
      </c>
      <c r="M6" s="37" t="s">
        <v>386</v>
      </c>
      <c r="N6" s="37" t="s">
        <v>386</v>
      </c>
      <c r="O6" s="37" t="s">
        <v>386</v>
      </c>
      <c r="P6" s="37" t="s">
        <v>386</v>
      </c>
      <c r="Q6" s="37" t="s">
        <v>91</v>
      </c>
      <c r="R6" s="37" t="s">
        <v>386</v>
      </c>
      <c r="S6" s="37" t="s">
        <v>386</v>
      </c>
      <c r="T6" s="37" t="s">
        <v>386</v>
      </c>
      <c r="U6" s="37" t="s">
        <v>386</v>
      </c>
      <c r="V6" s="37" t="s">
        <v>387</v>
      </c>
      <c r="W6" s="37" t="s">
        <v>386</v>
      </c>
      <c r="X6" s="37" t="s">
        <v>386</v>
      </c>
      <c r="Y6" s="37" t="s">
        <v>101</v>
      </c>
      <c r="Z6" s="37" t="s">
        <v>66</v>
      </c>
      <c r="AA6" s="37" t="s">
        <v>73</v>
      </c>
      <c r="AB6" s="36" t="s">
        <v>177</v>
      </c>
      <c r="AC6" s="36" t="s">
        <v>177</v>
      </c>
    </row>
    <row r="7" spans="1:29" s="36" customFormat="1" ht="15.75" x14ac:dyDescent="0.25">
      <c r="A7" s="34" t="s">
        <v>79</v>
      </c>
      <c r="B7" s="35">
        <v>4</v>
      </c>
      <c r="C7" s="36" t="s">
        <v>36</v>
      </c>
      <c r="D7" s="36" t="s">
        <v>37</v>
      </c>
      <c r="E7" s="37" t="s">
        <v>384</v>
      </c>
      <c r="F7" s="36" t="s">
        <v>57</v>
      </c>
      <c r="G7" s="37" t="s">
        <v>386</v>
      </c>
      <c r="H7" s="37" t="s">
        <v>386</v>
      </c>
      <c r="I7" s="37" t="s">
        <v>386</v>
      </c>
      <c r="J7" s="37" t="s">
        <v>386</v>
      </c>
      <c r="K7" s="37" t="s">
        <v>386</v>
      </c>
      <c r="L7" s="37" t="s">
        <v>386</v>
      </c>
      <c r="M7" s="37" t="s">
        <v>386</v>
      </c>
      <c r="N7" s="37" t="s">
        <v>72</v>
      </c>
      <c r="O7" s="37" t="s">
        <v>72</v>
      </c>
      <c r="P7" s="37" t="s">
        <v>386</v>
      </c>
      <c r="Q7" s="37" t="s">
        <v>91</v>
      </c>
      <c r="R7" s="37" t="s">
        <v>72</v>
      </c>
      <c r="S7" s="37" t="s">
        <v>386</v>
      </c>
      <c r="T7" s="37" t="s">
        <v>386</v>
      </c>
      <c r="U7" s="37" t="s">
        <v>386</v>
      </c>
      <c r="V7" s="37" t="s">
        <v>387</v>
      </c>
      <c r="W7" s="37" t="s">
        <v>387</v>
      </c>
      <c r="X7" s="37" t="s">
        <v>386</v>
      </c>
      <c r="Y7" s="37" t="s">
        <v>58</v>
      </c>
      <c r="Z7" s="37" t="s">
        <v>66</v>
      </c>
      <c r="AA7" s="37" t="s">
        <v>72</v>
      </c>
      <c r="AB7" s="36" t="s">
        <v>177</v>
      </c>
      <c r="AC7" s="36" t="s">
        <v>177</v>
      </c>
    </row>
    <row r="8" spans="1:29" s="36" customFormat="1" ht="15.75" x14ac:dyDescent="0.25">
      <c r="A8" s="34" t="s">
        <v>80</v>
      </c>
      <c r="B8" s="35">
        <v>5</v>
      </c>
      <c r="C8" s="36" t="s">
        <v>36</v>
      </c>
      <c r="D8" s="36" t="s">
        <v>37</v>
      </c>
      <c r="E8" s="37" t="s">
        <v>46</v>
      </c>
      <c r="F8" s="36" t="s">
        <v>57</v>
      </c>
      <c r="G8" s="37" t="s">
        <v>386</v>
      </c>
      <c r="H8" s="37" t="s">
        <v>387</v>
      </c>
      <c r="I8" s="37" t="s">
        <v>386</v>
      </c>
      <c r="J8" s="37" t="s">
        <v>387</v>
      </c>
      <c r="K8" s="37" t="s">
        <v>386</v>
      </c>
      <c r="L8" s="37" t="s">
        <v>386</v>
      </c>
      <c r="M8" s="37" t="s">
        <v>386</v>
      </c>
      <c r="N8" s="37" t="s">
        <v>72</v>
      </c>
      <c r="O8" s="37" t="s">
        <v>386</v>
      </c>
      <c r="P8" s="37" t="s">
        <v>386</v>
      </c>
      <c r="Q8" s="37" t="s">
        <v>91</v>
      </c>
      <c r="R8" s="37" t="s">
        <v>387</v>
      </c>
      <c r="S8" s="37" t="s">
        <v>386</v>
      </c>
      <c r="T8" s="37" t="s">
        <v>386</v>
      </c>
      <c r="U8" s="37" t="s">
        <v>386</v>
      </c>
      <c r="V8" s="37" t="s">
        <v>387</v>
      </c>
      <c r="W8" s="37" t="s">
        <v>386</v>
      </c>
      <c r="X8" s="37" t="s">
        <v>386</v>
      </c>
      <c r="Y8" s="37" t="s">
        <v>183</v>
      </c>
      <c r="Z8" s="37" t="s">
        <v>66</v>
      </c>
      <c r="AA8" s="37" t="s">
        <v>74</v>
      </c>
      <c r="AB8" s="36" t="s">
        <v>177</v>
      </c>
      <c r="AC8" s="37" t="s">
        <v>92</v>
      </c>
    </row>
    <row r="9" spans="1:29" s="36" customFormat="1" ht="15.75" x14ac:dyDescent="0.25">
      <c r="A9" s="34" t="s">
        <v>81</v>
      </c>
      <c r="B9" s="35">
        <v>6</v>
      </c>
      <c r="C9" s="36" t="s">
        <v>36</v>
      </c>
      <c r="D9" s="36" t="s">
        <v>37</v>
      </c>
      <c r="E9" s="36" t="s">
        <v>49</v>
      </c>
      <c r="F9" s="36" t="s">
        <v>50</v>
      </c>
      <c r="G9" s="37" t="s">
        <v>386</v>
      </c>
      <c r="H9" s="37" t="s">
        <v>386</v>
      </c>
      <c r="I9" s="37" t="s">
        <v>386</v>
      </c>
      <c r="J9" s="37" t="s">
        <v>386</v>
      </c>
      <c r="K9" s="37" t="s">
        <v>386</v>
      </c>
      <c r="L9" s="37" t="s">
        <v>386</v>
      </c>
      <c r="M9" s="37" t="s">
        <v>386</v>
      </c>
      <c r="N9" s="37" t="s">
        <v>386</v>
      </c>
      <c r="O9" s="37" t="s">
        <v>386</v>
      </c>
      <c r="P9" s="37" t="s">
        <v>386</v>
      </c>
      <c r="Q9" s="37" t="s">
        <v>388</v>
      </c>
      <c r="R9" s="37" t="s">
        <v>386</v>
      </c>
      <c r="S9" s="37" t="s">
        <v>386</v>
      </c>
      <c r="T9" s="37" t="s">
        <v>386</v>
      </c>
      <c r="U9" s="37" t="s">
        <v>386</v>
      </c>
      <c r="V9" s="37" t="s">
        <v>386</v>
      </c>
      <c r="W9" s="37" t="s">
        <v>386</v>
      </c>
      <c r="X9" s="37" t="s">
        <v>386</v>
      </c>
      <c r="Y9" s="37" t="s">
        <v>102</v>
      </c>
      <c r="Z9" s="38" t="s">
        <v>309</v>
      </c>
      <c r="AA9" s="37" t="s">
        <v>73</v>
      </c>
      <c r="AB9" s="36" t="s">
        <v>177</v>
      </c>
      <c r="AC9" s="36" t="s">
        <v>177</v>
      </c>
    </row>
    <row r="10" spans="1:29" s="36" customFormat="1" ht="15.75" x14ac:dyDescent="0.25">
      <c r="A10" s="34" t="s">
        <v>82</v>
      </c>
      <c r="B10" s="35">
        <v>7</v>
      </c>
      <c r="C10" s="36" t="s">
        <v>36</v>
      </c>
      <c r="D10" s="36" t="s">
        <v>37</v>
      </c>
      <c r="E10" s="37" t="s">
        <v>47</v>
      </c>
      <c r="F10" s="36" t="s">
        <v>50</v>
      </c>
      <c r="G10" s="37" t="s">
        <v>387</v>
      </c>
      <c r="H10" s="37" t="s">
        <v>386</v>
      </c>
      <c r="I10" s="37" t="s">
        <v>386</v>
      </c>
      <c r="J10" s="37" t="s">
        <v>386</v>
      </c>
      <c r="K10" s="37" t="s">
        <v>386</v>
      </c>
      <c r="L10" s="37" t="s">
        <v>386</v>
      </c>
      <c r="M10" s="37" t="s">
        <v>386</v>
      </c>
      <c r="N10" s="37" t="s">
        <v>386</v>
      </c>
      <c r="O10" s="37" t="s">
        <v>386</v>
      </c>
      <c r="P10" s="37" t="s">
        <v>386</v>
      </c>
      <c r="Q10" s="37" t="s">
        <v>386</v>
      </c>
      <c r="R10" s="37" t="s">
        <v>386</v>
      </c>
      <c r="S10" s="37" t="s">
        <v>386</v>
      </c>
      <c r="T10" s="37" t="s">
        <v>386</v>
      </c>
      <c r="U10" s="37" t="s">
        <v>386</v>
      </c>
      <c r="V10" s="37" t="s">
        <v>386</v>
      </c>
      <c r="W10" s="37" t="s">
        <v>386</v>
      </c>
      <c r="X10" s="37" t="s">
        <v>386</v>
      </c>
      <c r="Y10" s="37" t="s">
        <v>183</v>
      </c>
      <c r="Z10" s="37" t="s">
        <v>66</v>
      </c>
      <c r="AA10" s="37" t="s">
        <v>73</v>
      </c>
      <c r="AB10" s="36" t="s">
        <v>177</v>
      </c>
      <c r="AC10" s="36" t="s">
        <v>177</v>
      </c>
    </row>
    <row r="11" spans="1:29" s="36" customFormat="1" ht="15.75" x14ac:dyDescent="0.25">
      <c r="A11" s="34" t="s">
        <v>83</v>
      </c>
      <c r="B11" s="35">
        <v>8</v>
      </c>
      <c r="C11" s="36" t="s">
        <v>36</v>
      </c>
      <c r="D11" s="36" t="s">
        <v>37</v>
      </c>
      <c r="E11" s="37" t="s">
        <v>47</v>
      </c>
      <c r="F11" s="36" t="s">
        <v>50</v>
      </c>
      <c r="G11" s="37" t="s">
        <v>386</v>
      </c>
      <c r="H11" s="37" t="s">
        <v>386</v>
      </c>
      <c r="I11" s="37" t="s">
        <v>386</v>
      </c>
      <c r="J11" s="37" t="s">
        <v>386</v>
      </c>
      <c r="K11" s="37" t="s">
        <v>386</v>
      </c>
      <c r="L11" s="37" t="s">
        <v>386</v>
      </c>
      <c r="M11" s="37" t="s">
        <v>386</v>
      </c>
      <c r="N11" s="37" t="s">
        <v>386</v>
      </c>
      <c r="O11" s="37" t="s">
        <v>386</v>
      </c>
      <c r="P11" s="37" t="s">
        <v>72</v>
      </c>
      <c r="Q11" s="37" t="s">
        <v>386</v>
      </c>
      <c r="R11" s="37" t="s">
        <v>386</v>
      </c>
      <c r="S11" s="37" t="s">
        <v>386</v>
      </c>
      <c r="T11" s="37" t="s">
        <v>72</v>
      </c>
      <c r="U11" s="37" t="s">
        <v>72</v>
      </c>
      <c r="V11" s="37" t="s">
        <v>72</v>
      </c>
      <c r="W11" s="37" t="s">
        <v>386</v>
      </c>
      <c r="X11" s="37" t="s">
        <v>72</v>
      </c>
      <c r="Y11" s="37" t="s">
        <v>183</v>
      </c>
      <c r="Z11" s="37" t="s">
        <v>66</v>
      </c>
      <c r="AA11" s="37" t="s">
        <v>72</v>
      </c>
      <c r="AB11" s="36" t="s">
        <v>93</v>
      </c>
      <c r="AC11" s="36" t="s">
        <v>177</v>
      </c>
    </row>
    <row r="12" spans="1:29" s="36" customFormat="1" ht="15.75" x14ac:dyDescent="0.25">
      <c r="A12" s="34" t="s">
        <v>84</v>
      </c>
      <c r="B12" s="35">
        <v>9</v>
      </c>
      <c r="C12" s="36" t="s">
        <v>36</v>
      </c>
      <c r="D12" s="36" t="s">
        <v>37</v>
      </c>
      <c r="E12" s="37" t="s">
        <v>47</v>
      </c>
      <c r="F12" s="36" t="s">
        <v>57</v>
      </c>
      <c r="G12" s="37" t="s">
        <v>386</v>
      </c>
      <c r="H12" s="37" t="s">
        <v>72</v>
      </c>
      <c r="I12" s="37" t="s">
        <v>386</v>
      </c>
      <c r="J12" s="37" t="s">
        <v>386</v>
      </c>
      <c r="K12" s="37" t="s">
        <v>72</v>
      </c>
      <c r="L12" s="37" t="s">
        <v>386</v>
      </c>
      <c r="M12" s="37" t="s">
        <v>72</v>
      </c>
      <c r="N12" s="37" t="s">
        <v>72</v>
      </c>
      <c r="O12" s="37" t="s">
        <v>72</v>
      </c>
      <c r="P12" s="37" t="s">
        <v>72</v>
      </c>
      <c r="Q12" s="37" t="s">
        <v>72</v>
      </c>
      <c r="R12" s="37" t="s">
        <v>72</v>
      </c>
      <c r="S12" s="37" t="s">
        <v>72</v>
      </c>
      <c r="T12" s="37" t="s">
        <v>72</v>
      </c>
      <c r="U12" s="37" t="s">
        <v>72</v>
      </c>
      <c r="V12" s="37" t="s">
        <v>72</v>
      </c>
      <c r="W12" s="37" t="s">
        <v>72</v>
      </c>
      <c r="X12" s="37" t="s">
        <v>72</v>
      </c>
      <c r="Y12" s="37" t="s">
        <v>58</v>
      </c>
      <c r="Z12" s="37" t="s">
        <v>65</v>
      </c>
      <c r="AA12" s="37" t="s">
        <v>72</v>
      </c>
      <c r="AB12" s="36" t="s">
        <v>177</v>
      </c>
      <c r="AC12" s="36" t="s">
        <v>177</v>
      </c>
    </row>
    <row r="13" spans="1:29" s="36" customFormat="1" ht="15.75" x14ac:dyDescent="0.25">
      <c r="A13" s="34" t="s">
        <v>85</v>
      </c>
      <c r="B13" s="35">
        <v>10</v>
      </c>
      <c r="C13" s="36" t="s">
        <v>36</v>
      </c>
      <c r="D13" s="36" t="s">
        <v>382</v>
      </c>
      <c r="E13" s="36" t="s">
        <v>49</v>
      </c>
      <c r="F13" s="36" t="s">
        <v>57</v>
      </c>
      <c r="G13" s="37" t="s">
        <v>72</v>
      </c>
      <c r="H13" s="37" t="s">
        <v>72</v>
      </c>
      <c r="I13" s="37" t="s">
        <v>72</v>
      </c>
      <c r="J13" s="37" t="s">
        <v>72</v>
      </c>
      <c r="K13" s="37" t="s">
        <v>72</v>
      </c>
      <c r="L13" s="37" t="s">
        <v>72</v>
      </c>
      <c r="M13" s="37" t="s">
        <v>72</v>
      </c>
      <c r="N13" s="37" t="s">
        <v>72</v>
      </c>
      <c r="O13" s="37" t="s">
        <v>72</v>
      </c>
      <c r="P13" s="37" t="s">
        <v>72</v>
      </c>
      <c r="Q13" s="37" t="s">
        <v>72</v>
      </c>
      <c r="R13" s="37" t="s">
        <v>72</v>
      </c>
      <c r="S13" s="37" t="s">
        <v>72</v>
      </c>
      <c r="T13" s="37" t="s">
        <v>72</v>
      </c>
      <c r="U13" s="37" t="s">
        <v>72</v>
      </c>
      <c r="V13" s="37" t="s">
        <v>72</v>
      </c>
      <c r="W13" s="37" t="s">
        <v>72</v>
      </c>
      <c r="X13" s="37" t="s">
        <v>72</v>
      </c>
      <c r="Y13" s="37" t="s">
        <v>183</v>
      </c>
      <c r="Z13" s="37" t="s">
        <v>66</v>
      </c>
      <c r="AA13" s="37" t="s">
        <v>72</v>
      </c>
      <c r="AB13" s="36" t="s">
        <v>177</v>
      </c>
      <c r="AC13" s="36" t="s">
        <v>177</v>
      </c>
    </row>
    <row r="14" spans="1:29" s="36" customFormat="1" ht="15.75" x14ac:dyDescent="0.25">
      <c r="A14" s="34" t="s">
        <v>86</v>
      </c>
      <c r="B14" s="35">
        <v>11</v>
      </c>
      <c r="C14" s="36" t="s">
        <v>36</v>
      </c>
      <c r="D14" s="36" t="s">
        <v>382</v>
      </c>
      <c r="E14" s="37" t="s">
        <v>47</v>
      </c>
      <c r="F14" s="36" t="s">
        <v>57</v>
      </c>
      <c r="G14" s="37" t="s">
        <v>72</v>
      </c>
      <c r="H14" s="37" t="s">
        <v>72</v>
      </c>
      <c r="I14" s="37" t="s">
        <v>72</v>
      </c>
      <c r="J14" s="37" t="s">
        <v>72</v>
      </c>
      <c r="K14" s="37" t="s">
        <v>72</v>
      </c>
      <c r="L14" s="37" t="s">
        <v>72</v>
      </c>
      <c r="M14" s="37" t="s">
        <v>72</v>
      </c>
      <c r="N14" s="37" t="s">
        <v>72</v>
      </c>
      <c r="O14" s="37" t="s">
        <v>72</v>
      </c>
      <c r="P14" s="37" t="s">
        <v>72</v>
      </c>
      <c r="Q14" s="37" t="s">
        <v>72</v>
      </c>
      <c r="R14" s="37" t="s">
        <v>72</v>
      </c>
      <c r="S14" s="37" t="s">
        <v>72</v>
      </c>
      <c r="T14" s="37" t="s">
        <v>72</v>
      </c>
      <c r="U14" s="37" t="s">
        <v>72</v>
      </c>
      <c r="V14" s="37" t="s">
        <v>72</v>
      </c>
      <c r="W14" s="37" t="s">
        <v>72</v>
      </c>
      <c r="X14" s="37" t="s">
        <v>72</v>
      </c>
      <c r="Y14" s="37" t="s">
        <v>63</v>
      </c>
      <c r="Z14" s="37" t="s">
        <v>390</v>
      </c>
      <c r="AA14" s="37" t="s">
        <v>72</v>
      </c>
      <c r="AB14" s="36" t="s">
        <v>94</v>
      </c>
      <c r="AC14" s="36" t="s">
        <v>95</v>
      </c>
    </row>
    <row r="15" spans="1:29" s="36" customFormat="1" ht="15.75" x14ac:dyDescent="0.25">
      <c r="A15" s="34" t="s">
        <v>87</v>
      </c>
      <c r="B15" s="35">
        <v>12</v>
      </c>
      <c r="C15" s="36" t="s">
        <v>36</v>
      </c>
      <c r="D15" s="37" t="s">
        <v>383</v>
      </c>
      <c r="E15" s="37" t="s">
        <v>46</v>
      </c>
      <c r="F15" s="36" t="s">
        <v>57</v>
      </c>
      <c r="G15" s="37" t="s">
        <v>72</v>
      </c>
      <c r="H15" s="37" t="s">
        <v>386</v>
      </c>
      <c r="I15" s="37" t="s">
        <v>386</v>
      </c>
      <c r="J15" s="37" t="s">
        <v>386</v>
      </c>
      <c r="K15" s="37" t="s">
        <v>386</v>
      </c>
      <c r="L15" s="37" t="s">
        <v>386</v>
      </c>
      <c r="M15" s="37" t="s">
        <v>386</v>
      </c>
      <c r="N15" s="37" t="s">
        <v>386</v>
      </c>
      <c r="O15" s="37" t="s">
        <v>386</v>
      </c>
      <c r="P15" s="37" t="s">
        <v>386</v>
      </c>
      <c r="Q15" s="37" t="s">
        <v>91</v>
      </c>
      <c r="R15" s="37" t="s">
        <v>386</v>
      </c>
      <c r="S15" s="37" t="s">
        <v>72</v>
      </c>
      <c r="T15" s="37" t="s">
        <v>386</v>
      </c>
      <c r="U15" s="37" t="s">
        <v>386</v>
      </c>
      <c r="V15" s="37" t="s">
        <v>386</v>
      </c>
      <c r="W15" s="37" t="s">
        <v>386</v>
      </c>
      <c r="X15" s="37" t="s">
        <v>72</v>
      </c>
      <c r="Y15" s="37" t="s">
        <v>58</v>
      </c>
      <c r="Z15" s="37" t="s">
        <v>390</v>
      </c>
      <c r="AA15" s="37" t="s">
        <v>73</v>
      </c>
      <c r="AB15" s="36" t="s">
        <v>96</v>
      </c>
      <c r="AC15" s="36" t="s">
        <v>96</v>
      </c>
    </row>
    <row r="16" spans="1:29" s="36" customFormat="1" ht="15.75" x14ac:dyDescent="0.25">
      <c r="A16" s="34" t="s">
        <v>88</v>
      </c>
      <c r="B16" s="35">
        <v>13</v>
      </c>
      <c r="C16" s="36" t="s">
        <v>36</v>
      </c>
      <c r="D16" s="36" t="s">
        <v>37</v>
      </c>
      <c r="E16" s="37" t="s">
        <v>47</v>
      </c>
      <c r="F16" s="36" t="s">
        <v>57</v>
      </c>
      <c r="G16" s="37" t="s">
        <v>386</v>
      </c>
      <c r="H16" s="37" t="s">
        <v>386</v>
      </c>
      <c r="I16" s="37" t="s">
        <v>386</v>
      </c>
      <c r="J16" s="37" t="s">
        <v>386</v>
      </c>
      <c r="K16" s="37" t="s">
        <v>386</v>
      </c>
      <c r="L16" s="37" t="s">
        <v>386</v>
      </c>
      <c r="M16" s="37" t="s">
        <v>386</v>
      </c>
      <c r="N16" s="37" t="s">
        <v>386</v>
      </c>
      <c r="O16" s="37" t="s">
        <v>386</v>
      </c>
      <c r="P16" s="37" t="s">
        <v>386</v>
      </c>
      <c r="Q16" s="37" t="s">
        <v>91</v>
      </c>
      <c r="R16" s="37" t="s">
        <v>386</v>
      </c>
      <c r="S16" s="37" t="s">
        <v>386</v>
      </c>
      <c r="T16" s="37" t="s">
        <v>386</v>
      </c>
      <c r="U16" s="37" t="s">
        <v>386</v>
      </c>
      <c r="V16" s="37" t="s">
        <v>386</v>
      </c>
      <c r="W16" s="37" t="s">
        <v>386</v>
      </c>
      <c r="X16" s="37" t="s">
        <v>386</v>
      </c>
      <c r="Y16" s="37" t="s">
        <v>61</v>
      </c>
      <c r="Z16" s="37" t="s">
        <v>390</v>
      </c>
      <c r="AA16" s="37" t="s">
        <v>73</v>
      </c>
      <c r="AB16" s="36" t="s">
        <v>177</v>
      </c>
      <c r="AC16" s="36" t="s">
        <v>177</v>
      </c>
    </row>
    <row r="17" spans="1:29" s="36" customFormat="1" ht="15.75" x14ac:dyDescent="0.25">
      <c r="A17" s="34" t="s">
        <v>89</v>
      </c>
      <c r="B17" s="35">
        <v>14</v>
      </c>
      <c r="C17" s="36" t="s">
        <v>36</v>
      </c>
      <c r="D17" s="36" t="s">
        <v>37</v>
      </c>
      <c r="E17" s="37" t="s">
        <v>384</v>
      </c>
      <c r="F17" s="36" t="s">
        <v>57</v>
      </c>
      <c r="G17" s="37" t="s">
        <v>386</v>
      </c>
      <c r="H17" s="37" t="s">
        <v>386</v>
      </c>
      <c r="I17" s="37" t="s">
        <v>72</v>
      </c>
      <c r="J17" s="37" t="s">
        <v>386</v>
      </c>
      <c r="K17" s="37" t="s">
        <v>386</v>
      </c>
      <c r="L17" s="37" t="s">
        <v>386</v>
      </c>
      <c r="M17" s="37" t="s">
        <v>72</v>
      </c>
      <c r="N17" s="37" t="s">
        <v>91</v>
      </c>
      <c r="O17" s="37" t="s">
        <v>72</v>
      </c>
      <c r="P17" s="37" t="s">
        <v>386</v>
      </c>
      <c r="Q17" s="37" t="s">
        <v>72</v>
      </c>
      <c r="R17" s="37" t="s">
        <v>386</v>
      </c>
      <c r="S17" s="37" t="s">
        <v>386</v>
      </c>
      <c r="T17" s="37" t="s">
        <v>386</v>
      </c>
      <c r="U17" s="37" t="s">
        <v>386</v>
      </c>
      <c r="V17" s="37" t="s">
        <v>386</v>
      </c>
      <c r="W17" s="37" t="s">
        <v>386</v>
      </c>
      <c r="X17" s="37" t="s">
        <v>386</v>
      </c>
      <c r="Y17" s="37" t="s">
        <v>58</v>
      </c>
      <c r="Z17" s="38" t="s">
        <v>103</v>
      </c>
      <c r="AA17" s="37" t="s">
        <v>73</v>
      </c>
      <c r="AB17" s="36" t="s">
        <v>98</v>
      </c>
      <c r="AC17" s="36" t="s">
        <v>97</v>
      </c>
    </row>
    <row r="18" spans="1:29" s="36" customFormat="1" ht="15.75" x14ac:dyDescent="0.25">
      <c r="A18" s="34" t="s">
        <v>90</v>
      </c>
      <c r="B18" s="35">
        <v>15</v>
      </c>
      <c r="C18" s="36" t="s">
        <v>36</v>
      </c>
      <c r="D18" s="36" t="s">
        <v>37</v>
      </c>
      <c r="E18" s="37" t="s">
        <v>384</v>
      </c>
      <c r="F18" s="36" t="s">
        <v>57</v>
      </c>
      <c r="G18" s="37" t="s">
        <v>91</v>
      </c>
      <c r="H18" s="37" t="s">
        <v>387</v>
      </c>
      <c r="I18" s="37" t="s">
        <v>386</v>
      </c>
      <c r="J18" s="37" t="s">
        <v>387</v>
      </c>
      <c r="K18" s="37" t="s">
        <v>388</v>
      </c>
      <c r="L18" s="37" t="s">
        <v>387</v>
      </c>
      <c r="M18" s="37" t="s">
        <v>72</v>
      </c>
      <c r="N18" s="37" t="s">
        <v>387</v>
      </c>
      <c r="O18" s="37" t="s">
        <v>72</v>
      </c>
      <c r="P18" s="37" t="s">
        <v>72</v>
      </c>
      <c r="Q18" s="37" t="s">
        <v>388</v>
      </c>
      <c r="R18" s="37" t="s">
        <v>387</v>
      </c>
      <c r="S18" s="37" t="s">
        <v>388</v>
      </c>
      <c r="T18" s="37" t="s">
        <v>387</v>
      </c>
      <c r="U18" s="37" t="s">
        <v>387</v>
      </c>
      <c r="V18" s="37" t="s">
        <v>387</v>
      </c>
      <c r="W18" s="37" t="s">
        <v>387</v>
      </c>
      <c r="X18" s="37" t="s">
        <v>91</v>
      </c>
      <c r="Y18" s="37" t="s">
        <v>104</v>
      </c>
      <c r="Z18" s="37" t="s">
        <v>66</v>
      </c>
      <c r="AA18" s="37" t="s">
        <v>72</v>
      </c>
      <c r="AB18" s="36" t="s">
        <v>100</v>
      </c>
      <c r="AC18" s="36" t="s">
        <v>99</v>
      </c>
    </row>
    <row r="19" spans="1:29" s="36" customFormat="1" ht="15.75" x14ac:dyDescent="0.25">
      <c r="A19" s="34" t="s">
        <v>105</v>
      </c>
      <c r="B19" s="35">
        <v>16</v>
      </c>
      <c r="C19" s="36" t="s">
        <v>36</v>
      </c>
      <c r="D19" s="36" t="s">
        <v>37</v>
      </c>
      <c r="E19" s="36" t="s">
        <v>49</v>
      </c>
      <c r="F19" s="36" t="s">
        <v>57</v>
      </c>
      <c r="G19" s="37" t="s">
        <v>388</v>
      </c>
      <c r="H19" s="37" t="s">
        <v>388</v>
      </c>
      <c r="I19" s="37" t="s">
        <v>388</v>
      </c>
      <c r="J19" s="37" t="s">
        <v>388</v>
      </c>
      <c r="K19" s="37" t="s">
        <v>388</v>
      </c>
      <c r="L19" s="37" t="s">
        <v>388</v>
      </c>
      <c r="M19" s="37" t="s">
        <v>388</v>
      </c>
      <c r="N19" s="37" t="s">
        <v>388</v>
      </c>
      <c r="O19" s="37" t="s">
        <v>388</v>
      </c>
      <c r="P19" s="37" t="s">
        <v>388</v>
      </c>
      <c r="Q19" s="37" t="s">
        <v>388</v>
      </c>
      <c r="R19" s="37" t="s">
        <v>388</v>
      </c>
      <c r="S19" s="37" t="s">
        <v>388</v>
      </c>
      <c r="T19" s="37" t="s">
        <v>388</v>
      </c>
      <c r="U19" s="37" t="s">
        <v>388</v>
      </c>
      <c r="V19" s="37" t="s">
        <v>388</v>
      </c>
      <c r="W19" s="37" t="s">
        <v>388</v>
      </c>
      <c r="X19" s="37" t="s">
        <v>388</v>
      </c>
      <c r="Y19" s="37" t="s">
        <v>183</v>
      </c>
      <c r="Z19" s="37" t="s">
        <v>66</v>
      </c>
      <c r="AA19" s="37" t="s">
        <v>72</v>
      </c>
      <c r="AB19" s="36" t="s">
        <v>177</v>
      </c>
      <c r="AC19" s="36" t="s">
        <v>177</v>
      </c>
    </row>
    <row r="20" spans="1:29" s="36" customFormat="1" ht="15.75" x14ac:dyDescent="0.25">
      <c r="A20" s="34" t="s">
        <v>106</v>
      </c>
      <c r="B20" s="35">
        <v>17</v>
      </c>
      <c r="C20" s="36" t="s">
        <v>36</v>
      </c>
      <c r="D20" s="36" t="s">
        <v>37</v>
      </c>
      <c r="E20" s="37" t="s">
        <v>120</v>
      </c>
      <c r="F20" s="36" t="s">
        <v>57</v>
      </c>
      <c r="G20" s="37" t="s">
        <v>72</v>
      </c>
      <c r="H20" s="37" t="s">
        <v>72</v>
      </c>
      <c r="I20" s="37" t="s">
        <v>72</v>
      </c>
      <c r="J20" s="37" t="s">
        <v>72</v>
      </c>
      <c r="K20" s="37" t="s">
        <v>72</v>
      </c>
      <c r="L20" s="37" t="s">
        <v>72</v>
      </c>
      <c r="M20" s="37" t="s">
        <v>72</v>
      </c>
      <c r="N20" s="37" t="s">
        <v>72</v>
      </c>
      <c r="O20" s="37" t="s">
        <v>72</v>
      </c>
      <c r="P20" s="37" t="s">
        <v>72</v>
      </c>
      <c r="Q20" s="37" t="s">
        <v>72</v>
      </c>
      <c r="R20" s="37" t="s">
        <v>72</v>
      </c>
      <c r="S20" s="37" t="s">
        <v>72</v>
      </c>
      <c r="T20" s="37" t="s">
        <v>72</v>
      </c>
      <c r="U20" s="37" t="s">
        <v>72</v>
      </c>
      <c r="V20" s="37" t="s">
        <v>72</v>
      </c>
      <c r="W20" s="37" t="s">
        <v>72</v>
      </c>
      <c r="X20" s="37" t="s">
        <v>72</v>
      </c>
      <c r="Y20" s="37" t="s">
        <v>183</v>
      </c>
      <c r="Z20" s="37" t="s">
        <v>391</v>
      </c>
      <c r="AA20" s="37" t="s">
        <v>72</v>
      </c>
      <c r="AB20" s="37" t="s">
        <v>121</v>
      </c>
      <c r="AC20" s="37" t="s">
        <v>122</v>
      </c>
    </row>
    <row r="21" spans="1:29" s="36" customFormat="1" ht="15.75" x14ac:dyDescent="0.25">
      <c r="A21" s="34" t="s">
        <v>107</v>
      </c>
      <c r="B21" s="35">
        <v>18</v>
      </c>
      <c r="C21" s="36" t="s">
        <v>36</v>
      </c>
      <c r="D21" s="36" t="s">
        <v>37</v>
      </c>
      <c r="E21" s="37" t="s">
        <v>384</v>
      </c>
      <c r="F21" s="36" t="s">
        <v>57</v>
      </c>
      <c r="G21" s="37" t="s">
        <v>72</v>
      </c>
      <c r="H21" s="37" t="s">
        <v>72</v>
      </c>
      <c r="I21" s="37" t="s">
        <v>386</v>
      </c>
      <c r="J21" s="37" t="s">
        <v>386</v>
      </c>
      <c r="K21" s="37" t="s">
        <v>386</v>
      </c>
      <c r="L21" s="37" t="s">
        <v>72</v>
      </c>
      <c r="M21" s="37" t="s">
        <v>386</v>
      </c>
      <c r="N21" s="37" t="s">
        <v>386</v>
      </c>
      <c r="O21" s="37" t="s">
        <v>72</v>
      </c>
      <c r="P21" s="37" t="s">
        <v>386</v>
      </c>
      <c r="Q21" s="37" t="s">
        <v>72</v>
      </c>
      <c r="R21" s="37" t="s">
        <v>386</v>
      </c>
      <c r="S21" s="37" t="s">
        <v>386</v>
      </c>
      <c r="T21" s="37" t="s">
        <v>72</v>
      </c>
      <c r="U21" s="37" t="s">
        <v>386</v>
      </c>
      <c r="V21" s="37" t="s">
        <v>72</v>
      </c>
      <c r="W21" s="37" t="s">
        <v>72</v>
      </c>
      <c r="X21" s="37" t="s">
        <v>72</v>
      </c>
      <c r="Y21" s="37" t="s">
        <v>123</v>
      </c>
      <c r="Z21" s="37" t="s">
        <v>66</v>
      </c>
      <c r="AA21" s="37" t="s">
        <v>73</v>
      </c>
      <c r="AB21" s="36" t="s">
        <v>177</v>
      </c>
      <c r="AC21" s="39" t="s">
        <v>203</v>
      </c>
    </row>
    <row r="22" spans="1:29" s="36" customFormat="1" ht="15.75" x14ac:dyDescent="0.25">
      <c r="A22" s="34" t="s">
        <v>108</v>
      </c>
      <c r="B22" s="35">
        <v>19</v>
      </c>
      <c r="C22" s="36" t="s">
        <v>36</v>
      </c>
      <c r="D22" s="36" t="s">
        <v>37</v>
      </c>
      <c r="E22" s="37" t="s">
        <v>384</v>
      </c>
      <c r="F22" s="36" t="s">
        <v>57</v>
      </c>
      <c r="G22" s="37" t="s">
        <v>72</v>
      </c>
      <c r="H22" s="37" t="s">
        <v>72</v>
      </c>
      <c r="I22" s="37" t="s">
        <v>72</v>
      </c>
      <c r="J22" s="37" t="s">
        <v>72</v>
      </c>
      <c r="K22" s="37" t="s">
        <v>72</v>
      </c>
      <c r="L22" s="37" t="s">
        <v>72</v>
      </c>
      <c r="M22" s="37" t="s">
        <v>72</v>
      </c>
      <c r="N22" s="37" t="s">
        <v>72</v>
      </c>
      <c r="O22" s="37" t="s">
        <v>72</v>
      </c>
      <c r="P22" s="37" t="s">
        <v>72</v>
      </c>
      <c r="Q22" s="37" t="s">
        <v>72</v>
      </c>
      <c r="R22" s="37" t="s">
        <v>72</v>
      </c>
      <c r="S22" s="37" t="s">
        <v>72</v>
      </c>
      <c r="T22" s="37" t="s">
        <v>72</v>
      </c>
      <c r="U22" s="37" t="s">
        <v>72</v>
      </c>
      <c r="V22" s="37" t="s">
        <v>72</v>
      </c>
      <c r="W22" s="37" t="s">
        <v>72</v>
      </c>
      <c r="X22" s="37" t="s">
        <v>72</v>
      </c>
      <c r="Y22" s="37" t="s">
        <v>123</v>
      </c>
      <c r="Z22" s="37" t="s">
        <v>390</v>
      </c>
      <c r="AA22" s="37" t="s">
        <v>72</v>
      </c>
      <c r="AB22" s="37" t="s">
        <v>124</v>
      </c>
      <c r="AC22" s="37" t="s">
        <v>125</v>
      </c>
    </row>
    <row r="23" spans="1:29" s="36" customFormat="1" ht="15.75" x14ac:dyDescent="0.25">
      <c r="A23" s="34" t="s">
        <v>109</v>
      </c>
      <c r="B23" s="35">
        <v>20</v>
      </c>
      <c r="C23" s="36" t="s">
        <v>36</v>
      </c>
      <c r="D23" s="36" t="s">
        <v>37</v>
      </c>
      <c r="E23" s="37" t="s">
        <v>47</v>
      </c>
      <c r="F23" s="36" t="s">
        <v>57</v>
      </c>
      <c r="G23" s="37" t="s">
        <v>387</v>
      </c>
      <c r="H23" s="37" t="s">
        <v>386</v>
      </c>
      <c r="I23" s="37" t="s">
        <v>72</v>
      </c>
      <c r="J23" s="37" t="s">
        <v>72</v>
      </c>
      <c r="K23" s="37" t="s">
        <v>72</v>
      </c>
      <c r="L23" s="37" t="s">
        <v>386</v>
      </c>
      <c r="M23" s="37" t="s">
        <v>386</v>
      </c>
      <c r="N23" s="37" t="s">
        <v>72</v>
      </c>
      <c r="O23" s="37" t="s">
        <v>386</v>
      </c>
      <c r="P23" s="37" t="s">
        <v>91</v>
      </c>
      <c r="Q23" s="37" t="s">
        <v>72</v>
      </c>
      <c r="R23" s="37" t="s">
        <v>72</v>
      </c>
      <c r="S23" s="37" t="s">
        <v>72</v>
      </c>
      <c r="T23" s="37" t="s">
        <v>386</v>
      </c>
      <c r="U23" s="37" t="s">
        <v>386</v>
      </c>
      <c r="V23" s="37" t="s">
        <v>72</v>
      </c>
      <c r="W23" s="37" t="s">
        <v>72</v>
      </c>
      <c r="X23" s="37" t="s">
        <v>386</v>
      </c>
      <c r="Y23" s="37" t="s">
        <v>126</v>
      </c>
      <c r="Z23" s="37" t="s">
        <v>391</v>
      </c>
      <c r="AA23" s="37" t="s">
        <v>72</v>
      </c>
      <c r="AB23" s="37" t="s">
        <v>127</v>
      </c>
      <c r="AC23" s="37" t="s">
        <v>128</v>
      </c>
    </row>
    <row r="24" spans="1:29" s="36" customFormat="1" ht="15.75" x14ac:dyDescent="0.25">
      <c r="A24" s="34" t="s">
        <v>110</v>
      </c>
      <c r="B24" s="35">
        <v>21</v>
      </c>
      <c r="C24" s="36" t="s">
        <v>36</v>
      </c>
      <c r="D24" s="36" t="s">
        <v>382</v>
      </c>
      <c r="E24" s="37" t="s">
        <v>47</v>
      </c>
      <c r="F24" s="36" t="s">
        <v>57</v>
      </c>
      <c r="G24" s="37" t="s">
        <v>386</v>
      </c>
      <c r="H24" s="37" t="s">
        <v>386</v>
      </c>
      <c r="I24" s="37" t="s">
        <v>386</v>
      </c>
      <c r="J24" s="37" t="s">
        <v>387</v>
      </c>
      <c r="K24" s="37" t="s">
        <v>386</v>
      </c>
      <c r="L24" s="37" t="s">
        <v>387</v>
      </c>
      <c r="M24" s="37" t="s">
        <v>386</v>
      </c>
      <c r="N24" s="37" t="s">
        <v>386</v>
      </c>
      <c r="O24" s="37" t="s">
        <v>386</v>
      </c>
      <c r="P24" s="37" t="s">
        <v>386</v>
      </c>
      <c r="Q24" s="37" t="s">
        <v>91</v>
      </c>
      <c r="R24" s="37" t="s">
        <v>386</v>
      </c>
      <c r="S24" s="37" t="s">
        <v>386</v>
      </c>
      <c r="T24" s="37" t="s">
        <v>387</v>
      </c>
      <c r="U24" s="37" t="s">
        <v>386</v>
      </c>
      <c r="V24" s="37" t="s">
        <v>386</v>
      </c>
      <c r="W24" s="37" t="s">
        <v>386</v>
      </c>
      <c r="X24" s="37" t="s">
        <v>387</v>
      </c>
      <c r="Y24" s="37" t="s">
        <v>183</v>
      </c>
      <c r="Z24" s="37" t="s">
        <v>66</v>
      </c>
      <c r="AA24" s="37" t="s">
        <v>73</v>
      </c>
      <c r="AB24" s="36" t="s">
        <v>177</v>
      </c>
      <c r="AC24" s="36" t="s">
        <v>177</v>
      </c>
    </row>
    <row r="25" spans="1:29" s="36" customFormat="1" ht="15.75" x14ac:dyDescent="0.25">
      <c r="A25" s="34" t="s">
        <v>111</v>
      </c>
      <c r="B25" s="35">
        <v>22</v>
      </c>
      <c r="C25" s="36" t="s">
        <v>36</v>
      </c>
      <c r="D25" s="36" t="s">
        <v>37</v>
      </c>
      <c r="E25" s="37" t="s">
        <v>47</v>
      </c>
      <c r="F25" s="36" t="s">
        <v>57</v>
      </c>
      <c r="G25" s="37" t="s">
        <v>72</v>
      </c>
      <c r="H25" s="37" t="s">
        <v>386</v>
      </c>
      <c r="I25" s="37" t="s">
        <v>386</v>
      </c>
      <c r="J25" s="37" t="s">
        <v>386</v>
      </c>
      <c r="K25" s="37" t="s">
        <v>72</v>
      </c>
      <c r="L25" s="37" t="s">
        <v>386</v>
      </c>
      <c r="M25" s="37" t="s">
        <v>387</v>
      </c>
      <c r="N25" s="37" t="s">
        <v>91</v>
      </c>
      <c r="O25" s="37" t="s">
        <v>387</v>
      </c>
      <c r="P25" s="37" t="s">
        <v>386</v>
      </c>
      <c r="Q25" s="37" t="s">
        <v>386</v>
      </c>
      <c r="R25" s="37" t="s">
        <v>386</v>
      </c>
      <c r="S25" s="37" t="s">
        <v>386</v>
      </c>
      <c r="T25" s="37" t="s">
        <v>386</v>
      </c>
      <c r="U25" s="37" t="s">
        <v>386</v>
      </c>
      <c r="V25" s="37" t="s">
        <v>386</v>
      </c>
      <c r="W25" s="37" t="s">
        <v>386</v>
      </c>
      <c r="X25" s="37" t="s">
        <v>72</v>
      </c>
      <c r="Y25" s="37" t="s">
        <v>58</v>
      </c>
      <c r="Z25" s="37" t="s">
        <v>65</v>
      </c>
      <c r="AA25" s="37" t="s">
        <v>74</v>
      </c>
      <c r="AB25" s="37" t="s">
        <v>129</v>
      </c>
      <c r="AC25" s="36" t="s">
        <v>177</v>
      </c>
    </row>
    <row r="26" spans="1:29" s="36" customFormat="1" ht="15.75" x14ac:dyDescent="0.25">
      <c r="A26" s="34" t="s">
        <v>112</v>
      </c>
      <c r="B26" s="35">
        <v>23</v>
      </c>
      <c r="C26" s="36" t="s">
        <v>36</v>
      </c>
      <c r="D26" s="36" t="s">
        <v>37</v>
      </c>
      <c r="E26" s="37" t="s">
        <v>384</v>
      </c>
      <c r="F26" s="36" t="s">
        <v>57</v>
      </c>
      <c r="G26" s="37" t="s">
        <v>386</v>
      </c>
      <c r="H26" s="37" t="s">
        <v>386</v>
      </c>
      <c r="I26" s="37" t="s">
        <v>72</v>
      </c>
      <c r="J26" s="37" t="s">
        <v>386</v>
      </c>
      <c r="K26" s="37" t="s">
        <v>386</v>
      </c>
      <c r="L26" s="37" t="s">
        <v>386</v>
      </c>
      <c r="M26" s="37" t="s">
        <v>386</v>
      </c>
      <c r="N26" s="37" t="s">
        <v>91</v>
      </c>
      <c r="O26" s="37" t="s">
        <v>72</v>
      </c>
      <c r="P26" s="37" t="s">
        <v>72</v>
      </c>
      <c r="Q26" s="37" t="s">
        <v>72</v>
      </c>
      <c r="R26" s="37" t="s">
        <v>72</v>
      </c>
      <c r="S26" s="37" t="s">
        <v>72</v>
      </c>
      <c r="T26" s="37" t="s">
        <v>386</v>
      </c>
      <c r="U26" s="37" t="s">
        <v>72</v>
      </c>
      <c r="V26" s="37" t="s">
        <v>386</v>
      </c>
      <c r="W26" s="37" t="s">
        <v>386</v>
      </c>
      <c r="X26" s="37" t="s">
        <v>386</v>
      </c>
      <c r="Y26" s="37" t="s">
        <v>130</v>
      </c>
      <c r="Z26" s="37" t="s">
        <v>66</v>
      </c>
      <c r="AA26" s="37" t="s">
        <v>72</v>
      </c>
      <c r="AB26" s="37" t="s">
        <v>131</v>
      </c>
      <c r="AC26" s="37" t="s">
        <v>131</v>
      </c>
    </row>
    <row r="27" spans="1:29" s="36" customFormat="1" ht="15.75" x14ac:dyDescent="0.25">
      <c r="A27" s="34" t="s">
        <v>113</v>
      </c>
      <c r="B27" s="35">
        <v>24</v>
      </c>
      <c r="C27" s="36" t="s">
        <v>36</v>
      </c>
      <c r="D27" s="36" t="s">
        <v>37</v>
      </c>
      <c r="E27" s="37" t="s">
        <v>47</v>
      </c>
      <c r="F27" s="36" t="s">
        <v>57</v>
      </c>
      <c r="G27" s="37" t="s">
        <v>72</v>
      </c>
      <c r="H27" s="37" t="s">
        <v>386</v>
      </c>
      <c r="I27" s="37" t="s">
        <v>386</v>
      </c>
      <c r="J27" s="37" t="s">
        <v>386</v>
      </c>
      <c r="K27" s="37" t="s">
        <v>72</v>
      </c>
      <c r="L27" s="37" t="s">
        <v>386</v>
      </c>
      <c r="M27" s="37" t="s">
        <v>387</v>
      </c>
      <c r="N27" s="37" t="s">
        <v>91</v>
      </c>
      <c r="O27" s="37" t="s">
        <v>387</v>
      </c>
      <c r="P27" s="37" t="s">
        <v>386</v>
      </c>
      <c r="Q27" s="37" t="s">
        <v>388</v>
      </c>
      <c r="R27" s="37" t="s">
        <v>386</v>
      </c>
      <c r="S27" s="37" t="s">
        <v>72</v>
      </c>
      <c r="T27" s="37" t="s">
        <v>386</v>
      </c>
      <c r="U27" s="37" t="s">
        <v>387</v>
      </c>
      <c r="V27" s="37" t="s">
        <v>387</v>
      </c>
      <c r="W27" s="37" t="s">
        <v>72</v>
      </c>
      <c r="X27" s="37" t="s">
        <v>72</v>
      </c>
      <c r="Y27" s="37" t="s">
        <v>132</v>
      </c>
      <c r="Z27" s="37" t="s">
        <v>391</v>
      </c>
      <c r="AA27" s="37" t="s">
        <v>72</v>
      </c>
      <c r="AB27" s="37" t="s">
        <v>58</v>
      </c>
      <c r="AC27" s="37" t="s">
        <v>133</v>
      </c>
    </row>
    <row r="28" spans="1:29" s="36" customFormat="1" ht="15.75" x14ac:dyDescent="0.25">
      <c r="A28" s="34" t="s">
        <v>114</v>
      </c>
      <c r="B28" s="35">
        <v>25</v>
      </c>
      <c r="C28" s="36" t="s">
        <v>36</v>
      </c>
      <c r="D28" s="36" t="s">
        <v>37</v>
      </c>
      <c r="E28" s="37" t="s">
        <v>384</v>
      </c>
      <c r="F28" s="36" t="s">
        <v>57</v>
      </c>
      <c r="G28" s="37" t="s">
        <v>386</v>
      </c>
      <c r="H28" s="37" t="s">
        <v>386</v>
      </c>
      <c r="I28" s="37" t="s">
        <v>386</v>
      </c>
      <c r="J28" s="37" t="s">
        <v>386</v>
      </c>
      <c r="K28" s="37" t="s">
        <v>72</v>
      </c>
      <c r="L28" s="37" t="s">
        <v>386</v>
      </c>
      <c r="M28" s="37" t="s">
        <v>386</v>
      </c>
      <c r="N28" s="37" t="s">
        <v>72</v>
      </c>
      <c r="O28" s="37" t="s">
        <v>386</v>
      </c>
      <c r="P28" s="37" t="s">
        <v>386</v>
      </c>
      <c r="Q28" s="37" t="s">
        <v>91</v>
      </c>
      <c r="R28" s="37" t="s">
        <v>387</v>
      </c>
      <c r="S28" s="37" t="s">
        <v>386</v>
      </c>
      <c r="T28" s="37" t="s">
        <v>386</v>
      </c>
      <c r="U28" s="37" t="s">
        <v>72</v>
      </c>
      <c r="V28" s="37" t="s">
        <v>386</v>
      </c>
      <c r="W28" s="37" t="s">
        <v>72</v>
      </c>
      <c r="X28" s="37" t="s">
        <v>386</v>
      </c>
      <c r="Y28" s="37" t="s">
        <v>58</v>
      </c>
      <c r="Z28" s="37" t="s">
        <v>390</v>
      </c>
      <c r="AA28" s="37" t="s">
        <v>73</v>
      </c>
      <c r="AB28" s="36" t="s">
        <v>177</v>
      </c>
      <c r="AC28" s="36" t="s">
        <v>177</v>
      </c>
    </row>
    <row r="29" spans="1:29" s="36" customFormat="1" ht="15.75" x14ac:dyDescent="0.25">
      <c r="A29" s="34" t="s">
        <v>115</v>
      </c>
      <c r="B29" s="35">
        <v>26</v>
      </c>
      <c r="C29" s="36" t="s">
        <v>36</v>
      </c>
      <c r="D29" s="36" t="s">
        <v>37</v>
      </c>
      <c r="E29" s="37" t="s">
        <v>47</v>
      </c>
      <c r="F29" s="36" t="s">
        <v>50</v>
      </c>
      <c r="G29" s="37" t="s">
        <v>386</v>
      </c>
      <c r="H29" s="37" t="s">
        <v>386</v>
      </c>
      <c r="I29" s="37" t="s">
        <v>386</v>
      </c>
      <c r="J29" s="37" t="s">
        <v>387</v>
      </c>
      <c r="K29" s="37" t="s">
        <v>387</v>
      </c>
      <c r="L29" s="37" t="s">
        <v>387</v>
      </c>
      <c r="M29" s="37" t="s">
        <v>386</v>
      </c>
      <c r="N29" s="37" t="s">
        <v>72</v>
      </c>
      <c r="O29" s="37" t="s">
        <v>387</v>
      </c>
      <c r="P29" s="37" t="s">
        <v>387</v>
      </c>
      <c r="Q29" s="37" t="s">
        <v>91</v>
      </c>
      <c r="R29" s="37" t="s">
        <v>386</v>
      </c>
      <c r="S29" s="37" t="s">
        <v>387</v>
      </c>
      <c r="T29" s="37" t="s">
        <v>387</v>
      </c>
      <c r="U29" s="37" t="s">
        <v>387</v>
      </c>
      <c r="V29" s="37" t="s">
        <v>387</v>
      </c>
      <c r="W29" s="37" t="s">
        <v>386</v>
      </c>
      <c r="X29" s="37" t="s">
        <v>386</v>
      </c>
      <c r="Y29" s="37" t="s">
        <v>392</v>
      </c>
      <c r="Z29" s="37" t="s">
        <v>391</v>
      </c>
      <c r="AA29" s="37" t="s">
        <v>74</v>
      </c>
      <c r="AB29" s="36" t="s">
        <v>177</v>
      </c>
      <c r="AC29" s="36" t="s">
        <v>177</v>
      </c>
    </row>
    <row r="30" spans="1:29" s="36" customFormat="1" ht="15.75" x14ac:dyDescent="0.25">
      <c r="A30" s="34" t="s">
        <v>116</v>
      </c>
      <c r="B30" s="35">
        <v>27</v>
      </c>
      <c r="C30" s="36" t="s">
        <v>36</v>
      </c>
      <c r="D30" s="36" t="s">
        <v>37</v>
      </c>
      <c r="E30" s="36" t="s">
        <v>49</v>
      </c>
      <c r="F30" s="36" t="s">
        <v>57</v>
      </c>
      <c r="G30" s="37" t="s">
        <v>386</v>
      </c>
      <c r="H30" s="37" t="s">
        <v>386</v>
      </c>
      <c r="I30" s="37" t="s">
        <v>386</v>
      </c>
      <c r="J30" s="37" t="s">
        <v>386</v>
      </c>
      <c r="K30" s="37" t="s">
        <v>386</v>
      </c>
      <c r="L30" s="37" t="s">
        <v>386</v>
      </c>
      <c r="M30" s="37" t="s">
        <v>386</v>
      </c>
      <c r="N30" s="37" t="s">
        <v>386</v>
      </c>
      <c r="O30" s="37" t="s">
        <v>386</v>
      </c>
      <c r="P30" s="37" t="s">
        <v>386</v>
      </c>
      <c r="Q30" s="37" t="s">
        <v>91</v>
      </c>
      <c r="R30" s="37" t="s">
        <v>387</v>
      </c>
      <c r="S30" s="37" t="s">
        <v>386</v>
      </c>
      <c r="T30" s="37" t="s">
        <v>386</v>
      </c>
      <c r="U30" s="37" t="s">
        <v>386</v>
      </c>
      <c r="V30" s="37" t="s">
        <v>386</v>
      </c>
      <c r="W30" s="37" t="s">
        <v>386</v>
      </c>
      <c r="X30" s="37" t="s">
        <v>386</v>
      </c>
      <c r="Y30" s="37" t="s">
        <v>134</v>
      </c>
      <c r="Z30" s="37" t="s">
        <v>390</v>
      </c>
      <c r="AA30" s="37" t="s">
        <v>73</v>
      </c>
      <c r="AB30" s="37" t="s">
        <v>135</v>
      </c>
    </row>
    <row r="31" spans="1:29" s="36" customFormat="1" ht="15.75" x14ac:dyDescent="0.25">
      <c r="A31" s="34" t="s">
        <v>117</v>
      </c>
      <c r="B31" s="35">
        <v>28</v>
      </c>
      <c r="C31" s="36" t="s">
        <v>36</v>
      </c>
      <c r="D31" s="36" t="s">
        <v>37</v>
      </c>
      <c r="E31" s="37" t="s">
        <v>47</v>
      </c>
      <c r="F31" s="36" t="s">
        <v>57</v>
      </c>
      <c r="G31" s="37" t="s">
        <v>72</v>
      </c>
      <c r="H31" s="37" t="s">
        <v>386</v>
      </c>
      <c r="I31" s="37" t="s">
        <v>386</v>
      </c>
      <c r="J31" s="37" t="s">
        <v>386</v>
      </c>
      <c r="K31" s="37" t="s">
        <v>72</v>
      </c>
      <c r="L31" s="37" t="s">
        <v>386</v>
      </c>
      <c r="M31" s="37" t="s">
        <v>72</v>
      </c>
      <c r="N31" s="37" t="s">
        <v>72</v>
      </c>
      <c r="O31" s="37" t="s">
        <v>72</v>
      </c>
      <c r="P31" s="37" t="s">
        <v>72</v>
      </c>
      <c r="Q31" s="37" t="s">
        <v>72</v>
      </c>
      <c r="R31" s="37" t="s">
        <v>386</v>
      </c>
      <c r="S31" s="37" t="s">
        <v>72</v>
      </c>
      <c r="T31" s="37" t="s">
        <v>386</v>
      </c>
      <c r="U31" s="37" t="s">
        <v>386</v>
      </c>
      <c r="V31" s="37" t="s">
        <v>386</v>
      </c>
      <c r="W31" s="37" t="s">
        <v>72</v>
      </c>
      <c r="X31" s="37" t="s">
        <v>72</v>
      </c>
      <c r="Y31" s="37" t="s">
        <v>61</v>
      </c>
      <c r="Z31" s="37" t="s">
        <v>390</v>
      </c>
      <c r="AA31" s="37" t="s">
        <v>72</v>
      </c>
      <c r="AB31" s="37" t="s">
        <v>136</v>
      </c>
      <c r="AC31" s="37" t="s">
        <v>137</v>
      </c>
    </row>
    <row r="32" spans="1:29" s="36" customFormat="1" ht="15.75" x14ac:dyDescent="0.25">
      <c r="A32" s="34" t="s">
        <v>118</v>
      </c>
      <c r="B32" s="35">
        <v>29</v>
      </c>
      <c r="C32" s="36" t="s">
        <v>36</v>
      </c>
      <c r="D32" s="36" t="s">
        <v>382</v>
      </c>
      <c r="E32" s="36" t="s">
        <v>49</v>
      </c>
      <c r="F32" s="36" t="s">
        <v>50</v>
      </c>
      <c r="G32" s="37" t="s">
        <v>386</v>
      </c>
      <c r="H32" s="37" t="s">
        <v>72</v>
      </c>
      <c r="I32" s="37" t="s">
        <v>386</v>
      </c>
      <c r="J32" s="37" t="s">
        <v>91</v>
      </c>
      <c r="K32" s="37" t="s">
        <v>72</v>
      </c>
      <c r="L32" s="37" t="s">
        <v>386</v>
      </c>
      <c r="M32" s="37" t="s">
        <v>387</v>
      </c>
      <c r="N32" s="37" t="s">
        <v>72</v>
      </c>
      <c r="O32" s="37" t="s">
        <v>72</v>
      </c>
      <c r="P32" s="37" t="s">
        <v>386</v>
      </c>
      <c r="Q32" s="37" t="s">
        <v>91</v>
      </c>
      <c r="R32" s="37" t="s">
        <v>387</v>
      </c>
      <c r="S32" s="37" t="s">
        <v>386</v>
      </c>
      <c r="T32" s="37" t="s">
        <v>72</v>
      </c>
      <c r="U32" s="37" t="s">
        <v>72</v>
      </c>
      <c r="V32" s="37" t="s">
        <v>386</v>
      </c>
      <c r="W32" s="37" t="s">
        <v>387</v>
      </c>
      <c r="X32" s="37" t="s">
        <v>386</v>
      </c>
      <c r="Y32" s="37" t="s">
        <v>139</v>
      </c>
      <c r="Z32" s="37" t="s">
        <v>65</v>
      </c>
      <c r="AA32" s="37" t="s">
        <v>71</v>
      </c>
      <c r="AB32" s="37" t="s">
        <v>138</v>
      </c>
      <c r="AC32" s="37" t="s">
        <v>138</v>
      </c>
    </row>
    <row r="33" spans="1:29" s="36" customFormat="1" ht="15.75" x14ac:dyDescent="0.25">
      <c r="A33" s="34" t="s">
        <v>119</v>
      </c>
      <c r="B33" s="35">
        <v>30</v>
      </c>
      <c r="C33" s="36" t="s">
        <v>36</v>
      </c>
      <c r="D33" s="36" t="s">
        <v>382</v>
      </c>
      <c r="E33" s="36" t="s">
        <v>49</v>
      </c>
      <c r="F33" s="36" t="s">
        <v>50</v>
      </c>
      <c r="G33" s="37" t="s">
        <v>386</v>
      </c>
      <c r="H33" s="37" t="s">
        <v>386</v>
      </c>
      <c r="I33" s="37" t="s">
        <v>387</v>
      </c>
      <c r="J33" s="37" t="s">
        <v>386</v>
      </c>
      <c r="K33" s="37" t="s">
        <v>386</v>
      </c>
      <c r="L33" s="37" t="s">
        <v>386</v>
      </c>
      <c r="M33" s="37" t="s">
        <v>386</v>
      </c>
      <c r="N33" s="37" t="s">
        <v>72</v>
      </c>
      <c r="O33" s="37" t="s">
        <v>386</v>
      </c>
      <c r="P33" s="37" t="s">
        <v>386</v>
      </c>
      <c r="Q33" s="37" t="s">
        <v>91</v>
      </c>
      <c r="R33" s="37" t="s">
        <v>386</v>
      </c>
      <c r="S33" s="37" t="s">
        <v>386</v>
      </c>
      <c r="T33" s="37" t="s">
        <v>386</v>
      </c>
      <c r="U33" s="37" t="s">
        <v>386</v>
      </c>
      <c r="V33" s="37" t="s">
        <v>386</v>
      </c>
      <c r="W33" s="37" t="s">
        <v>386</v>
      </c>
      <c r="X33" s="37" t="s">
        <v>386</v>
      </c>
      <c r="Y33" s="37" t="s">
        <v>140</v>
      </c>
      <c r="Z33" s="37" t="s">
        <v>66</v>
      </c>
      <c r="AA33" s="37" t="s">
        <v>74</v>
      </c>
      <c r="AB33" s="37" t="s">
        <v>138</v>
      </c>
      <c r="AC33" s="37" t="s">
        <v>138</v>
      </c>
    </row>
    <row r="34" spans="1:29" s="36" customFormat="1" ht="15.75" x14ac:dyDescent="0.25">
      <c r="A34" s="34" t="s">
        <v>141</v>
      </c>
      <c r="B34" s="35">
        <v>31</v>
      </c>
      <c r="C34" s="36" t="s">
        <v>38</v>
      </c>
      <c r="D34" s="36" t="s">
        <v>382</v>
      </c>
      <c r="E34" s="36" t="s">
        <v>49</v>
      </c>
      <c r="F34" s="36" t="s">
        <v>50</v>
      </c>
      <c r="G34" s="37" t="s">
        <v>72</v>
      </c>
      <c r="H34" s="37" t="s">
        <v>386</v>
      </c>
      <c r="I34" s="37" t="s">
        <v>386</v>
      </c>
      <c r="J34" s="37" t="s">
        <v>387</v>
      </c>
      <c r="K34" s="37" t="s">
        <v>386</v>
      </c>
      <c r="L34" s="37" t="s">
        <v>387</v>
      </c>
      <c r="M34" s="37" t="s">
        <v>72</v>
      </c>
      <c r="N34" s="37" t="s">
        <v>72</v>
      </c>
      <c r="O34" s="37" t="s">
        <v>72</v>
      </c>
      <c r="P34" s="37" t="s">
        <v>386</v>
      </c>
      <c r="Q34" s="37" t="s">
        <v>91</v>
      </c>
      <c r="R34" s="37" t="s">
        <v>387</v>
      </c>
      <c r="S34" s="37" t="s">
        <v>386</v>
      </c>
      <c r="T34" s="37" t="s">
        <v>386</v>
      </c>
      <c r="U34" s="37" t="s">
        <v>387</v>
      </c>
      <c r="V34" s="37" t="s">
        <v>387</v>
      </c>
      <c r="W34" s="37" t="s">
        <v>387</v>
      </c>
      <c r="X34" s="37" t="s">
        <v>386</v>
      </c>
      <c r="Y34" s="37" t="s">
        <v>149</v>
      </c>
      <c r="Z34" s="37" t="s">
        <v>66</v>
      </c>
      <c r="AA34" s="37" t="s">
        <v>73</v>
      </c>
      <c r="AB34" s="36" t="s">
        <v>177</v>
      </c>
      <c r="AC34" s="36" t="s">
        <v>177</v>
      </c>
    </row>
    <row r="35" spans="1:29" s="36" customFormat="1" ht="15.75" x14ac:dyDescent="0.25">
      <c r="A35" s="34" t="s">
        <v>142</v>
      </c>
      <c r="B35" s="35">
        <v>32</v>
      </c>
      <c r="C35" s="36" t="s">
        <v>38</v>
      </c>
      <c r="D35" s="36" t="s">
        <v>37</v>
      </c>
      <c r="E35" s="37" t="s">
        <v>384</v>
      </c>
      <c r="F35" s="36" t="s">
        <v>50</v>
      </c>
      <c r="G35" s="37" t="s">
        <v>386</v>
      </c>
      <c r="H35" s="37" t="s">
        <v>386</v>
      </c>
      <c r="I35" s="37" t="s">
        <v>72</v>
      </c>
      <c r="J35" s="37" t="s">
        <v>386</v>
      </c>
      <c r="K35" s="37" t="s">
        <v>387</v>
      </c>
      <c r="L35" s="37" t="s">
        <v>72</v>
      </c>
      <c r="M35" s="37" t="s">
        <v>386</v>
      </c>
      <c r="N35" s="37" t="s">
        <v>72</v>
      </c>
      <c r="O35" s="37" t="s">
        <v>72</v>
      </c>
      <c r="P35" s="37" t="s">
        <v>386</v>
      </c>
      <c r="Q35" s="37" t="s">
        <v>91</v>
      </c>
      <c r="R35" s="37" t="s">
        <v>386</v>
      </c>
      <c r="S35" s="37" t="s">
        <v>386</v>
      </c>
      <c r="T35" s="37" t="s">
        <v>386</v>
      </c>
      <c r="U35" s="37" t="s">
        <v>386</v>
      </c>
      <c r="V35" s="37" t="s">
        <v>387</v>
      </c>
      <c r="W35" s="37" t="s">
        <v>72</v>
      </c>
      <c r="X35" s="37" t="s">
        <v>386</v>
      </c>
      <c r="Y35" s="37" t="s">
        <v>150</v>
      </c>
      <c r="Z35" s="37" t="s">
        <v>66</v>
      </c>
      <c r="AA35" s="37" t="s">
        <v>72</v>
      </c>
      <c r="AB35" s="37" t="s">
        <v>151</v>
      </c>
      <c r="AC35" s="37" t="s">
        <v>152</v>
      </c>
    </row>
    <row r="36" spans="1:29" s="36" customFormat="1" ht="15.75" x14ac:dyDescent="0.25">
      <c r="A36" s="34" t="s">
        <v>143</v>
      </c>
      <c r="B36" s="35">
        <v>33</v>
      </c>
      <c r="C36" s="36" t="s">
        <v>38</v>
      </c>
      <c r="D36" s="36" t="s">
        <v>37</v>
      </c>
      <c r="E36" s="37" t="s">
        <v>47</v>
      </c>
      <c r="F36" s="36" t="s">
        <v>57</v>
      </c>
      <c r="G36" s="37" t="s">
        <v>386</v>
      </c>
      <c r="H36" s="37" t="s">
        <v>386</v>
      </c>
      <c r="I36" s="37" t="s">
        <v>72</v>
      </c>
      <c r="J36" s="37" t="s">
        <v>386</v>
      </c>
      <c r="K36" s="37" t="s">
        <v>72</v>
      </c>
      <c r="L36" s="37" t="s">
        <v>386</v>
      </c>
      <c r="M36" s="37" t="s">
        <v>386</v>
      </c>
      <c r="N36" s="37" t="s">
        <v>72</v>
      </c>
      <c r="O36" s="37" t="s">
        <v>91</v>
      </c>
      <c r="P36" s="37" t="s">
        <v>386</v>
      </c>
      <c r="Q36" s="37" t="s">
        <v>91</v>
      </c>
      <c r="R36" s="37" t="s">
        <v>386</v>
      </c>
      <c r="S36" s="37" t="s">
        <v>72</v>
      </c>
      <c r="T36" s="37" t="s">
        <v>72</v>
      </c>
      <c r="U36" s="37" t="s">
        <v>91</v>
      </c>
      <c r="V36" s="37" t="s">
        <v>386</v>
      </c>
      <c r="W36" s="37" t="s">
        <v>386</v>
      </c>
      <c r="X36" s="37" t="s">
        <v>386</v>
      </c>
      <c r="Y36" s="37" t="s">
        <v>130</v>
      </c>
      <c r="Z36" s="37" t="s">
        <v>391</v>
      </c>
      <c r="AA36" s="37" t="s">
        <v>73</v>
      </c>
      <c r="AB36" s="37" t="s">
        <v>153</v>
      </c>
      <c r="AC36" s="37" t="s">
        <v>154</v>
      </c>
    </row>
    <row r="37" spans="1:29" s="36" customFormat="1" ht="15.75" x14ac:dyDescent="0.25">
      <c r="A37" s="34" t="s">
        <v>144</v>
      </c>
      <c r="B37" s="35">
        <v>34</v>
      </c>
      <c r="C37" s="36" t="s">
        <v>38</v>
      </c>
      <c r="D37" s="36" t="s">
        <v>382</v>
      </c>
      <c r="E37" s="36" t="s">
        <v>49</v>
      </c>
      <c r="F37" s="36" t="s">
        <v>57</v>
      </c>
      <c r="G37" s="37" t="s">
        <v>72</v>
      </c>
      <c r="H37" s="37" t="s">
        <v>386</v>
      </c>
      <c r="I37" s="37" t="s">
        <v>72</v>
      </c>
      <c r="J37" s="37" t="s">
        <v>386</v>
      </c>
      <c r="K37" s="37" t="s">
        <v>386</v>
      </c>
      <c r="L37" s="37" t="s">
        <v>386</v>
      </c>
      <c r="M37" s="37" t="s">
        <v>386</v>
      </c>
      <c r="N37" s="37" t="s">
        <v>386</v>
      </c>
      <c r="O37" s="37" t="s">
        <v>387</v>
      </c>
      <c r="P37" s="37" t="s">
        <v>386</v>
      </c>
      <c r="Q37" s="37" t="s">
        <v>72</v>
      </c>
      <c r="R37" s="37" t="s">
        <v>388</v>
      </c>
      <c r="S37" s="37" t="s">
        <v>91</v>
      </c>
      <c r="T37" s="37" t="s">
        <v>386</v>
      </c>
      <c r="U37" s="37" t="s">
        <v>72</v>
      </c>
      <c r="V37" s="37" t="s">
        <v>386</v>
      </c>
      <c r="W37" s="37" t="s">
        <v>72</v>
      </c>
      <c r="X37" s="37" t="s">
        <v>388</v>
      </c>
      <c r="Y37" s="37" t="s">
        <v>123</v>
      </c>
      <c r="Z37" s="37" t="s">
        <v>66</v>
      </c>
      <c r="AA37" s="37" t="s">
        <v>73</v>
      </c>
      <c r="AB37" s="37" t="s">
        <v>155</v>
      </c>
      <c r="AC37" s="37" t="s">
        <v>155</v>
      </c>
    </row>
    <row r="38" spans="1:29" s="36" customFormat="1" ht="15.75" x14ac:dyDescent="0.25">
      <c r="A38" s="34" t="s">
        <v>145</v>
      </c>
      <c r="B38" s="35">
        <v>35</v>
      </c>
      <c r="C38" s="36" t="s">
        <v>38</v>
      </c>
      <c r="D38" s="36" t="s">
        <v>382</v>
      </c>
      <c r="E38" s="37" t="s">
        <v>384</v>
      </c>
      <c r="F38" s="36" t="s">
        <v>57</v>
      </c>
      <c r="G38" s="37" t="s">
        <v>386</v>
      </c>
      <c r="H38" s="37" t="s">
        <v>386</v>
      </c>
      <c r="I38" s="37" t="s">
        <v>72</v>
      </c>
      <c r="J38" s="37" t="s">
        <v>72</v>
      </c>
      <c r="K38" s="37" t="s">
        <v>386</v>
      </c>
      <c r="L38" s="37" t="s">
        <v>386</v>
      </c>
      <c r="M38" s="37" t="s">
        <v>386</v>
      </c>
      <c r="N38" s="37" t="s">
        <v>72</v>
      </c>
      <c r="O38" s="37" t="s">
        <v>387</v>
      </c>
      <c r="P38" s="37" t="s">
        <v>386</v>
      </c>
      <c r="Q38" s="37" t="s">
        <v>91</v>
      </c>
      <c r="R38" s="37" t="s">
        <v>72</v>
      </c>
      <c r="S38" s="37" t="s">
        <v>72</v>
      </c>
      <c r="T38" s="37" t="s">
        <v>386</v>
      </c>
      <c r="U38" s="37" t="s">
        <v>386</v>
      </c>
      <c r="V38" s="37" t="s">
        <v>386</v>
      </c>
      <c r="W38" s="37" t="s">
        <v>387</v>
      </c>
      <c r="X38" s="37" t="s">
        <v>386</v>
      </c>
      <c r="Y38" s="37" t="s">
        <v>64</v>
      </c>
      <c r="Z38" s="37" t="s">
        <v>160</v>
      </c>
      <c r="AA38" s="37" t="s">
        <v>73</v>
      </c>
      <c r="AB38" s="36" t="s">
        <v>177</v>
      </c>
      <c r="AC38" s="36" t="s">
        <v>177</v>
      </c>
    </row>
    <row r="39" spans="1:29" s="36" customFormat="1" ht="15.75" x14ac:dyDescent="0.25">
      <c r="A39" s="34" t="s">
        <v>146</v>
      </c>
      <c r="B39" s="35">
        <v>36</v>
      </c>
      <c r="C39" s="36" t="s">
        <v>38</v>
      </c>
      <c r="D39" s="36" t="s">
        <v>382</v>
      </c>
      <c r="E39" s="37" t="s">
        <v>384</v>
      </c>
      <c r="F39" s="36" t="s">
        <v>57</v>
      </c>
      <c r="G39" s="37" t="s">
        <v>72</v>
      </c>
      <c r="H39" s="37" t="s">
        <v>72</v>
      </c>
      <c r="I39" s="37" t="s">
        <v>91</v>
      </c>
      <c r="J39" s="37" t="s">
        <v>72</v>
      </c>
      <c r="K39" s="37" t="s">
        <v>72</v>
      </c>
      <c r="L39" s="37" t="s">
        <v>72</v>
      </c>
      <c r="M39" s="37" t="s">
        <v>72</v>
      </c>
      <c r="N39" s="37" t="s">
        <v>72</v>
      </c>
      <c r="O39" s="37" t="s">
        <v>72</v>
      </c>
      <c r="P39" s="37" t="s">
        <v>72</v>
      </c>
      <c r="Q39" s="37" t="s">
        <v>72</v>
      </c>
      <c r="R39" s="37" t="s">
        <v>72</v>
      </c>
      <c r="S39" s="37" t="s">
        <v>72</v>
      </c>
      <c r="T39" s="37" t="s">
        <v>72</v>
      </c>
      <c r="U39" s="37" t="s">
        <v>72</v>
      </c>
      <c r="V39" s="37" t="s">
        <v>72</v>
      </c>
      <c r="W39" s="37" t="s">
        <v>72</v>
      </c>
      <c r="X39" s="37" t="s">
        <v>72</v>
      </c>
      <c r="Y39" s="37" t="s">
        <v>58</v>
      </c>
      <c r="Z39" s="37" t="s">
        <v>390</v>
      </c>
      <c r="AA39" s="37" t="s">
        <v>71</v>
      </c>
      <c r="AB39" s="37" t="s">
        <v>156</v>
      </c>
      <c r="AC39" s="37" t="s">
        <v>157</v>
      </c>
    </row>
    <row r="40" spans="1:29" s="36" customFormat="1" ht="15.75" x14ac:dyDescent="0.25">
      <c r="A40" s="34" t="s">
        <v>147</v>
      </c>
      <c r="B40" s="35">
        <v>37</v>
      </c>
      <c r="C40" s="36" t="s">
        <v>38</v>
      </c>
      <c r="D40" s="36" t="s">
        <v>382</v>
      </c>
      <c r="E40" s="37" t="s">
        <v>46</v>
      </c>
      <c r="F40" s="36" t="s">
        <v>57</v>
      </c>
      <c r="G40" s="37" t="s">
        <v>72</v>
      </c>
      <c r="H40" s="37" t="s">
        <v>72</v>
      </c>
      <c r="I40" s="37" t="s">
        <v>72</v>
      </c>
      <c r="J40" s="37" t="s">
        <v>72</v>
      </c>
      <c r="K40" s="37" t="s">
        <v>72</v>
      </c>
      <c r="L40" s="37" t="s">
        <v>72</v>
      </c>
      <c r="M40" s="37" t="s">
        <v>72</v>
      </c>
      <c r="N40" s="37" t="s">
        <v>72</v>
      </c>
      <c r="O40" s="37" t="s">
        <v>72</v>
      </c>
      <c r="P40" s="37" t="s">
        <v>72</v>
      </c>
      <c r="Q40" s="37" t="s">
        <v>72</v>
      </c>
      <c r="R40" s="37" t="s">
        <v>386</v>
      </c>
      <c r="S40" s="37" t="s">
        <v>386</v>
      </c>
      <c r="T40" s="37" t="s">
        <v>386</v>
      </c>
      <c r="U40" s="37" t="s">
        <v>72</v>
      </c>
      <c r="V40" s="37" t="s">
        <v>72</v>
      </c>
      <c r="W40" s="37" t="s">
        <v>91</v>
      </c>
      <c r="X40" s="37" t="s">
        <v>72</v>
      </c>
      <c r="Y40" s="36" t="s">
        <v>63</v>
      </c>
      <c r="Z40" s="37" t="s">
        <v>390</v>
      </c>
      <c r="AA40" s="37" t="s">
        <v>72</v>
      </c>
      <c r="AB40" s="37" t="s">
        <v>158</v>
      </c>
      <c r="AC40" s="37" t="s">
        <v>159</v>
      </c>
    </row>
    <row r="41" spans="1:29" s="36" customFormat="1" ht="15.75" x14ac:dyDescent="0.25">
      <c r="A41" s="34" t="s">
        <v>148</v>
      </c>
      <c r="B41" s="35">
        <v>38</v>
      </c>
      <c r="C41" s="36" t="s">
        <v>38</v>
      </c>
      <c r="D41" s="36" t="s">
        <v>382</v>
      </c>
      <c r="E41" s="36" t="s">
        <v>49</v>
      </c>
      <c r="F41" s="36" t="s">
        <v>57</v>
      </c>
      <c r="G41" s="37" t="s">
        <v>387</v>
      </c>
      <c r="H41" s="37" t="s">
        <v>387</v>
      </c>
      <c r="I41" s="37" t="s">
        <v>387</v>
      </c>
      <c r="J41" s="37" t="s">
        <v>387</v>
      </c>
      <c r="K41" s="37" t="s">
        <v>387</v>
      </c>
      <c r="L41" s="37" t="s">
        <v>388</v>
      </c>
      <c r="M41" s="37" t="s">
        <v>388</v>
      </c>
      <c r="N41" s="37" t="s">
        <v>388</v>
      </c>
      <c r="O41" s="37" t="s">
        <v>388</v>
      </c>
      <c r="P41" s="37" t="s">
        <v>388</v>
      </c>
      <c r="Q41" s="37" t="s">
        <v>388</v>
      </c>
      <c r="R41" s="37" t="s">
        <v>388</v>
      </c>
      <c r="S41" s="37" t="s">
        <v>388</v>
      </c>
      <c r="T41" s="37" t="s">
        <v>388</v>
      </c>
      <c r="U41" s="37" t="s">
        <v>388</v>
      </c>
      <c r="V41" s="37" t="s">
        <v>388</v>
      </c>
      <c r="W41" s="37" t="s">
        <v>388</v>
      </c>
      <c r="X41" s="37" t="s">
        <v>388</v>
      </c>
      <c r="Y41" s="37" t="s">
        <v>132</v>
      </c>
      <c r="Z41" s="37" t="s">
        <v>66</v>
      </c>
      <c r="AA41" s="36" t="s">
        <v>74</v>
      </c>
      <c r="AB41" s="36" t="s">
        <v>177</v>
      </c>
      <c r="AC41" s="36" t="s">
        <v>177</v>
      </c>
    </row>
    <row r="42" spans="1:29" s="36" customFormat="1" ht="15.75" x14ac:dyDescent="0.25">
      <c r="A42" s="34" t="s">
        <v>161</v>
      </c>
      <c r="B42" s="35">
        <v>39</v>
      </c>
      <c r="C42" s="36" t="s">
        <v>38</v>
      </c>
      <c r="D42" s="37" t="s">
        <v>176</v>
      </c>
      <c r="E42" s="37" t="s">
        <v>47</v>
      </c>
      <c r="F42" s="36" t="s">
        <v>57</v>
      </c>
      <c r="G42" s="37" t="s">
        <v>72</v>
      </c>
      <c r="H42" s="37" t="s">
        <v>72</v>
      </c>
      <c r="I42" s="37" t="s">
        <v>72</v>
      </c>
      <c r="J42" s="37" t="s">
        <v>72</v>
      </c>
      <c r="K42" s="37" t="s">
        <v>72</v>
      </c>
      <c r="L42" s="37" t="s">
        <v>72</v>
      </c>
      <c r="M42" s="37" t="s">
        <v>72</v>
      </c>
      <c r="N42" s="37" t="s">
        <v>91</v>
      </c>
      <c r="O42" s="37" t="s">
        <v>72</v>
      </c>
      <c r="P42" s="37" t="s">
        <v>72</v>
      </c>
      <c r="Q42" s="37" t="s">
        <v>72</v>
      </c>
      <c r="R42" s="37" t="s">
        <v>386</v>
      </c>
      <c r="S42" s="37" t="s">
        <v>72</v>
      </c>
      <c r="T42" s="37" t="s">
        <v>386</v>
      </c>
      <c r="U42" s="37" t="s">
        <v>72</v>
      </c>
      <c r="V42" s="37" t="s">
        <v>72</v>
      </c>
      <c r="W42" s="37" t="s">
        <v>72</v>
      </c>
      <c r="X42" s="37" t="s">
        <v>72</v>
      </c>
      <c r="Y42" s="37" t="s">
        <v>177</v>
      </c>
      <c r="Z42" s="37" t="s">
        <v>120</v>
      </c>
      <c r="AA42" s="37" t="s">
        <v>72</v>
      </c>
      <c r="AB42" s="37" t="s">
        <v>181</v>
      </c>
      <c r="AC42" s="37" t="s">
        <v>182</v>
      </c>
    </row>
    <row r="43" spans="1:29" s="36" customFormat="1" ht="15.75" x14ac:dyDescent="0.25">
      <c r="A43" s="34" t="s">
        <v>162</v>
      </c>
      <c r="B43" s="35">
        <v>40</v>
      </c>
      <c r="C43" s="36" t="s">
        <v>38</v>
      </c>
      <c r="D43" s="37" t="s">
        <v>176</v>
      </c>
      <c r="E43" s="37" t="s">
        <v>384</v>
      </c>
      <c r="F43" s="36" t="s">
        <v>50</v>
      </c>
      <c r="G43" s="37" t="s">
        <v>386</v>
      </c>
      <c r="H43" s="37" t="s">
        <v>386</v>
      </c>
      <c r="I43" s="37" t="s">
        <v>386</v>
      </c>
      <c r="J43" s="37" t="s">
        <v>387</v>
      </c>
      <c r="K43" s="37" t="s">
        <v>387</v>
      </c>
      <c r="L43" s="37" t="s">
        <v>386</v>
      </c>
      <c r="M43" s="37" t="s">
        <v>387</v>
      </c>
      <c r="N43" s="37" t="s">
        <v>386</v>
      </c>
      <c r="O43" s="37" t="s">
        <v>387</v>
      </c>
      <c r="P43" s="37" t="s">
        <v>387</v>
      </c>
      <c r="Q43" s="37" t="s">
        <v>387</v>
      </c>
      <c r="R43" s="37" t="s">
        <v>386</v>
      </c>
      <c r="S43" s="37" t="s">
        <v>387</v>
      </c>
      <c r="T43" s="37" t="s">
        <v>386</v>
      </c>
      <c r="U43" s="37" t="s">
        <v>386</v>
      </c>
      <c r="V43" s="37" t="s">
        <v>387</v>
      </c>
      <c r="W43" s="37" t="s">
        <v>386</v>
      </c>
      <c r="X43" s="37" t="s">
        <v>386</v>
      </c>
      <c r="Y43" s="37" t="s">
        <v>183</v>
      </c>
      <c r="Z43" s="37" t="s">
        <v>66</v>
      </c>
      <c r="AA43" s="36" t="s">
        <v>74</v>
      </c>
      <c r="AB43" s="36" t="s">
        <v>177</v>
      </c>
      <c r="AC43" s="36" t="s">
        <v>177</v>
      </c>
    </row>
    <row r="44" spans="1:29" s="36" customFormat="1" ht="15.75" x14ac:dyDescent="0.25">
      <c r="A44" s="34" t="s">
        <v>163</v>
      </c>
      <c r="B44" s="35">
        <v>41</v>
      </c>
      <c r="C44" s="36" t="s">
        <v>38</v>
      </c>
      <c r="D44" s="37" t="s">
        <v>176</v>
      </c>
      <c r="E44" s="37" t="s">
        <v>46</v>
      </c>
      <c r="F44" s="36" t="s">
        <v>50</v>
      </c>
      <c r="G44" s="37" t="s">
        <v>386</v>
      </c>
      <c r="H44" s="37" t="s">
        <v>386</v>
      </c>
      <c r="I44" s="37" t="s">
        <v>72</v>
      </c>
      <c r="J44" s="37" t="s">
        <v>387</v>
      </c>
      <c r="K44" s="37" t="s">
        <v>387</v>
      </c>
      <c r="L44" s="37" t="s">
        <v>72</v>
      </c>
      <c r="M44" s="37" t="s">
        <v>72</v>
      </c>
      <c r="N44" s="37" t="s">
        <v>387</v>
      </c>
      <c r="O44" s="37" t="s">
        <v>72</v>
      </c>
      <c r="P44" s="37" t="s">
        <v>72</v>
      </c>
      <c r="Q44" s="37" t="s">
        <v>91</v>
      </c>
      <c r="R44" s="37" t="s">
        <v>387</v>
      </c>
      <c r="S44" s="37" t="s">
        <v>72</v>
      </c>
      <c r="T44" s="37" t="s">
        <v>387</v>
      </c>
      <c r="U44" s="37" t="s">
        <v>72</v>
      </c>
      <c r="V44" s="37" t="s">
        <v>387</v>
      </c>
      <c r="W44" s="37" t="s">
        <v>387</v>
      </c>
      <c r="X44" s="37" t="s">
        <v>386</v>
      </c>
      <c r="Y44" s="36" t="s">
        <v>177</v>
      </c>
      <c r="Z44" s="36" t="s">
        <v>177</v>
      </c>
      <c r="AA44" s="36" t="s">
        <v>177</v>
      </c>
      <c r="AB44" s="36" t="s">
        <v>177</v>
      </c>
      <c r="AC44" s="36" t="s">
        <v>177</v>
      </c>
    </row>
    <row r="45" spans="1:29" s="36" customFormat="1" ht="15.75" x14ac:dyDescent="0.25">
      <c r="A45" s="34" t="s">
        <v>164</v>
      </c>
      <c r="B45" s="35">
        <v>42</v>
      </c>
      <c r="C45" s="36" t="s">
        <v>38</v>
      </c>
      <c r="D45" s="37" t="s">
        <v>176</v>
      </c>
      <c r="E45" s="37" t="s">
        <v>384</v>
      </c>
      <c r="F45" s="36" t="s">
        <v>50</v>
      </c>
      <c r="G45" s="37" t="s">
        <v>386</v>
      </c>
      <c r="H45" s="37" t="s">
        <v>387</v>
      </c>
      <c r="I45" s="37" t="s">
        <v>386</v>
      </c>
      <c r="J45" s="37" t="s">
        <v>387</v>
      </c>
      <c r="K45" s="37" t="s">
        <v>387</v>
      </c>
      <c r="L45" s="37" t="s">
        <v>387</v>
      </c>
      <c r="M45" s="37" t="s">
        <v>387</v>
      </c>
      <c r="N45" s="37" t="s">
        <v>387</v>
      </c>
      <c r="O45" s="37" t="s">
        <v>386</v>
      </c>
      <c r="P45" s="37" t="s">
        <v>388</v>
      </c>
      <c r="Q45" s="37" t="s">
        <v>386</v>
      </c>
      <c r="R45" s="37" t="s">
        <v>387</v>
      </c>
      <c r="S45" s="37" t="s">
        <v>387</v>
      </c>
      <c r="T45" s="37" t="s">
        <v>386</v>
      </c>
      <c r="U45" s="37" t="s">
        <v>386</v>
      </c>
      <c r="V45" s="37" t="s">
        <v>387</v>
      </c>
      <c r="W45" s="37" t="s">
        <v>72</v>
      </c>
      <c r="X45" s="37" t="s">
        <v>387</v>
      </c>
      <c r="Y45" s="37" t="s">
        <v>58</v>
      </c>
      <c r="Z45" s="37" t="s">
        <v>160</v>
      </c>
      <c r="AA45" s="37" t="s">
        <v>73</v>
      </c>
      <c r="AB45" s="36" t="s">
        <v>177</v>
      </c>
      <c r="AC45" s="36" t="s">
        <v>177</v>
      </c>
    </row>
    <row r="46" spans="1:29" s="36" customFormat="1" ht="15.75" x14ac:dyDescent="0.25">
      <c r="A46" s="34" t="s">
        <v>165</v>
      </c>
      <c r="B46" s="35">
        <v>43</v>
      </c>
      <c r="C46" s="36" t="s">
        <v>38</v>
      </c>
      <c r="D46" s="37" t="s">
        <v>176</v>
      </c>
      <c r="E46" s="37" t="s">
        <v>47</v>
      </c>
      <c r="F46" s="36" t="s">
        <v>50</v>
      </c>
      <c r="G46" s="37" t="s">
        <v>387</v>
      </c>
      <c r="H46" s="37" t="s">
        <v>387</v>
      </c>
      <c r="I46" s="37" t="s">
        <v>387</v>
      </c>
      <c r="J46" s="37" t="s">
        <v>387</v>
      </c>
      <c r="K46" s="37" t="s">
        <v>387</v>
      </c>
      <c r="L46" s="37" t="s">
        <v>387</v>
      </c>
      <c r="M46" s="37" t="s">
        <v>387</v>
      </c>
      <c r="N46" s="37" t="s">
        <v>386</v>
      </c>
      <c r="O46" s="37" t="s">
        <v>386</v>
      </c>
      <c r="P46" s="37" t="s">
        <v>386</v>
      </c>
      <c r="Q46" s="37" t="s">
        <v>386</v>
      </c>
      <c r="R46" s="37" t="s">
        <v>386</v>
      </c>
      <c r="S46" s="37" t="s">
        <v>387</v>
      </c>
      <c r="T46" s="37" t="s">
        <v>386</v>
      </c>
      <c r="U46" s="37" t="s">
        <v>387</v>
      </c>
      <c r="V46" s="37" t="s">
        <v>387</v>
      </c>
      <c r="W46" s="37" t="s">
        <v>387</v>
      </c>
      <c r="X46" s="37" t="s">
        <v>72</v>
      </c>
      <c r="Y46" s="37" t="s">
        <v>58</v>
      </c>
      <c r="Z46" s="37" t="s">
        <v>160</v>
      </c>
      <c r="AA46" s="36" t="s">
        <v>74</v>
      </c>
      <c r="AB46" s="36" t="s">
        <v>177</v>
      </c>
      <c r="AC46" s="36" t="s">
        <v>177</v>
      </c>
    </row>
    <row r="47" spans="1:29" s="36" customFormat="1" ht="15.75" x14ac:dyDescent="0.25">
      <c r="A47" s="34" t="s">
        <v>166</v>
      </c>
      <c r="B47" s="35">
        <v>44</v>
      </c>
      <c r="C47" s="36" t="s">
        <v>38</v>
      </c>
      <c r="D47" s="37" t="s">
        <v>176</v>
      </c>
      <c r="E47" s="36" t="s">
        <v>49</v>
      </c>
      <c r="F47" s="36" t="s">
        <v>57</v>
      </c>
      <c r="G47" s="37" t="s">
        <v>72</v>
      </c>
      <c r="H47" s="37" t="s">
        <v>72</v>
      </c>
      <c r="I47" s="37" t="s">
        <v>72</v>
      </c>
      <c r="J47" s="37" t="s">
        <v>72</v>
      </c>
      <c r="K47" s="37" t="s">
        <v>72</v>
      </c>
      <c r="L47" s="37" t="s">
        <v>387</v>
      </c>
      <c r="M47" s="37" t="s">
        <v>386</v>
      </c>
      <c r="N47" s="37" t="s">
        <v>387</v>
      </c>
      <c r="O47" s="37" t="s">
        <v>387</v>
      </c>
      <c r="P47" s="37" t="s">
        <v>386</v>
      </c>
      <c r="Q47" s="37" t="s">
        <v>388</v>
      </c>
      <c r="R47" s="37" t="s">
        <v>387</v>
      </c>
      <c r="S47" s="37" t="s">
        <v>386</v>
      </c>
      <c r="T47" s="37" t="s">
        <v>387</v>
      </c>
      <c r="U47" s="37" t="s">
        <v>72</v>
      </c>
      <c r="V47" s="37" t="s">
        <v>72</v>
      </c>
      <c r="W47" s="37" t="s">
        <v>72</v>
      </c>
      <c r="X47" s="37" t="s">
        <v>72</v>
      </c>
      <c r="Y47" s="37" t="s">
        <v>64</v>
      </c>
      <c r="Z47" s="37" t="s">
        <v>160</v>
      </c>
      <c r="AA47" s="37" t="s">
        <v>72</v>
      </c>
      <c r="AB47" s="37" t="s">
        <v>184</v>
      </c>
      <c r="AC47" s="37" t="s">
        <v>185</v>
      </c>
    </row>
    <row r="48" spans="1:29" s="36" customFormat="1" ht="15.75" x14ac:dyDescent="0.25">
      <c r="A48" s="34" t="s">
        <v>167</v>
      </c>
      <c r="B48" s="35">
        <v>45</v>
      </c>
      <c r="C48" s="36" t="s">
        <v>38</v>
      </c>
      <c r="D48" s="37" t="s">
        <v>383</v>
      </c>
      <c r="E48" s="37" t="s">
        <v>46</v>
      </c>
      <c r="F48" s="36" t="s">
        <v>57</v>
      </c>
      <c r="G48" s="37" t="s">
        <v>386</v>
      </c>
      <c r="H48" s="37" t="s">
        <v>72</v>
      </c>
      <c r="I48" s="37" t="s">
        <v>72</v>
      </c>
      <c r="J48" s="37" t="s">
        <v>386</v>
      </c>
      <c r="K48" s="37" t="s">
        <v>386</v>
      </c>
      <c r="L48" s="37" t="s">
        <v>386</v>
      </c>
      <c r="M48" s="37" t="s">
        <v>386</v>
      </c>
      <c r="N48" s="37" t="s">
        <v>386</v>
      </c>
      <c r="O48" s="37" t="s">
        <v>72</v>
      </c>
      <c r="P48" s="37" t="s">
        <v>72</v>
      </c>
      <c r="Q48" s="37" t="s">
        <v>72</v>
      </c>
      <c r="R48" s="37" t="s">
        <v>72</v>
      </c>
      <c r="S48" s="37" t="s">
        <v>72</v>
      </c>
      <c r="T48" s="37" t="s">
        <v>386</v>
      </c>
      <c r="U48" s="37" t="s">
        <v>72</v>
      </c>
      <c r="V48" s="37" t="s">
        <v>386</v>
      </c>
      <c r="W48" s="37" t="s">
        <v>72</v>
      </c>
      <c r="X48" s="37" t="s">
        <v>72</v>
      </c>
      <c r="Y48" s="37" t="s">
        <v>186</v>
      </c>
      <c r="Z48" s="37" t="s">
        <v>66</v>
      </c>
      <c r="AA48" s="37" t="s">
        <v>72</v>
      </c>
      <c r="AB48" s="36" t="s">
        <v>177</v>
      </c>
      <c r="AC48" s="37" t="s">
        <v>187</v>
      </c>
    </row>
    <row r="49" spans="1:29" s="36" customFormat="1" ht="15.75" x14ac:dyDescent="0.25">
      <c r="A49" s="34" t="s">
        <v>168</v>
      </c>
      <c r="B49" s="35">
        <v>46</v>
      </c>
      <c r="C49" s="36" t="s">
        <v>38</v>
      </c>
      <c r="D49" s="37" t="s">
        <v>37</v>
      </c>
      <c r="E49" s="37" t="s">
        <v>47</v>
      </c>
      <c r="F49" s="36" t="s">
        <v>50</v>
      </c>
      <c r="G49" s="37" t="s">
        <v>72</v>
      </c>
      <c r="H49" s="37" t="s">
        <v>386</v>
      </c>
      <c r="I49" s="37" t="s">
        <v>386</v>
      </c>
      <c r="J49" s="37" t="s">
        <v>72</v>
      </c>
      <c r="K49" s="37" t="s">
        <v>91</v>
      </c>
      <c r="L49" s="37" t="s">
        <v>386</v>
      </c>
      <c r="M49" s="37" t="s">
        <v>387</v>
      </c>
      <c r="N49" s="37" t="s">
        <v>91</v>
      </c>
      <c r="O49" s="37" t="s">
        <v>386</v>
      </c>
      <c r="P49" s="37" t="s">
        <v>72</v>
      </c>
      <c r="Q49" s="37" t="s">
        <v>387</v>
      </c>
      <c r="R49" s="37" t="s">
        <v>386</v>
      </c>
      <c r="S49" s="37" t="s">
        <v>386</v>
      </c>
      <c r="T49" s="37" t="s">
        <v>72</v>
      </c>
      <c r="U49" s="37" t="s">
        <v>72</v>
      </c>
      <c r="V49" s="37" t="s">
        <v>91</v>
      </c>
      <c r="W49" s="37" t="s">
        <v>72</v>
      </c>
      <c r="X49" s="37" t="s">
        <v>72</v>
      </c>
      <c r="Y49" s="37" t="s">
        <v>123</v>
      </c>
      <c r="Z49" s="37" t="s">
        <v>160</v>
      </c>
      <c r="AA49" s="37" t="s">
        <v>72</v>
      </c>
      <c r="AB49" s="36" t="s">
        <v>177</v>
      </c>
      <c r="AC49" s="36" t="s">
        <v>177</v>
      </c>
    </row>
    <row r="50" spans="1:29" s="36" customFormat="1" ht="15.75" x14ac:dyDescent="0.25">
      <c r="A50" s="34" t="s">
        <v>169</v>
      </c>
      <c r="B50" s="35">
        <v>47</v>
      </c>
      <c r="C50" s="36" t="s">
        <v>38</v>
      </c>
      <c r="D50" s="37" t="s">
        <v>176</v>
      </c>
      <c r="E50" s="37" t="s">
        <v>47</v>
      </c>
      <c r="F50" s="36" t="s">
        <v>50</v>
      </c>
      <c r="G50" s="37" t="s">
        <v>72</v>
      </c>
      <c r="H50" s="37" t="s">
        <v>386</v>
      </c>
      <c r="I50" s="37" t="s">
        <v>91</v>
      </c>
      <c r="J50" s="37" t="s">
        <v>72</v>
      </c>
      <c r="K50" s="37" t="s">
        <v>72</v>
      </c>
      <c r="L50" s="37" t="s">
        <v>386</v>
      </c>
      <c r="M50" s="37" t="s">
        <v>386</v>
      </c>
      <c r="N50" s="37" t="s">
        <v>386</v>
      </c>
      <c r="O50" s="37" t="s">
        <v>91</v>
      </c>
      <c r="P50" s="37" t="s">
        <v>72</v>
      </c>
      <c r="Q50" s="37" t="s">
        <v>388</v>
      </c>
      <c r="R50" s="37" t="s">
        <v>386</v>
      </c>
      <c r="S50" s="37" t="s">
        <v>91</v>
      </c>
      <c r="T50" s="37" t="s">
        <v>386</v>
      </c>
      <c r="U50" s="37" t="s">
        <v>91</v>
      </c>
      <c r="V50" s="37" t="s">
        <v>72</v>
      </c>
      <c r="W50" s="37" t="s">
        <v>388</v>
      </c>
      <c r="X50" s="37" t="s">
        <v>91</v>
      </c>
      <c r="Y50" s="37" t="s">
        <v>190</v>
      </c>
      <c r="Z50" s="37" t="s">
        <v>390</v>
      </c>
      <c r="AA50" s="37" t="s">
        <v>71</v>
      </c>
      <c r="AB50" s="36" t="s">
        <v>188</v>
      </c>
      <c r="AC50" s="36" t="s">
        <v>189</v>
      </c>
    </row>
    <row r="51" spans="1:29" s="36" customFormat="1" ht="15.75" x14ac:dyDescent="0.25">
      <c r="A51" s="34" t="s">
        <v>170</v>
      </c>
      <c r="B51" s="35">
        <v>48</v>
      </c>
      <c r="C51" s="36" t="s">
        <v>38</v>
      </c>
      <c r="D51" s="37" t="s">
        <v>383</v>
      </c>
      <c r="E51" s="37" t="s">
        <v>47</v>
      </c>
      <c r="F51" s="36" t="s">
        <v>57</v>
      </c>
      <c r="G51" s="37" t="s">
        <v>386</v>
      </c>
      <c r="H51" s="37" t="s">
        <v>386</v>
      </c>
      <c r="I51" s="37" t="s">
        <v>386</v>
      </c>
      <c r="J51" s="37" t="s">
        <v>386</v>
      </c>
      <c r="K51" s="37" t="s">
        <v>386</v>
      </c>
      <c r="L51" s="37" t="s">
        <v>386</v>
      </c>
      <c r="M51" s="37" t="s">
        <v>386</v>
      </c>
      <c r="N51" s="37" t="s">
        <v>386</v>
      </c>
      <c r="O51" s="37" t="s">
        <v>72</v>
      </c>
      <c r="P51" s="37" t="s">
        <v>72</v>
      </c>
      <c r="Q51" s="37" t="s">
        <v>72</v>
      </c>
      <c r="R51" s="37" t="s">
        <v>386</v>
      </c>
      <c r="S51" s="37" t="s">
        <v>72</v>
      </c>
      <c r="T51" s="37" t="s">
        <v>386</v>
      </c>
      <c r="U51" s="37" t="s">
        <v>386</v>
      </c>
      <c r="V51" s="37" t="s">
        <v>386</v>
      </c>
      <c r="W51" s="37" t="s">
        <v>72</v>
      </c>
      <c r="X51" s="37" t="s">
        <v>72</v>
      </c>
      <c r="Y51" s="37" t="s">
        <v>58</v>
      </c>
      <c r="Z51" s="37" t="s">
        <v>66</v>
      </c>
      <c r="AA51" s="37" t="s">
        <v>71</v>
      </c>
      <c r="AB51" s="37" t="s">
        <v>191</v>
      </c>
      <c r="AC51" s="37" t="s">
        <v>192</v>
      </c>
    </row>
    <row r="52" spans="1:29" s="36" customFormat="1" ht="15.75" x14ac:dyDescent="0.25">
      <c r="A52" s="34" t="s">
        <v>171</v>
      </c>
      <c r="B52" s="35">
        <v>49</v>
      </c>
      <c r="C52" s="36" t="s">
        <v>38</v>
      </c>
      <c r="D52" s="37" t="s">
        <v>383</v>
      </c>
      <c r="E52" s="37" t="s">
        <v>384</v>
      </c>
      <c r="F52" s="36" t="s">
        <v>177</v>
      </c>
      <c r="G52" s="37" t="s">
        <v>72</v>
      </c>
      <c r="H52" s="37" t="s">
        <v>386</v>
      </c>
      <c r="I52" s="37" t="s">
        <v>72</v>
      </c>
      <c r="J52" s="37" t="s">
        <v>72</v>
      </c>
      <c r="K52" s="37" t="s">
        <v>72</v>
      </c>
      <c r="L52" s="37" t="s">
        <v>386</v>
      </c>
      <c r="M52" s="37" t="s">
        <v>91</v>
      </c>
      <c r="N52" s="37" t="s">
        <v>91</v>
      </c>
      <c r="O52" s="37" t="s">
        <v>72</v>
      </c>
      <c r="P52" s="37" t="s">
        <v>91</v>
      </c>
      <c r="Q52" s="37" t="s">
        <v>177</v>
      </c>
      <c r="R52" s="37" t="s">
        <v>386</v>
      </c>
      <c r="S52" s="37" t="s">
        <v>386</v>
      </c>
      <c r="T52" s="37" t="s">
        <v>72</v>
      </c>
      <c r="U52" s="37" t="s">
        <v>72</v>
      </c>
      <c r="V52" s="37" t="s">
        <v>386</v>
      </c>
      <c r="W52" s="37" t="s">
        <v>386</v>
      </c>
      <c r="X52" s="37" t="s">
        <v>386</v>
      </c>
      <c r="Y52" s="37" t="s">
        <v>102</v>
      </c>
      <c r="Z52" s="37" t="s">
        <v>391</v>
      </c>
      <c r="AA52" s="37" t="s">
        <v>72</v>
      </c>
      <c r="AB52" s="37" t="s">
        <v>193</v>
      </c>
      <c r="AC52" s="37" t="s">
        <v>194</v>
      </c>
    </row>
    <row r="53" spans="1:29" s="36" customFormat="1" ht="15.75" x14ac:dyDescent="0.25">
      <c r="A53" s="34" t="s">
        <v>172</v>
      </c>
      <c r="B53" s="35">
        <v>50</v>
      </c>
      <c r="C53" s="36" t="s">
        <v>38</v>
      </c>
      <c r="D53" s="37" t="s">
        <v>383</v>
      </c>
      <c r="E53" s="37" t="s">
        <v>384</v>
      </c>
      <c r="F53" s="36" t="s">
        <v>50</v>
      </c>
      <c r="G53" s="37" t="s">
        <v>386</v>
      </c>
      <c r="H53" s="37" t="s">
        <v>386</v>
      </c>
      <c r="I53" s="37" t="s">
        <v>72</v>
      </c>
      <c r="J53" s="37" t="s">
        <v>387</v>
      </c>
      <c r="K53" s="37" t="s">
        <v>72</v>
      </c>
      <c r="L53" s="37" t="s">
        <v>72</v>
      </c>
      <c r="M53" s="37" t="s">
        <v>386</v>
      </c>
      <c r="N53" s="37" t="s">
        <v>386</v>
      </c>
      <c r="O53" s="37" t="s">
        <v>72</v>
      </c>
      <c r="P53" s="37" t="s">
        <v>386</v>
      </c>
      <c r="Q53" s="37" t="s">
        <v>72</v>
      </c>
      <c r="R53" s="37" t="s">
        <v>91</v>
      </c>
      <c r="S53" s="37" t="s">
        <v>91</v>
      </c>
      <c r="T53" s="37" t="s">
        <v>72</v>
      </c>
      <c r="U53" s="37" t="s">
        <v>72</v>
      </c>
      <c r="V53" s="37" t="s">
        <v>386</v>
      </c>
      <c r="W53" s="37" t="s">
        <v>72</v>
      </c>
      <c r="X53" s="37" t="s">
        <v>91</v>
      </c>
      <c r="Y53" s="37" t="s">
        <v>195</v>
      </c>
      <c r="Z53" s="37" t="s">
        <v>160</v>
      </c>
      <c r="AA53" s="37" t="s">
        <v>72</v>
      </c>
      <c r="AB53" s="36" t="s">
        <v>177</v>
      </c>
      <c r="AC53" s="36" t="s">
        <v>177</v>
      </c>
    </row>
    <row r="54" spans="1:29" s="36" customFormat="1" ht="15.75" x14ac:dyDescent="0.25">
      <c r="A54" s="34" t="s">
        <v>173</v>
      </c>
      <c r="B54" s="35">
        <v>51</v>
      </c>
      <c r="C54" s="36" t="s">
        <v>38</v>
      </c>
      <c r="D54" s="37" t="s">
        <v>383</v>
      </c>
      <c r="E54" s="37" t="s">
        <v>47</v>
      </c>
      <c r="F54" s="36" t="s">
        <v>57</v>
      </c>
      <c r="G54" s="37" t="s">
        <v>386</v>
      </c>
      <c r="H54" s="37" t="s">
        <v>386</v>
      </c>
      <c r="I54" s="37" t="s">
        <v>72</v>
      </c>
      <c r="J54" s="37" t="s">
        <v>386</v>
      </c>
      <c r="K54" s="37" t="s">
        <v>386</v>
      </c>
      <c r="L54" s="37" t="s">
        <v>386</v>
      </c>
      <c r="M54" s="37" t="s">
        <v>386</v>
      </c>
      <c r="N54" s="37" t="s">
        <v>386</v>
      </c>
      <c r="O54" s="37" t="s">
        <v>386</v>
      </c>
      <c r="P54" s="37" t="s">
        <v>386</v>
      </c>
      <c r="Q54" s="37" t="s">
        <v>91</v>
      </c>
      <c r="R54" s="37" t="s">
        <v>72</v>
      </c>
      <c r="S54" s="37" t="s">
        <v>72</v>
      </c>
      <c r="T54" s="37" t="s">
        <v>72</v>
      </c>
      <c r="U54" s="37" t="s">
        <v>72</v>
      </c>
      <c r="V54" s="37" t="s">
        <v>72</v>
      </c>
      <c r="W54" s="37" t="s">
        <v>72</v>
      </c>
      <c r="X54" s="37" t="s">
        <v>72</v>
      </c>
      <c r="Y54" s="37" t="s">
        <v>61</v>
      </c>
      <c r="Z54" s="37" t="s">
        <v>390</v>
      </c>
      <c r="AA54" s="37" t="s">
        <v>72</v>
      </c>
      <c r="AB54" s="36" t="s">
        <v>196</v>
      </c>
      <c r="AC54" s="36" t="s">
        <v>197</v>
      </c>
    </row>
    <row r="55" spans="1:29" s="36" customFormat="1" ht="15.75" x14ac:dyDescent="0.25">
      <c r="A55" s="34" t="s">
        <v>174</v>
      </c>
      <c r="B55" s="35">
        <v>52</v>
      </c>
      <c r="C55" s="36" t="s">
        <v>38</v>
      </c>
      <c r="D55" s="37" t="s">
        <v>176</v>
      </c>
      <c r="E55" s="37" t="s">
        <v>47</v>
      </c>
      <c r="F55" s="36" t="s">
        <v>50</v>
      </c>
      <c r="G55" s="37" t="s">
        <v>387</v>
      </c>
      <c r="H55" s="37" t="s">
        <v>387</v>
      </c>
      <c r="I55" s="37" t="s">
        <v>386</v>
      </c>
      <c r="J55" s="37" t="s">
        <v>387</v>
      </c>
      <c r="K55" s="37" t="s">
        <v>72</v>
      </c>
      <c r="L55" s="37" t="s">
        <v>386</v>
      </c>
      <c r="M55" s="37" t="s">
        <v>387</v>
      </c>
      <c r="N55" s="37" t="s">
        <v>91</v>
      </c>
      <c r="O55" s="37" t="s">
        <v>386</v>
      </c>
      <c r="P55" s="37" t="s">
        <v>387</v>
      </c>
      <c r="Q55" s="37" t="s">
        <v>91</v>
      </c>
      <c r="R55" s="37" t="s">
        <v>387</v>
      </c>
      <c r="S55" s="37" t="s">
        <v>387</v>
      </c>
      <c r="T55" s="37" t="s">
        <v>386</v>
      </c>
      <c r="U55" s="37" t="s">
        <v>386</v>
      </c>
      <c r="V55" s="37" t="s">
        <v>387</v>
      </c>
      <c r="W55" s="37" t="s">
        <v>387</v>
      </c>
      <c r="X55" s="37" t="s">
        <v>386</v>
      </c>
      <c r="Y55" s="37" t="s">
        <v>183</v>
      </c>
      <c r="Z55" s="37" t="s">
        <v>66</v>
      </c>
      <c r="AA55" s="37" t="s">
        <v>73</v>
      </c>
      <c r="AB55" s="37" t="s">
        <v>198</v>
      </c>
      <c r="AC55" s="37" t="s">
        <v>199</v>
      </c>
    </row>
    <row r="56" spans="1:29" s="36" customFormat="1" ht="15.75" x14ac:dyDescent="0.25">
      <c r="A56" s="34" t="s">
        <v>175</v>
      </c>
      <c r="B56" s="35">
        <v>53</v>
      </c>
      <c r="C56" s="36" t="s">
        <v>38</v>
      </c>
      <c r="D56" s="37" t="s">
        <v>383</v>
      </c>
      <c r="E56" s="37" t="s">
        <v>47</v>
      </c>
      <c r="F56" s="36" t="s">
        <v>57</v>
      </c>
      <c r="G56" s="37" t="s">
        <v>386</v>
      </c>
      <c r="H56" s="37" t="s">
        <v>386</v>
      </c>
      <c r="I56" s="37" t="s">
        <v>72</v>
      </c>
      <c r="J56" s="37" t="s">
        <v>386</v>
      </c>
      <c r="K56" s="37" t="s">
        <v>72</v>
      </c>
      <c r="L56" s="37" t="s">
        <v>387</v>
      </c>
      <c r="M56" s="37" t="s">
        <v>386</v>
      </c>
      <c r="N56" s="37" t="s">
        <v>91</v>
      </c>
      <c r="O56" s="37" t="s">
        <v>72</v>
      </c>
      <c r="P56" s="37" t="s">
        <v>72</v>
      </c>
      <c r="Q56" s="37" t="s">
        <v>72</v>
      </c>
      <c r="R56" s="37" t="s">
        <v>386</v>
      </c>
      <c r="S56" s="37" t="s">
        <v>386</v>
      </c>
      <c r="T56" s="37" t="s">
        <v>387</v>
      </c>
      <c r="U56" s="37" t="s">
        <v>91</v>
      </c>
      <c r="V56" s="37" t="s">
        <v>388</v>
      </c>
      <c r="W56" s="37" t="s">
        <v>72</v>
      </c>
      <c r="X56" s="37" t="s">
        <v>72</v>
      </c>
      <c r="Y56" s="37" t="s">
        <v>177</v>
      </c>
      <c r="Z56" s="37" t="s">
        <v>390</v>
      </c>
      <c r="AA56" s="37" t="s">
        <v>72</v>
      </c>
      <c r="AB56" s="36" t="s">
        <v>177</v>
      </c>
      <c r="AC56" s="36" t="s">
        <v>177</v>
      </c>
    </row>
    <row r="57" spans="1:29" s="36" customFormat="1" ht="15.75" x14ac:dyDescent="0.25">
      <c r="A57" s="34" t="s">
        <v>178</v>
      </c>
      <c r="B57" s="35">
        <v>54</v>
      </c>
      <c r="C57" s="36" t="s">
        <v>38</v>
      </c>
      <c r="D57" s="37" t="s">
        <v>383</v>
      </c>
      <c r="E57" s="37" t="s">
        <v>47</v>
      </c>
      <c r="F57" s="36" t="s">
        <v>57</v>
      </c>
      <c r="G57" s="37" t="s">
        <v>72</v>
      </c>
      <c r="H57" s="37" t="s">
        <v>386</v>
      </c>
      <c r="I57" s="37" t="s">
        <v>72</v>
      </c>
      <c r="J57" s="37" t="s">
        <v>386</v>
      </c>
      <c r="K57" s="37" t="s">
        <v>72</v>
      </c>
      <c r="L57" s="37" t="s">
        <v>72</v>
      </c>
      <c r="M57" s="37" t="s">
        <v>386</v>
      </c>
      <c r="N57" s="37" t="s">
        <v>91</v>
      </c>
      <c r="O57" s="37" t="s">
        <v>72</v>
      </c>
      <c r="P57" s="37" t="s">
        <v>386</v>
      </c>
      <c r="Q57" s="37" t="s">
        <v>72</v>
      </c>
      <c r="R57" s="37" t="s">
        <v>91</v>
      </c>
      <c r="S57" s="37" t="s">
        <v>72</v>
      </c>
      <c r="T57" s="37" t="s">
        <v>386</v>
      </c>
      <c r="U57" s="37" t="s">
        <v>386</v>
      </c>
      <c r="V57" s="37" t="s">
        <v>386</v>
      </c>
      <c r="W57" s="37" t="s">
        <v>91</v>
      </c>
      <c r="X57" s="37" t="s">
        <v>91</v>
      </c>
      <c r="Y57" s="37" t="s">
        <v>58</v>
      </c>
      <c r="Z57" s="37" t="s">
        <v>160</v>
      </c>
      <c r="AA57" s="37" t="s">
        <v>72</v>
      </c>
      <c r="AB57" s="36" t="s">
        <v>177</v>
      </c>
      <c r="AC57" s="36" t="s">
        <v>177</v>
      </c>
    </row>
    <row r="58" spans="1:29" s="36" customFormat="1" ht="15.75" x14ac:dyDescent="0.25">
      <c r="A58" s="34" t="s">
        <v>179</v>
      </c>
      <c r="B58" s="35">
        <v>55</v>
      </c>
      <c r="C58" s="36" t="s">
        <v>38</v>
      </c>
      <c r="D58" s="37" t="s">
        <v>383</v>
      </c>
      <c r="E58" s="37" t="s">
        <v>120</v>
      </c>
      <c r="F58" s="36" t="s">
        <v>57</v>
      </c>
      <c r="G58" s="37" t="s">
        <v>72</v>
      </c>
      <c r="H58" s="37" t="s">
        <v>72</v>
      </c>
      <c r="I58" s="37" t="s">
        <v>72</v>
      </c>
      <c r="J58" s="37" t="s">
        <v>72</v>
      </c>
      <c r="K58" s="37" t="s">
        <v>72</v>
      </c>
      <c r="L58" s="37" t="s">
        <v>72</v>
      </c>
      <c r="M58" s="37" t="s">
        <v>72</v>
      </c>
      <c r="N58" s="37" t="s">
        <v>72</v>
      </c>
      <c r="O58" s="37" t="s">
        <v>72</v>
      </c>
      <c r="P58" s="37" t="s">
        <v>72</v>
      </c>
      <c r="Q58" s="37" t="s">
        <v>72</v>
      </c>
      <c r="R58" s="37" t="s">
        <v>72</v>
      </c>
      <c r="S58" s="37" t="s">
        <v>72</v>
      </c>
      <c r="T58" s="37" t="s">
        <v>72</v>
      </c>
      <c r="U58" s="37" t="s">
        <v>72</v>
      </c>
      <c r="V58" s="37" t="s">
        <v>72</v>
      </c>
      <c r="W58" s="37" t="s">
        <v>72</v>
      </c>
      <c r="X58" s="37" t="s">
        <v>388</v>
      </c>
      <c r="Y58" s="37" t="s">
        <v>177</v>
      </c>
      <c r="Z58" s="37" t="s">
        <v>390</v>
      </c>
      <c r="AA58" s="36" t="s">
        <v>74</v>
      </c>
      <c r="AB58" s="36" t="s">
        <v>200</v>
      </c>
      <c r="AC58" s="36" t="s">
        <v>201</v>
      </c>
    </row>
    <row r="59" spans="1:29" s="36" customFormat="1" ht="15.75" x14ac:dyDescent="0.25">
      <c r="A59" s="34" t="s">
        <v>180</v>
      </c>
      <c r="B59" s="35">
        <v>56</v>
      </c>
      <c r="C59" s="36" t="s">
        <v>38</v>
      </c>
      <c r="D59" s="37" t="s">
        <v>383</v>
      </c>
      <c r="E59" s="37" t="s">
        <v>384</v>
      </c>
      <c r="F59" s="36" t="s">
        <v>57</v>
      </c>
      <c r="G59" s="37" t="s">
        <v>386</v>
      </c>
      <c r="H59" s="37" t="s">
        <v>386</v>
      </c>
      <c r="I59" s="37" t="s">
        <v>386</v>
      </c>
      <c r="J59" s="37" t="s">
        <v>72</v>
      </c>
      <c r="K59" s="37" t="s">
        <v>72</v>
      </c>
      <c r="L59" s="37" t="s">
        <v>386</v>
      </c>
      <c r="M59" s="37" t="s">
        <v>386</v>
      </c>
      <c r="N59" s="37" t="s">
        <v>91</v>
      </c>
      <c r="O59" s="37" t="s">
        <v>72</v>
      </c>
      <c r="P59" s="37" t="s">
        <v>386</v>
      </c>
      <c r="Q59" s="37" t="s">
        <v>91</v>
      </c>
      <c r="R59" s="37" t="s">
        <v>91</v>
      </c>
      <c r="S59" s="37" t="s">
        <v>72</v>
      </c>
      <c r="T59" s="37" t="s">
        <v>72</v>
      </c>
      <c r="U59" s="37" t="s">
        <v>72</v>
      </c>
      <c r="V59" s="37" t="s">
        <v>386</v>
      </c>
      <c r="W59" s="37" t="s">
        <v>72</v>
      </c>
      <c r="X59" s="37" t="s">
        <v>91</v>
      </c>
      <c r="Y59" s="37" t="s">
        <v>183</v>
      </c>
      <c r="Z59" s="37" t="s">
        <v>390</v>
      </c>
      <c r="AA59" s="37" t="s">
        <v>72</v>
      </c>
      <c r="AB59" s="37" t="s">
        <v>202</v>
      </c>
      <c r="AC59" s="39" t="s">
        <v>204</v>
      </c>
    </row>
    <row r="60" spans="1:29" s="36" customFormat="1" ht="15.75" x14ac:dyDescent="0.25">
      <c r="A60" s="34" t="s">
        <v>205</v>
      </c>
      <c r="B60" s="35">
        <v>57</v>
      </c>
      <c r="C60" s="36" t="s">
        <v>38</v>
      </c>
      <c r="D60" s="37" t="s">
        <v>176</v>
      </c>
      <c r="E60" s="37" t="s">
        <v>384</v>
      </c>
      <c r="F60" s="36" t="s">
        <v>50</v>
      </c>
      <c r="G60" s="37" t="s">
        <v>386</v>
      </c>
      <c r="H60" s="37" t="s">
        <v>386</v>
      </c>
      <c r="I60" s="37" t="s">
        <v>386</v>
      </c>
      <c r="J60" s="37" t="s">
        <v>386</v>
      </c>
      <c r="K60" s="37" t="s">
        <v>386</v>
      </c>
      <c r="L60" s="37" t="s">
        <v>387</v>
      </c>
      <c r="M60" s="37" t="s">
        <v>72</v>
      </c>
      <c r="N60" s="37" t="s">
        <v>386</v>
      </c>
      <c r="O60" s="37" t="s">
        <v>386</v>
      </c>
      <c r="P60" s="37" t="s">
        <v>386</v>
      </c>
      <c r="Q60" s="37" t="s">
        <v>72</v>
      </c>
      <c r="R60" s="37" t="s">
        <v>386</v>
      </c>
      <c r="S60" s="37" t="s">
        <v>386</v>
      </c>
      <c r="T60" s="37" t="s">
        <v>72</v>
      </c>
      <c r="U60" s="37" t="s">
        <v>72</v>
      </c>
      <c r="V60" s="37" t="s">
        <v>387</v>
      </c>
      <c r="W60" s="37" t="s">
        <v>72</v>
      </c>
      <c r="X60" s="37" t="s">
        <v>386</v>
      </c>
      <c r="Y60" s="37" t="s">
        <v>58</v>
      </c>
      <c r="Z60" s="37" t="s">
        <v>66</v>
      </c>
      <c r="AA60" s="37" t="s">
        <v>73</v>
      </c>
      <c r="AB60" s="37" t="s">
        <v>232</v>
      </c>
      <c r="AC60" s="37" t="s">
        <v>233</v>
      </c>
    </row>
    <row r="61" spans="1:29" s="36" customFormat="1" ht="15.75" x14ac:dyDescent="0.25">
      <c r="A61" s="34" t="s">
        <v>206</v>
      </c>
      <c r="B61" s="35">
        <v>58</v>
      </c>
      <c r="C61" s="36" t="s">
        <v>38</v>
      </c>
      <c r="D61" s="37" t="s">
        <v>176</v>
      </c>
      <c r="E61" s="37" t="s">
        <v>47</v>
      </c>
      <c r="F61" s="36" t="s">
        <v>50</v>
      </c>
      <c r="G61" s="37" t="s">
        <v>387</v>
      </c>
      <c r="H61" s="37" t="s">
        <v>386</v>
      </c>
      <c r="I61" s="37" t="s">
        <v>72</v>
      </c>
      <c r="J61" s="37" t="s">
        <v>387</v>
      </c>
      <c r="K61" s="37" t="s">
        <v>386</v>
      </c>
      <c r="L61" s="37" t="s">
        <v>386</v>
      </c>
      <c r="M61" s="37" t="s">
        <v>387</v>
      </c>
      <c r="N61" s="37" t="s">
        <v>386</v>
      </c>
      <c r="O61" s="37" t="s">
        <v>386</v>
      </c>
      <c r="P61" s="37" t="s">
        <v>386</v>
      </c>
      <c r="Q61" s="37" t="s">
        <v>388</v>
      </c>
      <c r="R61" s="37" t="s">
        <v>72</v>
      </c>
      <c r="S61" s="37" t="s">
        <v>386</v>
      </c>
      <c r="T61" s="37" t="s">
        <v>386</v>
      </c>
      <c r="U61" s="37" t="s">
        <v>386</v>
      </c>
      <c r="V61" s="37" t="s">
        <v>387</v>
      </c>
      <c r="W61" s="37" t="s">
        <v>386</v>
      </c>
      <c r="X61" s="37" t="s">
        <v>386</v>
      </c>
      <c r="Y61" s="36" t="s">
        <v>63</v>
      </c>
      <c r="Z61" s="37" t="s">
        <v>66</v>
      </c>
      <c r="AA61" s="37" t="s">
        <v>73</v>
      </c>
      <c r="AB61" s="37" t="s">
        <v>234</v>
      </c>
      <c r="AC61" s="37" t="s">
        <v>75</v>
      </c>
    </row>
    <row r="62" spans="1:29" s="36" customFormat="1" ht="15.75" x14ac:dyDescent="0.25">
      <c r="A62" s="34" t="s">
        <v>207</v>
      </c>
      <c r="B62" s="35">
        <v>59</v>
      </c>
      <c r="C62" s="36" t="s">
        <v>38</v>
      </c>
      <c r="D62" s="37" t="s">
        <v>176</v>
      </c>
      <c r="E62" s="37" t="s">
        <v>47</v>
      </c>
      <c r="F62" s="36" t="s">
        <v>50</v>
      </c>
      <c r="G62" s="37" t="s">
        <v>386</v>
      </c>
      <c r="H62" s="37" t="s">
        <v>386</v>
      </c>
      <c r="I62" s="37" t="s">
        <v>387</v>
      </c>
      <c r="J62" s="37" t="s">
        <v>387</v>
      </c>
      <c r="K62" s="37" t="s">
        <v>177</v>
      </c>
      <c r="L62" s="37" t="s">
        <v>386</v>
      </c>
      <c r="M62" s="37" t="s">
        <v>387</v>
      </c>
      <c r="N62" s="37" t="s">
        <v>72</v>
      </c>
      <c r="O62" s="37" t="s">
        <v>386</v>
      </c>
      <c r="P62" s="37" t="s">
        <v>386</v>
      </c>
      <c r="Q62" s="37" t="s">
        <v>91</v>
      </c>
      <c r="R62" s="37" t="s">
        <v>386</v>
      </c>
      <c r="S62" s="37" t="s">
        <v>386</v>
      </c>
      <c r="T62" s="37" t="s">
        <v>386</v>
      </c>
      <c r="U62" s="37" t="s">
        <v>387</v>
      </c>
      <c r="V62" s="37" t="s">
        <v>386</v>
      </c>
      <c r="W62" s="37" t="s">
        <v>72</v>
      </c>
      <c r="X62" s="37" t="s">
        <v>386</v>
      </c>
      <c r="Y62" s="37" t="s">
        <v>132</v>
      </c>
      <c r="Z62" s="37" t="s">
        <v>391</v>
      </c>
      <c r="AA62" s="37" t="s">
        <v>73</v>
      </c>
      <c r="AB62" s="37" t="s">
        <v>235</v>
      </c>
      <c r="AC62" s="37" t="s">
        <v>236</v>
      </c>
    </row>
    <row r="63" spans="1:29" s="36" customFormat="1" ht="15.75" x14ac:dyDescent="0.25">
      <c r="A63" s="34" t="s">
        <v>208</v>
      </c>
      <c r="B63" s="35">
        <v>60</v>
      </c>
      <c r="C63" s="36" t="s">
        <v>38</v>
      </c>
      <c r="D63" s="37" t="s">
        <v>176</v>
      </c>
      <c r="E63" s="37" t="s">
        <v>47</v>
      </c>
      <c r="F63" s="36" t="s">
        <v>50</v>
      </c>
      <c r="G63" s="37" t="s">
        <v>72</v>
      </c>
      <c r="H63" s="37" t="s">
        <v>386</v>
      </c>
      <c r="I63" s="37" t="s">
        <v>72</v>
      </c>
      <c r="J63" s="37" t="s">
        <v>72</v>
      </c>
      <c r="K63" s="37" t="s">
        <v>386</v>
      </c>
      <c r="L63" s="37" t="s">
        <v>72</v>
      </c>
      <c r="M63" s="37" t="s">
        <v>386</v>
      </c>
      <c r="N63" s="37" t="s">
        <v>386</v>
      </c>
      <c r="O63" s="37" t="s">
        <v>386</v>
      </c>
      <c r="P63" s="37" t="s">
        <v>72</v>
      </c>
      <c r="Q63" s="37" t="s">
        <v>386</v>
      </c>
      <c r="R63" s="37" t="s">
        <v>91</v>
      </c>
      <c r="S63" s="37" t="s">
        <v>72</v>
      </c>
      <c r="T63" s="37" t="s">
        <v>386</v>
      </c>
      <c r="U63" s="37" t="s">
        <v>386</v>
      </c>
      <c r="V63" s="37" t="s">
        <v>386</v>
      </c>
      <c r="W63" s="37" t="s">
        <v>387</v>
      </c>
      <c r="X63" s="37" t="s">
        <v>387</v>
      </c>
      <c r="Y63" s="37" t="s">
        <v>123</v>
      </c>
      <c r="Z63" s="37" t="s">
        <v>66</v>
      </c>
      <c r="AA63" s="37" t="s">
        <v>73</v>
      </c>
      <c r="AB63" s="37" t="s">
        <v>177</v>
      </c>
      <c r="AC63" s="37" t="s">
        <v>237</v>
      </c>
    </row>
    <row r="64" spans="1:29" s="36" customFormat="1" ht="15.75" x14ac:dyDescent="0.25">
      <c r="A64" s="34" t="s">
        <v>209</v>
      </c>
      <c r="B64" s="35">
        <v>61</v>
      </c>
      <c r="C64" s="36" t="s">
        <v>38</v>
      </c>
      <c r="D64" s="37" t="s">
        <v>383</v>
      </c>
      <c r="E64" s="37" t="s">
        <v>46</v>
      </c>
      <c r="F64" s="36" t="s">
        <v>50</v>
      </c>
      <c r="G64" s="37" t="s">
        <v>388</v>
      </c>
      <c r="H64" s="37" t="s">
        <v>388</v>
      </c>
      <c r="I64" s="37" t="s">
        <v>72</v>
      </c>
      <c r="J64" s="37" t="s">
        <v>387</v>
      </c>
      <c r="K64" s="37" t="s">
        <v>387</v>
      </c>
      <c r="L64" s="37" t="s">
        <v>386</v>
      </c>
      <c r="M64" s="37" t="s">
        <v>386</v>
      </c>
      <c r="N64" s="37" t="s">
        <v>387</v>
      </c>
      <c r="O64" s="37" t="s">
        <v>386</v>
      </c>
      <c r="P64" s="37" t="s">
        <v>386</v>
      </c>
      <c r="Q64" s="37" t="s">
        <v>386</v>
      </c>
      <c r="R64" s="37" t="s">
        <v>386</v>
      </c>
      <c r="S64" s="37" t="s">
        <v>387</v>
      </c>
      <c r="T64" s="37" t="s">
        <v>387</v>
      </c>
      <c r="U64" s="37" t="s">
        <v>387</v>
      </c>
      <c r="V64" s="37" t="s">
        <v>386</v>
      </c>
      <c r="W64" s="37" t="s">
        <v>386</v>
      </c>
      <c r="X64" s="37" t="s">
        <v>386</v>
      </c>
      <c r="Y64" s="37" t="s">
        <v>58</v>
      </c>
      <c r="Z64" s="37" t="s">
        <v>391</v>
      </c>
      <c r="AA64" s="37" t="s">
        <v>73</v>
      </c>
      <c r="AB64" s="37" t="s">
        <v>177</v>
      </c>
      <c r="AC64" s="37" t="s">
        <v>177</v>
      </c>
    </row>
    <row r="65" spans="1:29" s="36" customFormat="1" ht="15.75" x14ac:dyDescent="0.25">
      <c r="A65" s="34" t="s">
        <v>210</v>
      </c>
      <c r="B65" s="35">
        <v>62</v>
      </c>
      <c r="C65" s="36" t="s">
        <v>38</v>
      </c>
      <c r="D65" s="37" t="s">
        <v>383</v>
      </c>
      <c r="E65" s="37" t="s">
        <v>384</v>
      </c>
      <c r="F65" s="36" t="s">
        <v>50</v>
      </c>
      <c r="G65" s="37" t="s">
        <v>72</v>
      </c>
      <c r="H65" s="37" t="s">
        <v>72</v>
      </c>
      <c r="I65" s="37" t="s">
        <v>91</v>
      </c>
      <c r="J65" s="37" t="s">
        <v>386</v>
      </c>
      <c r="K65" s="37" t="s">
        <v>72</v>
      </c>
      <c r="L65" s="37" t="s">
        <v>386</v>
      </c>
      <c r="M65" s="37" t="s">
        <v>387</v>
      </c>
      <c r="N65" s="37" t="s">
        <v>387</v>
      </c>
      <c r="O65" s="37" t="s">
        <v>72</v>
      </c>
      <c r="P65" s="37" t="s">
        <v>72</v>
      </c>
      <c r="Q65" s="37" t="s">
        <v>388</v>
      </c>
      <c r="R65" s="37" t="s">
        <v>91</v>
      </c>
      <c r="S65" s="37" t="s">
        <v>72</v>
      </c>
      <c r="T65" s="37" t="s">
        <v>386</v>
      </c>
      <c r="U65" s="37" t="s">
        <v>177</v>
      </c>
      <c r="V65" s="37" t="s">
        <v>386</v>
      </c>
      <c r="W65" s="37" t="s">
        <v>91</v>
      </c>
      <c r="X65" s="37" t="s">
        <v>72</v>
      </c>
      <c r="Y65" s="37" t="s">
        <v>195</v>
      </c>
      <c r="Z65" s="37" t="s">
        <v>390</v>
      </c>
      <c r="AA65" s="37" t="s">
        <v>71</v>
      </c>
      <c r="AB65" s="37" t="s">
        <v>238</v>
      </c>
      <c r="AC65" s="37" t="s">
        <v>239</v>
      </c>
    </row>
    <row r="66" spans="1:29" s="36" customFormat="1" ht="15.75" x14ac:dyDescent="0.25">
      <c r="A66" s="34" t="s">
        <v>211</v>
      </c>
      <c r="B66" s="35">
        <v>63</v>
      </c>
      <c r="C66" s="36" t="s">
        <v>38</v>
      </c>
      <c r="D66" s="37" t="s">
        <v>176</v>
      </c>
      <c r="E66" s="36" t="s">
        <v>49</v>
      </c>
      <c r="F66" s="36" t="s">
        <v>57</v>
      </c>
      <c r="G66" s="37" t="s">
        <v>72</v>
      </c>
      <c r="H66" s="37" t="s">
        <v>386</v>
      </c>
      <c r="I66" s="37" t="s">
        <v>72</v>
      </c>
      <c r="J66" s="37" t="s">
        <v>386</v>
      </c>
      <c r="K66" s="37" t="s">
        <v>386</v>
      </c>
      <c r="L66" s="37" t="s">
        <v>386</v>
      </c>
      <c r="M66" s="37" t="s">
        <v>72</v>
      </c>
      <c r="N66" s="37" t="s">
        <v>91</v>
      </c>
      <c r="O66" s="37" t="s">
        <v>72</v>
      </c>
      <c r="P66" s="37" t="s">
        <v>386</v>
      </c>
      <c r="Q66" s="37" t="s">
        <v>386</v>
      </c>
      <c r="R66" s="37" t="s">
        <v>386</v>
      </c>
      <c r="S66" s="37" t="s">
        <v>91</v>
      </c>
      <c r="T66" s="37" t="s">
        <v>72</v>
      </c>
      <c r="U66" s="37" t="s">
        <v>388</v>
      </c>
      <c r="V66" s="37" t="s">
        <v>386</v>
      </c>
      <c r="W66" s="37" t="s">
        <v>91</v>
      </c>
      <c r="X66" s="37" t="s">
        <v>72</v>
      </c>
      <c r="Y66" s="37" t="s">
        <v>183</v>
      </c>
      <c r="Z66" s="37" t="s">
        <v>390</v>
      </c>
      <c r="AA66" s="37" t="s">
        <v>72</v>
      </c>
      <c r="AB66" s="37" t="s">
        <v>240</v>
      </c>
      <c r="AC66" s="37" t="s">
        <v>177</v>
      </c>
    </row>
    <row r="67" spans="1:29" s="36" customFormat="1" ht="15.75" x14ac:dyDescent="0.25">
      <c r="A67" s="34" t="s">
        <v>212</v>
      </c>
      <c r="B67" s="35">
        <v>64</v>
      </c>
      <c r="C67" s="36" t="s">
        <v>38</v>
      </c>
      <c r="D67" s="37" t="s">
        <v>383</v>
      </c>
      <c r="E67" s="37" t="s">
        <v>384</v>
      </c>
      <c r="F67" s="36" t="s">
        <v>50</v>
      </c>
      <c r="G67" s="37" t="s">
        <v>386</v>
      </c>
      <c r="H67" s="37" t="s">
        <v>386</v>
      </c>
      <c r="I67" s="37" t="s">
        <v>72</v>
      </c>
      <c r="J67" s="37" t="s">
        <v>386</v>
      </c>
      <c r="K67" s="37" t="s">
        <v>72</v>
      </c>
      <c r="L67" s="37" t="s">
        <v>386</v>
      </c>
      <c r="M67" s="37" t="s">
        <v>386</v>
      </c>
      <c r="N67" s="37" t="s">
        <v>386</v>
      </c>
      <c r="O67" s="37" t="s">
        <v>72</v>
      </c>
      <c r="P67" s="37" t="s">
        <v>386</v>
      </c>
      <c r="Q67" s="37" t="s">
        <v>388</v>
      </c>
      <c r="R67" s="37" t="s">
        <v>386</v>
      </c>
      <c r="S67" s="37" t="s">
        <v>72</v>
      </c>
      <c r="T67" s="37" t="s">
        <v>386</v>
      </c>
      <c r="U67" s="37" t="s">
        <v>72</v>
      </c>
      <c r="V67" s="37" t="s">
        <v>386</v>
      </c>
      <c r="W67" s="37" t="s">
        <v>72</v>
      </c>
      <c r="X67" s="37" t="s">
        <v>386</v>
      </c>
      <c r="Y67" s="37" t="s">
        <v>130</v>
      </c>
      <c r="Z67" s="37" t="s">
        <v>390</v>
      </c>
      <c r="AA67" s="37" t="s">
        <v>73</v>
      </c>
      <c r="AB67" s="37" t="s">
        <v>177</v>
      </c>
      <c r="AC67" s="37" t="s">
        <v>177</v>
      </c>
    </row>
    <row r="68" spans="1:29" s="36" customFormat="1" ht="15.75" x14ac:dyDescent="0.25">
      <c r="A68" s="34" t="s">
        <v>213</v>
      </c>
      <c r="B68" s="35">
        <v>65</v>
      </c>
      <c r="C68" s="36" t="s">
        <v>38</v>
      </c>
      <c r="D68" s="37" t="s">
        <v>383</v>
      </c>
      <c r="E68" s="37" t="s">
        <v>47</v>
      </c>
      <c r="F68" s="36" t="s">
        <v>57</v>
      </c>
      <c r="G68" s="37" t="s">
        <v>386</v>
      </c>
      <c r="H68" s="37" t="s">
        <v>72</v>
      </c>
      <c r="I68" s="37" t="s">
        <v>386</v>
      </c>
      <c r="J68" s="37" t="s">
        <v>72</v>
      </c>
      <c r="K68" s="37" t="s">
        <v>72</v>
      </c>
      <c r="L68" s="37" t="s">
        <v>91</v>
      </c>
      <c r="M68" s="37" t="s">
        <v>72</v>
      </c>
      <c r="N68" s="37" t="s">
        <v>72</v>
      </c>
      <c r="O68" s="37" t="s">
        <v>72</v>
      </c>
      <c r="P68" s="37" t="s">
        <v>386</v>
      </c>
      <c r="Q68" s="37" t="s">
        <v>387</v>
      </c>
      <c r="R68" s="37" t="s">
        <v>387</v>
      </c>
      <c r="S68" s="37" t="s">
        <v>72</v>
      </c>
      <c r="T68" s="37" t="s">
        <v>387</v>
      </c>
      <c r="U68" s="37" t="s">
        <v>386</v>
      </c>
      <c r="V68" s="37" t="s">
        <v>386</v>
      </c>
      <c r="W68" s="37" t="s">
        <v>72</v>
      </c>
      <c r="X68" s="37" t="s">
        <v>387</v>
      </c>
      <c r="Y68" s="37" t="s">
        <v>183</v>
      </c>
      <c r="Z68" s="37" t="s">
        <v>160</v>
      </c>
      <c r="AA68" s="37" t="s">
        <v>72</v>
      </c>
      <c r="AB68" s="37" t="s">
        <v>241</v>
      </c>
      <c r="AC68" s="37" t="s">
        <v>177</v>
      </c>
    </row>
    <row r="69" spans="1:29" s="36" customFormat="1" ht="15.75" x14ac:dyDescent="0.25">
      <c r="A69" s="34" t="s">
        <v>214</v>
      </c>
      <c r="B69" s="35">
        <v>66</v>
      </c>
      <c r="C69" s="36" t="s">
        <v>38</v>
      </c>
      <c r="D69" s="37" t="s">
        <v>383</v>
      </c>
      <c r="E69" s="37" t="s">
        <v>384</v>
      </c>
      <c r="F69" s="36" t="s">
        <v>57</v>
      </c>
      <c r="G69" s="37" t="s">
        <v>386</v>
      </c>
      <c r="H69" s="37" t="s">
        <v>386</v>
      </c>
      <c r="I69" s="37" t="s">
        <v>72</v>
      </c>
      <c r="J69" s="37" t="s">
        <v>386</v>
      </c>
      <c r="K69" s="37" t="s">
        <v>72</v>
      </c>
      <c r="L69" s="37" t="s">
        <v>386</v>
      </c>
      <c r="M69" s="37" t="s">
        <v>72</v>
      </c>
      <c r="N69" s="37" t="s">
        <v>386</v>
      </c>
      <c r="O69" s="37" t="s">
        <v>72</v>
      </c>
      <c r="P69" s="37" t="s">
        <v>386</v>
      </c>
      <c r="Q69" s="37" t="s">
        <v>386</v>
      </c>
      <c r="R69" s="37" t="s">
        <v>386</v>
      </c>
      <c r="S69" s="37" t="s">
        <v>72</v>
      </c>
      <c r="T69" s="37" t="s">
        <v>386</v>
      </c>
      <c r="U69" s="37" t="s">
        <v>386</v>
      </c>
      <c r="V69" s="37" t="s">
        <v>386</v>
      </c>
      <c r="W69" s="37" t="s">
        <v>386</v>
      </c>
      <c r="X69" s="37" t="s">
        <v>72</v>
      </c>
      <c r="Y69" s="37" t="s">
        <v>227</v>
      </c>
      <c r="Z69" s="37" t="s">
        <v>160</v>
      </c>
      <c r="AA69" s="37" t="s">
        <v>71</v>
      </c>
      <c r="AB69" s="37" t="s">
        <v>242</v>
      </c>
      <c r="AC69" s="37" t="s">
        <v>243</v>
      </c>
    </row>
    <row r="70" spans="1:29" s="36" customFormat="1" ht="15.75" x14ac:dyDescent="0.25">
      <c r="A70" s="34" t="s">
        <v>215</v>
      </c>
      <c r="B70" s="35">
        <v>67</v>
      </c>
      <c r="C70" s="36" t="s">
        <v>38</v>
      </c>
      <c r="D70" s="37" t="s">
        <v>383</v>
      </c>
      <c r="E70" s="37" t="s">
        <v>47</v>
      </c>
      <c r="F70" s="36" t="s">
        <v>57</v>
      </c>
      <c r="G70" s="37" t="s">
        <v>72</v>
      </c>
      <c r="H70" s="37" t="s">
        <v>72</v>
      </c>
      <c r="I70" s="37" t="s">
        <v>72</v>
      </c>
      <c r="J70" s="37" t="s">
        <v>72</v>
      </c>
      <c r="K70" s="37" t="s">
        <v>72</v>
      </c>
      <c r="L70" s="37" t="s">
        <v>72</v>
      </c>
      <c r="M70" s="37" t="s">
        <v>72</v>
      </c>
      <c r="N70" s="37" t="s">
        <v>72</v>
      </c>
      <c r="O70" s="37" t="s">
        <v>72</v>
      </c>
      <c r="P70" s="37" t="s">
        <v>72</v>
      </c>
      <c r="Q70" s="37" t="s">
        <v>72</v>
      </c>
      <c r="R70" s="37" t="s">
        <v>72</v>
      </c>
      <c r="S70" s="37" t="s">
        <v>72</v>
      </c>
      <c r="T70" s="37" t="s">
        <v>72</v>
      </c>
      <c r="U70" s="37" t="s">
        <v>72</v>
      </c>
      <c r="V70" s="37" t="s">
        <v>386</v>
      </c>
      <c r="W70" s="37" t="s">
        <v>386</v>
      </c>
      <c r="X70" s="37" t="s">
        <v>386</v>
      </c>
      <c r="Y70" s="37" t="s">
        <v>130</v>
      </c>
      <c r="Z70" s="37" t="s">
        <v>66</v>
      </c>
      <c r="AA70" s="37" t="s">
        <v>72</v>
      </c>
      <c r="AB70" s="37" t="s">
        <v>244</v>
      </c>
      <c r="AC70" s="37" t="s">
        <v>245</v>
      </c>
    </row>
    <row r="71" spans="1:29" s="36" customFormat="1" ht="15.75" x14ac:dyDescent="0.25">
      <c r="A71" s="34" t="s">
        <v>216</v>
      </c>
      <c r="B71" s="35">
        <v>68</v>
      </c>
      <c r="C71" s="36" t="s">
        <v>38</v>
      </c>
      <c r="D71" s="36" t="s">
        <v>382</v>
      </c>
      <c r="E71" s="37" t="s">
        <v>47</v>
      </c>
      <c r="F71" s="36" t="s">
        <v>57</v>
      </c>
      <c r="G71" s="37" t="s">
        <v>386</v>
      </c>
      <c r="H71" s="37" t="s">
        <v>386</v>
      </c>
      <c r="I71" s="37" t="s">
        <v>72</v>
      </c>
      <c r="J71" s="37" t="s">
        <v>72</v>
      </c>
      <c r="K71" s="37" t="s">
        <v>72</v>
      </c>
      <c r="L71" s="37" t="s">
        <v>72</v>
      </c>
      <c r="M71" s="37" t="s">
        <v>388</v>
      </c>
      <c r="N71" s="37" t="s">
        <v>72</v>
      </c>
      <c r="O71" s="37" t="s">
        <v>91</v>
      </c>
      <c r="P71" s="37" t="s">
        <v>386</v>
      </c>
      <c r="Q71" s="37" t="s">
        <v>386</v>
      </c>
      <c r="R71" s="37" t="s">
        <v>387</v>
      </c>
      <c r="S71" s="37" t="s">
        <v>72</v>
      </c>
      <c r="T71" s="37" t="s">
        <v>91</v>
      </c>
      <c r="U71" s="37" t="s">
        <v>386</v>
      </c>
      <c r="V71" s="37" t="s">
        <v>388</v>
      </c>
      <c r="W71" s="37" t="s">
        <v>91</v>
      </c>
      <c r="X71" s="37" t="s">
        <v>72</v>
      </c>
      <c r="Y71" s="37" t="s">
        <v>183</v>
      </c>
      <c r="Z71" s="37" t="s">
        <v>66</v>
      </c>
      <c r="AA71" s="36" t="s">
        <v>74</v>
      </c>
      <c r="AB71" s="37" t="s">
        <v>246</v>
      </c>
      <c r="AC71" s="37" t="s">
        <v>247</v>
      </c>
    </row>
    <row r="72" spans="1:29" s="36" customFormat="1" ht="15.75" x14ac:dyDescent="0.25">
      <c r="A72" s="34" t="s">
        <v>217</v>
      </c>
      <c r="B72" s="35">
        <v>69</v>
      </c>
      <c r="C72" s="36" t="s">
        <v>38</v>
      </c>
      <c r="D72" s="36" t="s">
        <v>382</v>
      </c>
      <c r="E72" s="37" t="s">
        <v>47</v>
      </c>
      <c r="F72" s="36" t="s">
        <v>57</v>
      </c>
      <c r="G72" s="37" t="s">
        <v>72</v>
      </c>
      <c r="H72" s="37" t="s">
        <v>72</v>
      </c>
      <c r="I72" s="37" t="s">
        <v>72</v>
      </c>
      <c r="J72" s="37" t="s">
        <v>72</v>
      </c>
      <c r="K72" s="37" t="s">
        <v>72</v>
      </c>
      <c r="L72" s="37" t="s">
        <v>72</v>
      </c>
      <c r="M72" s="37" t="s">
        <v>72</v>
      </c>
      <c r="N72" s="37" t="s">
        <v>72</v>
      </c>
      <c r="O72" s="37" t="s">
        <v>72</v>
      </c>
      <c r="P72" s="37" t="s">
        <v>72</v>
      </c>
      <c r="Q72" s="37" t="s">
        <v>72</v>
      </c>
      <c r="R72" s="37" t="s">
        <v>72</v>
      </c>
      <c r="S72" s="37" t="s">
        <v>72</v>
      </c>
      <c r="T72" s="37" t="s">
        <v>72</v>
      </c>
      <c r="U72" s="37" t="s">
        <v>72</v>
      </c>
      <c r="V72" s="37" t="s">
        <v>72</v>
      </c>
      <c r="W72" s="37" t="s">
        <v>72</v>
      </c>
      <c r="X72" s="37" t="s">
        <v>72</v>
      </c>
      <c r="Y72" s="37" t="s">
        <v>58</v>
      </c>
      <c r="Z72" s="37" t="s">
        <v>66</v>
      </c>
      <c r="AA72" s="37" t="s">
        <v>72</v>
      </c>
      <c r="AB72" s="37" t="s">
        <v>177</v>
      </c>
      <c r="AC72" s="37" t="s">
        <v>177</v>
      </c>
    </row>
    <row r="73" spans="1:29" s="36" customFormat="1" ht="15.75" x14ac:dyDescent="0.25">
      <c r="A73" s="34" t="s">
        <v>218</v>
      </c>
      <c r="B73" s="35">
        <v>70</v>
      </c>
      <c r="C73" s="36" t="s">
        <v>38</v>
      </c>
      <c r="D73" s="37" t="s">
        <v>37</v>
      </c>
      <c r="E73" s="37" t="s">
        <v>384</v>
      </c>
      <c r="F73" s="36" t="s">
        <v>50</v>
      </c>
      <c r="G73" s="37" t="s">
        <v>72</v>
      </c>
      <c r="H73" s="37" t="s">
        <v>386</v>
      </c>
      <c r="I73" s="37" t="s">
        <v>386</v>
      </c>
      <c r="J73" s="37" t="s">
        <v>386</v>
      </c>
      <c r="K73" s="37" t="s">
        <v>72</v>
      </c>
      <c r="L73" s="37" t="s">
        <v>91</v>
      </c>
      <c r="M73" s="37" t="s">
        <v>72</v>
      </c>
      <c r="N73" s="37" t="s">
        <v>386</v>
      </c>
      <c r="O73" s="37" t="s">
        <v>91</v>
      </c>
      <c r="P73" s="37" t="s">
        <v>72</v>
      </c>
      <c r="Q73" s="37" t="s">
        <v>91</v>
      </c>
      <c r="R73" s="37" t="s">
        <v>72</v>
      </c>
      <c r="S73" s="37" t="s">
        <v>386</v>
      </c>
      <c r="T73" s="37" t="s">
        <v>386</v>
      </c>
      <c r="U73" s="37" t="s">
        <v>72</v>
      </c>
      <c r="V73" s="37" t="s">
        <v>91</v>
      </c>
      <c r="W73" s="37" t="s">
        <v>72</v>
      </c>
      <c r="X73" s="37" t="s">
        <v>72</v>
      </c>
      <c r="Y73" s="37" t="s">
        <v>228</v>
      </c>
      <c r="Z73" s="37" t="s">
        <v>66</v>
      </c>
      <c r="AA73" s="37" t="s">
        <v>71</v>
      </c>
      <c r="AB73" s="37" t="s">
        <v>248</v>
      </c>
      <c r="AC73" s="37" t="s">
        <v>249</v>
      </c>
    </row>
    <row r="74" spans="1:29" s="36" customFormat="1" ht="15.75" x14ac:dyDescent="0.25">
      <c r="A74" s="34" t="s">
        <v>219</v>
      </c>
      <c r="B74" s="35">
        <v>71</v>
      </c>
      <c r="C74" s="36" t="s">
        <v>38</v>
      </c>
      <c r="D74" s="36" t="s">
        <v>382</v>
      </c>
      <c r="E74" s="37" t="s">
        <v>47</v>
      </c>
      <c r="F74" s="36" t="s">
        <v>50</v>
      </c>
      <c r="G74" s="37" t="s">
        <v>386</v>
      </c>
      <c r="H74" s="37" t="s">
        <v>386</v>
      </c>
      <c r="I74" s="37" t="s">
        <v>386</v>
      </c>
      <c r="J74" s="37" t="s">
        <v>386</v>
      </c>
      <c r="K74" s="37" t="s">
        <v>386</v>
      </c>
      <c r="L74" s="37" t="s">
        <v>386</v>
      </c>
      <c r="M74" s="37" t="s">
        <v>386</v>
      </c>
      <c r="N74" s="37" t="s">
        <v>386</v>
      </c>
      <c r="O74" s="37" t="s">
        <v>386</v>
      </c>
      <c r="P74" s="37" t="s">
        <v>386</v>
      </c>
      <c r="Q74" s="37" t="s">
        <v>386</v>
      </c>
      <c r="R74" s="37" t="s">
        <v>386</v>
      </c>
      <c r="S74" s="37" t="s">
        <v>386</v>
      </c>
      <c r="T74" s="37" t="s">
        <v>386</v>
      </c>
      <c r="U74" s="37" t="s">
        <v>386</v>
      </c>
      <c r="V74" s="37" t="s">
        <v>386</v>
      </c>
      <c r="W74" s="37" t="s">
        <v>386</v>
      </c>
      <c r="X74" s="37" t="s">
        <v>386</v>
      </c>
      <c r="Y74" s="37" t="s">
        <v>227</v>
      </c>
      <c r="Z74" s="37" t="s">
        <v>66</v>
      </c>
      <c r="AA74" s="37" t="s">
        <v>72</v>
      </c>
      <c r="AB74" s="37" t="s">
        <v>250</v>
      </c>
      <c r="AC74" s="37" t="s">
        <v>251</v>
      </c>
    </row>
    <row r="75" spans="1:29" s="36" customFormat="1" ht="15.75" x14ac:dyDescent="0.25">
      <c r="A75" s="34" t="s">
        <v>220</v>
      </c>
      <c r="B75" s="35">
        <v>72</v>
      </c>
      <c r="C75" s="36" t="s">
        <v>38</v>
      </c>
      <c r="D75" s="36" t="s">
        <v>382</v>
      </c>
      <c r="E75" s="36" t="s">
        <v>49</v>
      </c>
      <c r="F75" s="36" t="s">
        <v>50</v>
      </c>
      <c r="G75" s="37" t="s">
        <v>91</v>
      </c>
      <c r="H75" s="37" t="s">
        <v>387</v>
      </c>
      <c r="I75" s="37" t="s">
        <v>387</v>
      </c>
      <c r="J75" s="37" t="s">
        <v>387</v>
      </c>
      <c r="K75" s="37" t="s">
        <v>387</v>
      </c>
      <c r="L75" s="37" t="s">
        <v>386</v>
      </c>
      <c r="M75" s="37" t="s">
        <v>91</v>
      </c>
      <c r="N75" s="37" t="s">
        <v>386</v>
      </c>
      <c r="O75" s="37" t="s">
        <v>72</v>
      </c>
      <c r="P75" s="37" t="s">
        <v>91</v>
      </c>
      <c r="Q75" s="37" t="s">
        <v>388</v>
      </c>
      <c r="R75" s="37" t="s">
        <v>387</v>
      </c>
      <c r="S75" s="37" t="s">
        <v>72</v>
      </c>
      <c r="T75" s="37" t="s">
        <v>387</v>
      </c>
      <c r="U75" s="37" t="s">
        <v>72</v>
      </c>
      <c r="V75" s="37" t="s">
        <v>387</v>
      </c>
      <c r="W75" s="37" t="s">
        <v>387</v>
      </c>
      <c r="X75" s="37" t="s">
        <v>387</v>
      </c>
      <c r="Y75" s="37" t="s">
        <v>58</v>
      </c>
      <c r="Z75" s="37" t="s">
        <v>390</v>
      </c>
      <c r="AA75" s="37" t="s">
        <v>71</v>
      </c>
      <c r="AB75" s="37" t="s">
        <v>177</v>
      </c>
      <c r="AC75" s="37" t="s">
        <v>252</v>
      </c>
    </row>
    <row r="76" spans="1:29" s="36" customFormat="1" ht="15.75" x14ac:dyDescent="0.25">
      <c r="A76" s="34" t="s">
        <v>221</v>
      </c>
      <c r="B76" s="35">
        <v>73</v>
      </c>
      <c r="C76" s="36" t="s">
        <v>38</v>
      </c>
      <c r="D76" s="37" t="s">
        <v>176</v>
      </c>
      <c r="E76" s="37" t="s">
        <v>47</v>
      </c>
      <c r="F76" s="36" t="s">
        <v>57</v>
      </c>
      <c r="G76" s="37" t="s">
        <v>72</v>
      </c>
      <c r="H76" s="37" t="s">
        <v>72</v>
      </c>
      <c r="I76" s="37" t="s">
        <v>72</v>
      </c>
      <c r="J76" s="37" t="s">
        <v>72</v>
      </c>
      <c r="K76" s="37" t="s">
        <v>72</v>
      </c>
      <c r="L76" s="37" t="s">
        <v>72</v>
      </c>
      <c r="M76" s="37" t="s">
        <v>72</v>
      </c>
      <c r="N76" s="37" t="s">
        <v>72</v>
      </c>
      <c r="O76" s="37" t="s">
        <v>72</v>
      </c>
      <c r="P76" s="37" t="s">
        <v>72</v>
      </c>
      <c r="Q76" s="37" t="s">
        <v>72</v>
      </c>
      <c r="R76" s="37" t="s">
        <v>386</v>
      </c>
      <c r="S76" s="37" t="s">
        <v>72</v>
      </c>
      <c r="T76" s="37" t="s">
        <v>386</v>
      </c>
      <c r="U76" s="37" t="s">
        <v>72</v>
      </c>
      <c r="V76" s="37" t="s">
        <v>386</v>
      </c>
      <c r="W76" s="37" t="s">
        <v>72</v>
      </c>
      <c r="X76" s="37" t="s">
        <v>72</v>
      </c>
      <c r="Y76" s="37" t="s">
        <v>64</v>
      </c>
      <c r="Z76" s="37" t="s">
        <v>390</v>
      </c>
      <c r="AA76" s="37" t="s">
        <v>72</v>
      </c>
      <c r="AB76" s="37" t="s">
        <v>177</v>
      </c>
      <c r="AC76" s="37" t="s">
        <v>253</v>
      </c>
    </row>
    <row r="77" spans="1:29" s="36" customFormat="1" ht="15.75" x14ac:dyDescent="0.25">
      <c r="A77" s="34" t="s">
        <v>224</v>
      </c>
      <c r="B77" s="35">
        <v>74</v>
      </c>
      <c r="C77" s="36" t="s">
        <v>38</v>
      </c>
      <c r="D77" s="37" t="s">
        <v>383</v>
      </c>
      <c r="E77" s="37" t="s">
        <v>47</v>
      </c>
      <c r="F77" s="36" t="s">
        <v>57</v>
      </c>
      <c r="G77" s="37" t="s">
        <v>386</v>
      </c>
      <c r="H77" s="37" t="s">
        <v>387</v>
      </c>
      <c r="I77" s="37" t="s">
        <v>72</v>
      </c>
      <c r="J77" s="37" t="s">
        <v>387</v>
      </c>
      <c r="K77" s="37" t="s">
        <v>91</v>
      </c>
      <c r="L77" s="37" t="s">
        <v>386</v>
      </c>
      <c r="M77" s="37" t="s">
        <v>386</v>
      </c>
      <c r="N77" s="37" t="s">
        <v>386</v>
      </c>
      <c r="O77" s="37" t="s">
        <v>387</v>
      </c>
      <c r="P77" s="37" t="s">
        <v>72</v>
      </c>
      <c r="Q77" s="37" t="s">
        <v>91</v>
      </c>
      <c r="R77" s="37" t="s">
        <v>386</v>
      </c>
      <c r="S77" s="37" t="s">
        <v>72</v>
      </c>
      <c r="T77" s="37" t="s">
        <v>387</v>
      </c>
      <c r="U77" s="37" t="s">
        <v>386</v>
      </c>
      <c r="V77" s="37" t="s">
        <v>386</v>
      </c>
      <c r="W77" s="37" t="s">
        <v>386</v>
      </c>
      <c r="X77" s="37" t="s">
        <v>72</v>
      </c>
      <c r="Y77" s="37" t="s">
        <v>229</v>
      </c>
      <c r="Z77" s="37" t="s">
        <v>390</v>
      </c>
      <c r="AA77" s="37" t="s">
        <v>73</v>
      </c>
      <c r="AB77" s="37" t="s">
        <v>254</v>
      </c>
      <c r="AC77" s="37" t="s">
        <v>255</v>
      </c>
    </row>
    <row r="78" spans="1:29" s="36" customFormat="1" ht="15.75" x14ac:dyDescent="0.25">
      <c r="A78" s="34" t="s">
        <v>225</v>
      </c>
      <c r="B78" s="35">
        <v>75</v>
      </c>
      <c r="C78" s="36" t="s">
        <v>38</v>
      </c>
      <c r="D78" s="37" t="s">
        <v>383</v>
      </c>
      <c r="E78" s="37" t="s">
        <v>47</v>
      </c>
      <c r="F78" s="36" t="s">
        <v>50</v>
      </c>
      <c r="G78" s="37" t="s">
        <v>386</v>
      </c>
      <c r="H78" s="37" t="s">
        <v>386</v>
      </c>
      <c r="I78" s="37" t="s">
        <v>72</v>
      </c>
      <c r="J78" s="37" t="s">
        <v>386</v>
      </c>
      <c r="K78" s="37" t="s">
        <v>386</v>
      </c>
      <c r="L78" s="37" t="s">
        <v>387</v>
      </c>
      <c r="M78" s="37" t="s">
        <v>386</v>
      </c>
      <c r="N78" s="37" t="s">
        <v>386</v>
      </c>
      <c r="O78" s="37" t="s">
        <v>72</v>
      </c>
      <c r="P78" s="37" t="s">
        <v>386</v>
      </c>
      <c r="Q78" s="37" t="s">
        <v>91</v>
      </c>
      <c r="R78" s="37" t="s">
        <v>386</v>
      </c>
      <c r="S78" s="37" t="s">
        <v>72</v>
      </c>
      <c r="T78" s="37" t="s">
        <v>387</v>
      </c>
      <c r="U78" s="37" t="s">
        <v>72</v>
      </c>
      <c r="V78" s="37" t="s">
        <v>387</v>
      </c>
      <c r="W78" s="37" t="s">
        <v>72</v>
      </c>
      <c r="X78" s="37" t="s">
        <v>72</v>
      </c>
      <c r="Y78" s="37" t="s">
        <v>230</v>
      </c>
      <c r="Z78" s="37" t="s">
        <v>390</v>
      </c>
      <c r="AA78" s="37" t="s">
        <v>72</v>
      </c>
      <c r="AB78" s="37" t="s">
        <v>256</v>
      </c>
      <c r="AC78" s="37" t="s">
        <v>137</v>
      </c>
    </row>
    <row r="79" spans="1:29" s="36" customFormat="1" ht="15.75" x14ac:dyDescent="0.25">
      <c r="A79" s="34" t="s">
        <v>222</v>
      </c>
      <c r="B79" s="35">
        <v>76</v>
      </c>
      <c r="C79" s="36" t="s">
        <v>38</v>
      </c>
      <c r="D79" s="37" t="s">
        <v>226</v>
      </c>
      <c r="E79" s="37" t="s">
        <v>47</v>
      </c>
      <c r="F79" s="36" t="s">
        <v>50</v>
      </c>
      <c r="G79" s="37" t="s">
        <v>386</v>
      </c>
      <c r="H79" s="37" t="s">
        <v>386</v>
      </c>
      <c r="I79" s="37" t="s">
        <v>386</v>
      </c>
      <c r="J79" s="37" t="s">
        <v>386</v>
      </c>
      <c r="K79" s="37" t="s">
        <v>386</v>
      </c>
      <c r="L79" s="37" t="s">
        <v>72</v>
      </c>
      <c r="M79" s="37" t="s">
        <v>387</v>
      </c>
      <c r="N79" s="37" t="s">
        <v>386</v>
      </c>
      <c r="O79" s="37" t="s">
        <v>387</v>
      </c>
      <c r="P79" s="37" t="s">
        <v>386</v>
      </c>
      <c r="Q79" s="37" t="s">
        <v>91</v>
      </c>
      <c r="R79" s="36" t="s">
        <v>386</v>
      </c>
      <c r="S79" s="36" t="s">
        <v>386</v>
      </c>
      <c r="T79" s="36" t="s">
        <v>386</v>
      </c>
      <c r="U79" s="36" t="s">
        <v>386</v>
      </c>
      <c r="V79" s="36" t="s">
        <v>386</v>
      </c>
      <c r="W79" s="37" t="s">
        <v>386</v>
      </c>
      <c r="X79" s="37" t="s">
        <v>72</v>
      </c>
      <c r="Y79" s="37" t="s">
        <v>231</v>
      </c>
      <c r="Z79" s="37" t="s">
        <v>390</v>
      </c>
      <c r="AA79" s="37" t="s">
        <v>73</v>
      </c>
      <c r="AB79" s="37" t="s">
        <v>257</v>
      </c>
      <c r="AC79" s="37" t="s">
        <v>258</v>
      </c>
    </row>
    <row r="80" spans="1:29" s="36" customFormat="1" ht="15.75" x14ac:dyDescent="0.25">
      <c r="A80" s="34" t="s">
        <v>260</v>
      </c>
      <c r="B80" s="35">
        <v>77</v>
      </c>
      <c r="C80" s="36" t="s">
        <v>38</v>
      </c>
      <c r="D80" s="37" t="s">
        <v>383</v>
      </c>
      <c r="E80" s="36" t="s">
        <v>49</v>
      </c>
      <c r="F80" s="36" t="s">
        <v>57</v>
      </c>
      <c r="G80" s="37" t="s">
        <v>386</v>
      </c>
      <c r="H80" s="37" t="s">
        <v>387</v>
      </c>
      <c r="I80" s="37" t="s">
        <v>386</v>
      </c>
      <c r="J80" s="37" t="s">
        <v>387</v>
      </c>
      <c r="K80" s="37" t="s">
        <v>386</v>
      </c>
      <c r="L80" s="37" t="s">
        <v>386</v>
      </c>
      <c r="M80" s="37" t="s">
        <v>386</v>
      </c>
      <c r="N80" s="37" t="s">
        <v>72</v>
      </c>
      <c r="O80" s="37" t="s">
        <v>386</v>
      </c>
      <c r="P80" s="37" t="s">
        <v>386</v>
      </c>
      <c r="Q80" s="37" t="s">
        <v>91</v>
      </c>
      <c r="R80" s="37" t="s">
        <v>387</v>
      </c>
      <c r="S80" s="37" t="s">
        <v>386</v>
      </c>
      <c r="T80" s="37" t="s">
        <v>387</v>
      </c>
      <c r="U80" s="37" t="s">
        <v>72</v>
      </c>
      <c r="V80" s="37" t="s">
        <v>387</v>
      </c>
      <c r="W80" s="37" t="s">
        <v>387</v>
      </c>
      <c r="X80" s="37" t="s">
        <v>387</v>
      </c>
      <c r="Y80" s="37" t="s">
        <v>183</v>
      </c>
      <c r="Z80" s="37" t="s">
        <v>160</v>
      </c>
      <c r="AA80" s="36" t="s">
        <v>74</v>
      </c>
      <c r="AB80" s="37" t="s">
        <v>281</v>
      </c>
      <c r="AC80" s="37" t="s">
        <v>282</v>
      </c>
    </row>
    <row r="81" spans="1:29" s="36" customFormat="1" ht="15.75" x14ac:dyDescent="0.25">
      <c r="A81" s="34" t="s">
        <v>261</v>
      </c>
      <c r="B81" s="35">
        <v>78</v>
      </c>
      <c r="C81" s="36" t="s">
        <v>36</v>
      </c>
      <c r="D81" s="37" t="s">
        <v>383</v>
      </c>
      <c r="E81" s="36" t="s">
        <v>49</v>
      </c>
      <c r="F81" s="36" t="s">
        <v>50</v>
      </c>
      <c r="G81" s="37" t="s">
        <v>387</v>
      </c>
      <c r="H81" s="37" t="s">
        <v>387</v>
      </c>
      <c r="I81" s="37" t="s">
        <v>387</v>
      </c>
      <c r="J81" s="37" t="s">
        <v>387</v>
      </c>
      <c r="K81" s="37" t="s">
        <v>387</v>
      </c>
      <c r="L81" s="37" t="s">
        <v>387</v>
      </c>
      <c r="M81" s="37" t="s">
        <v>387</v>
      </c>
      <c r="N81" s="37" t="s">
        <v>386</v>
      </c>
      <c r="O81" s="37" t="s">
        <v>386</v>
      </c>
      <c r="P81" s="37" t="s">
        <v>387</v>
      </c>
      <c r="Q81" s="37" t="s">
        <v>388</v>
      </c>
      <c r="R81" s="37" t="s">
        <v>387</v>
      </c>
      <c r="S81" s="37" t="s">
        <v>387</v>
      </c>
      <c r="T81" s="37" t="s">
        <v>387</v>
      </c>
      <c r="U81" s="37" t="s">
        <v>387</v>
      </c>
      <c r="V81" s="37" t="s">
        <v>387</v>
      </c>
      <c r="W81" s="37" t="s">
        <v>387</v>
      </c>
      <c r="X81" s="37" t="s">
        <v>387</v>
      </c>
      <c r="Y81" s="37" t="s">
        <v>267</v>
      </c>
      <c r="Z81" s="37" t="s">
        <v>391</v>
      </c>
      <c r="AA81" s="36" t="s">
        <v>74</v>
      </c>
      <c r="AB81" s="37" t="s">
        <v>279</v>
      </c>
      <c r="AC81" s="37" t="s">
        <v>280</v>
      </c>
    </row>
    <row r="82" spans="1:29" s="36" customFormat="1" ht="15.75" x14ac:dyDescent="0.25">
      <c r="A82" s="34" t="s">
        <v>262</v>
      </c>
      <c r="B82" s="35">
        <v>79</v>
      </c>
      <c r="C82" s="36" t="s">
        <v>36</v>
      </c>
      <c r="D82" s="37" t="s">
        <v>383</v>
      </c>
      <c r="E82" s="36" t="s">
        <v>49</v>
      </c>
      <c r="F82" s="36" t="s">
        <v>50</v>
      </c>
      <c r="G82" s="37" t="s">
        <v>387</v>
      </c>
      <c r="H82" s="37" t="s">
        <v>387</v>
      </c>
      <c r="I82" s="37" t="s">
        <v>387</v>
      </c>
      <c r="J82" s="37" t="s">
        <v>387</v>
      </c>
      <c r="K82" s="37" t="s">
        <v>387</v>
      </c>
      <c r="L82" s="37" t="s">
        <v>387</v>
      </c>
      <c r="M82" s="37" t="s">
        <v>387</v>
      </c>
      <c r="N82" s="37" t="s">
        <v>386</v>
      </c>
      <c r="O82" s="37" t="s">
        <v>386</v>
      </c>
      <c r="P82" s="37" t="s">
        <v>386</v>
      </c>
      <c r="Q82" s="37" t="s">
        <v>91</v>
      </c>
      <c r="R82" s="37" t="s">
        <v>387</v>
      </c>
      <c r="S82" s="37" t="s">
        <v>387</v>
      </c>
      <c r="T82" s="37" t="s">
        <v>387</v>
      </c>
      <c r="U82" s="37" t="s">
        <v>386</v>
      </c>
      <c r="V82" s="37" t="s">
        <v>387</v>
      </c>
      <c r="W82" s="37" t="s">
        <v>386</v>
      </c>
      <c r="X82" s="37" t="s">
        <v>387</v>
      </c>
      <c r="Y82" s="37" t="s">
        <v>267</v>
      </c>
      <c r="Z82" s="37" t="s">
        <v>391</v>
      </c>
      <c r="AA82" s="36" t="s">
        <v>74</v>
      </c>
      <c r="AB82" s="37" t="s">
        <v>277</v>
      </c>
      <c r="AC82" s="37" t="s">
        <v>278</v>
      </c>
    </row>
    <row r="83" spans="1:29" s="36" customFormat="1" ht="15.75" x14ac:dyDescent="0.25">
      <c r="A83" s="34" t="s">
        <v>263</v>
      </c>
      <c r="B83" s="35">
        <v>80</v>
      </c>
      <c r="C83" s="36" t="s">
        <v>38</v>
      </c>
      <c r="D83" s="37" t="s">
        <v>37</v>
      </c>
      <c r="E83" s="37" t="s">
        <v>384</v>
      </c>
      <c r="F83" s="36" t="s">
        <v>50</v>
      </c>
      <c r="G83" s="37" t="s">
        <v>72</v>
      </c>
      <c r="H83" s="37" t="s">
        <v>386</v>
      </c>
      <c r="I83" s="37" t="s">
        <v>72</v>
      </c>
      <c r="J83" s="37" t="s">
        <v>386</v>
      </c>
      <c r="K83" s="37" t="s">
        <v>386</v>
      </c>
      <c r="L83" s="37" t="s">
        <v>386</v>
      </c>
      <c r="M83" s="37" t="s">
        <v>386</v>
      </c>
      <c r="N83" s="37" t="s">
        <v>386</v>
      </c>
      <c r="O83" s="37" t="s">
        <v>386</v>
      </c>
      <c r="P83" s="37" t="s">
        <v>386</v>
      </c>
      <c r="Q83" s="37" t="s">
        <v>91</v>
      </c>
      <c r="R83" s="37" t="s">
        <v>386</v>
      </c>
      <c r="S83" s="37" t="s">
        <v>386</v>
      </c>
      <c r="T83" s="37" t="s">
        <v>386</v>
      </c>
      <c r="U83" s="37" t="s">
        <v>386</v>
      </c>
      <c r="V83" s="37" t="s">
        <v>386</v>
      </c>
      <c r="W83" s="37" t="s">
        <v>91</v>
      </c>
      <c r="X83" s="37" t="s">
        <v>386</v>
      </c>
      <c r="Y83" s="37" t="s">
        <v>58</v>
      </c>
      <c r="Z83" s="37" t="s">
        <v>391</v>
      </c>
      <c r="AA83" s="37" t="s">
        <v>73</v>
      </c>
      <c r="AB83" s="37" t="s">
        <v>275</v>
      </c>
      <c r="AC83" s="37" t="s">
        <v>276</v>
      </c>
    </row>
    <row r="84" spans="1:29" s="36" customFormat="1" ht="15.75" x14ac:dyDescent="0.25">
      <c r="A84" s="34" t="s">
        <v>264</v>
      </c>
      <c r="B84" s="35">
        <v>81</v>
      </c>
      <c r="C84" s="36" t="s">
        <v>38</v>
      </c>
      <c r="D84" s="37" t="s">
        <v>37</v>
      </c>
      <c r="E84" s="37" t="s">
        <v>384</v>
      </c>
      <c r="F84" s="36" t="s">
        <v>50</v>
      </c>
      <c r="G84" s="37" t="s">
        <v>386</v>
      </c>
      <c r="H84" s="37" t="s">
        <v>386</v>
      </c>
      <c r="I84" s="37" t="s">
        <v>387</v>
      </c>
      <c r="J84" s="37" t="s">
        <v>387</v>
      </c>
      <c r="K84" s="37" t="s">
        <v>91</v>
      </c>
      <c r="L84" s="37" t="s">
        <v>386</v>
      </c>
      <c r="M84" s="37" t="s">
        <v>386</v>
      </c>
      <c r="N84" s="37" t="s">
        <v>387</v>
      </c>
      <c r="O84" s="37" t="s">
        <v>386</v>
      </c>
      <c r="P84" s="37" t="s">
        <v>387</v>
      </c>
      <c r="Q84" s="37" t="s">
        <v>387</v>
      </c>
      <c r="R84" s="37" t="s">
        <v>386</v>
      </c>
      <c r="S84" s="37" t="s">
        <v>386</v>
      </c>
      <c r="T84" s="37" t="s">
        <v>386</v>
      </c>
      <c r="U84" s="37" t="s">
        <v>386</v>
      </c>
      <c r="V84" s="37" t="s">
        <v>387</v>
      </c>
      <c r="W84" s="37" t="s">
        <v>386</v>
      </c>
      <c r="X84" s="37" t="s">
        <v>387</v>
      </c>
      <c r="Y84" s="37" t="s">
        <v>149</v>
      </c>
      <c r="Z84" s="37" t="s">
        <v>390</v>
      </c>
      <c r="AA84" s="36" t="s">
        <v>74</v>
      </c>
      <c r="AB84" s="37" t="s">
        <v>273</v>
      </c>
      <c r="AC84" s="37" t="s">
        <v>274</v>
      </c>
    </row>
    <row r="85" spans="1:29" s="36" customFormat="1" ht="15.75" x14ac:dyDescent="0.25">
      <c r="A85" s="34" t="s">
        <v>265</v>
      </c>
      <c r="B85" s="35">
        <v>82</v>
      </c>
      <c r="C85" s="36" t="s">
        <v>38</v>
      </c>
      <c r="D85" s="37" t="s">
        <v>37</v>
      </c>
      <c r="E85" s="36" t="s">
        <v>49</v>
      </c>
      <c r="F85" s="36" t="s">
        <v>50</v>
      </c>
      <c r="G85" s="37" t="s">
        <v>387</v>
      </c>
      <c r="H85" s="37" t="s">
        <v>387</v>
      </c>
      <c r="I85" s="37" t="s">
        <v>387</v>
      </c>
      <c r="J85" s="37" t="s">
        <v>387</v>
      </c>
      <c r="K85" s="37" t="s">
        <v>387</v>
      </c>
      <c r="L85" s="37" t="s">
        <v>387</v>
      </c>
      <c r="M85" s="37" t="s">
        <v>386</v>
      </c>
      <c r="N85" s="37" t="s">
        <v>91</v>
      </c>
      <c r="O85" s="37" t="s">
        <v>386</v>
      </c>
      <c r="P85" s="37" t="s">
        <v>386</v>
      </c>
      <c r="Q85" s="37" t="s">
        <v>72</v>
      </c>
      <c r="R85" s="37" t="s">
        <v>386</v>
      </c>
      <c r="S85" s="37" t="s">
        <v>386</v>
      </c>
      <c r="T85" s="37" t="s">
        <v>387</v>
      </c>
      <c r="U85" s="37" t="s">
        <v>386</v>
      </c>
      <c r="V85" s="37" t="s">
        <v>387</v>
      </c>
      <c r="W85" s="37" t="s">
        <v>387</v>
      </c>
      <c r="X85" s="37" t="s">
        <v>386</v>
      </c>
      <c r="Y85" s="37" t="s">
        <v>102</v>
      </c>
      <c r="Z85" s="37" t="s">
        <v>66</v>
      </c>
      <c r="AA85" s="36" t="s">
        <v>74</v>
      </c>
      <c r="AB85" s="37" t="s">
        <v>271</v>
      </c>
      <c r="AC85" s="37" t="s">
        <v>272</v>
      </c>
    </row>
    <row r="86" spans="1:29" s="36" customFormat="1" ht="15.75" x14ac:dyDescent="0.25">
      <c r="A86" s="34" t="s">
        <v>266</v>
      </c>
      <c r="B86" s="35">
        <v>83</v>
      </c>
      <c r="C86" s="36" t="s">
        <v>38</v>
      </c>
      <c r="D86" s="37" t="s">
        <v>226</v>
      </c>
      <c r="E86" s="36" t="s">
        <v>49</v>
      </c>
      <c r="F86" s="36" t="s">
        <v>50</v>
      </c>
      <c r="G86" s="37" t="s">
        <v>387</v>
      </c>
      <c r="H86" s="37" t="s">
        <v>386</v>
      </c>
      <c r="I86" s="37" t="s">
        <v>386</v>
      </c>
      <c r="J86" s="37" t="s">
        <v>386</v>
      </c>
      <c r="K86" s="37" t="s">
        <v>91</v>
      </c>
      <c r="L86" s="37" t="s">
        <v>387</v>
      </c>
      <c r="M86" s="37" t="s">
        <v>386</v>
      </c>
      <c r="N86" s="37" t="s">
        <v>386</v>
      </c>
      <c r="O86" s="37" t="s">
        <v>387</v>
      </c>
      <c r="P86" s="37" t="s">
        <v>386</v>
      </c>
      <c r="Q86" s="37" t="s">
        <v>91</v>
      </c>
      <c r="R86" s="37" t="s">
        <v>91</v>
      </c>
      <c r="S86" s="37" t="s">
        <v>91</v>
      </c>
      <c r="T86" s="37" t="s">
        <v>386</v>
      </c>
      <c r="U86" s="37" t="s">
        <v>386</v>
      </c>
      <c r="V86" s="37" t="s">
        <v>386</v>
      </c>
      <c r="W86" s="37" t="s">
        <v>387</v>
      </c>
      <c r="X86" s="37" t="s">
        <v>386</v>
      </c>
      <c r="Y86" s="37" t="s">
        <v>268</v>
      </c>
      <c r="Z86" s="37" t="s">
        <v>66</v>
      </c>
      <c r="AA86" s="37" t="s">
        <v>73</v>
      </c>
      <c r="AB86" s="37" t="s">
        <v>269</v>
      </c>
      <c r="AC86" s="37" t="s">
        <v>270</v>
      </c>
    </row>
    <row r="87" spans="1:29" s="36" customFormat="1" ht="15.75" x14ac:dyDescent="0.25">
      <c r="A87" s="34" t="s">
        <v>223</v>
      </c>
      <c r="B87" s="35">
        <v>84</v>
      </c>
      <c r="C87" s="36" t="s">
        <v>36</v>
      </c>
      <c r="D87" s="37" t="s">
        <v>226</v>
      </c>
      <c r="E87" s="37" t="s">
        <v>384</v>
      </c>
      <c r="F87" s="36" t="s">
        <v>57</v>
      </c>
      <c r="G87" s="37" t="s">
        <v>91</v>
      </c>
      <c r="H87" s="37" t="s">
        <v>72</v>
      </c>
      <c r="I87" s="37" t="s">
        <v>91</v>
      </c>
      <c r="J87" s="37" t="s">
        <v>72</v>
      </c>
      <c r="K87" s="37" t="s">
        <v>91</v>
      </c>
      <c r="L87" s="37" t="s">
        <v>91</v>
      </c>
      <c r="M87" s="37" t="s">
        <v>386</v>
      </c>
      <c r="N87" s="37" t="s">
        <v>72</v>
      </c>
      <c r="O87" s="37" t="s">
        <v>91</v>
      </c>
      <c r="P87" s="37" t="s">
        <v>386</v>
      </c>
      <c r="Q87" s="37" t="s">
        <v>386</v>
      </c>
      <c r="R87" s="37" t="s">
        <v>91</v>
      </c>
      <c r="S87" s="37" t="s">
        <v>72</v>
      </c>
      <c r="T87" s="37" t="s">
        <v>72</v>
      </c>
      <c r="U87" s="37" t="s">
        <v>91</v>
      </c>
      <c r="V87" s="37" t="s">
        <v>72</v>
      </c>
      <c r="W87" s="37" t="s">
        <v>91</v>
      </c>
      <c r="X87" s="37" t="s">
        <v>72</v>
      </c>
      <c r="Y87" s="37" t="s">
        <v>58</v>
      </c>
      <c r="Z87" s="37" t="s">
        <v>390</v>
      </c>
      <c r="AA87" s="37" t="s">
        <v>71</v>
      </c>
      <c r="AB87" s="37" t="s">
        <v>177</v>
      </c>
      <c r="AC87" s="37" t="s">
        <v>259</v>
      </c>
    </row>
    <row r="88" spans="1:29" s="36" customFormat="1" ht="15.75" x14ac:dyDescent="0.25">
      <c r="A88" s="34" t="s">
        <v>283</v>
      </c>
      <c r="B88" s="35">
        <v>85</v>
      </c>
      <c r="C88" s="36" t="s">
        <v>36</v>
      </c>
      <c r="D88" s="36" t="s">
        <v>382</v>
      </c>
      <c r="E88" s="37" t="s">
        <v>384</v>
      </c>
      <c r="F88" s="36" t="s">
        <v>57</v>
      </c>
      <c r="G88" s="37" t="s">
        <v>386</v>
      </c>
      <c r="H88" s="37" t="s">
        <v>386</v>
      </c>
      <c r="I88" s="37" t="s">
        <v>386</v>
      </c>
      <c r="J88" s="37" t="s">
        <v>387</v>
      </c>
      <c r="K88" s="37" t="s">
        <v>387</v>
      </c>
      <c r="L88" s="37" t="s">
        <v>177</v>
      </c>
      <c r="M88" s="37" t="s">
        <v>177</v>
      </c>
      <c r="N88" s="37" t="s">
        <v>177</v>
      </c>
      <c r="O88" s="37" t="s">
        <v>177</v>
      </c>
      <c r="P88" s="37" t="s">
        <v>177</v>
      </c>
      <c r="Q88" s="37" t="s">
        <v>177</v>
      </c>
      <c r="R88" s="37" t="s">
        <v>177</v>
      </c>
      <c r="S88" s="37" t="s">
        <v>177</v>
      </c>
      <c r="T88" s="37" t="s">
        <v>177</v>
      </c>
      <c r="U88" s="37" t="s">
        <v>177</v>
      </c>
      <c r="V88" s="37" t="s">
        <v>177</v>
      </c>
      <c r="W88" s="37" t="s">
        <v>386</v>
      </c>
      <c r="X88" s="37" t="s">
        <v>91</v>
      </c>
      <c r="Y88" s="37" t="s">
        <v>177</v>
      </c>
      <c r="Z88" s="37" t="s">
        <v>390</v>
      </c>
      <c r="AA88" s="37" t="s">
        <v>72</v>
      </c>
      <c r="AB88" s="37" t="s">
        <v>177</v>
      </c>
      <c r="AC88" s="37" t="s">
        <v>177</v>
      </c>
    </row>
    <row r="89" spans="1:29" s="36" customFormat="1" ht="15.75" x14ac:dyDescent="0.25">
      <c r="A89" s="34" t="s">
        <v>284</v>
      </c>
      <c r="B89" s="35">
        <v>86</v>
      </c>
      <c r="C89" s="36" t="s">
        <v>36</v>
      </c>
      <c r="D89" s="37" t="s">
        <v>37</v>
      </c>
      <c r="E89" s="37" t="s">
        <v>47</v>
      </c>
      <c r="F89" s="36" t="s">
        <v>177</v>
      </c>
      <c r="G89" s="37" t="s">
        <v>386</v>
      </c>
      <c r="H89" s="37" t="s">
        <v>386</v>
      </c>
      <c r="I89" s="37" t="s">
        <v>386</v>
      </c>
      <c r="J89" s="37" t="s">
        <v>386</v>
      </c>
      <c r="K89" s="37" t="s">
        <v>72</v>
      </c>
      <c r="L89" s="37" t="s">
        <v>386</v>
      </c>
      <c r="M89" s="37" t="s">
        <v>387</v>
      </c>
      <c r="N89" s="37" t="s">
        <v>72</v>
      </c>
      <c r="O89" s="37" t="s">
        <v>386</v>
      </c>
      <c r="P89" s="37" t="s">
        <v>387</v>
      </c>
      <c r="Q89" s="37" t="s">
        <v>91</v>
      </c>
      <c r="R89" s="37" t="s">
        <v>386</v>
      </c>
      <c r="S89" s="37" t="s">
        <v>387</v>
      </c>
      <c r="T89" s="37" t="s">
        <v>387</v>
      </c>
      <c r="U89" s="37" t="s">
        <v>387</v>
      </c>
      <c r="V89" s="37" t="s">
        <v>387</v>
      </c>
      <c r="W89" s="37" t="s">
        <v>72</v>
      </c>
      <c r="X89" s="37" t="s">
        <v>386</v>
      </c>
      <c r="Y89" s="37" t="s">
        <v>183</v>
      </c>
      <c r="Z89" s="37" t="s">
        <v>391</v>
      </c>
      <c r="AA89" s="36" t="s">
        <v>74</v>
      </c>
      <c r="AB89" s="37" t="s">
        <v>295</v>
      </c>
      <c r="AC89" s="37" t="s">
        <v>296</v>
      </c>
    </row>
    <row r="90" spans="1:29" s="36" customFormat="1" ht="15.75" x14ac:dyDescent="0.25">
      <c r="A90" s="34" t="s">
        <v>285</v>
      </c>
      <c r="B90" s="35">
        <v>87</v>
      </c>
      <c r="C90" s="36" t="s">
        <v>36</v>
      </c>
      <c r="D90" s="37" t="s">
        <v>37</v>
      </c>
      <c r="E90" s="36" t="s">
        <v>49</v>
      </c>
      <c r="F90" s="36" t="s">
        <v>57</v>
      </c>
      <c r="G90" s="37" t="s">
        <v>387</v>
      </c>
      <c r="H90" s="37" t="s">
        <v>387</v>
      </c>
      <c r="I90" s="37" t="s">
        <v>387</v>
      </c>
      <c r="J90" s="37" t="s">
        <v>387</v>
      </c>
      <c r="K90" s="37" t="s">
        <v>387</v>
      </c>
      <c r="L90" s="37" t="s">
        <v>387</v>
      </c>
      <c r="M90" s="37" t="s">
        <v>387</v>
      </c>
      <c r="N90" s="37" t="s">
        <v>387</v>
      </c>
      <c r="O90" s="37" t="s">
        <v>387</v>
      </c>
      <c r="P90" s="37" t="s">
        <v>387</v>
      </c>
      <c r="Q90" s="37" t="s">
        <v>387</v>
      </c>
      <c r="R90" s="37" t="s">
        <v>387</v>
      </c>
      <c r="S90" s="37" t="s">
        <v>387</v>
      </c>
      <c r="T90" s="37" t="s">
        <v>387</v>
      </c>
      <c r="U90" s="37" t="s">
        <v>387</v>
      </c>
      <c r="V90" s="37" t="s">
        <v>387</v>
      </c>
      <c r="W90" s="37" t="s">
        <v>387</v>
      </c>
      <c r="X90" s="37" t="s">
        <v>387</v>
      </c>
      <c r="Y90" s="37" t="s">
        <v>64</v>
      </c>
      <c r="Z90" s="37" t="s">
        <v>160</v>
      </c>
      <c r="AA90" s="37" t="s">
        <v>73</v>
      </c>
      <c r="AB90" s="37" t="s">
        <v>298</v>
      </c>
      <c r="AC90" s="37" t="s">
        <v>297</v>
      </c>
    </row>
    <row r="91" spans="1:29" s="36" customFormat="1" ht="15.75" x14ac:dyDescent="0.25">
      <c r="A91" s="34" t="s">
        <v>286</v>
      </c>
      <c r="B91" s="35">
        <v>88</v>
      </c>
      <c r="C91" s="36" t="s">
        <v>36</v>
      </c>
      <c r="D91" s="37" t="s">
        <v>37</v>
      </c>
      <c r="E91" s="37" t="s">
        <v>47</v>
      </c>
      <c r="F91" s="36" t="s">
        <v>57</v>
      </c>
      <c r="G91" s="37" t="s">
        <v>387</v>
      </c>
      <c r="H91" s="37" t="s">
        <v>387</v>
      </c>
      <c r="I91" s="37" t="s">
        <v>387</v>
      </c>
      <c r="J91" s="37" t="s">
        <v>386</v>
      </c>
      <c r="K91" s="37" t="s">
        <v>386</v>
      </c>
      <c r="L91" s="37" t="s">
        <v>387</v>
      </c>
      <c r="M91" s="37" t="s">
        <v>387</v>
      </c>
      <c r="N91" s="37" t="s">
        <v>72</v>
      </c>
      <c r="O91" s="37" t="s">
        <v>386</v>
      </c>
      <c r="P91" s="37" t="s">
        <v>386</v>
      </c>
      <c r="Q91" s="37" t="s">
        <v>91</v>
      </c>
      <c r="R91" s="37" t="s">
        <v>387</v>
      </c>
      <c r="S91" s="37" t="s">
        <v>386</v>
      </c>
      <c r="T91" s="37" t="s">
        <v>387</v>
      </c>
      <c r="U91" s="37" t="s">
        <v>386</v>
      </c>
      <c r="V91" s="37" t="s">
        <v>387</v>
      </c>
      <c r="W91" s="37" t="s">
        <v>386</v>
      </c>
      <c r="X91" s="37" t="s">
        <v>386</v>
      </c>
      <c r="Y91" s="37" t="s">
        <v>61</v>
      </c>
      <c r="Z91" s="37" t="s">
        <v>66</v>
      </c>
      <c r="AA91" s="37" t="s">
        <v>73</v>
      </c>
      <c r="AB91" s="37" t="s">
        <v>299</v>
      </c>
      <c r="AC91" s="37" t="s">
        <v>75</v>
      </c>
    </row>
    <row r="92" spans="1:29" s="36" customFormat="1" ht="15.75" x14ac:dyDescent="0.25">
      <c r="A92" s="34" t="s">
        <v>287</v>
      </c>
      <c r="B92" s="35">
        <v>89</v>
      </c>
      <c r="C92" s="36" t="s">
        <v>36</v>
      </c>
      <c r="D92" s="37" t="s">
        <v>37</v>
      </c>
      <c r="E92" s="37" t="s">
        <v>384</v>
      </c>
      <c r="F92" s="36" t="s">
        <v>57</v>
      </c>
      <c r="G92" s="37" t="s">
        <v>387</v>
      </c>
      <c r="H92" s="37" t="s">
        <v>386</v>
      </c>
      <c r="I92" s="37" t="s">
        <v>72</v>
      </c>
      <c r="J92" s="37" t="s">
        <v>387</v>
      </c>
      <c r="K92" s="37" t="s">
        <v>387</v>
      </c>
      <c r="L92" s="37" t="s">
        <v>386</v>
      </c>
      <c r="M92" s="37" t="s">
        <v>387</v>
      </c>
      <c r="N92" s="37" t="s">
        <v>387</v>
      </c>
      <c r="O92" s="37" t="s">
        <v>386</v>
      </c>
      <c r="P92" s="37" t="s">
        <v>387</v>
      </c>
      <c r="Q92" s="37" t="s">
        <v>388</v>
      </c>
      <c r="R92" s="37" t="s">
        <v>386</v>
      </c>
      <c r="S92" s="37" t="s">
        <v>387</v>
      </c>
      <c r="T92" s="37" t="s">
        <v>387</v>
      </c>
      <c r="U92" s="37" t="s">
        <v>387</v>
      </c>
      <c r="V92" s="37" t="s">
        <v>387</v>
      </c>
      <c r="W92" s="37" t="s">
        <v>387</v>
      </c>
      <c r="X92" s="37" t="s">
        <v>387</v>
      </c>
      <c r="Y92" s="37" t="s">
        <v>61</v>
      </c>
      <c r="Z92" s="37" t="s">
        <v>391</v>
      </c>
      <c r="AA92" s="36" t="s">
        <v>74</v>
      </c>
      <c r="AB92" s="37" t="s">
        <v>300</v>
      </c>
      <c r="AC92" s="37" t="s">
        <v>301</v>
      </c>
    </row>
    <row r="93" spans="1:29" s="36" customFormat="1" ht="15.75" x14ac:dyDescent="0.25">
      <c r="A93" s="34" t="s">
        <v>288</v>
      </c>
      <c r="B93" s="35">
        <v>90</v>
      </c>
      <c r="C93" s="36" t="s">
        <v>36</v>
      </c>
      <c r="D93" s="37" t="s">
        <v>37</v>
      </c>
      <c r="E93" s="37" t="s">
        <v>384</v>
      </c>
      <c r="F93" s="36" t="s">
        <v>57</v>
      </c>
      <c r="G93" s="37" t="s">
        <v>386</v>
      </c>
      <c r="H93" s="37" t="s">
        <v>386</v>
      </c>
      <c r="I93" s="37" t="s">
        <v>386</v>
      </c>
      <c r="J93" s="37" t="s">
        <v>386</v>
      </c>
      <c r="K93" s="37" t="s">
        <v>386</v>
      </c>
      <c r="L93" s="37" t="s">
        <v>386</v>
      </c>
      <c r="M93" s="37" t="s">
        <v>386</v>
      </c>
      <c r="N93" s="37" t="s">
        <v>386</v>
      </c>
      <c r="O93" s="37" t="s">
        <v>386</v>
      </c>
      <c r="P93" s="37" t="s">
        <v>386</v>
      </c>
      <c r="Q93" s="37" t="s">
        <v>91</v>
      </c>
      <c r="R93" s="37" t="s">
        <v>386</v>
      </c>
      <c r="S93" s="37" t="s">
        <v>386</v>
      </c>
      <c r="T93" s="37" t="s">
        <v>386</v>
      </c>
      <c r="U93" s="37" t="s">
        <v>386</v>
      </c>
      <c r="V93" s="37" t="s">
        <v>386</v>
      </c>
      <c r="W93" s="37" t="s">
        <v>386</v>
      </c>
      <c r="X93" s="37" t="s">
        <v>386</v>
      </c>
      <c r="Y93" s="37" t="s">
        <v>130</v>
      </c>
      <c r="Z93" s="37" t="s">
        <v>160</v>
      </c>
      <c r="AA93" s="37" t="s">
        <v>73</v>
      </c>
      <c r="AB93" s="37" t="s">
        <v>302</v>
      </c>
      <c r="AC93" s="37" t="s">
        <v>303</v>
      </c>
    </row>
    <row r="94" spans="1:29" s="36" customFormat="1" ht="15.75" x14ac:dyDescent="0.25">
      <c r="A94" s="34" t="s">
        <v>289</v>
      </c>
      <c r="B94" s="35">
        <v>91</v>
      </c>
      <c r="C94" s="36" t="s">
        <v>36</v>
      </c>
      <c r="D94" s="37" t="s">
        <v>37</v>
      </c>
      <c r="E94" s="36" t="s">
        <v>49</v>
      </c>
      <c r="F94" s="36" t="s">
        <v>57</v>
      </c>
      <c r="G94" s="37" t="s">
        <v>72</v>
      </c>
      <c r="H94" s="37" t="s">
        <v>386</v>
      </c>
      <c r="I94" s="37" t="s">
        <v>386</v>
      </c>
      <c r="J94" s="37" t="s">
        <v>387</v>
      </c>
      <c r="K94" s="37" t="s">
        <v>386</v>
      </c>
      <c r="L94" s="37" t="s">
        <v>386</v>
      </c>
      <c r="M94" s="37" t="s">
        <v>386</v>
      </c>
      <c r="N94" s="37" t="s">
        <v>91</v>
      </c>
      <c r="O94" s="37" t="s">
        <v>386</v>
      </c>
      <c r="P94" s="37" t="s">
        <v>386</v>
      </c>
      <c r="Q94" s="37" t="s">
        <v>91</v>
      </c>
      <c r="R94" s="37" t="s">
        <v>387</v>
      </c>
      <c r="S94" s="37" t="s">
        <v>72</v>
      </c>
      <c r="T94" s="37" t="s">
        <v>386</v>
      </c>
      <c r="U94" s="37" t="s">
        <v>386</v>
      </c>
      <c r="V94" s="37" t="s">
        <v>386</v>
      </c>
      <c r="W94" s="37" t="s">
        <v>386</v>
      </c>
      <c r="X94" s="37" t="s">
        <v>386</v>
      </c>
      <c r="Y94" s="37" t="s">
        <v>58</v>
      </c>
      <c r="Z94" s="37" t="s">
        <v>390</v>
      </c>
      <c r="AA94" s="37" t="s">
        <v>72</v>
      </c>
      <c r="AB94" s="37" t="s">
        <v>177</v>
      </c>
      <c r="AC94" s="37" t="s">
        <v>177</v>
      </c>
    </row>
    <row r="95" spans="1:29" s="36" customFormat="1" ht="15.75" x14ac:dyDescent="0.25">
      <c r="A95" s="34" t="s">
        <v>290</v>
      </c>
      <c r="B95" s="35">
        <v>92</v>
      </c>
      <c r="C95" s="36" t="s">
        <v>36</v>
      </c>
      <c r="D95" s="37" t="s">
        <v>37</v>
      </c>
      <c r="E95" s="37" t="s">
        <v>384</v>
      </c>
      <c r="F95" s="36" t="s">
        <v>57</v>
      </c>
      <c r="G95" s="37" t="s">
        <v>386</v>
      </c>
      <c r="H95" s="37" t="s">
        <v>72</v>
      </c>
      <c r="I95" s="37" t="s">
        <v>386</v>
      </c>
      <c r="J95" s="37" t="s">
        <v>386</v>
      </c>
      <c r="K95" s="37" t="s">
        <v>386</v>
      </c>
      <c r="L95" s="37" t="s">
        <v>72</v>
      </c>
      <c r="M95" s="37" t="s">
        <v>386</v>
      </c>
      <c r="N95" s="37" t="s">
        <v>386</v>
      </c>
      <c r="O95" s="37" t="s">
        <v>72</v>
      </c>
      <c r="P95" s="37" t="s">
        <v>386</v>
      </c>
      <c r="Q95" s="37" t="s">
        <v>72</v>
      </c>
      <c r="R95" s="37" t="s">
        <v>386</v>
      </c>
      <c r="S95" s="37" t="s">
        <v>72</v>
      </c>
      <c r="T95" s="37" t="s">
        <v>386</v>
      </c>
      <c r="U95" s="37" t="s">
        <v>72</v>
      </c>
      <c r="V95" s="37" t="s">
        <v>386</v>
      </c>
      <c r="W95" s="37" t="s">
        <v>386</v>
      </c>
      <c r="X95" s="37" t="s">
        <v>72</v>
      </c>
      <c r="Y95" s="37" t="s">
        <v>183</v>
      </c>
      <c r="Z95" s="37" t="s">
        <v>391</v>
      </c>
      <c r="AA95" s="37" t="s">
        <v>73</v>
      </c>
      <c r="AB95" s="37" t="s">
        <v>177</v>
      </c>
      <c r="AC95" s="37" t="s">
        <v>177</v>
      </c>
    </row>
    <row r="96" spans="1:29" s="36" customFormat="1" ht="15.75" x14ac:dyDescent="0.25">
      <c r="A96" s="34" t="s">
        <v>291</v>
      </c>
      <c r="B96" s="35">
        <v>93</v>
      </c>
      <c r="C96" s="36" t="s">
        <v>36</v>
      </c>
      <c r="D96" s="37" t="s">
        <v>383</v>
      </c>
      <c r="E96" s="37" t="s">
        <v>384</v>
      </c>
      <c r="F96" s="36" t="s">
        <v>57</v>
      </c>
      <c r="G96" s="37" t="s">
        <v>387</v>
      </c>
      <c r="H96" s="37" t="s">
        <v>387</v>
      </c>
      <c r="I96" s="37" t="s">
        <v>386</v>
      </c>
      <c r="J96" s="37" t="s">
        <v>387</v>
      </c>
      <c r="K96" s="37" t="s">
        <v>387</v>
      </c>
      <c r="L96" s="37" t="s">
        <v>386</v>
      </c>
      <c r="M96" s="37" t="s">
        <v>386</v>
      </c>
      <c r="N96" s="37" t="s">
        <v>386</v>
      </c>
      <c r="O96" s="37" t="s">
        <v>387</v>
      </c>
      <c r="P96" s="37" t="s">
        <v>387</v>
      </c>
      <c r="Q96" s="37" t="s">
        <v>91</v>
      </c>
      <c r="R96" s="37" t="s">
        <v>387</v>
      </c>
      <c r="S96" s="37" t="s">
        <v>387</v>
      </c>
      <c r="T96" s="37" t="s">
        <v>387</v>
      </c>
      <c r="U96" s="37" t="s">
        <v>387</v>
      </c>
      <c r="V96" s="37" t="s">
        <v>387</v>
      </c>
      <c r="W96" s="37" t="s">
        <v>387</v>
      </c>
      <c r="X96" s="37" t="s">
        <v>387</v>
      </c>
      <c r="Y96" s="37" t="s">
        <v>230</v>
      </c>
      <c r="Z96" s="37" t="s">
        <v>391</v>
      </c>
      <c r="AA96" s="37" t="s">
        <v>73</v>
      </c>
      <c r="AB96" s="37" t="s">
        <v>304</v>
      </c>
      <c r="AC96" s="37" t="s">
        <v>305</v>
      </c>
    </row>
    <row r="97" spans="1:29" s="36" customFormat="1" ht="15.75" x14ac:dyDescent="0.25">
      <c r="A97" s="34" t="s">
        <v>292</v>
      </c>
      <c r="B97" s="35">
        <v>94</v>
      </c>
      <c r="C97" s="36" t="s">
        <v>36</v>
      </c>
      <c r="D97" s="37" t="s">
        <v>37</v>
      </c>
      <c r="E97" s="37" t="s">
        <v>384</v>
      </c>
      <c r="F97" s="36" t="s">
        <v>57</v>
      </c>
      <c r="G97" s="37" t="s">
        <v>387</v>
      </c>
      <c r="H97" s="37" t="s">
        <v>387</v>
      </c>
      <c r="I97" s="37" t="s">
        <v>387</v>
      </c>
      <c r="J97" s="37" t="s">
        <v>386</v>
      </c>
      <c r="K97" s="37" t="s">
        <v>387</v>
      </c>
      <c r="L97" s="37" t="s">
        <v>386</v>
      </c>
      <c r="M97" s="37" t="s">
        <v>386</v>
      </c>
      <c r="N97" s="37" t="s">
        <v>72</v>
      </c>
      <c r="O97" s="37" t="s">
        <v>386</v>
      </c>
      <c r="P97" s="37" t="s">
        <v>387</v>
      </c>
      <c r="Q97" s="37" t="s">
        <v>388</v>
      </c>
      <c r="R97" s="37" t="s">
        <v>386</v>
      </c>
      <c r="S97" s="37" t="s">
        <v>386</v>
      </c>
      <c r="T97" s="37" t="s">
        <v>387</v>
      </c>
      <c r="U97" s="37" t="s">
        <v>387</v>
      </c>
      <c r="V97" s="37" t="s">
        <v>387</v>
      </c>
      <c r="W97" s="37" t="s">
        <v>387</v>
      </c>
      <c r="X97" s="37" t="s">
        <v>387</v>
      </c>
      <c r="Y97" s="37" t="s">
        <v>195</v>
      </c>
      <c r="Z97" s="37" t="s">
        <v>391</v>
      </c>
      <c r="AA97" s="37" t="s">
        <v>73</v>
      </c>
      <c r="AB97" s="37" t="s">
        <v>306</v>
      </c>
      <c r="AC97" s="37" t="s">
        <v>307</v>
      </c>
    </row>
    <row r="98" spans="1:29" s="36" customFormat="1" ht="15.75" x14ac:dyDescent="0.25">
      <c r="A98" s="34" t="s">
        <v>293</v>
      </c>
      <c r="B98" s="35">
        <v>95</v>
      </c>
      <c r="C98" s="36" t="s">
        <v>36</v>
      </c>
      <c r="D98" s="37" t="s">
        <v>383</v>
      </c>
      <c r="E98" s="37" t="s">
        <v>384</v>
      </c>
      <c r="F98" s="36" t="s">
        <v>57</v>
      </c>
      <c r="G98" s="37" t="s">
        <v>386</v>
      </c>
      <c r="H98" s="37" t="s">
        <v>386</v>
      </c>
      <c r="I98" s="37" t="s">
        <v>386</v>
      </c>
      <c r="J98" s="37" t="s">
        <v>386</v>
      </c>
      <c r="K98" s="37" t="s">
        <v>386</v>
      </c>
      <c r="L98" s="37" t="s">
        <v>386</v>
      </c>
      <c r="M98" s="37" t="s">
        <v>72</v>
      </c>
      <c r="N98" s="37" t="s">
        <v>72</v>
      </c>
      <c r="O98" s="37" t="s">
        <v>386</v>
      </c>
      <c r="P98" s="37" t="s">
        <v>386</v>
      </c>
      <c r="Q98" s="37" t="s">
        <v>91</v>
      </c>
      <c r="R98" s="37" t="s">
        <v>386</v>
      </c>
      <c r="S98" s="37" t="s">
        <v>386</v>
      </c>
      <c r="T98" s="37" t="s">
        <v>387</v>
      </c>
      <c r="U98" s="37" t="s">
        <v>386</v>
      </c>
      <c r="V98" s="37" t="s">
        <v>387</v>
      </c>
      <c r="W98" s="37" t="s">
        <v>386</v>
      </c>
      <c r="X98" s="37" t="s">
        <v>386</v>
      </c>
      <c r="Y98" s="37" t="s">
        <v>308</v>
      </c>
      <c r="Z98" s="37" t="s">
        <v>309</v>
      </c>
      <c r="AA98" s="36" t="s">
        <v>74</v>
      </c>
      <c r="AB98" s="37" t="s">
        <v>310</v>
      </c>
    </row>
    <row r="99" spans="1:29" s="36" customFormat="1" ht="15.75" x14ac:dyDescent="0.25">
      <c r="A99" s="34" t="s">
        <v>294</v>
      </c>
      <c r="B99" s="35">
        <v>96</v>
      </c>
      <c r="C99" s="36" t="s">
        <v>36</v>
      </c>
      <c r="D99" s="37" t="s">
        <v>37</v>
      </c>
      <c r="E99" s="36" t="s">
        <v>49</v>
      </c>
      <c r="F99" s="36" t="s">
        <v>57</v>
      </c>
      <c r="G99" s="37" t="s">
        <v>72</v>
      </c>
      <c r="H99" s="37" t="s">
        <v>72</v>
      </c>
      <c r="I99" s="37" t="s">
        <v>386</v>
      </c>
      <c r="J99" s="37" t="s">
        <v>72</v>
      </c>
      <c r="K99" s="37" t="s">
        <v>72</v>
      </c>
      <c r="L99" s="37" t="s">
        <v>386</v>
      </c>
      <c r="M99" s="37" t="s">
        <v>386</v>
      </c>
      <c r="N99" s="37" t="s">
        <v>386</v>
      </c>
      <c r="O99" s="37" t="s">
        <v>386</v>
      </c>
      <c r="P99" s="37" t="s">
        <v>72</v>
      </c>
      <c r="Q99" s="37" t="s">
        <v>72</v>
      </c>
      <c r="R99" s="37" t="s">
        <v>72</v>
      </c>
      <c r="S99" s="37" t="s">
        <v>72</v>
      </c>
      <c r="T99" s="37" t="s">
        <v>386</v>
      </c>
      <c r="U99" s="37" t="s">
        <v>386</v>
      </c>
      <c r="V99" s="37" t="s">
        <v>386</v>
      </c>
      <c r="W99" s="37" t="s">
        <v>72</v>
      </c>
      <c r="X99" s="37" t="s">
        <v>72</v>
      </c>
      <c r="Y99" s="37" t="s">
        <v>123</v>
      </c>
      <c r="Z99" s="37" t="s">
        <v>391</v>
      </c>
      <c r="AA99" s="37" t="s">
        <v>72</v>
      </c>
      <c r="AB99" s="37" t="s">
        <v>177</v>
      </c>
      <c r="AC99" s="37" t="s">
        <v>177</v>
      </c>
    </row>
    <row r="100" spans="1:29" s="36" customFormat="1" ht="15.75" x14ac:dyDescent="0.25">
      <c r="A100" s="34" t="s">
        <v>311</v>
      </c>
      <c r="B100" s="35">
        <v>97</v>
      </c>
      <c r="C100" s="36" t="s">
        <v>36</v>
      </c>
      <c r="D100" s="37" t="s">
        <v>37</v>
      </c>
      <c r="E100" s="36" t="s">
        <v>49</v>
      </c>
      <c r="F100" s="36" t="s">
        <v>57</v>
      </c>
      <c r="G100" s="37" t="s">
        <v>386</v>
      </c>
      <c r="H100" s="37" t="s">
        <v>386</v>
      </c>
      <c r="I100" s="37" t="s">
        <v>386</v>
      </c>
      <c r="J100" s="37" t="s">
        <v>386</v>
      </c>
      <c r="K100" s="37" t="s">
        <v>386</v>
      </c>
      <c r="L100" s="37" t="s">
        <v>72</v>
      </c>
      <c r="M100" s="37" t="s">
        <v>72</v>
      </c>
      <c r="N100" s="37" t="s">
        <v>72</v>
      </c>
      <c r="O100" s="37" t="s">
        <v>386</v>
      </c>
      <c r="P100" s="37" t="s">
        <v>386</v>
      </c>
      <c r="Q100" s="37" t="s">
        <v>72</v>
      </c>
      <c r="R100" s="37" t="s">
        <v>387</v>
      </c>
      <c r="S100" s="37" t="s">
        <v>387</v>
      </c>
      <c r="T100" s="37" t="s">
        <v>386</v>
      </c>
      <c r="U100" s="37" t="s">
        <v>72</v>
      </c>
      <c r="V100" s="37" t="s">
        <v>386</v>
      </c>
      <c r="W100" s="37" t="s">
        <v>386</v>
      </c>
      <c r="X100" s="37" t="s">
        <v>386</v>
      </c>
      <c r="Y100" s="37" t="s">
        <v>61</v>
      </c>
      <c r="Z100" s="37" t="s">
        <v>160</v>
      </c>
      <c r="AA100" s="37" t="s">
        <v>72</v>
      </c>
      <c r="AB100" s="37" t="s">
        <v>322</v>
      </c>
      <c r="AC100" s="37" t="s">
        <v>323</v>
      </c>
    </row>
    <row r="101" spans="1:29" s="36" customFormat="1" ht="15.75" x14ac:dyDescent="0.25">
      <c r="A101" s="34" t="s">
        <v>312</v>
      </c>
      <c r="B101" s="35">
        <v>98</v>
      </c>
      <c r="C101" s="36" t="s">
        <v>36</v>
      </c>
      <c r="D101" s="37" t="s">
        <v>383</v>
      </c>
      <c r="E101" s="36" t="s">
        <v>49</v>
      </c>
      <c r="F101" s="36" t="s">
        <v>57</v>
      </c>
      <c r="G101" s="37" t="s">
        <v>386</v>
      </c>
      <c r="H101" s="37" t="s">
        <v>387</v>
      </c>
      <c r="I101" s="37" t="s">
        <v>386</v>
      </c>
      <c r="J101" s="37" t="s">
        <v>387</v>
      </c>
      <c r="K101" s="37" t="s">
        <v>386</v>
      </c>
      <c r="L101" s="37" t="s">
        <v>387</v>
      </c>
      <c r="M101" s="37" t="s">
        <v>387</v>
      </c>
      <c r="N101" s="37" t="s">
        <v>72</v>
      </c>
      <c r="O101" s="37" t="s">
        <v>386</v>
      </c>
      <c r="P101" s="37" t="s">
        <v>387</v>
      </c>
      <c r="Q101" s="37" t="s">
        <v>91</v>
      </c>
      <c r="R101" s="37" t="s">
        <v>386</v>
      </c>
      <c r="S101" s="37" t="s">
        <v>387</v>
      </c>
      <c r="T101" s="37" t="s">
        <v>387</v>
      </c>
      <c r="U101" s="37" t="s">
        <v>386</v>
      </c>
      <c r="V101" s="37" t="s">
        <v>387</v>
      </c>
      <c r="W101" s="37" t="s">
        <v>387</v>
      </c>
      <c r="X101" s="37" t="s">
        <v>387</v>
      </c>
      <c r="Y101" s="37" t="s">
        <v>140</v>
      </c>
      <c r="Z101" s="37" t="s">
        <v>390</v>
      </c>
      <c r="AA101" s="36" t="s">
        <v>74</v>
      </c>
      <c r="AB101" s="37" t="s">
        <v>324</v>
      </c>
      <c r="AC101" s="37" t="s">
        <v>325</v>
      </c>
    </row>
    <row r="102" spans="1:29" s="36" customFormat="1" ht="15.75" x14ac:dyDescent="0.25">
      <c r="A102" s="34" t="s">
        <v>313</v>
      </c>
      <c r="B102" s="35">
        <v>99</v>
      </c>
      <c r="C102" s="36" t="s">
        <v>36</v>
      </c>
      <c r="D102" s="37" t="s">
        <v>383</v>
      </c>
      <c r="E102" s="37" t="s">
        <v>384</v>
      </c>
      <c r="F102" s="36" t="s">
        <v>50</v>
      </c>
      <c r="G102" s="37" t="s">
        <v>386</v>
      </c>
      <c r="H102" s="37" t="s">
        <v>386</v>
      </c>
      <c r="I102" s="37" t="s">
        <v>72</v>
      </c>
      <c r="J102" s="37" t="s">
        <v>386</v>
      </c>
      <c r="K102" s="37" t="s">
        <v>387</v>
      </c>
      <c r="L102" s="37" t="s">
        <v>387</v>
      </c>
      <c r="M102" s="37" t="s">
        <v>72</v>
      </c>
      <c r="N102" s="37" t="s">
        <v>387</v>
      </c>
      <c r="O102" s="37" t="s">
        <v>72</v>
      </c>
      <c r="P102" s="37" t="s">
        <v>72</v>
      </c>
      <c r="Q102" s="37" t="s">
        <v>72</v>
      </c>
      <c r="R102" s="37" t="s">
        <v>387</v>
      </c>
      <c r="S102" s="37" t="s">
        <v>387</v>
      </c>
      <c r="T102" s="37" t="s">
        <v>387</v>
      </c>
      <c r="U102" s="37" t="s">
        <v>387</v>
      </c>
      <c r="V102" s="37" t="s">
        <v>387</v>
      </c>
      <c r="W102" s="37" t="s">
        <v>72</v>
      </c>
      <c r="X102" s="37" t="s">
        <v>387</v>
      </c>
      <c r="Y102" s="37" t="s">
        <v>230</v>
      </c>
      <c r="Z102" s="37" t="s">
        <v>66</v>
      </c>
      <c r="AA102" s="37" t="s">
        <v>73</v>
      </c>
      <c r="AB102" s="37" t="s">
        <v>177</v>
      </c>
      <c r="AC102" s="37" t="s">
        <v>177</v>
      </c>
    </row>
    <row r="103" spans="1:29" s="36" customFormat="1" ht="15.75" x14ac:dyDescent="0.25">
      <c r="A103" s="34" t="s">
        <v>314</v>
      </c>
      <c r="B103" s="35">
        <v>100</v>
      </c>
      <c r="C103" s="36" t="s">
        <v>36</v>
      </c>
      <c r="D103" s="36" t="s">
        <v>382</v>
      </c>
      <c r="E103" s="37" t="s">
        <v>47</v>
      </c>
      <c r="F103" s="36" t="s">
        <v>50</v>
      </c>
      <c r="G103" s="37" t="s">
        <v>386</v>
      </c>
      <c r="H103" s="37" t="s">
        <v>386</v>
      </c>
      <c r="I103" s="37" t="s">
        <v>386</v>
      </c>
      <c r="J103" s="37" t="s">
        <v>387</v>
      </c>
      <c r="K103" s="37" t="s">
        <v>387</v>
      </c>
      <c r="L103" s="37" t="s">
        <v>72</v>
      </c>
      <c r="M103" s="37" t="s">
        <v>386</v>
      </c>
      <c r="N103" s="37" t="s">
        <v>72</v>
      </c>
      <c r="O103" s="37" t="s">
        <v>72</v>
      </c>
      <c r="P103" s="37" t="s">
        <v>72</v>
      </c>
      <c r="Q103" s="37" t="s">
        <v>72</v>
      </c>
      <c r="R103" s="37" t="s">
        <v>387</v>
      </c>
      <c r="S103" s="37" t="s">
        <v>387</v>
      </c>
      <c r="T103" s="37" t="s">
        <v>387</v>
      </c>
      <c r="U103" s="37" t="s">
        <v>387</v>
      </c>
      <c r="V103" s="37" t="s">
        <v>387</v>
      </c>
      <c r="W103" s="37" t="s">
        <v>386</v>
      </c>
      <c r="X103" s="37" t="s">
        <v>387</v>
      </c>
      <c r="Y103" s="37" t="s">
        <v>130</v>
      </c>
      <c r="Z103" s="37" t="s">
        <v>391</v>
      </c>
      <c r="AA103" s="37" t="s">
        <v>73</v>
      </c>
      <c r="AB103" s="37" t="s">
        <v>326</v>
      </c>
      <c r="AC103" s="37" t="s">
        <v>177</v>
      </c>
    </row>
    <row r="104" spans="1:29" s="36" customFormat="1" ht="15.75" x14ac:dyDescent="0.25">
      <c r="A104" s="34" t="s">
        <v>315</v>
      </c>
      <c r="B104" s="35">
        <v>101</v>
      </c>
      <c r="C104" s="36" t="s">
        <v>36</v>
      </c>
      <c r="D104" s="36" t="s">
        <v>382</v>
      </c>
      <c r="E104" s="37" t="s">
        <v>47</v>
      </c>
      <c r="F104" s="36" t="s">
        <v>57</v>
      </c>
      <c r="G104" s="37" t="s">
        <v>387</v>
      </c>
      <c r="H104" s="37" t="s">
        <v>387</v>
      </c>
      <c r="I104" s="37" t="s">
        <v>387</v>
      </c>
      <c r="J104" s="37" t="s">
        <v>387</v>
      </c>
      <c r="K104" s="37" t="s">
        <v>387</v>
      </c>
      <c r="L104" s="37" t="s">
        <v>387</v>
      </c>
      <c r="M104" s="37" t="s">
        <v>387</v>
      </c>
      <c r="N104" s="37" t="s">
        <v>72</v>
      </c>
      <c r="O104" s="37" t="s">
        <v>386</v>
      </c>
      <c r="P104" s="37" t="s">
        <v>387</v>
      </c>
      <c r="Q104" s="37" t="s">
        <v>91</v>
      </c>
      <c r="R104" s="37" t="s">
        <v>387</v>
      </c>
      <c r="S104" s="37" t="s">
        <v>386</v>
      </c>
      <c r="T104" s="37" t="s">
        <v>387</v>
      </c>
      <c r="U104" s="37" t="s">
        <v>387</v>
      </c>
      <c r="V104" s="37" t="s">
        <v>387</v>
      </c>
      <c r="W104" s="37" t="s">
        <v>387</v>
      </c>
      <c r="X104" s="37" t="s">
        <v>387</v>
      </c>
      <c r="Y104" s="37" t="s">
        <v>130</v>
      </c>
      <c r="Z104" s="37" t="s">
        <v>391</v>
      </c>
      <c r="AA104" s="37" t="s">
        <v>73</v>
      </c>
      <c r="AB104" s="37" t="s">
        <v>335</v>
      </c>
      <c r="AC104" s="37" t="s">
        <v>336</v>
      </c>
    </row>
    <row r="105" spans="1:29" s="36" customFormat="1" ht="15.75" x14ac:dyDescent="0.25">
      <c r="A105" s="34" t="s">
        <v>316</v>
      </c>
      <c r="B105" s="35">
        <v>102</v>
      </c>
      <c r="C105" s="36" t="s">
        <v>36</v>
      </c>
      <c r="D105" s="37" t="s">
        <v>37</v>
      </c>
      <c r="E105" s="37" t="s">
        <v>384</v>
      </c>
      <c r="F105" s="36" t="s">
        <v>50</v>
      </c>
      <c r="G105" s="37" t="s">
        <v>387</v>
      </c>
      <c r="H105" s="37" t="s">
        <v>387</v>
      </c>
      <c r="I105" s="37" t="s">
        <v>387</v>
      </c>
      <c r="J105" s="37" t="s">
        <v>387</v>
      </c>
      <c r="K105" s="37" t="s">
        <v>387</v>
      </c>
      <c r="L105" s="37" t="s">
        <v>387</v>
      </c>
      <c r="M105" s="37" t="s">
        <v>387</v>
      </c>
      <c r="N105" s="37" t="s">
        <v>387</v>
      </c>
      <c r="O105" s="37" t="s">
        <v>387</v>
      </c>
      <c r="P105" s="37" t="s">
        <v>387</v>
      </c>
      <c r="Q105" s="37" t="s">
        <v>91</v>
      </c>
      <c r="R105" s="37" t="s">
        <v>387</v>
      </c>
      <c r="S105" s="37" t="s">
        <v>387</v>
      </c>
      <c r="T105" s="37" t="s">
        <v>387</v>
      </c>
      <c r="U105" s="37" t="s">
        <v>387</v>
      </c>
      <c r="V105" s="37" t="s">
        <v>387</v>
      </c>
      <c r="W105" s="37" t="s">
        <v>387</v>
      </c>
      <c r="X105" s="37" t="s">
        <v>387</v>
      </c>
      <c r="Y105" s="37" t="s">
        <v>130</v>
      </c>
      <c r="Z105" s="37" t="s">
        <v>66</v>
      </c>
      <c r="AA105" s="36" t="s">
        <v>74</v>
      </c>
      <c r="AB105" s="37" t="s">
        <v>177</v>
      </c>
      <c r="AC105" s="37" t="s">
        <v>177</v>
      </c>
    </row>
    <row r="106" spans="1:29" s="36" customFormat="1" ht="15.75" x14ac:dyDescent="0.25">
      <c r="A106" s="34" t="s">
        <v>317</v>
      </c>
      <c r="B106" s="35">
        <v>103</v>
      </c>
      <c r="C106" s="36" t="s">
        <v>36</v>
      </c>
      <c r="D106" s="37" t="s">
        <v>37</v>
      </c>
      <c r="E106" s="37" t="s">
        <v>384</v>
      </c>
      <c r="F106" s="36" t="s">
        <v>57</v>
      </c>
      <c r="G106" s="37" t="s">
        <v>386</v>
      </c>
      <c r="H106" s="37" t="s">
        <v>387</v>
      </c>
      <c r="I106" s="37" t="s">
        <v>386</v>
      </c>
      <c r="J106" s="37" t="s">
        <v>386</v>
      </c>
      <c r="K106" s="37" t="s">
        <v>387</v>
      </c>
      <c r="L106" s="37" t="s">
        <v>386</v>
      </c>
      <c r="M106" s="37" t="s">
        <v>386</v>
      </c>
      <c r="N106" s="37" t="s">
        <v>91</v>
      </c>
      <c r="O106" s="37" t="s">
        <v>72</v>
      </c>
      <c r="P106" s="37" t="s">
        <v>386</v>
      </c>
      <c r="Q106" s="37" t="s">
        <v>177</v>
      </c>
      <c r="R106" s="37" t="s">
        <v>386</v>
      </c>
      <c r="S106" s="37" t="s">
        <v>386</v>
      </c>
      <c r="T106" s="37" t="s">
        <v>386</v>
      </c>
      <c r="U106" s="37" t="s">
        <v>72</v>
      </c>
      <c r="V106" s="37" t="s">
        <v>386</v>
      </c>
      <c r="W106" s="37" t="s">
        <v>386</v>
      </c>
      <c r="X106" s="37" t="s">
        <v>386</v>
      </c>
      <c r="Y106" s="37" t="s">
        <v>134</v>
      </c>
      <c r="Z106" s="37" t="s">
        <v>66</v>
      </c>
      <c r="AA106" s="37" t="s">
        <v>73</v>
      </c>
      <c r="AB106" s="37" t="s">
        <v>333</v>
      </c>
      <c r="AC106" s="37" t="s">
        <v>334</v>
      </c>
    </row>
    <row r="107" spans="1:29" s="36" customFormat="1" ht="15.75" x14ac:dyDescent="0.25">
      <c r="A107" s="34" t="s">
        <v>318</v>
      </c>
      <c r="B107" s="35">
        <v>104</v>
      </c>
      <c r="C107" s="36" t="s">
        <v>36</v>
      </c>
      <c r="D107" s="37" t="s">
        <v>37</v>
      </c>
      <c r="E107" s="36" t="s">
        <v>49</v>
      </c>
      <c r="F107" s="36" t="s">
        <v>50</v>
      </c>
      <c r="G107" s="37" t="s">
        <v>388</v>
      </c>
      <c r="H107" s="37" t="s">
        <v>387</v>
      </c>
      <c r="I107" s="37" t="s">
        <v>386</v>
      </c>
      <c r="J107" s="37" t="s">
        <v>386</v>
      </c>
      <c r="K107" s="37" t="s">
        <v>72</v>
      </c>
      <c r="L107" s="37" t="s">
        <v>387</v>
      </c>
      <c r="M107" s="37" t="s">
        <v>387</v>
      </c>
      <c r="N107" s="37" t="s">
        <v>177</v>
      </c>
      <c r="O107" s="37" t="s">
        <v>387</v>
      </c>
      <c r="P107" s="37" t="s">
        <v>387</v>
      </c>
      <c r="Q107" s="37" t="s">
        <v>388</v>
      </c>
      <c r="R107" s="37" t="s">
        <v>387</v>
      </c>
      <c r="S107" s="37" t="s">
        <v>177</v>
      </c>
      <c r="T107" s="37" t="s">
        <v>386</v>
      </c>
      <c r="U107" s="37" t="s">
        <v>387</v>
      </c>
      <c r="V107" s="37" t="s">
        <v>388</v>
      </c>
      <c r="W107" s="37" t="s">
        <v>388</v>
      </c>
      <c r="X107" s="37" t="s">
        <v>91</v>
      </c>
      <c r="Y107" s="37" t="s">
        <v>183</v>
      </c>
      <c r="Z107" s="37" t="s">
        <v>160</v>
      </c>
      <c r="AA107" s="36" t="s">
        <v>74</v>
      </c>
      <c r="AB107" s="36" t="s">
        <v>331</v>
      </c>
      <c r="AC107" s="36" t="s">
        <v>332</v>
      </c>
    </row>
    <row r="108" spans="1:29" s="36" customFormat="1" ht="15.75" x14ac:dyDescent="0.25">
      <c r="A108" s="34" t="s">
        <v>319</v>
      </c>
      <c r="B108" s="35">
        <v>105</v>
      </c>
      <c r="C108" s="36" t="s">
        <v>36</v>
      </c>
      <c r="D108" s="37" t="s">
        <v>37</v>
      </c>
      <c r="E108" s="36" t="s">
        <v>49</v>
      </c>
      <c r="F108" s="36" t="s">
        <v>50</v>
      </c>
      <c r="G108" s="37" t="s">
        <v>386</v>
      </c>
      <c r="H108" s="37" t="s">
        <v>386</v>
      </c>
      <c r="I108" s="37" t="s">
        <v>386</v>
      </c>
      <c r="J108" s="37" t="s">
        <v>386</v>
      </c>
      <c r="K108" s="37" t="s">
        <v>386</v>
      </c>
      <c r="L108" s="37" t="s">
        <v>387</v>
      </c>
      <c r="M108" s="37" t="s">
        <v>387</v>
      </c>
      <c r="N108" s="37" t="s">
        <v>386</v>
      </c>
      <c r="O108" s="37" t="s">
        <v>387</v>
      </c>
      <c r="P108" s="37" t="s">
        <v>387</v>
      </c>
      <c r="Q108" s="37" t="s">
        <v>388</v>
      </c>
      <c r="R108" s="37" t="s">
        <v>387</v>
      </c>
      <c r="S108" s="37" t="s">
        <v>387</v>
      </c>
      <c r="T108" s="37" t="s">
        <v>387</v>
      </c>
      <c r="U108" s="37" t="s">
        <v>387</v>
      </c>
      <c r="V108" s="37" t="s">
        <v>387</v>
      </c>
      <c r="W108" s="37" t="s">
        <v>387</v>
      </c>
      <c r="X108" s="37" t="s">
        <v>387</v>
      </c>
      <c r="Y108" s="37" t="s">
        <v>149</v>
      </c>
      <c r="Z108" s="37" t="s">
        <v>391</v>
      </c>
      <c r="AA108" s="36" t="s">
        <v>74</v>
      </c>
      <c r="AB108" s="37" t="s">
        <v>177</v>
      </c>
      <c r="AC108" s="37" t="s">
        <v>177</v>
      </c>
    </row>
    <row r="109" spans="1:29" s="36" customFormat="1" ht="15.75" x14ac:dyDescent="0.25">
      <c r="A109" s="34" t="s">
        <v>320</v>
      </c>
      <c r="B109" s="35">
        <v>106</v>
      </c>
      <c r="C109" s="36" t="s">
        <v>36</v>
      </c>
      <c r="D109" s="37" t="s">
        <v>37</v>
      </c>
      <c r="E109" s="37" t="s">
        <v>384</v>
      </c>
      <c r="F109" s="36" t="s">
        <v>50</v>
      </c>
      <c r="G109" s="37" t="s">
        <v>386</v>
      </c>
      <c r="H109" s="37" t="s">
        <v>387</v>
      </c>
      <c r="I109" s="37" t="s">
        <v>387</v>
      </c>
      <c r="J109" s="37" t="s">
        <v>386</v>
      </c>
      <c r="K109" s="37" t="s">
        <v>387</v>
      </c>
      <c r="L109" s="37" t="s">
        <v>386</v>
      </c>
      <c r="M109" s="37" t="s">
        <v>386</v>
      </c>
      <c r="N109" s="37" t="s">
        <v>386</v>
      </c>
      <c r="O109" s="37" t="s">
        <v>387</v>
      </c>
      <c r="P109" s="37" t="s">
        <v>387</v>
      </c>
      <c r="Q109" s="37" t="s">
        <v>91</v>
      </c>
      <c r="R109" s="37" t="s">
        <v>387</v>
      </c>
      <c r="S109" s="37" t="s">
        <v>386</v>
      </c>
      <c r="T109" s="37" t="s">
        <v>387</v>
      </c>
      <c r="U109" s="37" t="s">
        <v>387</v>
      </c>
      <c r="V109" s="37" t="s">
        <v>387</v>
      </c>
      <c r="W109" s="37" t="s">
        <v>386</v>
      </c>
      <c r="X109" s="37" t="s">
        <v>386</v>
      </c>
      <c r="Y109" s="37" t="s">
        <v>337</v>
      </c>
      <c r="Z109" s="37" t="s">
        <v>66</v>
      </c>
      <c r="AA109" s="37" t="s">
        <v>73</v>
      </c>
      <c r="AB109" s="36" t="s">
        <v>329</v>
      </c>
      <c r="AC109" s="36" t="s">
        <v>330</v>
      </c>
    </row>
    <row r="110" spans="1:29" s="36" customFormat="1" ht="15.75" x14ac:dyDescent="0.25">
      <c r="A110" s="34" t="s">
        <v>321</v>
      </c>
      <c r="B110" s="35">
        <v>107</v>
      </c>
      <c r="C110" s="36" t="s">
        <v>36</v>
      </c>
      <c r="D110" s="37" t="s">
        <v>37</v>
      </c>
      <c r="E110" s="36" t="s">
        <v>49</v>
      </c>
      <c r="F110" s="36" t="s">
        <v>50</v>
      </c>
      <c r="G110" s="37" t="s">
        <v>386</v>
      </c>
      <c r="H110" s="37" t="s">
        <v>387</v>
      </c>
      <c r="I110" s="37" t="s">
        <v>387</v>
      </c>
      <c r="J110" s="37" t="s">
        <v>386</v>
      </c>
      <c r="K110" s="37" t="s">
        <v>387</v>
      </c>
      <c r="L110" s="37" t="s">
        <v>386</v>
      </c>
      <c r="M110" s="37" t="s">
        <v>386</v>
      </c>
      <c r="N110" s="37" t="s">
        <v>386</v>
      </c>
      <c r="O110" s="37" t="s">
        <v>387</v>
      </c>
      <c r="P110" s="37" t="s">
        <v>387</v>
      </c>
      <c r="Q110" s="37" t="s">
        <v>91</v>
      </c>
      <c r="R110" s="37" t="s">
        <v>387</v>
      </c>
      <c r="S110" s="37" t="s">
        <v>386</v>
      </c>
      <c r="T110" s="37" t="s">
        <v>387</v>
      </c>
      <c r="U110" s="37" t="s">
        <v>387</v>
      </c>
      <c r="V110" s="37" t="s">
        <v>387</v>
      </c>
      <c r="W110" s="37" t="s">
        <v>386</v>
      </c>
      <c r="X110" s="37" t="s">
        <v>386</v>
      </c>
      <c r="Y110" s="37" t="s">
        <v>338</v>
      </c>
      <c r="Z110" s="37" t="s">
        <v>66</v>
      </c>
      <c r="AA110" s="36" t="s">
        <v>74</v>
      </c>
      <c r="AB110" s="36" t="s">
        <v>327</v>
      </c>
      <c r="AC110" s="36" t="s">
        <v>328</v>
      </c>
    </row>
    <row r="111" spans="1:29" s="36" customFormat="1" ht="15.75" x14ac:dyDescent="0.25">
      <c r="A111" s="34" t="s">
        <v>339</v>
      </c>
      <c r="B111" s="35">
        <v>108</v>
      </c>
      <c r="C111" s="36" t="s">
        <v>36</v>
      </c>
      <c r="D111" s="37" t="s">
        <v>383</v>
      </c>
      <c r="E111" s="37" t="s">
        <v>47</v>
      </c>
      <c r="F111" s="36" t="s">
        <v>177</v>
      </c>
      <c r="G111" s="37" t="s">
        <v>386</v>
      </c>
      <c r="H111" s="37" t="s">
        <v>386</v>
      </c>
      <c r="I111" s="37" t="s">
        <v>72</v>
      </c>
      <c r="J111" s="37" t="s">
        <v>386</v>
      </c>
      <c r="K111" s="37" t="s">
        <v>386</v>
      </c>
      <c r="L111" s="37" t="s">
        <v>386</v>
      </c>
      <c r="M111" s="37" t="s">
        <v>386</v>
      </c>
      <c r="N111" s="36" t="s">
        <v>177</v>
      </c>
      <c r="O111" s="36" t="s">
        <v>177</v>
      </c>
      <c r="P111" s="36" t="s">
        <v>177</v>
      </c>
      <c r="Q111" s="36" t="s">
        <v>177</v>
      </c>
      <c r="R111" s="36" t="s">
        <v>177</v>
      </c>
      <c r="S111" s="36" t="s">
        <v>177</v>
      </c>
      <c r="T111" s="36" t="s">
        <v>177</v>
      </c>
      <c r="U111" s="36" t="s">
        <v>177</v>
      </c>
      <c r="V111" s="36" t="s">
        <v>177</v>
      </c>
      <c r="W111" s="36" t="s">
        <v>177</v>
      </c>
      <c r="X111" s="36" t="s">
        <v>177</v>
      </c>
      <c r="Y111" s="36" t="s">
        <v>177</v>
      </c>
      <c r="Z111" s="36" t="s">
        <v>177</v>
      </c>
      <c r="AA111" s="36" t="s">
        <v>177</v>
      </c>
      <c r="AB111" s="36" t="s">
        <v>177</v>
      </c>
      <c r="AC111" s="36" t="s">
        <v>177</v>
      </c>
    </row>
    <row r="112" spans="1:29" s="36" customFormat="1" ht="15.75" x14ac:dyDescent="0.25">
      <c r="A112" s="34" t="s">
        <v>340</v>
      </c>
      <c r="B112" s="35">
        <v>109</v>
      </c>
      <c r="C112" s="36" t="s">
        <v>36</v>
      </c>
      <c r="D112" s="37" t="s">
        <v>383</v>
      </c>
      <c r="E112" s="37" t="s">
        <v>384</v>
      </c>
      <c r="F112" s="36" t="s">
        <v>57</v>
      </c>
      <c r="G112" s="37" t="s">
        <v>72</v>
      </c>
      <c r="H112" s="37" t="s">
        <v>72</v>
      </c>
      <c r="I112" s="37" t="s">
        <v>72</v>
      </c>
      <c r="J112" s="37" t="s">
        <v>72</v>
      </c>
      <c r="K112" s="37" t="s">
        <v>72</v>
      </c>
      <c r="L112" s="37" t="s">
        <v>72</v>
      </c>
      <c r="M112" s="37" t="s">
        <v>72</v>
      </c>
      <c r="N112" s="37" t="s">
        <v>91</v>
      </c>
      <c r="O112" s="37" t="s">
        <v>72</v>
      </c>
      <c r="P112" s="37" t="s">
        <v>72</v>
      </c>
      <c r="Q112" s="37" t="s">
        <v>72</v>
      </c>
      <c r="R112" s="37" t="s">
        <v>72</v>
      </c>
      <c r="S112" s="37" t="s">
        <v>72</v>
      </c>
      <c r="T112" s="37" t="s">
        <v>72</v>
      </c>
      <c r="U112" s="37" t="s">
        <v>72</v>
      </c>
      <c r="V112" s="37" t="s">
        <v>386</v>
      </c>
      <c r="W112" s="36" t="s">
        <v>177</v>
      </c>
      <c r="X112" s="36" t="s">
        <v>177</v>
      </c>
      <c r="Y112" s="36" t="s">
        <v>177</v>
      </c>
      <c r="Z112" s="36" t="s">
        <v>177</v>
      </c>
      <c r="AA112" s="36" t="s">
        <v>177</v>
      </c>
      <c r="AB112" s="36" t="s">
        <v>177</v>
      </c>
      <c r="AC112" s="36" t="s">
        <v>177</v>
      </c>
    </row>
    <row r="113" spans="1:29" s="36" customFormat="1" ht="15.75" x14ac:dyDescent="0.25">
      <c r="A113" s="34" t="s">
        <v>341</v>
      </c>
      <c r="B113" s="35">
        <v>110</v>
      </c>
      <c r="C113" s="36" t="s">
        <v>36</v>
      </c>
      <c r="D113" s="37" t="s">
        <v>383</v>
      </c>
      <c r="E113" s="37" t="s">
        <v>384</v>
      </c>
      <c r="F113" s="36" t="s">
        <v>50</v>
      </c>
      <c r="G113" s="37" t="s">
        <v>386</v>
      </c>
      <c r="H113" s="37" t="s">
        <v>72</v>
      </c>
      <c r="I113" s="37" t="s">
        <v>72</v>
      </c>
      <c r="J113" s="37" t="s">
        <v>386</v>
      </c>
      <c r="K113" s="37" t="s">
        <v>386</v>
      </c>
      <c r="L113" s="37" t="s">
        <v>386</v>
      </c>
      <c r="M113" s="37" t="s">
        <v>387</v>
      </c>
      <c r="N113" s="37" t="s">
        <v>387</v>
      </c>
      <c r="O113" s="37" t="s">
        <v>386</v>
      </c>
      <c r="P113" s="37" t="s">
        <v>387</v>
      </c>
      <c r="Q113" s="37" t="s">
        <v>388</v>
      </c>
      <c r="R113" s="37" t="s">
        <v>386</v>
      </c>
      <c r="S113" s="37" t="s">
        <v>72</v>
      </c>
      <c r="T113" s="37" t="s">
        <v>386</v>
      </c>
      <c r="U113" s="37" t="s">
        <v>386</v>
      </c>
      <c r="V113" s="37" t="s">
        <v>386</v>
      </c>
      <c r="W113" s="37" t="s">
        <v>387</v>
      </c>
      <c r="X113" s="37" t="s">
        <v>72</v>
      </c>
      <c r="Y113" s="37" t="s">
        <v>360</v>
      </c>
      <c r="Z113" s="37" t="s">
        <v>390</v>
      </c>
      <c r="AA113" s="37" t="s">
        <v>73</v>
      </c>
      <c r="AB113" s="36" t="s">
        <v>359</v>
      </c>
      <c r="AC113" s="36" t="s">
        <v>358</v>
      </c>
    </row>
    <row r="114" spans="1:29" s="36" customFormat="1" ht="15.75" x14ac:dyDescent="0.25">
      <c r="A114" s="34" t="s">
        <v>342</v>
      </c>
      <c r="B114" s="35">
        <v>111</v>
      </c>
      <c r="C114" s="36" t="s">
        <v>36</v>
      </c>
      <c r="D114" s="37" t="s">
        <v>383</v>
      </c>
      <c r="E114" s="37" t="s">
        <v>384</v>
      </c>
      <c r="F114" s="36" t="s">
        <v>57</v>
      </c>
      <c r="G114" s="37" t="s">
        <v>72</v>
      </c>
      <c r="H114" s="37" t="s">
        <v>386</v>
      </c>
      <c r="I114" s="37" t="s">
        <v>386</v>
      </c>
      <c r="J114" s="37" t="s">
        <v>386</v>
      </c>
      <c r="K114" s="37" t="s">
        <v>386</v>
      </c>
      <c r="L114" s="37" t="s">
        <v>386</v>
      </c>
      <c r="M114" s="37" t="s">
        <v>386</v>
      </c>
      <c r="N114" s="37" t="s">
        <v>387</v>
      </c>
      <c r="O114" s="37" t="s">
        <v>387</v>
      </c>
      <c r="P114" s="37" t="s">
        <v>386</v>
      </c>
      <c r="Q114" s="37" t="s">
        <v>388</v>
      </c>
      <c r="R114" s="37" t="s">
        <v>386</v>
      </c>
      <c r="S114" s="37" t="s">
        <v>72</v>
      </c>
      <c r="T114" s="37" t="s">
        <v>386</v>
      </c>
      <c r="U114" s="37" t="s">
        <v>386</v>
      </c>
      <c r="V114" s="37" t="s">
        <v>387</v>
      </c>
      <c r="W114" s="37" t="s">
        <v>387</v>
      </c>
      <c r="X114" s="37" t="s">
        <v>72</v>
      </c>
      <c r="Y114" s="37" t="s">
        <v>64</v>
      </c>
      <c r="Z114" s="37" t="s">
        <v>390</v>
      </c>
      <c r="AA114" s="37" t="s">
        <v>73</v>
      </c>
      <c r="AB114" s="37" t="s">
        <v>362</v>
      </c>
      <c r="AC114" s="37" t="s">
        <v>361</v>
      </c>
    </row>
    <row r="115" spans="1:29" s="36" customFormat="1" ht="15.75" x14ac:dyDescent="0.25">
      <c r="A115" s="34" t="s">
        <v>343</v>
      </c>
      <c r="B115" s="35">
        <v>112</v>
      </c>
      <c r="C115" s="36" t="s">
        <v>36</v>
      </c>
      <c r="D115" s="37" t="s">
        <v>383</v>
      </c>
      <c r="E115" s="37" t="s">
        <v>47</v>
      </c>
      <c r="F115" s="36" t="s">
        <v>57</v>
      </c>
      <c r="G115" s="37" t="s">
        <v>72</v>
      </c>
      <c r="H115" s="37" t="s">
        <v>72</v>
      </c>
      <c r="I115" s="37" t="s">
        <v>91</v>
      </c>
      <c r="J115" s="37" t="s">
        <v>72</v>
      </c>
      <c r="K115" s="37" t="s">
        <v>386</v>
      </c>
      <c r="L115" s="37" t="s">
        <v>72</v>
      </c>
      <c r="M115" s="37" t="s">
        <v>91</v>
      </c>
      <c r="N115" s="37" t="s">
        <v>91</v>
      </c>
      <c r="O115" s="37" t="s">
        <v>72</v>
      </c>
      <c r="P115" s="37" t="s">
        <v>386</v>
      </c>
      <c r="Q115" s="37" t="s">
        <v>91</v>
      </c>
      <c r="R115" s="37" t="s">
        <v>72</v>
      </c>
      <c r="S115" s="37" t="s">
        <v>72</v>
      </c>
      <c r="T115" s="37" t="s">
        <v>386</v>
      </c>
      <c r="U115" s="37" t="s">
        <v>386</v>
      </c>
      <c r="V115" s="37" t="s">
        <v>386</v>
      </c>
      <c r="W115" s="37" t="s">
        <v>91</v>
      </c>
      <c r="X115" s="37" t="s">
        <v>91</v>
      </c>
      <c r="Y115" s="37" t="s">
        <v>363</v>
      </c>
      <c r="Z115" s="37" t="s">
        <v>390</v>
      </c>
      <c r="AA115" s="37" t="s">
        <v>73</v>
      </c>
      <c r="AB115" s="37" t="s">
        <v>365</v>
      </c>
      <c r="AC115" s="37" t="s">
        <v>364</v>
      </c>
    </row>
    <row r="116" spans="1:29" s="36" customFormat="1" ht="15.75" x14ac:dyDescent="0.25">
      <c r="A116" s="34" t="s">
        <v>344</v>
      </c>
      <c r="B116" s="35">
        <v>113</v>
      </c>
      <c r="C116" s="36" t="s">
        <v>36</v>
      </c>
      <c r="D116" s="36" t="s">
        <v>382</v>
      </c>
      <c r="E116" s="37" t="s">
        <v>384</v>
      </c>
      <c r="F116" s="36" t="s">
        <v>57</v>
      </c>
      <c r="G116" s="37" t="s">
        <v>72</v>
      </c>
      <c r="H116" s="37" t="s">
        <v>386</v>
      </c>
      <c r="I116" s="37" t="s">
        <v>91</v>
      </c>
      <c r="J116" s="37" t="s">
        <v>386</v>
      </c>
      <c r="K116" s="37" t="s">
        <v>91</v>
      </c>
      <c r="L116" s="37" t="s">
        <v>72</v>
      </c>
      <c r="M116" s="37" t="s">
        <v>386</v>
      </c>
      <c r="N116" s="37" t="s">
        <v>386</v>
      </c>
      <c r="O116" s="37" t="s">
        <v>386</v>
      </c>
      <c r="P116" s="37" t="s">
        <v>387</v>
      </c>
      <c r="Q116" s="37" t="s">
        <v>388</v>
      </c>
      <c r="R116" s="37" t="s">
        <v>72</v>
      </c>
      <c r="S116" s="37" t="s">
        <v>72</v>
      </c>
      <c r="T116" s="37" t="s">
        <v>386</v>
      </c>
      <c r="U116" s="37" t="s">
        <v>386</v>
      </c>
      <c r="V116" s="37" t="s">
        <v>386</v>
      </c>
      <c r="W116" s="37" t="s">
        <v>177</v>
      </c>
      <c r="X116" s="37" t="s">
        <v>177</v>
      </c>
      <c r="Y116" s="37" t="s">
        <v>177</v>
      </c>
      <c r="Z116" s="37" t="s">
        <v>177</v>
      </c>
      <c r="AA116" s="37" t="s">
        <v>177</v>
      </c>
      <c r="AB116" s="37" t="s">
        <v>177</v>
      </c>
      <c r="AC116" s="37" t="s">
        <v>177</v>
      </c>
    </row>
    <row r="117" spans="1:29" s="36" customFormat="1" ht="15.75" x14ac:dyDescent="0.25">
      <c r="A117" s="34" t="s">
        <v>345</v>
      </c>
      <c r="B117" s="35">
        <v>114</v>
      </c>
      <c r="C117" s="36" t="s">
        <v>36</v>
      </c>
      <c r="D117" s="37" t="s">
        <v>383</v>
      </c>
      <c r="E117" s="37" t="s">
        <v>384</v>
      </c>
      <c r="F117" s="36" t="s">
        <v>57</v>
      </c>
      <c r="G117" s="37" t="s">
        <v>72</v>
      </c>
      <c r="H117" s="37" t="s">
        <v>72</v>
      </c>
      <c r="I117" s="37" t="s">
        <v>72</v>
      </c>
      <c r="J117" s="37" t="s">
        <v>72</v>
      </c>
      <c r="K117" s="37" t="s">
        <v>72</v>
      </c>
      <c r="L117" s="37" t="s">
        <v>72</v>
      </c>
      <c r="M117" s="37" t="s">
        <v>91</v>
      </c>
      <c r="N117" s="37" t="s">
        <v>91</v>
      </c>
      <c r="O117" s="37" t="s">
        <v>72</v>
      </c>
      <c r="P117" s="37" t="s">
        <v>386</v>
      </c>
      <c r="Q117" s="37" t="s">
        <v>386</v>
      </c>
      <c r="R117" s="37" t="s">
        <v>386</v>
      </c>
      <c r="S117" s="37" t="s">
        <v>72</v>
      </c>
      <c r="T117" s="37" t="s">
        <v>386</v>
      </c>
      <c r="U117" s="37" t="s">
        <v>72</v>
      </c>
      <c r="V117" s="37" t="s">
        <v>72</v>
      </c>
      <c r="W117" s="37" t="s">
        <v>91</v>
      </c>
      <c r="X117" s="37" t="s">
        <v>72</v>
      </c>
      <c r="Y117" s="37" t="s">
        <v>61</v>
      </c>
      <c r="Z117" s="37" t="s">
        <v>390</v>
      </c>
      <c r="AA117" s="37" t="s">
        <v>73</v>
      </c>
      <c r="AB117" s="37" t="s">
        <v>177</v>
      </c>
      <c r="AC117" s="37" t="s">
        <v>366</v>
      </c>
    </row>
    <row r="118" spans="1:29" s="36" customFormat="1" ht="15.75" x14ac:dyDescent="0.25">
      <c r="A118" s="34" t="s">
        <v>346</v>
      </c>
      <c r="B118" s="35">
        <v>115</v>
      </c>
      <c r="C118" s="36" t="s">
        <v>36</v>
      </c>
      <c r="D118" s="37" t="s">
        <v>383</v>
      </c>
      <c r="E118" s="37" t="s">
        <v>384</v>
      </c>
      <c r="F118" s="36" t="s">
        <v>57</v>
      </c>
      <c r="G118" s="37" t="s">
        <v>72</v>
      </c>
      <c r="H118" s="37" t="s">
        <v>386</v>
      </c>
      <c r="I118" s="37" t="s">
        <v>72</v>
      </c>
      <c r="J118" s="37" t="s">
        <v>386</v>
      </c>
      <c r="K118" s="37" t="s">
        <v>72</v>
      </c>
      <c r="L118" s="37" t="s">
        <v>387</v>
      </c>
      <c r="M118" s="37" t="s">
        <v>386</v>
      </c>
      <c r="N118" s="37" t="s">
        <v>386</v>
      </c>
      <c r="O118" s="37" t="s">
        <v>72</v>
      </c>
      <c r="P118" s="37" t="s">
        <v>387</v>
      </c>
      <c r="Q118" s="37" t="s">
        <v>388</v>
      </c>
      <c r="R118" s="37" t="s">
        <v>387</v>
      </c>
      <c r="S118" s="37" t="s">
        <v>72</v>
      </c>
      <c r="T118" s="37" t="s">
        <v>387</v>
      </c>
      <c r="U118" s="37" t="s">
        <v>386</v>
      </c>
      <c r="V118" s="37" t="s">
        <v>386</v>
      </c>
      <c r="W118" s="37" t="s">
        <v>72</v>
      </c>
      <c r="X118" s="37" t="s">
        <v>72</v>
      </c>
      <c r="Y118" s="37" t="s">
        <v>369</v>
      </c>
      <c r="Z118" s="37" t="s">
        <v>66</v>
      </c>
      <c r="AA118" s="37" t="s">
        <v>73</v>
      </c>
      <c r="AB118" s="37" t="s">
        <v>368</v>
      </c>
      <c r="AC118" s="37" t="s">
        <v>367</v>
      </c>
    </row>
    <row r="119" spans="1:29" s="36" customFormat="1" ht="15.75" x14ac:dyDescent="0.25">
      <c r="A119" s="34" t="s">
        <v>347</v>
      </c>
      <c r="B119" s="35">
        <v>116</v>
      </c>
      <c r="C119" s="36" t="s">
        <v>36</v>
      </c>
      <c r="D119" s="37" t="s">
        <v>383</v>
      </c>
      <c r="E119" s="37" t="s">
        <v>47</v>
      </c>
      <c r="F119" s="36" t="s">
        <v>50</v>
      </c>
      <c r="G119" s="37" t="s">
        <v>72</v>
      </c>
      <c r="H119" s="37" t="s">
        <v>72</v>
      </c>
      <c r="I119" s="37" t="s">
        <v>386</v>
      </c>
      <c r="J119" s="37" t="s">
        <v>386</v>
      </c>
      <c r="K119" s="37" t="s">
        <v>386</v>
      </c>
      <c r="L119" s="37" t="s">
        <v>386</v>
      </c>
      <c r="M119" s="37" t="s">
        <v>387</v>
      </c>
      <c r="N119" s="37" t="s">
        <v>386</v>
      </c>
      <c r="O119" s="37" t="s">
        <v>386</v>
      </c>
      <c r="P119" s="37" t="s">
        <v>386</v>
      </c>
      <c r="Q119" s="37" t="s">
        <v>72</v>
      </c>
      <c r="R119" s="37" t="s">
        <v>386</v>
      </c>
      <c r="S119" s="37" t="s">
        <v>386</v>
      </c>
      <c r="T119" s="37" t="s">
        <v>386</v>
      </c>
      <c r="U119" s="37" t="s">
        <v>72</v>
      </c>
      <c r="V119" s="37" t="s">
        <v>386</v>
      </c>
      <c r="W119" s="37" t="s">
        <v>386</v>
      </c>
      <c r="X119" s="37" t="s">
        <v>386</v>
      </c>
      <c r="Y119" s="37" t="s">
        <v>123</v>
      </c>
      <c r="Z119" s="37" t="s">
        <v>66</v>
      </c>
      <c r="AA119" s="37" t="s">
        <v>73</v>
      </c>
      <c r="AB119" s="37" t="s">
        <v>370</v>
      </c>
      <c r="AC119" s="37" t="s">
        <v>177</v>
      </c>
    </row>
    <row r="120" spans="1:29" s="36" customFormat="1" ht="15.75" x14ac:dyDescent="0.25">
      <c r="A120" s="34" t="s">
        <v>348</v>
      </c>
      <c r="B120" s="35">
        <v>117</v>
      </c>
      <c r="C120" s="36" t="s">
        <v>36</v>
      </c>
      <c r="D120" s="37" t="s">
        <v>383</v>
      </c>
      <c r="E120" s="36" t="s">
        <v>49</v>
      </c>
      <c r="F120" s="36" t="s">
        <v>50</v>
      </c>
      <c r="G120" s="37" t="s">
        <v>72</v>
      </c>
      <c r="H120" s="37" t="s">
        <v>72</v>
      </c>
      <c r="I120" s="37" t="s">
        <v>386</v>
      </c>
      <c r="J120" s="37" t="s">
        <v>386</v>
      </c>
      <c r="K120" s="37" t="s">
        <v>386</v>
      </c>
      <c r="L120" s="37" t="s">
        <v>386</v>
      </c>
      <c r="M120" s="37" t="s">
        <v>72</v>
      </c>
      <c r="N120" s="37" t="s">
        <v>387</v>
      </c>
      <c r="O120" s="37" t="s">
        <v>72</v>
      </c>
      <c r="P120" s="37" t="s">
        <v>387</v>
      </c>
      <c r="Q120" s="37" t="s">
        <v>72</v>
      </c>
      <c r="R120" s="37" t="s">
        <v>72</v>
      </c>
      <c r="S120" s="37" t="s">
        <v>386</v>
      </c>
      <c r="T120" s="37" t="s">
        <v>387</v>
      </c>
      <c r="U120" s="37" t="s">
        <v>72</v>
      </c>
      <c r="V120" s="37" t="s">
        <v>72</v>
      </c>
      <c r="W120" s="37" t="s">
        <v>91</v>
      </c>
      <c r="X120" s="37" t="s">
        <v>72</v>
      </c>
      <c r="Y120" s="37" t="s">
        <v>229</v>
      </c>
      <c r="Z120" s="37" t="s">
        <v>391</v>
      </c>
      <c r="AA120" s="36" t="s">
        <v>70</v>
      </c>
      <c r="AB120" s="37" t="s">
        <v>177</v>
      </c>
      <c r="AC120" s="37" t="s">
        <v>177</v>
      </c>
    </row>
    <row r="121" spans="1:29" s="36" customFormat="1" ht="15.75" x14ac:dyDescent="0.25">
      <c r="A121" s="34" t="s">
        <v>349</v>
      </c>
      <c r="B121" s="35">
        <v>118</v>
      </c>
      <c r="C121" s="36" t="s">
        <v>36</v>
      </c>
      <c r="D121" s="37" t="s">
        <v>383</v>
      </c>
      <c r="E121" s="37" t="s">
        <v>47</v>
      </c>
      <c r="F121" s="36" t="s">
        <v>50</v>
      </c>
      <c r="G121" s="37" t="s">
        <v>72</v>
      </c>
      <c r="H121" s="37" t="s">
        <v>72</v>
      </c>
      <c r="I121" s="37" t="s">
        <v>386</v>
      </c>
      <c r="J121" s="37" t="s">
        <v>386</v>
      </c>
      <c r="K121" s="37" t="s">
        <v>386</v>
      </c>
      <c r="L121" s="37" t="s">
        <v>386</v>
      </c>
      <c r="M121" s="37" t="s">
        <v>387</v>
      </c>
      <c r="N121" s="37" t="s">
        <v>387</v>
      </c>
      <c r="O121" s="37" t="s">
        <v>386</v>
      </c>
      <c r="P121" s="37" t="s">
        <v>387</v>
      </c>
      <c r="Q121" s="37" t="s">
        <v>91</v>
      </c>
      <c r="R121" s="37" t="s">
        <v>386</v>
      </c>
      <c r="S121" s="37" t="s">
        <v>386</v>
      </c>
      <c r="T121" s="37" t="s">
        <v>387</v>
      </c>
      <c r="U121" s="37" t="s">
        <v>386</v>
      </c>
      <c r="V121" s="37" t="s">
        <v>386</v>
      </c>
      <c r="W121" s="37" t="s">
        <v>386</v>
      </c>
      <c r="X121" s="37" t="s">
        <v>386</v>
      </c>
      <c r="Y121" s="37" t="s">
        <v>186</v>
      </c>
      <c r="Z121" s="37" t="s">
        <v>66</v>
      </c>
      <c r="AA121" s="36" t="s">
        <v>74</v>
      </c>
      <c r="AB121" s="37" t="s">
        <v>371</v>
      </c>
      <c r="AC121" s="37" t="s">
        <v>372</v>
      </c>
    </row>
    <row r="122" spans="1:29" s="36" customFormat="1" ht="15.75" x14ac:dyDescent="0.25">
      <c r="A122" s="34" t="s">
        <v>350</v>
      </c>
      <c r="B122" s="35">
        <v>119</v>
      </c>
      <c r="C122" s="36" t="s">
        <v>36</v>
      </c>
      <c r="D122" s="37" t="s">
        <v>383</v>
      </c>
      <c r="E122" s="37" t="s">
        <v>47</v>
      </c>
      <c r="F122" s="36" t="s">
        <v>50</v>
      </c>
      <c r="G122" s="37" t="s">
        <v>72</v>
      </c>
      <c r="H122" s="37" t="s">
        <v>386</v>
      </c>
      <c r="I122" s="37" t="s">
        <v>72</v>
      </c>
      <c r="J122" s="37" t="s">
        <v>387</v>
      </c>
      <c r="K122" s="37" t="s">
        <v>72</v>
      </c>
      <c r="L122" s="37" t="s">
        <v>72</v>
      </c>
      <c r="M122" s="37" t="s">
        <v>72</v>
      </c>
      <c r="N122" s="37" t="s">
        <v>91</v>
      </c>
      <c r="O122" s="37" t="s">
        <v>386</v>
      </c>
      <c r="P122" s="37" t="s">
        <v>72</v>
      </c>
      <c r="Q122" s="37" t="s">
        <v>386</v>
      </c>
      <c r="R122" s="37" t="s">
        <v>91</v>
      </c>
      <c r="S122" s="37" t="s">
        <v>386</v>
      </c>
      <c r="T122" s="37" t="s">
        <v>72</v>
      </c>
      <c r="U122" s="37" t="s">
        <v>72</v>
      </c>
      <c r="V122" s="37" t="s">
        <v>91</v>
      </c>
      <c r="W122" s="37" t="s">
        <v>386</v>
      </c>
      <c r="X122" s="37" t="s">
        <v>72</v>
      </c>
      <c r="Y122" s="37" t="s">
        <v>363</v>
      </c>
      <c r="Z122" s="37" t="s">
        <v>66</v>
      </c>
      <c r="AA122" s="37" t="s">
        <v>72</v>
      </c>
      <c r="AB122" s="37" t="s">
        <v>177</v>
      </c>
      <c r="AC122" s="37" t="s">
        <v>177</v>
      </c>
    </row>
    <row r="123" spans="1:29" s="36" customFormat="1" ht="15.75" x14ac:dyDescent="0.25">
      <c r="A123" s="34" t="s">
        <v>351</v>
      </c>
      <c r="B123" s="35">
        <v>120</v>
      </c>
      <c r="C123" s="36" t="s">
        <v>36</v>
      </c>
      <c r="D123" s="37" t="s">
        <v>176</v>
      </c>
      <c r="E123" s="36" t="s">
        <v>49</v>
      </c>
      <c r="F123" s="36" t="s">
        <v>57</v>
      </c>
      <c r="G123" s="37" t="s">
        <v>72</v>
      </c>
      <c r="H123" s="37" t="s">
        <v>386</v>
      </c>
      <c r="I123" s="37" t="s">
        <v>72</v>
      </c>
      <c r="J123" s="37" t="s">
        <v>72</v>
      </c>
      <c r="K123" s="37" t="s">
        <v>72</v>
      </c>
      <c r="L123" s="37" t="s">
        <v>386</v>
      </c>
      <c r="M123" s="37" t="s">
        <v>386</v>
      </c>
      <c r="N123" s="37" t="s">
        <v>386</v>
      </c>
      <c r="O123" s="37" t="s">
        <v>386</v>
      </c>
      <c r="P123" s="37" t="s">
        <v>72</v>
      </c>
      <c r="Q123" s="37" t="s">
        <v>386</v>
      </c>
      <c r="R123" s="37" t="s">
        <v>386</v>
      </c>
      <c r="S123" s="37" t="s">
        <v>72</v>
      </c>
      <c r="T123" s="37" t="s">
        <v>386</v>
      </c>
      <c r="U123" s="37" t="s">
        <v>386</v>
      </c>
      <c r="V123" s="37" t="s">
        <v>386</v>
      </c>
      <c r="W123" s="37" t="s">
        <v>72</v>
      </c>
      <c r="X123" s="37" t="s">
        <v>386</v>
      </c>
      <c r="Y123" s="37" t="s">
        <v>374</v>
      </c>
      <c r="Z123" s="37" t="s">
        <v>66</v>
      </c>
      <c r="AA123" s="37" t="s">
        <v>73</v>
      </c>
      <c r="AB123" s="37" t="s">
        <v>177</v>
      </c>
      <c r="AC123" s="37" t="s">
        <v>373</v>
      </c>
    </row>
    <row r="124" spans="1:29" s="36" customFormat="1" ht="15.75" x14ac:dyDescent="0.25">
      <c r="A124" s="34" t="s">
        <v>352</v>
      </c>
      <c r="B124" s="35">
        <v>121</v>
      </c>
      <c r="C124" s="36" t="s">
        <v>36</v>
      </c>
      <c r="D124" s="37" t="s">
        <v>176</v>
      </c>
      <c r="E124" s="36" t="s">
        <v>49</v>
      </c>
      <c r="F124" s="36" t="s">
        <v>57</v>
      </c>
      <c r="G124" s="37" t="s">
        <v>386</v>
      </c>
      <c r="H124" s="37" t="s">
        <v>386</v>
      </c>
      <c r="I124" s="37" t="s">
        <v>386</v>
      </c>
      <c r="J124" s="37" t="s">
        <v>386</v>
      </c>
      <c r="K124" s="37" t="s">
        <v>386</v>
      </c>
      <c r="L124" s="37" t="s">
        <v>386</v>
      </c>
      <c r="M124" s="37" t="s">
        <v>386</v>
      </c>
      <c r="N124" s="37" t="s">
        <v>386</v>
      </c>
      <c r="O124" s="37" t="s">
        <v>386</v>
      </c>
      <c r="P124" s="37" t="s">
        <v>386</v>
      </c>
      <c r="Q124" s="37" t="s">
        <v>91</v>
      </c>
      <c r="R124" s="37" t="s">
        <v>386</v>
      </c>
      <c r="S124" s="37" t="s">
        <v>386</v>
      </c>
      <c r="T124" s="37" t="s">
        <v>386</v>
      </c>
      <c r="U124" s="37" t="s">
        <v>386</v>
      </c>
      <c r="V124" s="37" t="s">
        <v>386</v>
      </c>
      <c r="W124" s="37" t="s">
        <v>386</v>
      </c>
      <c r="X124" s="37" t="s">
        <v>386</v>
      </c>
      <c r="Y124" s="37" t="s">
        <v>227</v>
      </c>
      <c r="Z124" s="37" t="s">
        <v>66</v>
      </c>
      <c r="AA124" s="37" t="s">
        <v>73</v>
      </c>
      <c r="AB124" s="37" t="s">
        <v>177</v>
      </c>
      <c r="AC124" s="37" t="s">
        <v>177</v>
      </c>
    </row>
    <row r="125" spans="1:29" s="36" customFormat="1" ht="15.75" x14ac:dyDescent="0.25">
      <c r="A125" s="34" t="s">
        <v>353</v>
      </c>
      <c r="B125" s="35">
        <v>122</v>
      </c>
      <c r="C125" s="36" t="s">
        <v>36</v>
      </c>
      <c r="D125" s="37" t="s">
        <v>383</v>
      </c>
      <c r="E125" s="37" t="s">
        <v>47</v>
      </c>
      <c r="F125" s="36" t="s">
        <v>57</v>
      </c>
      <c r="G125" s="37" t="s">
        <v>72</v>
      </c>
      <c r="H125" s="37" t="s">
        <v>386</v>
      </c>
      <c r="I125" s="37" t="s">
        <v>91</v>
      </c>
      <c r="J125" s="37" t="s">
        <v>91</v>
      </c>
      <c r="K125" s="37" t="s">
        <v>388</v>
      </c>
      <c r="L125" s="37" t="s">
        <v>72</v>
      </c>
      <c r="M125" s="37" t="s">
        <v>386</v>
      </c>
      <c r="N125" s="37" t="s">
        <v>91</v>
      </c>
      <c r="O125" s="37" t="s">
        <v>72</v>
      </c>
      <c r="P125" s="37" t="s">
        <v>72</v>
      </c>
      <c r="Q125" s="37" t="s">
        <v>72</v>
      </c>
      <c r="R125" s="37" t="s">
        <v>386</v>
      </c>
      <c r="S125" s="37" t="s">
        <v>72</v>
      </c>
      <c r="T125" s="37" t="s">
        <v>72</v>
      </c>
      <c r="U125" s="37" t="s">
        <v>388</v>
      </c>
      <c r="V125" s="37" t="s">
        <v>388</v>
      </c>
      <c r="W125" s="37" t="s">
        <v>91</v>
      </c>
      <c r="X125" s="37" t="s">
        <v>91</v>
      </c>
      <c r="Y125" s="37" t="s">
        <v>177</v>
      </c>
      <c r="Z125" s="37" t="s">
        <v>390</v>
      </c>
      <c r="AA125" s="36" t="s">
        <v>71</v>
      </c>
      <c r="AB125" s="37" t="s">
        <v>177</v>
      </c>
      <c r="AC125" s="37" t="s">
        <v>177</v>
      </c>
    </row>
    <row r="126" spans="1:29" s="36" customFormat="1" ht="15.75" x14ac:dyDescent="0.25">
      <c r="A126" s="34" t="s">
        <v>354</v>
      </c>
      <c r="B126" s="35">
        <v>123</v>
      </c>
      <c r="C126" s="36" t="s">
        <v>36</v>
      </c>
      <c r="D126" s="37" t="s">
        <v>383</v>
      </c>
      <c r="E126" s="36" t="s">
        <v>49</v>
      </c>
      <c r="F126" s="36" t="s">
        <v>50</v>
      </c>
      <c r="G126" s="37" t="s">
        <v>72</v>
      </c>
      <c r="H126" s="37" t="s">
        <v>386</v>
      </c>
      <c r="I126" s="37" t="s">
        <v>72</v>
      </c>
      <c r="J126" s="37" t="s">
        <v>386</v>
      </c>
      <c r="K126" s="37" t="s">
        <v>72</v>
      </c>
      <c r="L126" s="37" t="s">
        <v>386</v>
      </c>
      <c r="M126" s="37" t="s">
        <v>91</v>
      </c>
      <c r="N126" s="37" t="s">
        <v>386</v>
      </c>
      <c r="O126" s="37" t="s">
        <v>387</v>
      </c>
      <c r="P126" s="37" t="s">
        <v>177</v>
      </c>
      <c r="Q126" s="37" t="s">
        <v>177</v>
      </c>
      <c r="R126" s="37" t="s">
        <v>177</v>
      </c>
      <c r="S126" s="37" t="s">
        <v>177</v>
      </c>
      <c r="T126" s="37" t="s">
        <v>177</v>
      </c>
      <c r="U126" s="37" t="s">
        <v>177</v>
      </c>
      <c r="V126" s="37" t="s">
        <v>177</v>
      </c>
      <c r="W126" s="37" t="s">
        <v>177</v>
      </c>
      <c r="X126" s="37" t="s">
        <v>177</v>
      </c>
      <c r="Y126" s="37" t="s">
        <v>177</v>
      </c>
      <c r="Z126" s="37" t="s">
        <v>177</v>
      </c>
      <c r="AA126" s="37" t="s">
        <v>177</v>
      </c>
      <c r="AB126" s="37" t="s">
        <v>177</v>
      </c>
      <c r="AC126" s="37" t="s">
        <v>177</v>
      </c>
    </row>
    <row r="127" spans="1:29" s="36" customFormat="1" ht="15.75" x14ac:dyDescent="0.25">
      <c r="A127" s="34" t="s">
        <v>355</v>
      </c>
      <c r="B127" s="35">
        <v>124</v>
      </c>
      <c r="C127" s="36" t="s">
        <v>36</v>
      </c>
      <c r="D127" s="37" t="s">
        <v>383</v>
      </c>
      <c r="E127" s="37" t="s">
        <v>47</v>
      </c>
      <c r="F127" s="36" t="s">
        <v>50</v>
      </c>
      <c r="G127" s="37" t="s">
        <v>72</v>
      </c>
      <c r="H127" s="37" t="s">
        <v>386</v>
      </c>
      <c r="I127" s="37" t="s">
        <v>387</v>
      </c>
      <c r="J127" s="37" t="s">
        <v>387</v>
      </c>
      <c r="K127" s="37" t="s">
        <v>386</v>
      </c>
      <c r="L127" s="37" t="s">
        <v>72</v>
      </c>
      <c r="M127" s="37" t="s">
        <v>386</v>
      </c>
      <c r="N127" s="37" t="s">
        <v>72</v>
      </c>
      <c r="O127" s="37" t="s">
        <v>386</v>
      </c>
      <c r="P127" s="37" t="s">
        <v>387</v>
      </c>
      <c r="Q127" s="37" t="s">
        <v>91</v>
      </c>
      <c r="R127" s="37" t="s">
        <v>386</v>
      </c>
      <c r="S127" s="37" t="s">
        <v>387</v>
      </c>
      <c r="T127" s="37" t="s">
        <v>386</v>
      </c>
      <c r="U127" s="37" t="s">
        <v>386</v>
      </c>
      <c r="V127" s="37" t="s">
        <v>386</v>
      </c>
      <c r="W127" s="37" t="s">
        <v>386</v>
      </c>
      <c r="X127" s="37" t="s">
        <v>387</v>
      </c>
      <c r="Y127" s="37" t="s">
        <v>132</v>
      </c>
      <c r="Z127" s="37" t="s">
        <v>66</v>
      </c>
      <c r="AA127" s="37" t="s">
        <v>73</v>
      </c>
      <c r="AB127" s="37" t="s">
        <v>177</v>
      </c>
      <c r="AC127" s="37" t="s">
        <v>177</v>
      </c>
    </row>
    <row r="128" spans="1:29" s="36" customFormat="1" ht="15.75" x14ac:dyDescent="0.25">
      <c r="A128" s="34" t="s">
        <v>356</v>
      </c>
      <c r="B128" s="35">
        <v>125</v>
      </c>
      <c r="C128" s="36" t="s">
        <v>36</v>
      </c>
      <c r="D128" s="37" t="s">
        <v>37</v>
      </c>
      <c r="E128" s="37" t="s">
        <v>384</v>
      </c>
      <c r="F128" s="36" t="s">
        <v>57</v>
      </c>
      <c r="G128" s="37" t="s">
        <v>72</v>
      </c>
      <c r="H128" s="37" t="s">
        <v>386</v>
      </c>
      <c r="I128" s="37" t="s">
        <v>386</v>
      </c>
      <c r="J128" s="37" t="s">
        <v>72</v>
      </c>
      <c r="K128" s="37" t="s">
        <v>72</v>
      </c>
      <c r="L128" s="37" t="s">
        <v>386</v>
      </c>
      <c r="M128" s="37" t="s">
        <v>387</v>
      </c>
      <c r="N128" s="37" t="s">
        <v>72</v>
      </c>
      <c r="O128" s="37" t="s">
        <v>91</v>
      </c>
      <c r="P128" s="37" t="s">
        <v>386</v>
      </c>
      <c r="Q128" s="37" t="s">
        <v>91</v>
      </c>
      <c r="R128" s="37" t="s">
        <v>386</v>
      </c>
      <c r="S128" s="37" t="s">
        <v>387</v>
      </c>
      <c r="T128" s="37" t="s">
        <v>386</v>
      </c>
      <c r="U128" s="37" t="s">
        <v>91</v>
      </c>
      <c r="V128" s="37" t="s">
        <v>387</v>
      </c>
      <c r="W128" s="37" t="s">
        <v>177</v>
      </c>
      <c r="X128" s="37" t="s">
        <v>177</v>
      </c>
      <c r="Y128" s="37" t="s">
        <v>177</v>
      </c>
      <c r="Z128" s="37" t="s">
        <v>177</v>
      </c>
      <c r="AA128" s="37" t="s">
        <v>177</v>
      </c>
      <c r="AB128" s="37" t="s">
        <v>177</v>
      </c>
      <c r="AC128" s="37" t="s">
        <v>177</v>
      </c>
    </row>
    <row r="129" spans="1:29" s="36" customFormat="1" ht="15.75" x14ac:dyDescent="0.25">
      <c r="A129" s="34" t="s">
        <v>357</v>
      </c>
      <c r="B129" s="35">
        <v>126</v>
      </c>
      <c r="C129" s="36" t="s">
        <v>36</v>
      </c>
      <c r="D129" s="37" t="s">
        <v>383</v>
      </c>
      <c r="E129" s="36" t="s">
        <v>49</v>
      </c>
      <c r="F129" s="36" t="s">
        <v>50</v>
      </c>
      <c r="G129" s="37" t="s">
        <v>386</v>
      </c>
      <c r="H129" s="37" t="s">
        <v>177</v>
      </c>
      <c r="I129" s="37" t="s">
        <v>177</v>
      </c>
      <c r="J129" s="37" t="s">
        <v>177</v>
      </c>
      <c r="K129" s="37" t="s">
        <v>177</v>
      </c>
      <c r="L129" s="37" t="s">
        <v>177</v>
      </c>
      <c r="M129" s="37" t="s">
        <v>177</v>
      </c>
      <c r="N129" s="37" t="s">
        <v>177</v>
      </c>
      <c r="O129" s="37" t="s">
        <v>177</v>
      </c>
      <c r="P129" s="37" t="s">
        <v>177</v>
      </c>
      <c r="Q129" s="37" t="s">
        <v>177</v>
      </c>
      <c r="R129" s="37" t="s">
        <v>177</v>
      </c>
      <c r="S129" s="37" t="s">
        <v>177</v>
      </c>
      <c r="T129" s="37" t="s">
        <v>177</v>
      </c>
      <c r="U129" s="37" t="s">
        <v>177</v>
      </c>
      <c r="V129" s="37" t="s">
        <v>177</v>
      </c>
      <c r="W129" s="37" t="s">
        <v>177</v>
      </c>
      <c r="X129" s="37" t="s">
        <v>177</v>
      </c>
      <c r="Y129" s="37" t="s">
        <v>177</v>
      </c>
      <c r="Z129" s="37" t="s">
        <v>177</v>
      </c>
      <c r="AA129" s="37" t="s">
        <v>177</v>
      </c>
      <c r="AB129" s="37" t="s">
        <v>177</v>
      </c>
      <c r="AC129" s="37" t="s">
        <v>177</v>
      </c>
    </row>
    <row r="130" spans="1:29" s="36" customFormat="1" ht="15.75" x14ac:dyDescent="0.25">
      <c r="A130" s="34" t="s">
        <v>375</v>
      </c>
      <c r="B130" s="35">
        <v>127</v>
      </c>
      <c r="C130" s="36" t="s">
        <v>36</v>
      </c>
      <c r="D130" s="37" t="s">
        <v>377</v>
      </c>
      <c r="E130" s="36" t="s">
        <v>49</v>
      </c>
      <c r="F130" s="36" t="s">
        <v>50</v>
      </c>
      <c r="G130" s="37" t="s">
        <v>387</v>
      </c>
      <c r="H130" s="37" t="s">
        <v>387</v>
      </c>
      <c r="I130" s="37" t="s">
        <v>387</v>
      </c>
      <c r="J130" s="37" t="s">
        <v>387</v>
      </c>
      <c r="K130" s="37" t="s">
        <v>386</v>
      </c>
      <c r="L130" s="37" t="s">
        <v>386</v>
      </c>
      <c r="M130" s="37" t="s">
        <v>387</v>
      </c>
      <c r="N130" s="37" t="s">
        <v>387</v>
      </c>
      <c r="O130" s="37" t="s">
        <v>386</v>
      </c>
      <c r="P130" s="37" t="s">
        <v>386</v>
      </c>
      <c r="Q130" s="37" t="s">
        <v>388</v>
      </c>
      <c r="R130" s="37" t="s">
        <v>386</v>
      </c>
      <c r="S130" s="37" t="s">
        <v>386</v>
      </c>
      <c r="T130" s="37" t="s">
        <v>387</v>
      </c>
      <c r="U130" s="37" t="s">
        <v>387</v>
      </c>
      <c r="V130" s="37" t="s">
        <v>387</v>
      </c>
      <c r="W130" s="37" t="s">
        <v>387</v>
      </c>
      <c r="X130" s="37" t="s">
        <v>72</v>
      </c>
      <c r="Y130" s="37" t="s">
        <v>369</v>
      </c>
      <c r="Z130" s="37" t="s">
        <v>390</v>
      </c>
      <c r="AA130" s="37" t="s">
        <v>73</v>
      </c>
      <c r="AB130" s="37" t="s">
        <v>177</v>
      </c>
      <c r="AC130" s="37" t="s">
        <v>378</v>
      </c>
    </row>
    <row r="131" spans="1:29" s="36" customFormat="1" ht="15.75" x14ac:dyDescent="0.25">
      <c r="A131" s="34" t="s">
        <v>376</v>
      </c>
      <c r="B131" s="35">
        <v>128</v>
      </c>
      <c r="C131" s="36" t="s">
        <v>36</v>
      </c>
      <c r="D131" s="37" t="s">
        <v>226</v>
      </c>
      <c r="E131" s="37" t="s">
        <v>47</v>
      </c>
      <c r="F131" s="36" t="s">
        <v>57</v>
      </c>
      <c r="G131" s="37" t="s">
        <v>387</v>
      </c>
      <c r="H131" s="37" t="s">
        <v>387</v>
      </c>
      <c r="I131" s="37" t="s">
        <v>387</v>
      </c>
      <c r="J131" s="37" t="s">
        <v>387</v>
      </c>
      <c r="K131" s="37" t="s">
        <v>387</v>
      </c>
      <c r="L131" s="37" t="s">
        <v>386</v>
      </c>
      <c r="M131" s="37" t="s">
        <v>387</v>
      </c>
      <c r="N131" s="37" t="s">
        <v>387</v>
      </c>
      <c r="O131" s="37" t="s">
        <v>386</v>
      </c>
      <c r="P131" s="37" t="s">
        <v>386</v>
      </c>
      <c r="Q131" s="37" t="s">
        <v>388</v>
      </c>
      <c r="R131" s="37" t="s">
        <v>387</v>
      </c>
      <c r="S131" s="37" t="s">
        <v>387</v>
      </c>
      <c r="T131" s="37" t="s">
        <v>387</v>
      </c>
      <c r="U131" s="37" t="s">
        <v>387</v>
      </c>
      <c r="V131" s="37" t="s">
        <v>387</v>
      </c>
      <c r="W131" s="37" t="s">
        <v>387</v>
      </c>
      <c r="X131" s="37" t="s">
        <v>72</v>
      </c>
      <c r="Y131" s="37" t="s">
        <v>363</v>
      </c>
      <c r="Z131" s="37" t="s">
        <v>390</v>
      </c>
      <c r="AA131" s="37" t="s">
        <v>73</v>
      </c>
      <c r="AB131" s="37" t="s">
        <v>177</v>
      </c>
      <c r="AC131" s="37" t="s">
        <v>379</v>
      </c>
    </row>
    <row r="132" spans="1:29" s="36" customFormat="1" x14ac:dyDescent="0.25"/>
    <row r="133" spans="1:29" s="36" customFormat="1" x14ac:dyDescent="0.25"/>
    <row r="134" spans="1:29" s="36" customFormat="1" x14ac:dyDescent="0.25"/>
  </sheetData>
  <autoFilter ref="A3:AC131" xr:uid="{00000000-0001-0000-0000-000000000000}"/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8C80-08DF-4F81-B07B-E9F6822086BD}">
  <dimension ref="A1:AC134"/>
  <sheetViews>
    <sheetView topLeftCell="G2" workbookViewId="0">
      <selection activeCell="H4" sqref="H4"/>
    </sheetView>
  </sheetViews>
  <sheetFormatPr defaultRowHeight="15" x14ac:dyDescent="0.25"/>
  <cols>
    <col min="4" max="4" width="11.85546875" customWidth="1"/>
    <col min="5" max="5" width="23.5703125" customWidth="1"/>
    <col min="6" max="6" width="18.140625" customWidth="1"/>
    <col min="7" max="7" width="26.42578125" customWidth="1"/>
    <col min="8" max="8" width="26" customWidth="1"/>
    <col min="9" max="9" width="17.5703125" customWidth="1"/>
    <col min="10" max="10" width="23.85546875" customWidth="1"/>
    <col min="11" max="11" width="22" customWidth="1"/>
    <col min="12" max="12" width="24.28515625" customWidth="1"/>
    <col min="13" max="13" width="17.28515625" customWidth="1"/>
    <col min="14" max="14" width="22" customWidth="1"/>
    <col min="15" max="15" width="20.140625" customWidth="1"/>
    <col min="16" max="16" width="17.5703125" customWidth="1"/>
    <col min="17" max="17" width="17.7109375" customWidth="1"/>
    <col min="18" max="18" width="18.7109375" customWidth="1"/>
    <col min="19" max="19" width="16.85546875" customWidth="1"/>
    <col min="20" max="20" width="18.7109375" customWidth="1"/>
    <col min="21" max="21" width="22.28515625" customWidth="1"/>
    <col min="22" max="22" width="18.5703125" customWidth="1"/>
    <col min="23" max="23" width="24.42578125" customWidth="1"/>
    <col min="24" max="24" width="22.7109375" customWidth="1"/>
    <col min="25" max="25" width="24.5703125" customWidth="1"/>
    <col min="26" max="26" width="18.5703125" customWidth="1"/>
    <col min="27" max="27" width="20" customWidth="1"/>
    <col min="28" max="28" width="21" customWidth="1"/>
    <col min="29" max="29" width="14.28515625" customWidth="1"/>
  </cols>
  <sheetData>
    <row r="1" spans="1:29" ht="18.75" x14ac:dyDescent="0.3">
      <c r="C1" s="3" t="s">
        <v>6</v>
      </c>
      <c r="G1" s="4" t="s">
        <v>7</v>
      </c>
      <c r="L1" s="3" t="s">
        <v>13</v>
      </c>
      <c r="R1" s="3" t="s">
        <v>439</v>
      </c>
      <c r="V1" s="3" t="s">
        <v>25</v>
      </c>
      <c r="Y1" s="3" t="s">
        <v>26</v>
      </c>
      <c r="AB1" s="3" t="s">
        <v>33</v>
      </c>
    </row>
    <row r="2" spans="1:29" ht="90" x14ac:dyDescent="0.25">
      <c r="C2" s="2" t="s">
        <v>2</v>
      </c>
      <c r="D2" s="2" t="s">
        <v>3</v>
      </c>
      <c r="E2" s="2" t="s">
        <v>411</v>
      </c>
      <c r="F2" s="2" t="s">
        <v>5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15</v>
      </c>
      <c r="M2" s="2" t="s">
        <v>14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34</v>
      </c>
      <c r="AC2" s="2" t="s">
        <v>35</v>
      </c>
    </row>
    <row r="3" spans="1:29" x14ac:dyDescent="0.25">
      <c r="A3" s="1" t="s">
        <v>1</v>
      </c>
      <c r="B3" s="1" t="s">
        <v>0</v>
      </c>
      <c r="C3" s="5" t="s">
        <v>412</v>
      </c>
      <c r="D3" s="5" t="s">
        <v>413</v>
      </c>
      <c r="E3" s="5" t="s">
        <v>414</v>
      </c>
      <c r="F3" s="5" t="s">
        <v>415</v>
      </c>
      <c r="G3" s="5" t="s">
        <v>416</v>
      </c>
      <c r="H3" s="5" t="s">
        <v>417</v>
      </c>
      <c r="I3" s="5" t="s">
        <v>418</v>
      </c>
      <c r="J3" s="5" t="s">
        <v>419</v>
      </c>
      <c r="K3" s="5" t="s">
        <v>420</v>
      </c>
      <c r="L3" s="5" t="s">
        <v>421</v>
      </c>
      <c r="M3" s="5" t="s">
        <v>422</v>
      </c>
      <c r="N3" s="5" t="s">
        <v>423</v>
      </c>
      <c r="O3" s="5" t="s">
        <v>424</v>
      </c>
      <c r="P3" s="5" t="s">
        <v>425</v>
      </c>
      <c r="Q3" s="5" t="s">
        <v>426</v>
      </c>
      <c r="R3" s="5" t="s">
        <v>427</v>
      </c>
      <c r="S3" s="5" t="s">
        <v>428</v>
      </c>
      <c r="T3" s="5" t="s">
        <v>429</v>
      </c>
      <c r="U3" s="5" t="s">
        <v>430</v>
      </c>
      <c r="V3" s="5" t="s">
        <v>431</v>
      </c>
      <c r="W3" s="5" t="s">
        <v>432</v>
      </c>
      <c r="X3" s="5" t="s">
        <v>433</v>
      </c>
      <c r="Y3" s="5" t="s">
        <v>434</v>
      </c>
      <c r="Z3" s="5" t="s">
        <v>435</v>
      </c>
      <c r="AA3" s="5" t="s">
        <v>436</v>
      </c>
      <c r="AB3" s="5" t="s">
        <v>437</v>
      </c>
      <c r="AC3" s="5" t="s">
        <v>438</v>
      </c>
    </row>
    <row r="4" spans="1:29" ht="15.75" x14ac:dyDescent="0.25">
      <c r="A4" s="34" t="s">
        <v>76</v>
      </c>
      <c r="B4" s="35">
        <v>1</v>
      </c>
      <c r="C4" s="36" t="s">
        <v>36</v>
      </c>
      <c r="D4" s="36" t="s">
        <v>37</v>
      </c>
      <c r="E4" s="37">
        <v>4</v>
      </c>
      <c r="F4" s="36" t="s">
        <v>50</v>
      </c>
      <c r="G4" s="37">
        <v>4</v>
      </c>
      <c r="H4" s="36">
        <v>0</v>
      </c>
      <c r="I4" s="37">
        <v>4</v>
      </c>
      <c r="J4" s="37">
        <v>4</v>
      </c>
      <c r="K4" s="37">
        <v>5</v>
      </c>
      <c r="L4" s="37">
        <v>4</v>
      </c>
      <c r="M4" s="37">
        <v>4</v>
      </c>
      <c r="N4" s="37">
        <v>4</v>
      </c>
      <c r="O4" s="37">
        <v>4</v>
      </c>
      <c r="P4" s="37">
        <v>4</v>
      </c>
      <c r="Q4" s="37">
        <v>4</v>
      </c>
      <c r="R4" s="37">
        <v>4</v>
      </c>
      <c r="S4" s="37">
        <v>4</v>
      </c>
      <c r="T4" s="37">
        <v>4</v>
      </c>
      <c r="U4" s="37">
        <v>4</v>
      </c>
      <c r="V4" s="37">
        <v>4</v>
      </c>
      <c r="W4" s="37">
        <v>4</v>
      </c>
      <c r="X4" s="37">
        <v>4</v>
      </c>
      <c r="Y4" s="37" t="s">
        <v>123</v>
      </c>
      <c r="Z4" s="37" t="s">
        <v>66</v>
      </c>
      <c r="AA4" s="37" t="s">
        <v>73</v>
      </c>
      <c r="AB4" s="37" t="s">
        <v>75</v>
      </c>
      <c r="AC4" s="37" t="s">
        <v>57</v>
      </c>
    </row>
    <row r="5" spans="1:29" ht="15.75" x14ac:dyDescent="0.25">
      <c r="A5" s="34" t="s">
        <v>77</v>
      </c>
      <c r="B5" s="35">
        <v>2</v>
      </c>
      <c r="C5" s="36" t="s">
        <v>36</v>
      </c>
      <c r="D5" s="36" t="s">
        <v>382</v>
      </c>
      <c r="E5" s="36">
        <v>5</v>
      </c>
      <c r="F5" s="36" t="s">
        <v>50</v>
      </c>
      <c r="G5" s="37">
        <v>5</v>
      </c>
      <c r="H5" s="37">
        <v>5</v>
      </c>
      <c r="I5" s="37">
        <v>5</v>
      </c>
      <c r="J5" s="37">
        <v>3</v>
      </c>
      <c r="K5" s="37">
        <v>3</v>
      </c>
      <c r="L5" s="37">
        <v>4</v>
      </c>
      <c r="M5" s="37">
        <v>4</v>
      </c>
      <c r="N5" s="37">
        <v>3</v>
      </c>
      <c r="O5" s="36">
        <v>0</v>
      </c>
      <c r="P5" s="37">
        <v>4</v>
      </c>
      <c r="Q5" s="37">
        <v>2</v>
      </c>
      <c r="R5" s="37">
        <v>4</v>
      </c>
      <c r="S5" s="37">
        <v>4</v>
      </c>
      <c r="T5" s="37">
        <v>5</v>
      </c>
      <c r="U5" s="37">
        <v>4</v>
      </c>
      <c r="V5" s="37">
        <v>5</v>
      </c>
      <c r="W5" s="37">
        <v>3</v>
      </c>
      <c r="X5" s="37">
        <v>5</v>
      </c>
      <c r="Y5" s="37" t="s">
        <v>393</v>
      </c>
      <c r="Z5" s="37" t="s">
        <v>391</v>
      </c>
      <c r="AA5" s="37" t="s">
        <v>73</v>
      </c>
      <c r="AB5" s="36">
        <v>0</v>
      </c>
      <c r="AC5" s="36">
        <v>0</v>
      </c>
    </row>
    <row r="6" spans="1:29" ht="15.75" x14ac:dyDescent="0.25">
      <c r="A6" s="34" t="s">
        <v>78</v>
      </c>
      <c r="B6" s="35">
        <v>3</v>
      </c>
      <c r="C6" s="36" t="s">
        <v>36</v>
      </c>
      <c r="D6" s="36" t="s">
        <v>37</v>
      </c>
      <c r="E6" s="37">
        <v>3</v>
      </c>
      <c r="F6" s="36" t="s">
        <v>57</v>
      </c>
      <c r="G6" s="37">
        <v>4</v>
      </c>
      <c r="H6" s="37">
        <v>4</v>
      </c>
      <c r="I6" s="37">
        <v>4</v>
      </c>
      <c r="J6" s="37">
        <v>4</v>
      </c>
      <c r="K6" s="37">
        <v>4</v>
      </c>
      <c r="L6" s="37">
        <v>4</v>
      </c>
      <c r="M6" s="37">
        <v>4</v>
      </c>
      <c r="N6" s="37">
        <v>4</v>
      </c>
      <c r="O6" s="37">
        <v>4</v>
      </c>
      <c r="P6" s="37">
        <v>4</v>
      </c>
      <c r="Q6" s="37">
        <v>2</v>
      </c>
      <c r="R6" s="37">
        <v>4</v>
      </c>
      <c r="S6" s="37">
        <v>4</v>
      </c>
      <c r="T6" s="37">
        <v>4</v>
      </c>
      <c r="U6" s="37">
        <v>4</v>
      </c>
      <c r="V6" s="37">
        <v>5</v>
      </c>
      <c r="W6" s="37">
        <v>4</v>
      </c>
      <c r="X6" s="37">
        <v>4</v>
      </c>
      <c r="Y6" s="37" t="s">
        <v>101</v>
      </c>
      <c r="Z6" s="37" t="s">
        <v>66</v>
      </c>
      <c r="AA6" s="37" t="s">
        <v>73</v>
      </c>
      <c r="AB6" s="36">
        <v>0</v>
      </c>
      <c r="AC6" s="36">
        <v>0</v>
      </c>
    </row>
    <row r="7" spans="1:29" ht="15.75" x14ac:dyDescent="0.25">
      <c r="A7" s="34" t="s">
        <v>79</v>
      </c>
      <c r="B7" s="35">
        <v>4</v>
      </c>
      <c r="C7" s="36" t="s">
        <v>36</v>
      </c>
      <c r="D7" s="36" t="s">
        <v>37</v>
      </c>
      <c r="E7" s="37">
        <v>4</v>
      </c>
      <c r="F7" s="36" t="s">
        <v>57</v>
      </c>
      <c r="G7" s="37">
        <v>4</v>
      </c>
      <c r="H7" s="37">
        <v>4</v>
      </c>
      <c r="I7" s="37">
        <v>4</v>
      </c>
      <c r="J7" s="37">
        <v>4</v>
      </c>
      <c r="K7" s="37">
        <v>4</v>
      </c>
      <c r="L7" s="37">
        <v>4</v>
      </c>
      <c r="M7" s="37">
        <v>4</v>
      </c>
      <c r="N7" s="37">
        <v>3</v>
      </c>
      <c r="O7" s="37">
        <v>3</v>
      </c>
      <c r="P7" s="37">
        <v>4</v>
      </c>
      <c r="Q7" s="37">
        <v>2</v>
      </c>
      <c r="R7" s="37">
        <v>3</v>
      </c>
      <c r="S7" s="37">
        <v>4</v>
      </c>
      <c r="T7" s="37">
        <v>4</v>
      </c>
      <c r="U7" s="37">
        <v>4</v>
      </c>
      <c r="V7" s="37">
        <v>5</v>
      </c>
      <c r="W7" s="37">
        <v>5</v>
      </c>
      <c r="X7" s="37">
        <v>4</v>
      </c>
      <c r="Y7" s="37" t="s">
        <v>58</v>
      </c>
      <c r="Z7" s="37" t="s">
        <v>66</v>
      </c>
      <c r="AA7" s="37">
        <v>3</v>
      </c>
      <c r="AB7" s="36">
        <v>0</v>
      </c>
      <c r="AC7" s="36">
        <v>0</v>
      </c>
    </row>
    <row r="8" spans="1:29" ht="15.75" x14ac:dyDescent="0.25">
      <c r="A8" s="34" t="s">
        <v>80</v>
      </c>
      <c r="B8" s="35">
        <v>5</v>
      </c>
      <c r="C8" s="36" t="s">
        <v>36</v>
      </c>
      <c r="D8" s="36" t="s">
        <v>37</v>
      </c>
      <c r="E8" s="37">
        <v>2</v>
      </c>
      <c r="F8" s="36" t="s">
        <v>57</v>
      </c>
      <c r="G8" s="37">
        <v>4</v>
      </c>
      <c r="H8" s="37">
        <v>5</v>
      </c>
      <c r="I8" s="37">
        <v>4</v>
      </c>
      <c r="J8" s="37">
        <v>5</v>
      </c>
      <c r="K8" s="37">
        <v>4</v>
      </c>
      <c r="L8" s="37">
        <v>4</v>
      </c>
      <c r="M8" s="37">
        <v>4</v>
      </c>
      <c r="N8" s="37">
        <v>3</v>
      </c>
      <c r="O8" s="37">
        <v>4</v>
      </c>
      <c r="P8" s="37">
        <v>4</v>
      </c>
      <c r="Q8" s="37">
        <v>2</v>
      </c>
      <c r="R8" s="37">
        <v>5</v>
      </c>
      <c r="S8" s="37">
        <v>4</v>
      </c>
      <c r="T8" s="37">
        <v>4</v>
      </c>
      <c r="U8" s="37">
        <v>4</v>
      </c>
      <c r="V8" s="37">
        <v>5</v>
      </c>
      <c r="W8" s="37">
        <v>4</v>
      </c>
      <c r="X8" s="37">
        <v>4</v>
      </c>
      <c r="Y8" s="37" t="s">
        <v>183</v>
      </c>
      <c r="Z8" s="37" t="s">
        <v>66</v>
      </c>
      <c r="AA8" s="37" t="s">
        <v>74</v>
      </c>
      <c r="AB8" s="36">
        <v>0</v>
      </c>
      <c r="AC8" s="37" t="s">
        <v>92</v>
      </c>
    </row>
    <row r="9" spans="1:29" ht="15.75" x14ac:dyDescent="0.25">
      <c r="A9" s="34" t="s">
        <v>81</v>
      </c>
      <c r="B9" s="35">
        <v>6</v>
      </c>
      <c r="C9" s="36" t="s">
        <v>36</v>
      </c>
      <c r="D9" s="36" t="s">
        <v>37</v>
      </c>
      <c r="E9" s="36">
        <v>5</v>
      </c>
      <c r="F9" s="36" t="s">
        <v>50</v>
      </c>
      <c r="G9" s="37">
        <v>4</v>
      </c>
      <c r="H9" s="37">
        <v>4</v>
      </c>
      <c r="I9" s="37">
        <v>4</v>
      </c>
      <c r="J9" s="37">
        <v>4</v>
      </c>
      <c r="K9" s="37">
        <v>4</v>
      </c>
      <c r="L9" s="37">
        <v>4</v>
      </c>
      <c r="M9" s="37">
        <v>4</v>
      </c>
      <c r="N9" s="37">
        <v>4</v>
      </c>
      <c r="O9" s="37">
        <v>4</v>
      </c>
      <c r="P9" s="37">
        <v>4</v>
      </c>
      <c r="Q9" s="37">
        <v>1</v>
      </c>
      <c r="R9" s="37">
        <v>4</v>
      </c>
      <c r="S9" s="37">
        <v>4</v>
      </c>
      <c r="T9" s="37">
        <v>4</v>
      </c>
      <c r="U9" s="37">
        <v>4</v>
      </c>
      <c r="V9" s="37">
        <v>4</v>
      </c>
      <c r="W9" s="37">
        <v>4</v>
      </c>
      <c r="X9" s="37">
        <v>4</v>
      </c>
      <c r="Y9" s="37" t="s">
        <v>102</v>
      </c>
      <c r="Z9" s="38" t="s">
        <v>309</v>
      </c>
      <c r="AA9" s="37" t="s">
        <v>73</v>
      </c>
      <c r="AB9" s="36">
        <v>0</v>
      </c>
      <c r="AC9" s="36">
        <v>0</v>
      </c>
    </row>
    <row r="10" spans="1:29" ht="15.75" x14ac:dyDescent="0.25">
      <c r="A10" s="34" t="s">
        <v>82</v>
      </c>
      <c r="B10" s="35">
        <v>7</v>
      </c>
      <c r="C10" s="36" t="s">
        <v>36</v>
      </c>
      <c r="D10" s="36" t="s">
        <v>37</v>
      </c>
      <c r="E10" s="37">
        <v>3</v>
      </c>
      <c r="F10" s="36" t="s">
        <v>50</v>
      </c>
      <c r="G10" s="37">
        <v>5</v>
      </c>
      <c r="H10" s="37">
        <v>4</v>
      </c>
      <c r="I10" s="37">
        <v>4</v>
      </c>
      <c r="J10" s="37">
        <v>4</v>
      </c>
      <c r="K10" s="37">
        <v>4</v>
      </c>
      <c r="L10" s="37">
        <v>4</v>
      </c>
      <c r="M10" s="37">
        <v>4</v>
      </c>
      <c r="N10" s="37">
        <v>4</v>
      </c>
      <c r="O10" s="37">
        <v>4</v>
      </c>
      <c r="P10" s="37">
        <v>4</v>
      </c>
      <c r="Q10" s="37">
        <v>4</v>
      </c>
      <c r="R10" s="37">
        <v>4</v>
      </c>
      <c r="S10" s="37">
        <v>4</v>
      </c>
      <c r="T10" s="37">
        <v>4</v>
      </c>
      <c r="U10" s="37">
        <v>4</v>
      </c>
      <c r="V10" s="37">
        <v>4</v>
      </c>
      <c r="W10" s="37">
        <v>4</v>
      </c>
      <c r="X10" s="37">
        <v>4</v>
      </c>
      <c r="Y10" s="37" t="s">
        <v>183</v>
      </c>
      <c r="Z10" s="37" t="s">
        <v>66</v>
      </c>
      <c r="AA10" s="37" t="s">
        <v>73</v>
      </c>
      <c r="AB10" s="36">
        <v>0</v>
      </c>
      <c r="AC10" s="36">
        <v>0</v>
      </c>
    </row>
    <row r="11" spans="1:29" ht="15.75" x14ac:dyDescent="0.25">
      <c r="A11" s="34" t="s">
        <v>83</v>
      </c>
      <c r="B11" s="35">
        <v>8</v>
      </c>
      <c r="C11" s="36" t="s">
        <v>36</v>
      </c>
      <c r="D11" s="36" t="s">
        <v>37</v>
      </c>
      <c r="E11" s="37">
        <v>3</v>
      </c>
      <c r="F11" s="36" t="s">
        <v>50</v>
      </c>
      <c r="G11" s="37">
        <v>4</v>
      </c>
      <c r="H11" s="37">
        <v>4</v>
      </c>
      <c r="I11" s="37">
        <v>4</v>
      </c>
      <c r="J11" s="37">
        <v>4</v>
      </c>
      <c r="K11" s="37">
        <v>4</v>
      </c>
      <c r="L11" s="37">
        <v>4</v>
      </c>
      <c r="M11" s="37">
        <v>4</v>
      </c>
      <c r="N11" s="37">
        <v>4</v>
      </c>
      <c r="O11" s="37">
        <v>4</v>
      </c>
      <c r="P11" s="37">
        <v>3</v>
      </c>
      <c r="Q11" s="37">
        <v>4</v>
      </c>
      <c r="R11" s="37">
        <v>4</v>
      </c>
      <c r="S11" s="37">
        <v>4</v>
      </c>
      <c r="T11" s="37">
        <v>3</v>
      </c>
      <c r="U11" s="37">
        <v>3</v>
      </c>
      <c r="V11" s="37">
        <v>3</v>
      </c>
      <c r="W11" s="37">
        <v>4</v>
      </c>
      <c r="X11" s="37">
        <v>3</v>
      </c>
      <c r="Y11" s="37" t="s">
        <v>183</v>
      </c>
      <c r="Z11" s="37" t="s">
        <v>66</v>
      </c>
      <c r="AA11" s="37">
        <v>3</v>
      </c>
      <c r="AB11" s="36" t="s">
        <v>93</v>
      </c>
      <c r="AC11" s="36">
        <v>0</v>
      </c>
    </row>
    <row r="12" spans="1:29" ht="15.75" x14ac:dyDescent="0.25">
      <c r="A12" s="34" t="s">
        <v>84</v>
      </c>
      <c r="B12" s="35">
        <v>9</v>
      </c>
      <c r="C12" s="36" t="s">
        <v>36</v>
      </c>
      <c r="D12" s="36" t="s">
        <v>37</v>
      </c>
      <c r="E12" s="37">
        <v>3</v>
      </c>
      <c r="F12" s="36" t="s">
        <v>57</v>
      </c>
      <c r="G12" s="37">
        <v>4</v>
      </c>
      <c r="H12" s="37">
        <v>3</v>
      </c>
      <c r="I12" s="37">
        <v>4</v>
      </c>
      <c r="J12" s="37">
        <v>4</v>
      </c>
      <c r="K12" s="37">
        <v>3</v>
      </c>
      <c r="L12" s="37">
        <v>4</v>
      </c>
      <c r="M12" s="37">
        <v>3</v>
      </c>
      <c r="N12" s="37">
        <v>3</v>
      </c>
      <c r="O12" s="37">
        <v>3</v>
      </c>
      <c r="P12" s="37">
        <v>3</v>
      </c>
      <c r="Q12" s="37">
        <v>3</v>
      </c>
      <c r="R12" s="37">
        <v>3</v>
      </c>
      <c r="S12" s="37">
        <v>3</v>
      </c>
      <c r="T12" s="37">
        <v>3</v>
      </c>
      <c r="U12" s="37">
        <v>3</v>
      </c>
      <c r="V12" s="37">
        <v>3</v>
      </c>
      <c r="W12" s="37">
        <v>3</v>
      </c>
      <c r="X12" s="37">
        <v>3</v>
      </c>
      <c r="Y12" s="37" t="s">
        <v>58</v>
      </c>
      <c r="Z12" s="37" t="s">
        <v>65</v>
      </c>
      <c r="AA12" s="37">
        <v>3</v>
      </c>
      <c r="AB12" s="36">
        <v>0</v>
      </c>
      <c r="AC12" s="36">
        <v>0</v>
      </c>
    </row>
    <row r="13" spans="1:29" ht="15.75" x14ac:dyDescent="0.25">
      <c r="A13" s="34" t="s">
        <v>85</v>
      </c>
      <c r="B13" s="35">
        <v>10</v>
      </c>
      <c r="C13" s="36" t="s">
        <v>36</v>
      </c>
      <c r="D13" s="36" t="s">
        <v>382</v>
      </c>
      <c r="E13" s="36">
        <v>5</v>
      </c>
      <c r="F13" s="36" t="s">
        <v>57</v>
      </c>
      <c r="G13" s="37">
        <v>3</v>
      </c>
      <c r="H13" s="37">
        <v>3</v>
      </c>
      <c r="I13" s="37">
        <v>3</v>
      </c>
      <c r="J13" s="37">
        <v>3</v>
      </c>
      <c r="K13" s="37">
        <v>3</v>
      </c>
      <c r="L13" s="37">
        <v>3</v>
      </c>
      <c r="M13" s="37">
        <v>3</v>
      </c>
      <c r="N13" s="37">
        <v>3</v>
      </c>
      <c r="O13" s="37">
        <v>3</v>
      </c>
      <c r="P13" s="37">
        <v>3</v>
      </c>
      <c r="Q13" s="37">
        <v>3</v>
      </c>
      <c r="R13" s="37">
        <v>3</v>
      </c>
      <c r="S13" s="37">
        <v>3</v>
      </c>
      <c r="T13" s="37">
        <v>3</v>
      </c>
      <c r="U13" s="37">
        <v>3</v>
      </c>
      <c r="V13" s="37">
        <v>3</v>
      </c>
      <c r="W13" s="37">
        <v>3</v>
      </c>
      <c r="X13" s="37">
        <v>3</v>
      </c>
      <c r="Y13" s="37" t="s">
        <v>183</v>
      </c>
      <c r="Z13" s="37" t="s">
        <v>66</v>
      </c>
      <c r="AA13" s="37">
        <v>3</v>
      </c>
      <c r="AB13" s="36">
        <v>0</v>
      </c>
      <c r="AC13" s="36">
        <v>0</v>
      </c>
    </row>
    <row r="14" spans="1:29" ht="15.75" x14ac:dyDescent="0.25">
      <c r="A14" s="34" t="s">
        <v>86</v>
      </c>
      <c r="B14" s="35">
        <v>11</v>
      </c>
      <c r="C14" s="36" t="s">
        <v>36</v>
      </c>
      <c r="D14" s="36" t="s">
        <v>382</v>
      </c>
      <c r="E14" s="37">
        <v>3</v>
      </c>
      <c r="F14" s="36" t="s">
        <v>57</v>
      </c>
      <c r="G14" s="37">
        <v>3</v>
      </c>
      <c r="H14" s="37">
        <v>3</v>
      </c>
      <c r="I14" s="37">
        <v>3</v>
      </c>
      <c r="J14" s="37">
        <v>3</v>
      </c>
      <c r="K14" s="37">
        <v>3</v>
      </c>
      <c r="L14" s="37">
        <v>3</v>
      </c>
      <c r="M14" s="37">
        <v>3</v>
      </c>
      <c r="N14" s="37">
        <v>3</v>
      </c>
      <c r="O14" s="37">
        <v>3</v>
      </c>
      <c r="P14" s="37">
        <v>3</v>
      </c>
      <c r="Q14" s="37">
        <v>3</v>
      </c>
      <c r="R14" s="37">
        <v>3</v>
      </c>
      <c r="S14" s="37">
        <v>3</v>
      </c>
      <c r="T14" s="37">
        <v>3</v>
      </c>
      <c r="U14" s="37">
        <v>3</v>
      </c>
      <c r="V14" s="37">
        <v>3</v>
      </c>
      <c r="W14" s="37">
        <v>3</v>
      </c>
      <c r="X14" s="37">
        <v>3</v>
      </c>
      <c r="Y14" s="37" t="s">
        <v>63</v>
      </c>
      <c r="Z14" s="37" t="s">
        <v>390</v>
      </c>
      <c r="AA14" s="37">
        <v>3</v>
      </c>
      <c r="AB14" s="36" t="s">
        <v>94</v>
      </c>
      <c r="AC14" s="36" t="s">
        <v>95</v>
      </c>
    </row>
    <row r="15" spans="1:29" ht="15.75" x14ac:dyDescent="0.25">
      <c r="A15" s="34" t="s">
        <v>87</v>
      </c>
      <c r="B15" s="35">
        <v>12</v>
      </c>
      <c r="C15" s="36" t="s">
        <v>36</v>
      </c>
      <c r="D15" s="37" t="s">
        <v>383</v>
      </c>
      <c r="E15" s="37">
        <v>2</v>
      </c>
      <c r="F15" s="36" t="s">
        <v>57</v>
      </c>
      <c r="G15" s="37">
        <v>3</v>
      </c>
      <c r="H15" s="37">
        <v>4</v>
      </c>
      <c r="I15" s="37">
        <v>4</v>
      </c>
      <c r="J15" s="37">
        <v>4</v>
      </c>
      <c r="K15" s="37">
        <v>4</v>
      </c>
      <c r="L15" s="37">
        <v>4</v>
      </c>
      <c r="M15" s="37">
        <v>4</v>
      </c>
      <c r="N15" s="37">
        <v>4</v>
      </c>
      <c r="O15" s="37">
        <v>4</v>
      </c>
      <c r="P15" s="37">
        <v>4</v>
      </c>
      <c r="Q15" s="37">
        <v>2</v>
      </c>
      <c r="R15" s="37">
        <v>4</v>
      </c>
      <c r="S15" s="37">
        <v>3</v>
      </c>
      <c r="T15" s="37">
        <v>4</v>
      </c>
      <c r="U15" s="37">
        <v>4</v>
      </c>
      <c r="V15" s="37">
        <v>4</v>
      </c>
      <c r="W15" s="37">
        <v>4</v>
      </c>
      <c r="X15" s="37">
        <v>3</v>
      </c>
      <c r="Y15" s="37" t="s">
        <v>58</v>
      </c>
      <c r="Z15" s="37" t="s">
        <v>390</v>
      </c>
      <c r="AA15" s="37" t="s">
        <v>73</v>
      </c>
      <c r="AB15" s="36" t="s">
        <v>96</v>
      </c>
      <c r="AC15" s="36" t="s">
        <v>96</v>
      </c>
    </row>
    <row r="16" spans="1:29" ht="15.75" x14ac:dyDescent="0.25">
      <c r="A16" s="34" t="s">
        <v>88</v>
      </c>
      <c r="B16" s="35">
        <v>13</v>
      </c>
      <c r="C16" s="36" t="s">
        <v>36</v>
      </c>
      <c r="D16" s="36" t="s">
        <v>37</v>
      </c>
      <c r="E16" s="37">
        <v>3</v>
      </c>
      <c r="F16" s="36" t="s">
        <v>57</v>
      </c>
      <c r="G16" s="37">
        <v>4</v>
      </c>
      <c r="H16" s="37">
        <v>4</v>
      </c>
      <c r="I16" s="37">
        <v>4</v>
      </c>
      <c r="J16" s="37">
        <v>4</v>
      </c>
      <c r="K16" s="37">
        <v>4</v>
      </c>
      <c r="L16" s="37">
        <v>4</v>
      </c>
      <c r="M16" s="37">
        <v>4</v>
      </c>
      <c r="N16" s="37">
        <v>4</v>
      </c>
      <c r="O16" s="37">
        <v>4</v>
      </c>
      <c r="P16" s="37">
        <v>4</v>
      </c>
      <c r="Q16" s="37">
        <v>2</v>
      </c>
      <c r="R16" s="37">
        <v>4</v>
      </c>
      <c r="S16" s="37">
        <v>4</v>
      </c>
      <c r="T16" s="37">
        <v>4</v>
      </c>
      <c r="U16" s="37">
        <v>4</v>
      </c>
      <c r="V16" s="37">
        <v>4</v>
      </c>
      <c r="W16" s="37">
        <v>4</v>
      </c>
      <c r="X16" s="37">
        <v>4</v>
      </c>
      <c r="Y16" s="37" t="s">
        <v>61</v>
      </c>
      <c r="Z16" s="37" t="s">
        <v>390</v>
      </c>
      <c r="AA16" s="37" t="s">
        <v>73</v>
      </c>
      <c r="AB16" s="36">
        <v>0</v>
      </c>
      <c r="AC16" s="36">
        <v>0</v>
      </c>
    </row>
    <row r="17" spans="1:29" ht="15.75" x14ac:dyDescent="0.25">
      <c r="A17" s="34" t="s">
        <v>89</v>
      </c>
      <c r="B17" s="35">
        <v>14</v>
      </c>
      <c r="C17" s="36" t="s">
        <v>36</v>
      </c>
      <c r="D17" s="36" t="s">
        <v>37</v>
      </c>
      <c r="E17" s="37">
        <v>4</v>
      </c>
      <c r="F17" s="36" t="s">
        <v>57</v>
      </c>
      <c r="G17" s="37">
        <v>4</v>
      </c>
      <c r="H17" s="37">
        <v>4</v>
      </c>
      <c r="I17" s="37">
        <v>3</v>
      </c>
      <c r="J17" s="37">
        <v>4</v>
      </c>
      <c r="K17" s="37">
        <v>4</v>
      </c>
      <c r="L17" s="37">
        <v>4</v>
      </c>
      <c r="M17" s="37">
        <v>3</v>
      </c>
      <c r="N17" s="37">
        <v>2</v>
      </c>
      <c r="O17" s="37">
        <v>3</v>
      </c>
      <c r="P17" s="37">
        <v>4</v>
      </c>
      <c r="Q17" s="37">
        <v>3</v>
      </c>
      <c r="R17" s="37">
        <v>4</v>
      </c>
      <c r="S17" s="37">
        <v>4</v>
      </c>
      <c r="T17" s="37">
        <v>4</v>
      </c>
      <c r="U17" s="37">
        <v>4</v>
      </c>
      <c r="V17" s="37">
        <v>4</v>
      </c>
      <c r="W17" s="37">
        <v>4</v>
      </c>
      <c r="X17" s="37">
        <v>4</v>
      </c>
      <c r="Y17" s="37" t="s">
        <v>58</v>
      </c>
      <c r="Z17" s="38" t="s">
        <v>103</v>
      </c>
      <c r="AA17" s="37" t="s">
        <v>73</v>
      </c>
      <c r="AB17" s="36" t="s">
        <v>98</v>
      </c>
      <c r="AC17" s="36" t="s">
        <v>97</v>
      </c>
    </row>
    <row r="18" spans="1:29" ht="15.75" x14ac:dyDescent="0.25">
      <c r="A18" s="34" t="s">
        <v>90</v>
      </c>
      <c r="B18" s="35">
        <v>15</v>
      </c>
      <c r="C18" s="36" t="s">
        <v>36</v>
      </c>
      <c r="D18" s="36" t="s">
        <v>37</v>
      </c>
      <c r="E18" s="37">
        <v>4</v>
      </c>
      <c r="F18" s="36" t="s">
        <v>57</v>
      </c>
      <c r="G18" s="37">
        <v>2</v>
      </c>
      <c r="H18" s="37">
        <v>5</v>
      </c>
      <c r="I18" s="37">
        <v>4</v>
      </c>
      <c r="J18" s="37">
        <v>5</v>
      </c>
      <c r="K18" s="37">
        <v>1</v>
      </c>
      <c r="L18" s="37">
        <v>5</v>
      </c>
      <c r="M18" s="37">
        <v>3</v>
      </c>
      <c r="N18" s="37">
        <v>5</v>
      </c>
      <c r="O18" s="37">
        <v>3</v>
      </c>
      <c r="P18" s="37">
        <v>3</v>
      </c>
      <c r="Q18" s="37">
        <v>1</v>
      </c>
      <c r="R18" s="37">
        <v>5</v>
      </c>
      <c r="S18" s="37">
        <v>1</v>
      </c>
      <c r="T18" s="37">
        <v>5</v>
      </c>
      <c r="U18" s="37">
        <v>5</v>
      </c>
      <c r="V18" s="37">
        <v>5</v>
      </c>
      <c r="W18" s="37">
        <v>5</v>
      </c>
      <c r="X18" s="37">
        <v>2</v>
      </c>
      <c r="Y18" s="37" t="s">
        <v>104</v>
      </c>
      <c r="Z18" s="37" t="s">
        <v>66</v>
      </c>
      <c r="AA18" s="37">
        <v>3</v>
      </c>
      <c r="AB18" s="36" t="s">
        <v>100</v>
      </c>
      <c r="AC18" s="36" t="s">
        <v>99</v>
      </c>
    </row>
    <row r="19" spans="1:29" ht="15.75" x14ac:dyDescent="0.25">
      <c r="A19" s="34" t="s">
        <v>105</v>
      </c>
      <c r="B19" s="35">
        <v>16</v>
      </c>
      <c r="C19" s="36" t="s">
        <v>36</v>
      </c>
      <c r="D19" s="36" t="s">
        <v>37</v>
      </c>
      <c r="E19" s="36">
        <v>5</v>
      </c>
      <c r="F19" s="36" t="s">
        <v>57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1</v>
      </c>
      <c r="T19" s="37">
        <v>1</v>
      </c>
      <c r="U19" s="37">
        <v>1</v>
      </c>
      <c r="V19" s="37">
        <v>1</v>
      </c>
      <c r="W19" s="37">
        <v>1</v>
      </c>
      <c r="X19" s="37">
        <v>1</v>
      </c>
      <c r="Y19" s="37" t="s">
        <v>183</v>
      </c>
      <c r="Z19" s="37" t="s">
        <v>66</v>
      </c>
      <c r="AA19" s="37">
        <v>3</v>
      </c>
      <c r="AB19" s="36">
        <v>0</v>
      </c>
      <c r="AC19" s="36">
        <v>0</v>
      </c>
    </row>
    <row r="20" spans="1:29" ht="15.75" x14ac:dyDescent="0.25">
      <c r="A20" s="34" t="s">
        <v>106</v>
      </c>
      <c r="B20" s="35">
        <v>17</v>
      </c>
      <c r="C20" s="36" t="s">
        <v>36</v>
      </c>
      <c r="D20" s="36" t="s">
        <v>37</v>
      </c>
      <c r="E20" s="37">
        <v>1</v>
      </c>
      <c r="F20" s="36" t="s">
        <v>57</v>
      </c>
      <c r="G20" s="37">
        <v>3</v>
      </c>
      <c r="H20" s="37">
        <v>3</v>
      </c>
      <c r="I20" s="37">
        <v>3</v>
      </c>
      <c r="J20" s="37">
        <v>3</v>
      </c>
      <c r="K20" s="37">
        <v>3</v>
      </c>
      <c r="L20" s="37">
        <v>3</v>
      </c>
      <c r="M20" s="37">
        <v>3</v>
      </c>
      <c r="N20" s="37">
        <v>3</v>
      </c>
      <c r="O20" s="37">
        <v>3</v>
      </c>
      <c r="P20" s="37">
        <v>3</v>
      </c>
      <c r="Q20" s="37">
        <v>3</v>
      </c>
      <c r="R20" s="37">
        <v>3</v>
      </c>
      <c r="S20" s="37">
        <v>3</v>
      </c>
      <c r="T20" s="37">
        <v>3</v>
      </c>
      <c r="U20" s="37">
        <v>3</v>
      </c>
      <c r="V20" s="37">
        <v>3</v>
      </c>
      <c r="W20" s="37">
        <v>3</v>
      </c>
      <c r="X20" s="37">
        <v>3</v>
      </c>
      <c r="Y20" s="37" t="s">
        <v>183</v>
      </c>
      <c r="Z20" s="37" t="s">
        <v>391</v>
      </c>
      <c r="AA20" s="37">
        <v>3</v>
      </c>
      <c r="AB20" s="37" t="s">
        <v>121</v>
      </c>
      <c r="AC20" s="37" t="s">
        <v>122</v>
      </c>
    </row>
    <row r="21" spans="1:29" ht="15.75" x14ac:dyDescent="0.25">
      <c r="A21" s="34" t="s">
        <v>107</v>
      </c>
      <c r="B21" s="35">
        <v>18</v>
      </c>
      <c r="C21" s="36" t="s">
        <v>36</v>
      </c>
      <c r="D21" s="36" t="s">
        <v>37</v>
      </c>
      <c r="E21" s="37">
        <v>4</v>
      </c>
      <c r="F21" s="36" t="s">
        <v>57</v>
      </c>
      <c r="G21" s="37">
        <v>3</v>
      </c>
      <c r="H21" s="37">
        <v>3</v>
      </c>
      <c r="I21" s="37">
        <v>4</v>
      </c>
      <c r="J21" s="37">
        <v>4</v>
      </c>
      <c r="K21" s="37">
        <v>4</v>
      </c>
      <c r="L21" s="37">
        <v>3</v>
      </c>
      <c r="M21" s="37">
        <v>4</v>
      </c>
      <c r="N21" s="37">
        <v>4</v>
      </c>
      <c r="O21" s="37">
        <v>3</v>
      </c>
      <c r="P21" s="37">
        <v>4</v>
      </c>
      <c r="Q21" s="37">
        <v>3</v>
      </c>
      <c r="R21" s="37">
        <v>4</v>
      </c>
      <c r="S21" s="37">
        <v>4</v>
      </c>
      <c r="T21" s="37">
        <v>3</v>
      </c>
      <c r="U21" s="37">
        <v>4</v>
      </c>
      <c r="V21" s="37">
        <v>3</v>
      </c>
      <c r="W21" s="37">
        <v>3</v>
      </c>
      <c r="X21" s="37">
        <v>3</v>
      </c>
      <c r="Y21" s="37" t="s">
        <v>123</v>
      </c>
      <c r="Z21" s="37" t="s">
        <v>66</v>
      </c>
      <c r="AA21" s="37" t="s">
        <v>73</v>
      </c>
      <c r="AB21" s="36">
        <v>0</v>
      </c>
      <c r="AC21" s="39" t="s">
        <v>203</v>
      </c>
    </row>
    <row r="22" spans="1:29" ht="15.75" x14ac:dyDescent="0.25">
      <c r="A22" s="34" t="s">
        <v>108</v>
      </c>
      <c r="B22" s="35">
        <v>19</v>
      </c>
      <c r="C22" s="36" t="s">
        <v>36</v>
      </c>
      <c r="D22" s="36" t="s">
        <v>37</v>
      </c>
      <c r="E22" s="37">
        <v>4</v>
      </c>
      <c r="F22" s="36" t="s">
        <v>57</v>
      </c>
      <c r="G22" s="37">
        <v>3</v>
      </c>
      <c r="H22" s="37">
        <v>3</v>
      </c>
      <c r="I22" s="37">
        <v>3</v>
      </c>
      <c r="J22" s="37">
        <v>3</v>
      </c>
      <c r="K22" s="37">
        <v>3</v>
      </c>
      <c r="L22" s="37">
        <v>3</v>
      </c>
      <c r="M22" s="37">
        <v>3</v>
      </c>
      <c r="N22" s="37">
        <v>3</v>
      </c>
      <c r="O22" s="37">
        <v>3</v>
      </c>
      <c r="P22" s="37">
        <v>3</v>
      </c>
      <c r="Q22" s="37">
        <v>3</v>
      </c>
      <c r="R22" s="37">
        <v>3</v>
      </c>
      <c r="S22" s="37">
        <v>3</v>
      </c>
      <c r="T22" s="37">
        <v>3</v>
      </c>
      <c r="U22" s="37">
        <v>3</v>
      </c>
      <c r="V22" s="37">
        <v>3</v>
      </c>
      <c r="W22" s="37">
        <v>3</v>
      </c>
      <c r="X22" s="37">
        <v>3</v>
      </c>
      <c r="Y22" s="37" t="s">
        <v>123</v>
      </c>
      <c r="Z22" s="37" t="s">
        <v>390</v>
      </c>
      <c r="AA22" s="37">
        <v>3</v>
      </c>
      <c r="AB22" s="37" t="s">
        <v>124</v>
      </c>
      <c r="AC22" s="37" t="s">
        <v>125</v>
      </c>
    </row>
    <row r="23" spans="1:29" ht="15.75" x14ac:dyDescent="0.25">
      <c r="A23" s="34" t="s">
        <v>109</v>
      </c>
      <c r="B23" s="35">
        <v>20</v>
      </c>
      <c r="C23" s="36" t="s">
        <v>36</v>
      </c>
      <c r="D23" s="36" t="s">
        <v>37</v>
      </c>
      <c r="E23" s="37">
        <v>3</v>
      </c>
      <c r="F23" s="36" t="s">
        <v>57</v>
      </c>
      <c r="G23" s="37">
        <v>5</v>
      </c>
      <c r="H23" s="37">
        <v>4</v>
      </c>
      <c r="I23" s="37">
        <v>3</v>
      </c>
      <c r="J23" s="37">
        <v>3</v>
      </c>
      <c r="K23" s="37">
        <v>3</v>
      </c>
      <c r="L23" s="37">
        <v>4</v>
      </c>
      <c r="M23" s="37">
        <v>4</v>
      </c>
      <c r="N23" s="37">
        <v>3</v>
      </c>
      <c r="O23" s="37">
        <v>4</v>
      </c>
      <c r="P23" s="37">
        <v>2</v>
      </c>
      <c r="Q23" s="37">
        <v>3</v>
      </c>
      <c r="R23" s="37">
        <v>3</v>
      </c>
      <c r="S23" s="37">
        <v>3</v>
      </c>
      <c r="T23" s="37">
        <v>4</v>
      </c>
      <c r="U23" s="37">
        <v>4</v>
      </c>
      <c r="V23" s="37">
        <v>3</v>
      </c>
      <c r="W23" s="37">
        <v>3</v>
      </c>
      <c r="X23" s="37">
        <v>4</v>
      </c>
      <c r="Y23" s="37" t="s">
        <v>126</v>
      </c>
      <c r="Z23" s="37" t="s">
        <v>391</v>
      </c>
      <c r="AA23" s="37">
        <v>3</v>
      </c>
      <c r="AB23" s="37" t="s">
        <v>127</v>
      </c>
      <c r="AC23" s="37" t="s">
        <v>128</v>
      </c>
    </row>
    <row r="24" spans="1:29" ht="15.75" x14ac:dyDescent="0.25">
      <c r="A24" s="34" t="s">
        <v>110</v>
      </c>
      <c r="B24" s="35">
        <v>21</v>
      </c>
      <c r="C24" s="36" t="s">
        <v>36</v>
      </c>
      <c r="D24" s="36" t="s">
        <v>382</v>
      </c>
      <c r="E24" s="37">
        <v>3</v>
      </c>
      <c r="F24" s="36" t="s">
        <v>57</v>
      </c>
      <c r="G24" s="37">
        <v>4</v>
      </c>
      <c r="H24" s="37">
        <v>4</v>
      </c>
      <c r="I24" s="37">
        <v>4</v>
      </c>
      <c r="J24" s="37">
        <v>5</v>
      </c>
      <c r="K24" s="37">
        <v>4</v>
      </c>
      <c r="L24" s="37">
        <v>5</v>
      </c>
      <c r="M24" s="37">
        <v>4</v>
      </c>
      <c r="N24" s="37">
        <v>4</v>
      </c>
      <c r="O24" s="37">
        <v>4</v>
      </c>
      <c r="P24" s="37">
        <v>4</v>
      </c>
      <c r="Q24" s="37">
        <v>2</v>
      </c>
      <c r="R24" s="37">
        <v>4</v>
      </c>
      <c r="S24" s="37">
        <v>4</v>
      </c>
      <c r="T24" s="37">
        <v>5</v>
      </c>
      <c r="U24" s="37">
        <v>4</v>
      </c>
      <c r="V24" s="37">
        <v>4</v>
      </c>
      <c r="W24" s="37">
        <v>4</v>
      </c>
      <c r="X24" s="37">
        <v>5</v>
      </c>
      <c r="Y24" s="37" t="s">
        <v>183</v>
      </c>
      <c r="Z24" s="37" t="s">
        <v>66</v>
      </c>
      <c r="AA24" s="37" t="s">
        <v>73</v>
      </c>
      <c r="AB24" s="36">
        <v>0</v>
      </c>
      <c r="AC24" s="36">
        <v>0</v>
      </c>
    </row>
    <row r="25" spans="1:29" ht="15.75" x14ac:dyDescent="0.25">
      <c r="A25" s="34" t="s">
        <v>111</v>
      </c>
      <c r="B25" s="35">
        <v>22</v>
      </c>
      <c r="C25" s="36" t="s">
        <v>36</v>
      </c>
      <c r="D25" s="36" t="s">
        <v>37</v>
      </c>
      <c r="E25" s="37">
        <v>3</v>
      </c>
      <c r="F25" s="36" t="s">
        <v>57</v>
      </c>
      <c r="G25" s="37">
        <v>3</v>
      </c>
      <c r="H25" s="37">
        <v>4</v>
      </c>
      <c r="I25" s="37">
        <v>4</v>
      </c>
      <c r="J25" s="37">
        <v>4</v>
      </c>
      <c r="K25" s="37">
        <v>3</v>
      </c>
      <c r="L25" s="37">
        <v>4</v>
      </c>
      <c r="M25" s="37">
        <v>5</v>
      </c>
      <c r="N25" s="37">
        <v>2</v>
      </c>
      <c r="O25" s="37">
        <v>5</v>
      </c>
      <c r="P25" s="37">
        <v>4</v>
      </c>
      <c r="Q25" s="37">
        <v>4</v>
      </c>
      <c r="R25" s="37">
        <v>4</v>
      </c>
      <c r="S25" s="37">
        <v>4</v>
      </c>
      <c r="T25" s="37">
        <v>4</v>
      </c>
      <c r="U25" s="37">
        <v>4</v>
      </c>
      <c r="V25" s="37">
        <v>4</v>
      </c>
      <c r="W25" s="37">
        <v>4</v>
      </c>
      <c r="X25" s="37">
        <v>3</v>
      </c>
      <c r="Y25" s="37" t="s">
        <v>58</v>
      </c>
      <c r="Z25" s="37" t="s">
        <v>65</v>
      </c>
      <c r="AA25" s="37" t="s">
        <v>74</v>
      </c>
      <c r="AB25" s="37" t="s">
        <v>129</v>
      </c>
      <c r="AC25" s="36">
        <v>0</v>
      </c>
    </row>
    <row r="26" spans="1:29" ht="15.75" x14ac:dyDescent="0.25">
      <c r="A26" s="34" t="s">
        <v>112</v>
      </c>
      <c r="B26" s="35">
        <v>23</v>
      </c>
      <c r="C26" s="36" t="s">
        <v>36</v>
      </c>
      <c r="D26" s="36" t="s">
        <v>37</v>
      </c>
      <c r="E26" s="37">
        <v>4</v>
      </c>
      <c r="F26" s="36" t="s">
        <v>57</v>
      </c>
      <c r="G26" s="37">
        <v>4</v>
      </c>
      <c r="H26" s="37">
        <v>4</v>
      </c>
      <c r="I26" s="37">
        <v>3</v>
      </c>
      <c r="J26" s="37">
        <v>4</v>
      </c>
      <c r="K26" s="37">
        <v>4</v>
      </c>
      <c r="L26" s="37">
        <v>4</v>
      </c>
      <c r="M26" s="37">
        <v>4</v>
      </c>
      <c r="N26" s="37">
        <v>2</v>
      </c>
      <c r="O26" s="37">
        <v>3</v>
      </c>
      <c r="P26" s="37">
        <v>3</v>
      </c>
      <c r="Q26" s="37">
        <v>3</v>
      </c>
      <c r="R26" s="37">
        <v>3</v>
      </c>
      <c r="S26" s="37">
        <v>3</v>
      </c>
      <c r="T26" s="37">
        <v>4</v>
      </c>
      <c r="U26" s="37">
        <v>3</v>
      </c>
      <c r="V26" s="37">
        <v>4</v>
      </c>
      <c r="W26" s="37">
        <v>4</v>
      </c>
      <c r="X26" s="37">
        <v>4</v>
      </c>
      <c r="Y26" s="37" t="s">
        <v>130</v>
      </c>
      <c r="Z26" s="37" t="s">
        <v>66</v>
      </c>
      <c r="AA26" s="37">
        <v>3</v>
      </c>
      <c r="AB26" s="37" t="s">
        <v>131</v>
      </c>
      <c r="AC26" s="37" t="s">
        <v>131</v>
      </c>
    </row>
    <row r="27" spans="1:29" ht="15.75" x14ac:dyDescent="0.25">
      <c r="A27" s="34" t="s">
        <v>113</v>
      </c>
      <c r="B27" s="35">
        <v>24</v>
      </c>
      <c r="C27" s="36" t="s">
        <v>36</v>
      </c>
      <c r="D27" s="36" t="s">
        <v>37</v>
      </c>
      <c r="E27" s="37">
        <v>3</v>
      </c>
      <c r="F27" s="36" t="s">
        <v>57</v>
      </c>
      <c r="G27" s="37">
        <v>3</v>
      </c>
      <c r="H27" s="37">
        <v>4</v>
      </c>
      <c r="I27" s="37">
        <v>4</v>
      </c>
      <c r="J27" s="37">
        <v>4</v>
      </c>
      <c r="K27" s="37">
        <v>3</v>
      </c>
      <c r="L27" s="37">
        <v>4</v>
      </c>
      <c r="M27" s="37">
        <v>5</v>
      </c>
      <c r="N27" s="37">
        <v>2</v>
      </c>
      <c r="O27" s="37">
        <v>5</v>
      </c>
      <c r="P27" s="37">
        <v>4</v>
      </c>
      <c r="Q27" s="37">
        <v>1</v>
      </c>
      <c r="R27" s="37">
        <v>4</v>
      </c>
      <c r="S27" s="37">
        <v>3</v>
      </c>
      <c r="T27" s="37">
        <v>4</v>
      </c>
      <c r="U27" s="37">
        <v>5</v>
      </c>
      <c r="V27" s="37">
        <v>5</v>
      </c>
      <c r="W27" s="37">
        <v>3</v>
      </c>
      <c r="X27" s="37">
        <v>3</v>
      </c>
      <c r="Y27" s="37" t="s">
        <v>132</v>
      </c>
      <c r="Z27" s="37" t="s">
        <v>391</v>
      </c>
      <c r="AA27" s="37">
        <v>3</v>
      </c>
      <c r="AB27" s="37" t="s">
        <v>58</v>
      </c>
      <c r="AC27" s="37" t="s">
        <v>133</v>
      </c>
    </row>
    <row r="28" spans="1:29" ht="15.75" x14ac:dyDescent="0.25">
      <c r="A28" s="34" t="s">
        <v>114</v>
      </c>
      <c r="B28" s="35">
        <v>25</v>
      </c>
      <c r="C28" s="36" t="s">
        <v>36</v>
      </c>
      <c r="D28" s="36" t="s">
        <v>37</v>
      </c>
      <c r="E28" s="37">
        <v>4</v>
      </c>
      <c r="F28" s="36" t="s">
        <v>57</v>
      </c>
      <c r="G28" s="37">
        <v>4</v>
      </c>
      <c r="H28" s="37">
        <v>4</v>
      </c>
      <c r="I28" s="37">
        <v>4</v>
      </c>
      <c r="J28" s="37">
        <v>4</v>
      </c>
      <c r="K28" s="37">
        <v>3</v>
      </c>
      <c r="L28" s="37">
        <v>4</v>
      </c>
      <c r="M28" s="37">
        <v>4</v>
      </c>
      <c r="N28" s="37">
        <v>3</v>
      </c>
      <c r="O28" s="37">
        <v>4</v>
      </c>
      <c r="P28" s="37">
        <v>4</v>
      </c>
      <c r="Q28" s="37">
        <v>2</v>
      </c>
      <c r="R28" s="37">
        <v>5</v>
      </c>
      <c r="S28" s="37">
        <v>4</v>
      </c>
      <c r="T28" s="37">
        <v>4</v>
      </c>
      <c r="U28" s="37">
        <v>3</v>
      </c>
      <c r="V28" s="37">
        <v>4</v>
      </c>
      <c r="W28" s="37">
        <v>3</v>
      </c>
      <c r="X28" s="37">
        <v>4</v>
      </c>
      <c r="Y28" s="37" t="s">
        <v>58</v>
      </c>
      <c r="Z28" s="37" t="s">
        <v>390</v>
      </c>
      <c r="AA28" s="37" t="s">
        <v>73</v>
      </c>
      <c r="AB28" s="36">
        <v>0</v>
      </c>
      <c r="AC28" s="36">
        <v>0</v>
      </c>
    </row>
    <row r="29" spans="1:29" ht="15.75" x14ac:dyDescent="0.25">
      <c r="A29" s="34" t="s">
        <v>115</v>
      </c>
      <c r="B29" s="35">
        <v>26</v>
      </c>
      <c r="C29" s="36" t="s">
        <v>36</v>
      </c>
      <c r="D29" s="36" t="s">
        <v>37</v>
      </c>
      <c r="E29" s="37">
        <v>3</v>
      </c>
      <c r="F29" s="36" t="s">
        <v>50</v>
      </c>
      <c r="G29" s="37">
        <v>4</v>
      </c>
      <c r="H29" s="37">
        <v>4</v>
      </c>
      <c r="I29" s="37">
        <v>4</v>
      </c>
      <c r="J29" s="37">
        <v>5</v>
      </c>
      <c r="K29" s="37">
        <v>5</v>
      </c>
      <c r="L29" s="37">
        <v>5</v>
      </c>
      <c r="M29" s="37">
        <v>4</v>
      </c>
      <c r="N29" s="37">
        <v>3</v>
      </c>
      <c r="O29" s="37">
        <v>5</v>
      </c>
      <c r="P29" s="37">
        <v>5</v>
      </c>
      <c r="Q29" s="37">
        <v>2</v>
      </c>
      <c r="R29" s="37">
        <v>4</v>
      </c>
      <c r="S29" s="37">
        <v>5</v>
      </c>
      <c r="T29" s="37">
        <v>5</v>
      </c>
      <c r="U29" s="37">
        <v>5</v>
      </c>
      <c r="V29" s="37">
        <v>5</v>
      </c>
      <c r="W29" s="37">
        <v>4</v>
      </c>
      <c r="X29" s="37">
        <v>4</v>
      </c>
      <c r="Y29" s="37" t="s">
        <v>392</v>
      </c>
      <c r="Z29" s="37" t="s">
        <v>391</v>
      </c>
      <c r="AA29" s="37" t="s">
        <v>74</v>
      </c>
      <c r="AB29" s="36">
        <v>0</v>
      </c>
      <c r="AC29" s="36">
        <v>0</v>
      </c>
    </row>
    <row r="30" spans="1:29" ht="15.75" x14ac:dyDescent="0.25">
      <c r="A30" s="34" t="s">
        <v>116</v>
      </c>
      <c r="B30" s="35">
        <v>27</v>
      </c>
      <c r="C30" s="36" t="s">
        <v>36</v>
      </c>
      <c r="D30" s="36" t="s">
        <v>37</v>
      </c>
      <c r="E30" s="36">
        <v>5</v>
      </c>
      <c r="F30" s="36" t="s">
        <v>57</v>
      </c>
      <c r="G30" s="37">
        <v>4</v>
      </c>
      <c r="H30" s="37">
        <v>4</v>
      </c>
      <c r="I30" s="37">
        <v>4</v>
      </c>
      <c r="J30" s="37">
        <v>4</v>
      </c>
      <c r="K30" s="37">
        <v>4</v>
      </c>
      <c r="L30" s="37">
        <v>4</v>
      </c>
      <c r="M30" s="37">
        <v>4</v>
      </c>
      <c r="N30" s="37">
        <v>4</v>
      </c>
      <c r="O30" s="37">
        <v>4</v>
      </c>
      <c r="P30" s="37">
        <v>4</v>
      </c>
      <c r="Q30" s="37">
        <v>2</v>
      </c>
      <c r="R30" s="37">
        <v>5</v>
      </c>
      <c r="S30" s="37">
        <v>4</v>
      </c>
      <c r="T30" s="37">
        <v>4</v>
      </c>
      <c r="U30" s="37">
        <v>4</v>
      </c>
      <c r="V30" s="37">
        <v>4</v>
      </c>
      <c r="W30" s="37">
        <v>4</v>
      </c>
      <c r="X30" s="37">
        <v>4</v>
      </c>
      <c r="Y30" s="37" t="s">
        <v>134</v>
      </c>
      <c r="Z30" s="37" t="s">
        <v>390</v>
      </c>
      <c r="AA30" s="37" t="s">
        <v>73</v>
      </c>
      <c r="AB30" s="37" t="s">
        <v>135</v>
      </c>
      <c r="AC30" s="36"/>
    </row>
    <row r="31" spans="1:29" ht="15.75" x14ac:dyDescent="0.25">
      <c r="A31" s="34" t="s">
        <v>117</v>
      </c>
      <c r="B31" s="35">
        <v>28</v>
      </c>
      <c r="C31" s="36" t="s">
        <v>36</v>
      </c>
      <c r="D31" s="36" t="s">
        <v>37</v>
      </c>
      <c r="E31" s="37">
        <v>3</v>
      </c>
      <c r="F31" s="36" t="s">
        <v>57</v>
      </c>
      <c r="G31" s="37">
        <v>3</v>
      </c>
      <c r="H31" s="37">
        <v>4</v>
      </c>
      <c r="I31" s="37">
        <v>4</v>
      </c>
      <c r="J31" s="37">
        <v>4</v>
      </c>
      <c r="K31" s="37">
        <v>3</v>
      </c>
      <c r="L31" s="37">
        <v>4</v>
      </c>
      <c r="M31" s="37">
        <v>3</v>
      </c>
      <c r="N31" s="37">
        <v>3</v>
      </c>
      <c r="O31" s="37">
        <v>3</v>
      </c>
      <c r="P31" s="37">
        <v>3</v>
      </c>
      <c r="Q31" s="37">
        <v>3</v>
      </c>
      <c r="R31" s="37">
        <v>4</v>
      </c>
      <c r="S31" s="37">
        <v>3</v>
      </c>
      <c r="T31" s="37">
        <v>4</v>
      </c>
      <c r="U31" s="37">
        <v>4</v>
      </c>
      <c r="V31" s="37">
        <v>4</v>
      </c>
      <c r="W31" s="37">
        <v>3</v>
      </c>
      <c r="X31" s="37">
        <v>3</v>
      </c>
      <c r="Y31" s="37" t="s">
        <v>61</v>
      </c>
      <c r="Z31" s="37" t="s">
        <v>390</v>
      </c>
      <c r="AA31" s="37">
        <v>3</v>
      </c>
      <c r="AB31" s="37" t="s">
        <v>136</v>
      </c>
      <c r="AC31" s="37" t="s">
        <v>137</v>
      </c>
    </row>
    <row r="32" spans="1:29" ht="15.75" x14ac:dyDescent="0.25">
      <c r="A32" s="34" t="s">
        <v>118</v>
      </c>
      <c r="B32" s="35">
        <v>29</v>
      </c>
      <c r="C32" s="36" t="s">
        <v>36</v>
      </c>
      <c r="D32" s="36" t="s">
        <v>382</v>
      </c>
      <c r="E32" s="36">
        <v>5</v>
      </c>
      <c r="F32" s="36" t="s">
        <v>50</v>
      </c>
      <c r="G32" s="37">
        <v>4</v>
      </c>
      <c r="H32" s="37">
        <v>3</v>
      </c>
      <c r="I32" s="37">
        <v>4</v>
      </c>
      <c r="J32" s="37">
        <v>2</v>
      </c>
      <c r="K32" s="37">
        <v>3</v>
      </c>
      <c r="L32" s="37">
        <v>4</v>
      </c>
      <c r="M32" s="37">
        <v>5</v>
      </c>
      <c r="N32" s="37">
        <v>3</v>
      </c>
      <c r="O32" s="37">
        <v>3</v>
      </c>
      <c r="P32" s="37">
        <v>4</v>
      </c>
      <c r="Q32" s="37">
        <v>2</v>
      </c>
      <c r="R32" s="37">
        <v>5</v>
      </c>
      <c r="S32" s="37">
        <v>4</v>
      </c>
      <c r="T32" s="37">
        <v>3</v>
      </c>
      <c r="U32" s="37">
        <v>3</v>
      </c>
      <c r="V32" s="37">
        <v>4</v>
      </c>
      <c r="W32" s="37">
        <v>5</v>
      </c>
      <c r="X32" s="37">
        <v>4</v>
      </c>
      <c r="Y32" s="37" t="s">
        <v>139</v>
      </c>
      <c r="Z32" s="37" t="s">
        <v>65</v>
      </c>
      <c r="AA32" s="37" t="s">
        <v>71</v>
      </c>
      <c r="AB32" s="37" t="s">
        <v>138</v>
      </c>
      <c r="AC32" s="37" t="s">
        <v>138</v>
      </c>
    </row>
    <row r="33" spans="1:29" ht="15.75" x14ac:dyDescent="0.25">
      <c r="A33" s="34" t="s">
        <v>119</v>
      </c>
      <c r="B33" s="35">
        <v>30</v>
      </c>
      <c r="C33" s="36" t="s">
        <v>36</v>
      </c>
      <c r="D33" s="36" t="s">
        <v>382</v>
      </c>
      <c r="E33" s="36">
        <v>5</v>
      </c>
      <c r="F33" s="36" t="s">
        <v>50</v>
      </c>
      <c r="G33" s="37">
        <v>4</v>
      </c>
      <c r="H33" s="37">
        <v>4</v>
      </c>
      <c r="I33" s="37">
        <v>5</v>
      </c>
      <c r="J33" s="37">
        <v>4</v>
      </c>
      <c r="K33" s="37">
        <v>4</v>
      </c>
      <c r="L33" s="37">
        <v>4</v>
      </c>
      <c r="M33" s="37">
        <v>4</v>
      </c>
      <c r="N33" s="37">
        <v>3</v>
      </c>
      <c r="O33" s="37">
        <v>4</v>
      </c>
      <c r="P33" s="37">
        <v>4</v>
      </c>
      <c r="Q33" s="37">
        <v>2</v>
      </c>
      <c r="R33" s="37">
        <v>4</v>
      </c>
      <c r="S33" s="37">
        <v>4</v>
      </c>
      <c r="T33" s="37">
        <v>4</v>
      </c>
      <c r="U33" s="37">
        <v>4</v>
      </c>
      <c r="V33" s="37">
        <v>4</v>
      </c>
      <c r="W33" s="37">
        <v>4</v>
      </c>
      <c r="X33" s="37">
        <v>4</v>
      </c>
      <c r="Y33" s="37" t="s">
        <v>140</v>
      </c>
      <c r="Z33" s="37" t="s">
        <v>66</v>
      </c>
      <c r="AA33" s="37" t="s">
        <v>74</v>
      </c>
      <c r="AB33" s="37" t="s">
        <v>138</v>
      </c>
      <c r="AC33" s="37" t="s">
        <v>138</v>
      </c>
    </row>
    <row r="34" spans="1:29" ht="15.75" x14ac:dyDescent="0.25">
      <c r="A34" s="34" t="s">
        <v>141</v>
      </c>
      <c r="B34" s="35">
        <v>31</v>
      </c>
      <c r="C34" s="36" t="s">
        <v>38</v>
      </c>
      <c r="D34" s="36" t="s">
        <v>382</v>
      </c>
      <c r="E34" s="36">
        <v>5</v>
      </c>
      <c r="F34" s="36" t="s">
        <v>50</v>
      </c>
      <c r="G34" s="37">
        <v>3</v>
      </c>
      <c r="H34" s="37">
        <v>4</v>
      </c>
      <c r="I34" s="37">
        <v>4</v>
      </c>
      <c r="J34" s="37">
        <v>5</v>
      </c>
      <c r="K34" s="37">
        <v>4</v>
      </c>
      <c r="L34" s="37">
        <v>5</v>
      </c>
      <c r="M34" s="37">
        <v>3</v>
      </c>
      <c r="N34" s="37">
        <v>3</v>
      </c>
      <c r="O34" s="37">
        <v>3</v>
      </c>
      <c r="P34" s="37">
        <v>4</v>
      </c>
      <c r="Q34" s="37">
        <v>2</v>
      </c>
      <c r="R34" s="37">
        <v>5</v>
      </c>
      <c r="S34" s="37">
        <v>4</v>
      </c>
      <c r="T34" s="37">
        <v>4</v>
      </c>
      <c r="U34" s="37">
        <v>5</v>
      </c>
      <c r="V34" s="37">
        <v>5</v>
      </c>
      <c r="W34" s="37">
        <v>5</v>
      </c>
      <c r="X34" s="37">
        <v>4</v>
      </c>
      <c r="Y34" s="37" t="s">
        <v>149</v>
      </c>
      <c r="Z34" s="37" t="s">
        <v>66</v>
      </c>
      <c r="AA34" s="37" t="s">
        <v>73</v>
      </c>
      <c r="AB34" s="36">
        <v>0</v>
      </c>
      <c r="AC34" s="36">
        <v>0</v>
      </c>
    </row>
    <row r="35" spans="1:29" ht="15.75" x14ac:dyDescent="0.25">
      <c r="A35" s="34" t="s">
        <v>142</v>
      </c>
      <c r="B35" s="35">
        <v>32</v>
      </c>
      <c r="C35" s="36" t="s">
        <v>38</v>
      </c>
      <c r="D35" s="36" t="s">
        <v>37</v>
      </c>
      <c r="E35" s="37">
        <v>4</v>
      </c>
      <c r="F35" s="36" t="s">
        <v>50</v>
      </c>
      <c r="G35" s="37">
        <v>4</v>
      </c>
      <c r="H35" s="37">
        <v>4</v>
      </c>
      <c r="I35" s="37">
        <v>3</v>
      </c>
      <c r="J35" s="37">
        <v>4</v>
      </c>
      <c r="K35" s="37">
        <v>5</v>
      </c>
      <c r="L35" s="37">
        <v>3</v>
      </c>
      <c r="M35" s="37">
        <v>4</v>
      </c>
      <c r="N35" s="37">
        <v>3</v>
      </c>
      <c r="O35" s="37">
        <v>3</v>
      </c>
      <c r="P35" s="37">
        <v>4</v>
      </c>
      <c r="Q35" s="37">
        <v>2</v>
      </c>
      <c r="R35" s="37">
        <v>4</v>
      </c>
      <c r="S35" s="37">
        <v>4</v>
      </c>
      <c r="T35" s="37">
        <v>4</v>
      </c>
      <c r="U35" s="37">
        <v>4</v>
      </c>
      <c r="V35" s="37">
        <v>5</v>
      </c>
      <c r="W35" s="37">
        <v>3</v>
      </c>
      <c r="X35" s="37">
        <v>4</v>
      </c>
      <c r="Y35" s="37" t="s">
        <v>150</v>
      </c>
      <c r="Z35" s="37" t="s">
        <v>66</v>
      </c>
      <c r="AA35" s="37">
        <v>3</v>
      </c>
      <c r="AB35" s="37" t="s">
        <v>151</v>
      </c>
      <c r="AC35" s="37" t="s">
        <v>152</v>
      </c>
    </row>
    <row r="36" spans="1:29" ht="15.75" x14ac:dyDescent="0.25">
      <c r="A36" s="34" t="s">
        <v>143</v>
      </c>
      <c r="B36" s="35">
        <v>33</v>
      </c>
      <c r="C36" s="36" t="s">
        <v>38</v>
      </c>
      <c r="D36" s="36" t="s">
        <v>37</v>
      </c>
      <c r="E36" s="37">
        <v>3</v>
      </c>
      <c r="F36" s="36" t="s">
        <v>57</v>
      </c>
      <c r="G36" s="37">
        <v>4</v>
      </c>
      <c r="H36" s="37">
        <v>4</v>
      </c>
      <c r="I36" s="37">
        <v>3</v>
      </c>
      <c r="J36" s="37">
        <v>4</v>
      </c>
      <c r="K36" s="37">
        <v>3</v>
      </c>
      <c r="L36" s="37">
        <v>4</v>
      </c>
      <c r="M36" s="37">
        <v>4</v>
      </c>
      <c r="N36" s="37">
        <v>3</v>
      </c>
      <c r="O36" s="37">
        <v>2</v>
      </c>
      <c r="P36" s="37">
        <v>4</v>
      </c>
      <c r="Q36" s="37">
        <v>2</v>
      </c>
      <c r="R36" s="37">
        <v>4</v>
      </c>
      <c r="S36" s="37">
        <v>3</v>
      </c>
      <c r="T36" s="37">
        <v>3</v>
      </c>
      <c r="U36" s="37">
        <v>2</v>
      </c>
      <c r="V36" s="37">
        <v>4</v>
      </c>
      <c r="W36" s="37">
        <v>4</v>
      </c>
      <c r="X36" s="37">
        <v>4</v>
      </c>
      <c r="Y36" s="37" t="s">
        <v>130</v>
      </c>
      <c r="Z36" s="37" t="s">
        <v>391</v>
      </c>
      <c r="AA36" s="37" t="s">
        <v>73</v>
      </c>
      <c r="AB36" s="37" t="s">
        <v>153</v>
      </c>
      <c r="AC36" s="37" t="s">
        <v>410</v>
      </c>
    </row>
    <row r="37" spans="1:29" ht="15.75" x14ac:dyDescent="0.25">
      <c r="A37" s="34" t="s">
        <v>144</v>
      </c>
      <c r="B37" s="35">
        <v>34</v>
      </c>
      <c r="C37" s="36" t="s">
        <v>38</v>
      </c>
      <c r="D37" s="36" t="s">
        <v>382</v>
      </c>
      <c r="E37" s="36">
        <v>5</v>
      </c>
      <c r="F37" s="36" t="s">
        <v>57</v>
      </c>
      <c r="G37" s="37">
        <v>3</v>
      </c>
      <c r="H37" s="37">
        <v>4</v>
      </c>
      <c r="I37" s="37">
        <v>3</v>
      </c>
      <c r="J37" s="37">
        <v>4</v>
      </c>
      <c r="K37" s="37">
        <v>4</v>
      </c>
      <c r="L37" s="37">
        <v>4</v>
      </c>
      <c r="M37" s="37">
        <v>4</v>
      </c>
      <c r="N37" s="37">
        <v>4</v>
      </c>
      <c r="O37" s="37">
        <v>5</v>
      </c>
      <c r="P37" s="37">
        <v>4</v>
      </c>
      <c r="Q37" s="37">
        <v>3</v>
      </c>
      <c r="R37" s="37">
        <v>1</v>
      </c>
      <c r="S37" s="37">
        <v>2</v>
      </c>
      <c r="T37" s="37">
        <v>4</v>
      </c>
      <c r="U37" s="37">
        <v>3</v>
      </c>
      <c r="V37" s="37">
        <v>4</v>
      </c>
      <c r="W37" s="37">
        <v>3</v>
      </c>
      <c r="X37" s="37">
        <v>1</v>
      </c>
      <c r="Y37" s="37" t="s">
        <v>123</v>
      </c>
      <c r="Z37" s="37" t="s">
        <v>66</v>
      </c>
      <c r="AA37" s="37" t="s">
        <v>73</v>
      </c>
      <c r="AB37" s="37" t="s">
        <v>155</v>
      </c>
      <c r="AC37" s="37" t="s">
        <v>155</v>
      </c>
    </row>
    <row r="38" spans="1:29" ht="15.75" x14ac:dyDescent="0.25">
      <c r="A38" s="34" t="s">
        <v>145</v>
      </c>
      <c r="B38" s="35">
        <v>35</v>
      </c>
      <c r="C38" s="36" t="s">
        <v>38</v>
      </c>
      <c r="D38" s="36" t="s">
        <v>382</v>
      </c>
      <c r="E38" s="37">
        <v>4</v>
      </c>
      <c r="F38" s="36" t="s">
        <v>57</v>
      </c>
      <c r="G38" s="37">
        <v>4</v>
      </c>
      <c r="H38" s="37">
        <v>4</v>
      </c>
      <c r="I38" s="37">
        <v>3</v>
      </c>
      <c r="J38" s="37">
        <v>3</v>
      </c>
      <c r="K38" s="37">
        <v>4</v>
      </c>
      <c r="L38" s="37">
        <v>4</v>
      </c>
      <c r="M38" s="37">
        <v>4</v>
      </c>
      <c r="N38" s="37">
        <v>3</v>
      </c>
      <c r="O38" s="37">
        <v>5</v>
      </c>
      <c r="P38" s="37">
        <v>4</v>
      </c>
      <c r="Q38" s="37">
        <v>2</v>
      </c>
      <c r="R38" s="37">
        <v>3</v>
      </c>
      <c r="S38" s="37">
        <v>3</v>
      </c>
      <c r="T38" s="37">
        <v>4</v>
      </c>
      <c r="U38" s="37">
        <v>4</v>
      </c>
      <c r="V38" s="37">
        <v>4</v>
      </c>
      <c r="W38" s="37">
        <v>5</v>
      </c>
      <c r="X38" s="37">
        <v>4</v>
      </c>
      <c r="Y38" s="37" t="s">
        <v>64</v>
      </c>
      <c r="Z38" s="37" t="s">
        <v>160</v>
      </c>
      <c r="AA38" s="37" t="s">
        <v>73</v>
      </c>
      <c r="AB38" s="36">
        <v>0</v>
      </c>
      <c r="AC38" s="36">
        <v>0</v>
      </c>
    </row>
    <row r="39" spans="1:29" ht="15.75" x14ac:dyDescent="0.25">
      <c r="A39" s="34" t="s">
        <v>146</v>
      </c>
      <c r="B39" s="35">
        <v>36</v>
      </c>
      <c r="C39" s="36" t="s">
        <v>38</v>
      </c>
      <c r="D39" s="36" t="s">
        <v>382</v>
      </c>
      <c r="E39" s="37">
        <v>4</v>
      </c>
      <c r="F39" s="36" t="s">
        <v>57</v>
      </c>
      <c r="G39" s="37">
        <v>3</v>
      </c>
      <c r="H39" s="37">
        <v>3</v>
      </c>
      <c r="I39" s="37">
        <v>2</v>
      </c>
      <c r="J39" s="37">
        <v>3</v>
      </c>
      <c r="K39" s="37">
        <v>3</v>
      </c>
      <c r="L39" s="37">
        <v>3</v>
      </c>
      <c r="M39" s="37">
        <v>3</v>
      </c>
      <c r="N39" s="37">
        <v>3</v>
      </c>
      <c r="O39" s="37">
        <v>3</v>
      </c>
      <c r="P39" s="37">
        <v>3</v>
      </c>
      <c r="Q39" s="37">
        <v>3</v>
      </c>
      <c r="R39" s="37">
        <v>3</v>
      </c>
      <c r="S39" s="37">
        <v>3</v>
      </c>
      <c r="T39" s="37">
        <v>3</v>
      </c>
      <c r="U39" s="37">
        <v>3</v>
      </c>
      <c r="V39" s="37">
        <v>3</v>
      </c>
      <c r="W39" s="37">
        <v>3</v>
      </c>
      <c r="X39" s="37">
        <v>3</v>
      </c>
      <c r="Y39" s="37" t="s">
        <v>58</v>
      </c>
      <c r="Z39" s="37" t="s">
        <v>390</v>
      </c>
      <c r="AA39" s="37" t="s">
        <v>71</v>
      </c>
      <c r="AB39" s="37" t="s">
        <v>156</v>
      </c>
      <c r="AC39" s="37" t="s">
        <v>157</v>
      </c>
    </row>
    <row r="40" spans="1:29" ht="15.75" x14ac:dyDescent="0.25">
      <c r="A40" s="34" t="s">
        <v>147</v>
      </c>
      <c r="B40" s="35">
        <v>37</v>
      </c>
      <c r="C40" s="36" t="s">
        <v>38</v>
      </c>
      <c r="D40" s="36" t="s">
        <v>382</v>
      </c>
      <c r="E40" s="37">
        <v>2</v>
      </c>
      <c r="F40" s="36" t="s">
        <v>57</v>
      </c>
      <c r="G40" s="37">
        <v>3</v>
      </c>
      <c r="H40" s="37">
        <v>3</v>
      </c>
      <c r="I40" s="37">
        <v>3</v>
      </c>
      <c r="J40" s="37">
        <v>3</v>
      </c>
      <c r="K40" s="37">
        <v>3</v>
      </c>
      <c r="L40" s="37">
        <v>3</v>
      </c>
      <c r="M40" s="37">
        <v>3</v>
      </c>
      <c r="N40" s="37">
        <v>3</v>
      </c>
      <c r="O40" s="37">
        <v>3</v>
      </c>
      <c r="P40" s="37">
        <v>3</v>
      </c>
      <c r="Q40" s="37">
        <v>3</v>
      </c>
      <c r="R40" s="37">
        <v>4</v>
      </c>
      <c r="S40" s="37">
        <v>4</v>
      </c>
      <c r="T40" s="37">
        <v>4</v>
      </c>
      <c r="U40" s="37">
        <v>3</v>
      </c>
      <c r="V40" s="37">
        <v>3</v>
      </c>
      <c r="W40" s="37">
        <v>2</v>
      </c>
      <c r="X40" s="37">
        <v>3</v>
      </c>
      <c r="Y40" s="36" t="s">
        <v>63</v>
      </c>
      <c r="Z40" s="37" t="s">
        <v>390</v>
      </c>
      <c r="AA40" s="37">
        <v>3</v>
      </c>
      <c r="AB40" s="37" t="s">
        <v>158</v>
      </c>
      <c r="AC40" s="37" t="s">
        <v>159</v>
      </c>
    </row>
    <row r="41" spans="1:29" ht="15.75" x14ac:dyDescent="0.25">
      <c r="A41" s="34" t="s">
        <v>148</v>
      </c>
      <c r="B41" s="35">
        <v>38</v>
      </c>
      <c r="C41" s="36" t="s">
        <v>38</v>
      </c>
      <c r="D41" s="36" t="s">
        <v>382</v>
      </c>
      <c r="E41" s="36">
        <v>5</v>
      </c>
      <c r="F41" s="36" t="s">
        <v>57</v>
      </c>
      <c r="G41" s="37">
        <v>5</v>
      </c>
      <c r="H41" s="37">
        <v>5</v>
      </c>
      <c r="I41" s="37">
        <v>5</v>
      </c>
      <c r="J41" s="37">
        <v>5</v>
      </c>
      <c r="K41" s="37">
        <v>5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 t="s">
        <v>132</v>
      </c>
      <c r="Z41" s="37" t="s">
        <v>66</v>
      </c>
      <c r="AA41" s="36" t="s">
        <v>74</v>
      </c>
      <c r="AB41" s="36">
        <v>0</v>
      </c>
      <c r="AC41" s="36">
        <v>0</v>
      </c>
    </row>
    <row r="42" spans="1:29" ht="15.75" x14ac:dyDescent="0.25">
      <c r="A42" s="34" t="s">
        <v>161</v>
      </c>
      <c r="B42" s="35">
        <v>39</v>
      </c>
      <c r="C42" s="36" t="s">
        <v>38</v>
      </c>
      <c r="D42" s="37" t="s">
        <v>176</v>
      </c>
      <c r="E42" s="37">
        <v>3</v>
      </c>
      <c r="F42" s="36" t="s">
        <v>57</v>
      </c>
      <c r="G42" s="37">
        <v>3</v>
      </c>
      <c r="H42" s="37">
        <v>3</v>
      </c>
      <c r="I42" s="37">
        <v>3</v>
      </c>
      <c r="J42" s="37">
        <v>3</v>
      </c>
      <c r="K42" s="37">
        <v>3</v>
      </c>
      <c r="L42" s="37">
        <v>3</v>
      </c>
      <c r="M42" s="37">
        <v>3</v>
      </c>
      <c r="N42" s="37">
        <v>2</v>
      </c>
      <c r="O42" s="37">
        <v>3</v>
      </c>
      <c r="P42" s="37">
        <v>3</v>
      </c>
      <c r="Q42" s="37">
        <v>3</v>
      </c>
      <c r="R42" s="37">
        <v>4</v>
      </c>
      <c r="S42" s="37">
        <v>3</v>
      </c>
      <c r="T42" s="37">
        <v>4</v>
      </c>
      <c r="U42" s="37">
        <v>3</v>
      </c>
      <c r="V42" s="37">
        <v>3</v>
      </c>
      <c r="W42" s="37">
        <v>3</v>
      </c>
      <c r="X42" s="37">
        <v>3</v>
      </c>
      <c r="Y42" s="37">
        <v>0</v>
      </c>
      <c r="Z42" s="37">
        <v>1</v>
      </c>
      <c r="AA42" s="37">
        <v>3</v>
      </c>
      <c r="AB42" s="37" t="s">
        <v>181</v>
      </c>
      <c r="AC42" s="37" t="s">
        <v>182</v>
      </c>
    </row>
    <row r="43" spans="1:29" ht="15.75" x14ac:dyDescent="0.25">
      <c r="A43" s="34" t="s">
        <v>162</v>
      </c>
      <c r="B43" s="35">
        <v>40</v>
      </c>
      <c r="C43" s="36" t="s">
        <v>38</v>
      </c>
      <c r="D43" s="37" t="s">
        <v>176</v>
      </c>
      <c r="E43" s="37">
        <v>4</v>
      </c>
      <c r="F43" s="36" t="s">
        <v>50</v>
      </c>
      <c r="G43" s="37">
        <v>4</v>
      </c>
      <c r="H43" s="37">
        <v>4</v>
      </c>
      <c r="I43" s="37">
        <v>4</v>
      </c>
      <c r="J43" s="37">
        <v>5</v>
      </c>
      <c r="K43" s="37">
        <v>5</v>
      </c>
      <c r="L43" s="37">
        <v>4</v>
      </c>
      <c r="M43" s="37">
        <v>5</v>
      </c>
      <c r="N43" s="37">
        <v>4</v>
      </c>
      <c r="O43" s="37">
        <v>5</v>
      </c>
      <c r="P43" s="37">
        <v>5</v>
      </c>
      <c r="Q43" s="37">
        <v>5</v>
      </c>
      <c r="R43" s="37">
        <v>4</v>
      </c>
      <c r="S43" s="37">
        <v>5</v>
      </c>
      <c r="T43" s="37">
        <v>4</v>
      </c>
      <c r="U43" s="37">
        <v>4</v>
      </c>
      <c r="V43" s="37">
        <v>5</v>
      </c>
      <c r="W43" s="37">
        <v>4</v>
      </c>
      <c r="X43" s="37">
        <v>4</v>
      </c>
      <c r="Y43" s="37" t="s">
        <v>183</v>
      </c>
      <c r="Z43" s="37" t="s">
        <v>66</v>
      </c>
      <c r="AA43" s="36" t="s">
        <v>74</v>
      </c>
      <c r="AB43" s="36">
        <v>0</v>
      </c>
      <c r="AC43" s="36">
        <v>0</v>
      </c>
    </row>
    <row r="44" spans="1:29" ht="15.75" x14ac:dyDescent="0.25">
      <c r="A44" s="34" t="s">
        <v>163</v>
      </c>
      <c r="B44" s="35">
        <v>41</v>
      </c>
      <c r="C44" s="36" t="s">
        <v>38</v>
      </c>
      <c r="D44" s="37" t="s">
        <v>176</v>
      </c>
      <c r="E44" s="37">
        <v>2</v>
      </c>
      <c r="F44" s="36" t="s">
        <v>50</v>
      </c>
      <c r="G44" s="37">
        <v>4</v>
      </c>
      <c r="H44" s="37">
        <v>4</v>
      </c>
      <c r="I44" s="37">
        <v>3</v>
      </c>
      <c r="J44" s="37">
        <v>5</v>
      </c>
      <c r="K44" s="37">
        <v>5</v>
      </c>
      <c r="L44" s="37">
        <v>3</v>
      </c>
      <c r="M44" s="37">
        <v>3</v>
      </c>
      <c r="N44" s="37">
        <v>5</v>
      </c>
      <c r="O44" s="37">
        <v>3</v>
      </c>
      <c r="P44" s="37">
        <v>3</v>
      </c>
      <c r="Q44" s="37">
        <v>2</v>
      </c>
      <c r="R44" s="37">
        <v>5</v>
      </c>
      <c r="S44" s="37">
        <v>3</v>
      </c>
      <c r="T44" s="37">
        <v>5</v>
      </c>
      <c r="U44" s="37">
        <v>3</v>
      </c>
      <c r="V44" s="37">
        <v>5</v>
      </c>
      <c r="W44" s="37">
        <v>5</v>
      </c>
      <c r="X44" s="37">
        <v>4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</row>
    <row r="45" spans="1:29" ht="15.75" x14ac:dyDescent="0.25">
      <c r="A45" s="34" t="s">
        <v>164</v>
      </c>
      <c r="B45" s="35">
        <v>42</v>
      </c>
      <c r="C45" s="36" t="s">
        <v>38</v>
      </c>
      <c r="D45" s="37" t="s">
        <v>176</v>
      </c>
      <c r="E45" s="37">
        <v>4</v>
      </c>
      <c r="F45" s="36" t="s">
        <v>50</v>
      </c>
      <c r="G45" s="37">
        <v>4</v>
      </c>
      <c r="H45" s="37">
        <v>5</v>
      </c>
      <c r="I45" s="37">
        <v>4</v>
      </c>
      <c r="J45" s="37">
        <v>5</v>
      </c>
      <c r="K45" s="37">
        <v>5</v>
      </c>
      <c r="L45" s="37">
        <v>5</v>
      </c>
      <c r="M45" s="37">
        <v>5</v>
      </c>
      <c r="N45" s="37">
        <v>5</v>
      </c>
      <c r="O45" s="37">
        <v>4</v>
      </c>
      <c r="P45" s="37">
        <v>1</v>
      </c>
      <c r="Q45" s="37">
        <v>4</v>
      </c>
      <c r="R45" s="37">
        <v>5</v>
      </c>
      <c r="S45" s="37">
        <v>5</v>
      </c>
      <c r="T45" s="37">
        <v>4</v>
      </c>
      <c r="U45" s="37">
        <v>4</v>
      </c>
      <c r="V45" s="37">
        <v>5</v>
      </c>
      <c r="W45" s="37">
        <v>3</v>
      </c>
      <c r="X45" s="37">
        <v>5</v>
      </c>
      <c r="Y45" s="37" t="s">
        <v>58</v>
      </c>
      <c r="Z45" s="37" t="s">
        <v>160</v>
      </c>
      <c r="AA45" s="37" t="s">
        <v>73</v>
      </c>
      <c r="AB45" s="36">
        <v>0</v>
      </c>
      <c r="AC45" s="36">
        <v>0</v>
      </c>
    </row>
    <row r="46" spans="1:29" ht="15.75" x14ac:dyDescent="0.25">
      <c r="A46" s="34" t="s">
        <v>165</v>
      </c>
      <c r="B46" s="35">
        <v>43</v>
      </c>
      <c r="C46" s="36" t="s">
        <v>38</v>
      </c>
      <c r="D46" s="37" t="s">
        <v>176</v>
      </c>
      <c r="E46" s="37">
        <v>3</v>
      </c>
      <c r="F46" s="36" t="s">
        <v>50</v>
      </c>
      <c r="G46" s="37">
        <v>5</v>
      </c>
      <c r="H46" s="37">
        <v>5</v>
      </c>
      <c r="I46" s="37">
        <v>5</v>
      </c>
      <c r="J46" s="37">
        <v>5</v>
      </c>
      <c r="K46" s="37">
        <v>5</v>
      </c>
      <c r="L46" s="37">
        <v>5</v>
      </c>
      <c r="M46" s="37">
        <v>5</v>
      </c>
      <c r="N46" s="37">
        <v>4</v>
      </c>
      <c r="O46" s="37">
        <v>4</v>
      </c>
      <c r="P46" s="37">
        <v>4</v>
      </c>
      <c r="Q46" s="37">
        <v>4</v>
      </c>
      <c r="R46" s="37">
        <v>4</v>
      </c>
      <c r="S46" s="37">
        <v>5</v>
      </c>
      <c r="T46" s="37">
        <v>4</v>
      </c>
      <c r="U46" s="37">
        <v>5</v>
      </c>
      <c r="V46" s="37">
        <v>5</v>
      </c>
      <c r="W46" s="37">
        <v>5</v>
      </c>
      <c r="X46" s="37">
        <v>3</v>
      </c>
      <c r="Y46" s="37" t="s">
        <v>58</v>
      </c>
      <c r="Z46" s="37" t="s">
        <v>160</v>
      </c>
      <c r="AA46" s="36" t="s">
        <v>74</v>
      </c>
      <c r="AB46" s="36">
        <v>0</v>
      </c>
      <c r="AC46" s="36">
        <v>0</v>
      </c>
    </row>
    <row r="47" spans="1:29" ht="15.75" x14ac:dyDescent="0.25">
      <c r="A47" s="34" t="s">
        <v>166</v>
      </c>
      <c r="B47" s="35">
        <v>44</v>
      </c>
      <c r="C47" s="36" t="s">
        <v>38</v>
      </c>
      <c r="D47" s="37" t="s">
        <v>176</v>
      </c>
      <c r="E47" s="36">
        <v>5</v>
      </c>
      <c r="F47" s="36" t="s">
        <v>57</v>
      </c>
      <c r="G47" s="37">
        <v>3</v>
      </c>
      <c r="H47" s="37">
        <v>3</v>
      </c>
      <c r="I47" s="37">
        <v>3</v>
      </c>
      <c r="J47" s="37">
        <v>3</v>
      </c>
      <c r="K47" s="37">
        <v>3</v>
      </c>
      <c r="L47" s="37">
        <v>5</v>
      </c>
      <c r="M47" s="37">
        <v>4</v>
      </c>
      <c r="N47" s="37">
        <v>5</v>
      </c>
      <c r="O47" s="37">
        <v>5</v>
      </c>
      <c r="P47" s="37">
        <v>4</v>
      </c>
      <c r="Q47" s="37">
        <v>1</v>
      </c>
      <c r="R47" s="37">
        <v>5</v>
      </c>
      <c r="S47" s="37">
        <v>4</v>
      </c>
      <c r="T47" s="37">
        <v>5</v>
      </c>
      <c r="U47" s="37">
        <v>3</v>
      </c>
      <c r="V47" s="37">
        <v>3</v>
      </c>
      <c r="W47" s="37">
        <v>3</v>
      </c>
      <c r="X47" s="37">
        <v>3</v>
      </c>
      <c r="Y47" s="37" t="s">
        <v>64</v>
      </c>
      <c r="Z47" s="37" t="s">
        <v>160</v>
      </c>
      <c r="AA47" s="37">
        <v>3</v>
      </c>
      <c r="AB47" s="37" t="s">
        <v>184</v>
      </c>
      <c r="AC47" s="37" t="s">
        <v>185</v>
      </c>
    </row>
    <row r="48" spans="1:29" ht="15.75" x14ac:dyDescent="0.25">
      <c r="A48" s="34" t="s">
        <v>167</v>
      </c>
      <c r="B48" s="35">
        <v>45</v>
      </c>
      <c r="C48" s="36" t="s">
        <v>38</v>
      </c>
      <c r="D48" s="37" t="s">
        <v>383</v>
      </c>
      <c r="E48" s="37">
        <v>2</v>
      </c>
      <c r="F48" s="36" t="s">
        <v>57</v>
      </c>
      <c r="G48" s="37">
        <v>4</v>
      </c>
      <c r="H48" s="37">
        <v>3</v>
      </c>
      <c r="I48" s="37">
        <v>3</v>
      </c>
      <c r="J48" s="37">
        <v>4</v>
      </c>
      <c r="K48" s="37">
        <v>4</v>
      </c>
      <c r="L48" s="37">
        <v>4</v>
      </c>
      <c r="M48" s="37">
        <v>4</v>
      </c>
      <c r="N48" s="37">
        <v>4</v>
      </c>
      <c r="O48" s="37">
        <v>3</v>
      </c>
      <c r="P48" s="37">
        <v>3</v>
      </c>
      <c r="Q48" s="37">
        <v>3</v>
      </c>
      <c r="R48" s="37">
        <v>3</v>
      </c>
      <c r="S48" s="37">
        <v>3</v>
      </c>
      <c r="T48" s="37">
        <v>4</v>
      </c>
      <c r="U48" s="37">
        <v>3</v>
      </c>
      <c r="V48" s="37">
        <v>4</v>
      </c>
      <c r="W48" s="37">
        <v>3</v>
      </c>
      <c r="X48" s="37">
        <v>3</v>
      </c>
      <c r="Y48" s="37" t="s">
        <v>186</v>
      </c>
      <c r="Z48" s="37" t="s">
        <v>66</v>
      </c>
      <c r="AA48" s="37">
        <v>3</v>
      </c>
      <c r="AB48" s="36">
        <v>0</v>
      </c>
      <c r="AC48" s="37" t="s">
        <v>187</v>
      </c>
    </row>
    <row r="49" spans="1:29" ht="15.75" x14ac:dyDescent="0.25">
      <c r="A49" s="34" t="s">
        <v>168</v>
      </c>
      <c r="B49" s="35">
        <v>46</v>
      </c>
      <c r="C49" s="36" t="s">
        <v>38</v>
      </c>
      <c r="D49" s="37" t="s">
        <v>37</v>
      </c>
      <c r="E49" s="37">
        <v>3</v>
      </c>
      <c r="F49" s="36" t="s">
        <v>50</v>
      </c>
      <c r="G49" s="37">
        <v>3</v>
      </c>
      <c r="H49" s="37">
        <v>4</v>
      </c>
      <c r="I49" s="37">
        <v>4</v>
      </c>
      <c r="J49" s="37">
        <v>3</v>
      </c>
      <c r="K49" s="37">
        <v>2</v>
      </c>
      <c r="L49" s="37">
        <v>4</v>
      </c>
      <c r="M49" s="37">
        <v>5</v>
      </c>
      <c r="N49" s="37">
        <v>2</v>
      </c>
      <c r="O49" s="37">
        <v>4</v>
      </c>
      <c r="P49" s="37">
        <v>3</v>
      </c>
      <c r="Q49" s="37">
        <v>5</v>
      </c>
      <c r="R49" s="37">
        <v>4</v>
      </c>
      <c r="S49" s="37">
        <v>4</v>
      </c>
      <c r="T49" s="37">
        <v>3</v>
      </c>
      <c r="U49" s="37">
        <v>3</v>
      </c>
      <c r="V49" s="37">
        <v>2</v>
      </c>
      <c r="W49" s="37">
        <v>3</v>
      </c>
      <c r="X49" s="37">
        <v>3</v>
      </c>
      <c r="Y49" s="37" t="s">
        <v>123</v>
      </c>
      <c r="Z49" s="37" t="s">
        <v>160</v>
      </c>
      <c r="AA49" s="37">
        <v>3</v>
      </c>
      <c r="AB49" s="36">
        <v>0</v>
      </c>
      <c r="AC49" s="36">
        <v>0</v>
      </c>
    </row>
    <row r="50" spans="1:29" ht="15.75" x14ac:dyDescent="0.25">
      <c r="A50" s="34" t="s">
        <v>169</v>
      </c>
      <c r="B50" s="35">
        <v>47</v>
      </c>
      <c r="C50" s="36" t="s">
        <v>38</v>
      </c>
      <c r="D50" s="37" t="s">
        <v>176</v>
      </c>
      <c r="E50" s="37">
        <v>3</v>
      </c>
      <c r="F50" s="36" t="s">
        <v>50</v>
      </c>
      <c r="G50" s="37">
        <v>3</v>
      </c>
      <c r="H50" s="37">
        <v>4</v>
      </c>
      <c r="I50" s="37">
        <v>2</v>
      </c>
      <c r="J50" s="37">
        <v>3</v>
      </c>
      <c r="K50" s="37">
        <v>3</v>
      </c>
      <c r="L50" s="37">
        <v>4</v>
      </c>
      <c r="M50" s="37">
        <v>4</v>
      </c>
      <c r="N50" s="37">
        <v>4</v>
      </c>
      <c r="O50" s="37">
        <v>2</v>
      </c>
      <c r="P50" s="37">
        <v>3</v>
      </c>
      <c r="Q50" s="37">
        <v>1</v>
      </c>
      <c r="R50" s="37">
        <v>4</v>
      </c>
      <c r="S50" s="37">
        <v>2</v>
      </c>
      <c r="T50" s="37">
        <v>4</v>
      </c>
      <c r="U50" s="37">
        <v>2</v>
      </c>
      <c r="V50" s="37">
        <v>3</v>
      </c>
      <c r="W50" s="37">
        <v>1</v>
      </c>
      <c r="X50" s="37">
        <v>2</v>
      </c>
      <c r="Y50" s="37" t="s">
        <v>190</v>
      </c>
      <c r="Z50" s="37" t="s">
        <v>390</v>
      </c>
      <c r="AA50" s="37" t="s">
        <v>71</v>
      </c>
      <c r="AB50" s="36" t="s">
        <v>188</v>
      </c>
      <c r="AC50" s="36" t="s">
        <v>189</v>
      </c>
    </row>
    <row r="51" spans="1:29" ht="15.75" x14ac:dyDescent="0.25">
      <c r="A51" s="34" t="s">
        <v>170</v>
      </c>
      <c r="B51" s="35">
        <v>48</v>
      </c>
      <c r="C51" s="36" t="s">
        <v>38</v>
      </c>
      <c r="D51" s="37" t="s">
        <v>383</v>
      </c>
      <c r="E51" s="37">
        <v>3</v>
      </c>
      <c r="F51" s="36" t="s">
        <v>57</v>
      </c>
      <c r="G51" s="37">
        <v>4</v>
      </c>
      <c r="H51" s="37">
        <v>4</v>
      </c>
      <c r="I51" s="37">
        <v>4</v>
      </c>
      <c r="J51" s="37">
        <v>4</v>
      </c>
      <c r="K51" s="37">
        <v>4</v>
      </c>
      <c r="L51" s="37">
        <v>4</v>
      </c>
      <c r="M51" s="37">
        <v>4</v>
      </c>
      <c r="N51" s="37">
        <v>4</v>
      </c>
      <c r="O51" s="37">
        <v>3</v>
      </c>
      <c r="P51" s="37">
        <v>3</v>
      </c>
      <c r="Q51" s="37">
        <v>3</v>
      </c>
      <c r="R51" s="37">
        <v>4</v>
      </c>
      <c r="S51" s="37">
        <v>3</v>
      </c>
      <c r="T51" s="37">
        <v>4</v>
      </c>
      <c r="U51" s="37">
        <v>4</v>
      </c>
      <c r="V51" s="37">
        <v>4</v>
      </c>
      <c r="W51" s="37">
        <v>3</v>
      </c>
      <c r="X51" s="37">
        <v>3</v>
      </c>
      <c r="Y51" s="37" t="s">
        <v>58</v>
      </c>
      <c r="Z51" s="37" t="s">
        <v>66</v>
      </c>
      <c r="AA51" s="37" t="s">
        <v>71</v>
      </c>
      <c r="AB51" s="37" t="s">
        <v>191</v>
      </c>
      <c r="AC51" s="37" t="s">
        <v>192</v>
      </c>
    </row>
    <row r="52" spans="1:29" ht="15.75" x14ac:dyDescent="0.25">
      <c r="A52" s="34" t="s">
        <v>171</v>
      </c>
      <c r="B52" s="35">
        <v>49</v>
      </c>
      <c r="C52" s="36" t="s">
        <v>38</v>
      </c>
      <c r="D52" s="37" t="s">
        <v>383</v>
      </c>
      <c r="E52" s="37">
        <v>4</v>
      </c>
      <c r="F52" s="36">
        <v>0</v>
      </c>
      <c r="G52" s="37">
        <v>3</v>
      </c>
      <c r="H52" s="37">
        <v>4</v>
      </c>
      <c r="I52" s="37">
        <v>3</v>
      </c>
      <c r="J52" s="37">
        <v>3</v>
      </c>
      <c r="K52" s="37">
        <v>3</v>
      </c>
      <c r="L52" s="37">
        <v>4</v>
      </c>
      <c r="M52" s="37">
        <v>2</v>
      </c>
      <c r="N52" s="37">
        <v>2</v>
      </c>
      <c r="O52" s="37">
        <v>3</v>
      </c>
      <c r="P52" s="37">
        <v>2</v>
      </c>
      <c r="Q52" s="37">
        <v>0</v>
      </c>
      <c r="R52" s="37">
        <v>4</v>
      </c>
      <c r="S52" s="37">
        <v>4</v>
      </c>
      <c r="T52" s="37">
        <v>3</v>
      </c>
      <c r="U52" s="37">
        <v>3</v>
      </c>
      <c r="V52" s="37">
        <v>4</v>
      </c>
      <c r="W52" s="37">
        <v>4</v>
      </c>
      <c r="X52" s="37">
        <v>4</v>
      </c>
      <c r="Y52" s="37" t="s">
        <v>102</v>
      </c>
      <c r="Z52" s="37" t="s">
        <v>391</v>
      </c>
      <c r="AA52" s="37">
        <v>3</v>
      </c>
      <c r="AB52" s="37" t="s">
        <v>193</v>
      </c>
      <c r="AC52" s="37" t="s">
        <v>194</v>
      </c>
    </row>
    <row r="53" spans="1:29" ht="15.75" x14ac:dyDescent="0.25">
      <c r="A53" s="34" t="s">
        <v>172</v>
      </c>
      <c r="B53" s="35">
        <v>50</v>
      </c>
      <c r="C53" s="36" t="s">
        <v>38</v>
      </c>
      <c r="D53" s="37" t="s">
        <v>383</v>
      </c>
      <c r="E53" s="37">
        <v>4</v>
      </c>
      <c r="F53" s="36" t="s">
        <v>50</v>
      </c>
      <c r="G53" s="37">
        <v>4</v>
      </c>
      <c r="H53" s="37">
        <v>4</v>
      </c>
      <c r="I53" s="37">
        <v>3</v>
      </c>
      <c r="J53" s="37">
        <v>5</v>
      </c>
      <c r="K53" s="37">
        <v>3</v>
      </c>
      <c r="L53" s="37">
        <v>3</v>
      </c>
      <c r="M53" s="37">
        <v>4</v>
      </c>
      <c r="N53" s="37">
        <v>4</v>
      </c>
      <c r="O53" s="37">
        <v>3</v>
      </c>
      <c r="P53" s="37">
        <v>4</v>
      </c>
      <c r="Q53" s="37">
        <v>3</v>
      </c>
      <c r="R53" s="37">
        <v>2</v>
      </c>
      <c r="S53" s="37">
        <v>2</v>
      </c>
      <c r="T53" s="37">
        <v>3</v>
      </c>
      <c r="U53" s="37">
        <v>3</v>
      </c>
      <c r="V53" s="37">
        <v>4</v>
      </c>
      <c r="W53" s="37">
        <v>3</v>
      </c>
      <c r="X53" s="37">
        <v>2</v>
      </c>
      <c r="Y53" s="37" t="s">
        <v>195</v>
      </c>
      <c r="Z53" s="37" t="s">
        <v>160</v>
      </c>
      <c r="AA53" s="37">
        <v>3</v>
      </c>
      <c r="AB53" s="36">
        <v>0</v>
      </c>
      <c r="AC53" s="36">
        <v>0</v>
      </c>
    </row>
    <row r="54" spans="1:29" ht="15.75" x14ac:dyDescent="0.25">
      <c r="A54" s="34" t="s">
        <v>173</v>
      </c>
      <c r="B54" s="35">
        <v>51</v>
      </c>
      <c r="C54" s="36" t="s">
        <v>38</v>
      </c>
      <c r="D54" s="37" t="s">
        <v>383</v>
      </c>
      <c r="E54" s="37">
        <v>3</v>
      </c>
      <c r="F54" s="36" t="s">
        <v>57</v>
      </c>
      <c r="G54" s="37">
        <v>4</v>
      </c>
      <c r="H54" s="37">
        <v>4</v>
      </c>
      <c r="I54" s="37">
        <v>3</v>
      </c>
      <c r="J54" s="37">
        <v>4</v>
      </c>
      <c r="K54" s="37">
        <v>4</v>
      </c>
      <c r="L54" s="37">
        <v>4</v>
      </c>
      <c r="M54" s="37">
        <v>4</v>
      </c>
      <c r="N54" s="37">
        <v>4</v>
      </c>
      <c r="O54" s="37">
        <v>4</v>
      </c>
      <c r="P54" s="37">
        <v>4</v>
      </c>
      <c r="Q54" s="37">
        <v>2</v>
      </c>
      <c r="R54" s="37">
        <v>3</v>
      </c>
      <c r="S54" s="37">
        <v>3</v>
      </c>
      <c r="T54" s="37">
        <v>3</v>
      </c>
      <c r="U54" s="37">
        <v>3</v>
      </c>
      <c r="V54" s="37">
        <v>3</v>
      </c>
      <c r="W54" s="37">
        <v>3</v>
      </c>
      <c r="X54" s="37">
        <v>3</v>
      </c>
      <c r="Y54" s="37" t="s">
        <v>61</v>
      </c>
      <c r="Z54" s="37" t="s">
        <v>390</v>
      </c>
      <c r="AA54" s="37">
        <v>3</v>
      </c>
      <c r="AB54" s="36" t="s">
        <v>196</v>
      </c>
      <c r="AC54" s="36" t="s">
        <v>197</v>
      </c>
    </row>
    <row r="55" spans="1:29" ht="15.75" x14ac:dyDescent="0.25">
      <c r="A55" s="34" t="s">
        <v>174</v>
      </c>
      <c r="B55" s="35">
        <v>52</v>
      </c>
      <c r="C55" s="36" t="s">
        <v>38</v>
      </c>
      <c r="D55" s="37" t="s">
        <v>176</v>
      </c>
      <c r="E55" s="37">
        <v>3</v>
      </c>
      <c r="F55" s="36" t="s">
        <v>50</v>
      </c>
      <c r="G55" s="37">
        <v>5</v>
      </c>
      <c r="H55" s="37">
        <v>5</v>
      </c>
      <c r="I55" s="37">
        <v>4</v>
      </c>
      <c r="J55" s="37">
        <v>5</v>
      </c>
      <c r="K55" s="37">
        <v>3</v>
      </c>
      <c r="L55" s="37">
        <v>4</v>
      </c>
      <c r="M55" s="37">
        <v>5</v>
      </c>
      <c r="N55" s="37">
        <v>2</v>
      </c>
      <c r="O55" s="37">
        <v>4</v>
      </c>
      <c r="P55" s="37">
        <v>5</v>
      </c>
      <c r="Q55" s="37">
        <v>2</v>
      </c>
      <c r="R55" s="37">
        <v>5</v>
      </c>
      <c r="S55" s="37">
        <v>5</v>
      </c>
      <c r="T55" s="37">
        <v>4</v>
      </c>
      <c r="U55" s="37">
        <v>4</v>
      </c>
      <c r="V55" s="37">
        <v>5</v>
      </c>
      <c r="W55" s="37">
        <v>5</v>
      </c>
      <c r="X55" s="37">
        <v>4</v>
      </c>
      <c r="Y55" s="37" t="s">
        <v>183</v>
      </c>
      <c r="Z55" s="37" t="s">
        <v>66</v>
      </c>
      <c r="AA55" s="37" t="s">
        <v>73</v>
      </c>
      <c r="AB55" s="37" t="s">
        <v>198</v>
      </c>
      <c r="AC55" s="37" t="s">
        <v>199</v>
      </c>
    </row>
    <row r="56" spans="1:29" ht="15.75" x14ac:dyDescent="0.25">
      <c r="A56" s="34" t="s">
        <v>175</v>
      </c>
      <c r="B56" s="35">
        <v>53</v>
      </c>
      <c r="C56" s="36" t="s">
        <v>38</v>
      </c>
      <c r="D56" s="37" t="s">
        <v>383</v>
      </c>
      <c r="E56" s="37">
        <v>3</v>
      </c>
      <c r="F56" s="36" t="s">
        <v>57</v>
      </c>
      <c r="G56" s="37">
        <v>4</v>
      </c>
      <c r="H56" s="37">
        <v>4</v>
      </c>
      <c r="I56" s="37">
        <v>3</v>
      </c>
      <c r="J56" s="37">
        <v>4</v>
      </c>
      <c r="K56" s="37">
        <v>3</v>
      </c>
      <c r="L56" s="37">
        <v>5</v>
      </c>
      <c r="M56" s="37">
        <v>4</v>
      </c>
      <c r="N56" s="37">
        <v>2</v>
      </c>
      <c r="O56" s="37">
        <v>3</v>
      </c>
      <c r="P56" s="37">
        <v>3</v>
      </c>
      <c r="Q56" s="37">
        <v>3</v>
      </c>
      <c r="R56" s="37">
        <v>4</v>
      </c>
      <c r="S56" s="37">
        <v>4</v>
      </c>
      <c r="T56" s="37">
        <v>5</v>
      </c>
      <c r="U56" s="37">
        <v>2</v>
      </c>
      <c r="V56" s="37">
        <v>1</v>
      </c>
      <c r="W56" s="37">
        <v>3</v>
      </c>
      <c r="X56" s="37">
        <v>3</v>
      </c>
      <c r="Y56" s="37">
        <v>0</v>
      </c>
      <c r="Z56" s="37" t="s">
        <v>390</v>
      </c>
      <c r="AA56" s="37">
        <v>3</v>
      </c>
      <c r="AB56" s="36">
        <v>0</v>
      </c>
      <c r="AC56" s="36">
        <v>0</v>
      </c>
    </row>
    <row r="57" spans="1:29" ht="15.75" x14ac:dyDescent="0.25">
      <c r="A57" s="34" t="s">
        <v>178</v>
      </c>
      <c r="B57" s="35">
        <v>54</v>
      </c>
      <c r="C57" s="36" t="s">
        <v>38</v>
      </c>
      <c r="D57" s="37" t="s">
        <v>383</v>
      </c>
      <c r="E57" s="37">
        <v>3</v>
      </c>
      <c r="F57" s="36" t="s">
        <v>57</v>
      </c>
      <c r="G57" s="37">
        <v>3</v>
      </c>
      <c r="H57" s="37">
        <v>4</v>
      </c>
      <c r="I57" s="37">
        <v>3</v>
      </c>
      <c r="J57" s="37">
        <v>4</v>
      </c>
      <c r="K57" s="37">
        <v>3</v>
      </c>
      <c r="L57" s="37">
        <v>3</v>
      </c>
      <c r="M57" s="37">
        <v>4</v>
      </c>
      <c r="N57" s="37">
        <v>2</v>
      </c>
      <c r="O57" s="37">
        <v>3</v>
      </c>
      <c r="P57" s="37">
        <v>4</v>
      </c>
      <c r="Q57" s="37">
        <v>3</v>
      </c>
      <c r="R57" s="37">
        <v>2</v>
      </c>
      <c r="S57" s="37">
        <v>3</v>
      </c>
      <c r="T57" s="37">
        <v>4</v>
      </c>
      <c r="U57" s="37">
        <v>4</v>
      </c>
      <c r="V57" s="37">
        <v>4</v>
      </c>
      <c r="W57" s="37">
        <v>2</v>
      </c>
      <c r="X57" s="37">
        <v>2</v>
      </c>
      <c r="Y57" s="37" t="s">
        <v>58</v>
      </c>
      <c r="Z57" s="37" t="s">
        <v>160</v>
      </c>
      <c r="AA57" s="37">
        <v>3</v>
      </c>
      <c r="AB57" s="36">
        <v>0</v>
      </c>
      <c r="AC57" s="36">
        <v>0</v>
      </c>
    </row>
    <row r="58" spans="1:29" ht="15.75" x14ac:dyDescent="0.25">
      <c r="A58" s="34" t="s">
        <v>179</v>
      </c>
      <c r="B58" s="35">
        <v>55</v>
      </c>
      <c r="C58" s="36" t="s">
        <v>38</v>
      </c>
      <c r="D58" s="37" t="s">
        <v>383</v>
      </c>
      <c r="E58" s="37">
        <v>1</v>
      </c>
      <c r="F58" s="36" t="s">
        <v>57</v>
      </c>
      <c r="G58" s="37">
        <v>3</v>
      </c>
      <c r="H58" s="37">
        <v>3</v>
      </c>
      <c r="I58" s="37">
        <v>3</v>
      </c>
      <c r="J58" s="37">
        <v>3</v>
      </c>
      <c r="K58" s="37">
        <v>3</v>
      </c>
      <c r="L58" s="37">
        <v>3</v>
      </c>
      <c r="M58" s="37">
        <v>3</v>
      </c>
      <c r="N58" s="37">
        <v>3</v>
      </c>
      <c r="O58" s="37">
        <v>3</v>
      </c>
      <c r="P58" s="37">
        <v>3</v>
      </c>
      <c r="Q58" s="37">
        <v>3</v>
      </c>
      <c r="R58" s="37">
        <v>3</v>
      </c>
      <c r="S58" s="37">
        <v>3</v>
      </c>
      <c r="T58" s="37">
        <v>3</v>
      </c>
      <c r="U58" s="37">
        <v>3</v>
      </c>
      <c r="V58" s="37">
        <v>3</v>
      </c>
      <c r="W58" s="37">
        <v>3</v>
      </c>
      <c r="X58" s="37">
        <v>1</v>
      </c>
      <c r="Y58" s="37">
        <v>0</v>
      </c>
      <c r="Z58" s="37" t="s">
        <v>390</v>
      </c>
      <c r="AA58" s="36" t="s">
        <v>74</v>
      </c>
      <c r="AB58" s="36" t="s">
        <v>200</v>
      </c>
      <c r="AC58" s="36" t="s">
        <v>201</v>
      </c>
    </row>
    <row r="59" spans="1:29" ht="15.75" x14ac:dyDescent="0.25">
      <c r="A59" s="34" t="s">
        <v>180</v>
      </c>
      <c r="B59" s="35">
        <v>56</v>
      </c>
      <c r="C59" s="36" t="s">
        <v>38</v>
      </c>
      <c r="D59" s="37" t="s">
        <v>383</v>
      </c>
      <c r="E59" s="37">
        <v>4</v>
      </c>
      <c r="F59" s="36" t="s">
        <v>57</v>
      </c>
      <c r="G59" s="37">
        <v>4</v>
      </c>
      <c r="H59" s="37">
        <v>4</v>
      </c>
      <c r="I59" s="37">
        <v>4</v>
      </c>
      <c r="J59" s="37">
        <v>3</v>
      </c>
      <c r="K59" s="37">
        <v>3</v>
      </c>
      <c r="L59" s="37">
        <v>4</v>
      </c>
      <c r="M59" s="37">
        <v>4</v>
      </c>
      <c r="N59" s="37">
        <v>2</v>
      </c>
      <c r="O59" s="37">
        <v>3</v>
      </c>
      <c r="P59" s="37">
        <v>4</v>
      </c>
      <c r="Q59" s="37">
        <v>2</v>
      </c>
      <c r="R59" s="37">
        <v>2</v>
      </c>
      <c r="S59" s="37">
        <v>3</v>
      </c>
      <c r="T59" s="37">
        <v>3</v>
      </c>
      <c r="U59" s="37">
        <v>3</v>
      </c>
      <c r="V59" s="37">
        <v>4</v>
      </c>
      <c r="W59" s="37">
        <v>3</v>
      </c>
      <c r="X59" s="37">
        <v>2</v>
      </c>
      <c r="Y59" s="37" t="s">
        <v>183</v>
      </c>
      <c r="Z59" s="37" t="s">
        <v>390</v>
      </c>
      <c r="AA59" s="37">
        <v>3</v>
      </c>
      <c r="AB59" s="37" t="s">
        <v>202</v>
      </c>
      <c r="AC59" s="39" t="s">
        <v>204</v>
      </c>
    </row>
    <row r="60" spans="1:29" ht="15.75" x14ac:dyDescent="0.25">
      <c r="A60" s="34" t="s">
        <v>205</v>
      </c>
      <c r="B60" s="35">
        <v>57</v>
      </c>
      <c r="C60" s="36" t="s">
        <v>38</v>
      </c>
      <c r="D60" s="37" t="s">
        <v>176</v>
      </c>
      <c r="E60" s="37">
        <v>4</v>
      </c>
      <c r="F60" s="36" t="s">
        <v>50</v>
      </c>
      <c r="G60" s="37">
        <v>4</v>
      </c>
      <c r="H60" s="37">
        <v>4</v>
      </c>
      <c r="I60" s="37">
        <v>4</v>
      </c>
      <c r="J60" s="37">
        <v>4</v>
      </c>
      <c r="K60" s="37">
        <v>4</v>
      </c>
      <c r="L60" s="37">
        <v>5</v>
      </c>
      <c r="M60" s="37">
        <v>3</v>
      </c>
      <c r="N60" s="37">
        <v>4</v>
      </c>
      <c r="O60" s="37">
        <v>4</v>
      </c>
      <c r="P60" s="37">
        <v>4</v>
      </c>
      <c r="Q60" s="37">
        <v>3</v>
      </c>
      <c r="R60" s="37">
        <v>4</v>
      </c>
      <c r="S60" s="37">
        <v>4</v>
      </c>
      <c r="T60" s="37">
        <v>3</v>
      </c>
      <c r="U60" s="37">
        <v>3</v>
      </c>
      <c r="V60" s="37">
        <v>5</v>
      </c>
      <c r="W60" s="37">
        <v>3</v>
      </c>
      <c r="X60" s="37">
        <v>4</v>
      </c>
      <c r="Y60" s="37" t="s">
        <v>58</v>
      </c>
      <c r="Z60" s="37" t="s">
        <v>66</v>
      </c>
      <c r="AA60" s="37" t="s">
        <v>73</v>
      </c>
      <c r="AB60" s="37" t="s">
        <v>232</v>
      </c>
      <c r="AC60" s="37" t="s">
        <v>233</v>
      </c>
    </row>
    <row r="61" spans="1:29" ht="15.75" x14ac:dyDescent="0.25">
      <c r="A61" s="34" t="s">
        <v>206</v>
      </c>
      <c r="B61" s="35">
        <v>58</v>
      </c>
      <c r="C61" s="36" t="s">
        <v>38</v>
      </c>
      <c r="D61" s="37" t="s">
        <v>176</v>
      </c>
      <c r="E61" s="37">
        <v>3</v>
      </c>
      <c r="F61" s="36" t="s">
        <v>50</v>
      </c>
      <c r="G61" s="37">
        <v>5</v>
      </c>
      <c r="H61" s="37">
        <v>4</v>
      </c>
      <c r="I61" s="37">
        <v>3</v>
      </c>
      <c r="J61" s="37">
        <v>5</v>
      </c>
      <c r="K61" s="37">
        <v>4</v>
      </c>
      <c r="L61" s="37">
        <v>4</v>
      </c>
      <c r="M61" s="37">
        <v>5</v>
      </c>
      <c r="N61" s="37">
        <v>4</v>
      </c>
      <c r="O61" s="37">
        <v>4</v>
      </c>
      <c r="P61" s="37">
        <v>4</v>
      </c>
      <c r="Q61" s="37">
        <v>1</v>
      </c>
      <c r="R61" s="37">
        <v>3</v>
      </c>
      <c r="S61" s="37">
        <v>4</v>
      </c>
      <c r="T61" s="37">
        <v>4</v>
      </c>
      <c r="U61" s="37">
        <v>4</v>
      </c>
      <c r="V61" s="37">
        <v>5</v>
      </c>
      <c r="W61" s="37">
        <v>4</v>
      </c>
      <c r="X61" s="37">
        <v>4</v>
      </c>
      <c r="Y61" s="36" t="s">
        <v>63</v>
      </c>
      <c r="Z61" s="37" t="s">
        <v>66</v>
      </c>
      <c r="AA61" s="37" t="s">
        <v>73</v>
      </c>
      <c r="AB61" s="37" t="s">
        <v>234</v>
      </c>
      <c r="AC61" s="37" t="s">
        <v>75</v>
      </c>
    </row>
    <row r="62" spans="1:29" ht="15.75" x14ac:dyDescent="0.25">
      <c r="A62" s="34" t="s">
        <v>207</v>
      </c>
      <c r="B62" s="35">
        <v>59</v>
      </c>
      <c r="C62" s="36" t="s">
        <v>38</v>
      </c>
      <c r="D62" s="37" t="s">
        <v>176</v>
      </c>
      <c r="E62" s="37">
        <v>3</v>
      </c>
      <c r="F62" s="36" t="s">
        <v>50</v>
      </c>
      <c r="G62" s="37">
        <v>4</v>
      </c>
      <c r="H62" s="37">
        <v>4</v>
      </c>
      <c r="I62" s="37">
        <v>5</v>
      </c>
      <c r="J62" s="37">
        <v>5</v>
      </c>
      <c r="K62" s="37">
        <v>0</v>
      </c>
      <c r="L62" s="37">
        <v>4</v>
      </c>
      <c r="M62" s="37">
        <v>5</v>
      </c>
      <c r="N62" s="37">
        <v>3</v>
      </c>
      <c r="O62" s="37">
        <v>4</v>
      </c>
      <c r="P62" s="37">
        <v>4</v>
      </c>
      <c r="Q62" s="37">
        <v>2</v>
      </c>
      <c r="R62" s="37">
        <v>4</v>
      </c>
      <c r="S62" s="37">
        <v>4</v>
      </c>
      <c r="T62" s="37">
        <v>4</v>
      </c>
      <c r="U62" s="37">
        <v>5</v>
      </c>
      <c r="V62" s="37">
        <v>4</v>
      </c>
      <c r="W62" s="37">
        <v>3</v>
      </c>
      <c r="X62" s="37">
        <v>4</v>
      </c>
      <c r="Y62" s="37" t="s">
        <v>132</v>
      </c>
      <c r="Z62" s="37" t="s">
        <v>391</v>
      </c>
      <c r="AA62" s="37" t="s">
        <v>73</v>
      </c>
      <c r="AB62" s="37" t="s">
        <v>235</v>
      </c>
      <c r="AC62" s="37" t="s">
        <v>236</v>
      </c>
    </row>
    <row r="63" spans="1:29" ht="15.75" x14ac:dyDescent="0.25">
      <c r="A63" s="34" t="s">
        <v>208</v>
      </c>
      <c r="B63" s="35">
        <v>60</v>
      </c>
      <c r="C63" s="36" t="s">
        <v>38</v>
      </c>
      <c r="D63" s="37" t="s">
        <v>176</v>
      </c>
      <c r="E63" s="37">
        <v>3</v>
      </c>
      <c r="F63" s="36" t="s">
        <v>50</v>
      </c>
      <c r="G63" s="37">
        <v>3</v>
      </c>
      <c r="H63" s="37">
        <v>4</v>
      </c>
      <c r="I63" s="37">
        <v>3</v>
      </c>
      <c r="J63" s="37">
        <v>3</v>
      </c>
      <c r="K63" s="37">
        <v>4</v>
      </c>
      <c r="L63" s="37">
        <v>3</v>
      </c>
      <c r="M63" s="37">
        <v>4</v>
      </c>
      <c r="N63" s="37">
        <v>4</v>
      </c>
      <c r="O63" s="37">
        <v>4</v>
      </c>
      <c r="P63" s="37">
        <v>3</v>
      </c>
      <c r="Q63" s="37">
        <v>4</v>
      </c>
      <c r="R63" s="37">
        <v>2</v>
      </c>
      <c r="S63" s="37">
        <v>3</v>
      </c>
      <c r="T63" s="37">
        <v>4</v>
      </c>
      <c r="U63" s="37">
        <v>4</v>
      </c>
      <c r="V63" s="37">
        <v>4</v>
      </c>
      <c r="W63" s="37">
        <v>5</v>
      </c>
      <c r="X63" s="37">
        <v>5</v>
      </c>
      <c r="Y63" s="37" t="s">
        <v>123</v>
      </c>
      <c r="Z63" s="37" t="s">
        <v>66</v>
      </c>
      <c r="AA63" s="37" t="s">
        <v>73</v>
      </c>
      <c r="AB63" s="37">
        <v>0</v>
      </c>
      <c r="AC63" s="37" t="s">
        <v>237</v>
      </c>
    </row>
    <row r="64" spans="1:29" ht="15.75" x14ac:dyDescent="0.25">
      <c r="A64" s="34" t="s">
        <v>209</v>
      </c>
      <c r="B64" s="35">
        <v>61</v>
      </c>
      <c r="C64" s="36" t="s">
        <v>38</v>
      </c>
      <c r="D64" s="37" t="s">
        <v>383</v>
      </c>
      <c r="E64" s="37">
        <v>2</v>
      </c>
      <c r="F64" s="36" t="s">
        <v>50</v>
      </c>
      <c r="G64" s="37">
        <v>1</v>
      </c>
      <c r="H64" s="37">
        <v>1</v>
      </c>
      <c r="I64" s="37">
        <v>3</v>
      </c>
      <c r="J64" s="37">
        <v>5</v>
      </c>
      <c r="K64" s="37">
        <v>5</v>
      </c>
      <c r="L64" s="37">
        <v>4</v>
      </c>
      <c r="M64" s="37">
        <v>4</v>
      </c>
      <c r="N64" s="37">
        <v>5</v>
      </c>
      <c r="O64" s="37">
        <v>4</v>
      </c>
      <c r="P64" s="37">
        <v>4</v>
      </c>
      <c r="Q64" s="37">
        <v>4</v>
      </c>
      <c r="R64" s="37">
        <v>4</v>
      </c>
      <c r="S64" s="37">
        <v>5</v>
      </c>
      <c r="T64" s="37">
        <v>5</v>
      </c>
      <c r="U64" s="37">
        <v>5</v>
      </c>
      <c r="V64" s="37">
        <v>4</v>
      </c>
      <c r="W64" s="37">
        <v>4</v>
      </c>
      <c r="X64" s="37">
        <v>4</v>
      </c>
      <c r="Y64" s="37" t="s">
        <v>58</v>
      </c>
      <c r="Z64" s="37" t="s">
        <v>391</v>
      </c>
      <c r="AA64" s="37" t="s">
        <v>73</v>
      </c>
      <c r="AB64" s="37">
        <v>0</v>
      </c>
      <c r="AC64" s="37">
        <v>0</v>
      </c>
    </row>
    <row r="65" spans="1:29" ht="15.75" x14ac:dyDescent="0.25">
      <c r="A65" s="34" t="s">
        <v>210</v>
      </c>
      <c r="B65" s="35">
        <v>62</v>
      </c>
      <c r="C65" s="36" t="s">
        <v>38</v>
      </c>
      <c r="D65" s="37" t="s">
        <v>383</v>
      </c>
      <c r="E65" s="37">
        <v>4</v>
      </c>
      <c r="F65" s="36" t="s">
        <v>50</v>
      </c>
      <c r="G65" s="37">
        <v>3</v>
      </c>
      <c r="H65" s="37">
        <v>3</v>
      </c>
      <c r="I65" s="37">
        <v>2</v>
      </c>
      <c r="J65" s="37">
        <v>4</v>
      </c>
      <c r="K65" s="37">
        <v>3</v>
      </c>
      <c r="L65" s="37">
        <v>4</v>
      </c>
      <c r="M65" s="37">
        <v>5</v>
      </c>
      <c r="N65" s="37">
        <v>5</v>
      </c>
      <c r="O65" s="37">
        <v>3</v>
      </c>
      <c r="P65" s="37">
        <v>3</v>
      </c>
      <c r="Q65" s="37">
        <v>1</v>
      </c>
      <c r="R65" s="37">
        <v>2</v>
      </c>
      <c r="S65" s="37">
        <v>3</v>
      </c>
      <c r="T65" s="37">
        <v>4</v>
      </c>
      <c r="U65" s="37">
        <v>0</v>
      </c>
      <c r="V65" s="37">
        <v>4</v>
      </c>
      <c r="W65" s="37">
        <v>2</v>
      </c>
      <c r="X65" s="37">
        <v>3</v>
      </c>
      <c r="Y65" s="37" t="s">
        <v>195</v>
      </c>
      <c r="Z65" s="37" t="s">
        <v>390</v>
      </c>
      <c r="AA65" s="37" t="s">
        <v>71</v>
      </c>
      <c r="AB65" s="37" t="s">
        <v>238</v>
      </c>
      <c r="AC65" s="37" t="s">
        <v>239</v>
      </c>
    </row>
    <row r="66" spans="1:29" ht="15.75" x14ac:dyDescent="0.25">
      <c r="A66" s="34" t="s">
        <v>211</v>
      </c>
      <c r="B66" s="35">
        <v>63</v>
      </c>
      <c r="C66" s="36" t="s">
        <v>38</v>
      </c>
      <c r="D66" s="37" t="s">
        <v>176</v>
      </c>
      <c r="E66" s="36">
        <v>5</v>
      </c>
      <c r="F66" s="36" t="s">
        <v>57</v>
      </c>
      <c r="G66" s="37">
        <v>3</v>
      </c>
      <c r="H66" s="37">
        <v>4</v>
      </c>
      <c r="I66" s="37">
        <v>3</v>
      </c>
      <c r="J66" s="37">
        <v>4</v>
      </c>
      <c r="K66" s="37">
        <v>4</v>
      </c>
      <c r="L66" s="37">
        <v>4</v>
      </c>
      <c r="M66" s="37">
        <v>3</v>
      </c>
      <c r="N66" s="37">
        <v>2</v>
      </c>
      <c r="O66" s="37">
        <v>3</v>
      </c>
      <c r="P66" s="37">
        <v>4</v>
      </c>
      <c r="Q66" s="37">
        <v>4</v>
      </c>
      <c r="R66" s="37">
        <v>4</v>
      </c>
      <c r="S66" s="37">
        <v>2</v>
      </c>
      <c r="T66" s="37">
        <v>3</v>
      </c>
      <c r="U66" s="37">
        <v>1</v>
      </c>
      <c r="V66" s="37">
        <v>4</v>
      </c>
      <c r="W66" s="37">
        <v>2</v>
      </c>
      <c r="X66" s="37">
        <v>3</v>
      </c>
      <c r="Y66" s="37" t="s">
        <v>183</v>
      </c>
      <c r="Z66" s="37" t="s">
        <v>390</v>
      </c>
      <c r="AA66" s="37">
        <v>3</v>
      </c>
      <c r="AB66" s="37" t="s">
        <v>240</v>
      </c>
      <c r="AC66" s="37">
        <v>0</v>
      </c>
    </row>
    <row r="67" spans="1:29" ht="15.75" x14ac:dyDescent="0.25">
      <c r="A67" s="34" t="s">
        <v>212</v>
      </c>
      <c r="B67" s="35">
        <v>64</v>
      </c>
      <c r="C67" s="36" t="s">
        <v>38</v>
      </c>
      <c r="D67" s="37" t="s">
        <v>383</v>
      </c>
      <c r="E67" s="37">
        <v>4</v>
      </c>
      <c r="F67" s="36" t="s">
        <v>50</v>
      </c>
      <c r="G67" s="37">
        <v>4</v>
      </c>
      <c r="H67" s="37">
        <v>4</v>
      </c>
      <c r="I67" s="37">
        <v>3</v>
      </c>
      <c r="J67" s="37">
        <v>4</v>
      </c>
      <c r="K67" s="37">
        <v>3</v>
      </c>
      <c r="L67" s="37">
        <v>4</v>
      </c>
      <c r="M67" s="37">
        <v>4</v>
      </c>
      <c r="N67" s="37">
        <v>4</v>
      </c>
      <c r="O67" s="37">
        <v>3</v>
      </c>
      <c r="P67" s="37">
        <v>4</v>
      </c>
      <c r="Q67" s="37">
        <v>1</v>
      </c>
      <c r="R67" s="37">
        <v>4</v>
      </c>
      <c r="S67" s="37">
        <v>3</v>
      </c>
      <c r="T67" s="37">
        <v>4</v>
      </c>
      <c r="U67" s="37">
        <v>3</v>
      </c>
      <c r="V67" s="37">
        <v>4</v>
      </c>
      <c r="W67" s="37">
        <v>3</v>
      </c>
      <c r="X67" s="37">
        <v>4</v>
      </c>
      <c r="Y67" s="37" t="s">
        <v>130</v>
      </c>
      <c r="Z67" s="37" t="s">
        <v>390</v>
      </c>
      <c r="AA67" s="37" t="s">
        <v>73</v>
      </c>
      <c r="AB67" s="37">
        <v>0</v>
      </c>
      <c r="AC67" s="37">
        <v>0</v>
      </c>
    </row>
    <row r="68" spans="1:29" ht="15.75" x14ac:dyDescent="0.25">
      <c r="A68" s="34" t="s">
        <v>213</v>
      </c>
      <c r="B68" s="35">
        <v>65</v>
      </c>
      <c r="C68" s="36" t="s">
        <v>38</v>
      </c>
      <c r="D68" s="37" t="s">
        <v>383</v>
      </c>
      <c r="E68" s="37">
        <v>3</v>
      </c>
      <c r="F68" s="36" t="s">
        <v>57</v>
      </c>
      <c r="G68" s="37">
        <v>4</v>
      </c>
      <c r="H68" s="37">
        <v>3</v>
      </c>
      <c r="I68" s="37">
        <v>4</v>
      </c>
      <c r="J68" s="37">
        <v>3</v>
      </c>
      <c r="K68" s="37">
        <v>3</v>
      </c>
      <c r="L68" s="37">
        <v>2</v>
      </c>
      <c r="M68" s="37">
        <v>3</v>
      </c>
      <c r="N68" s="37">
        <v>3</v>
      </c>
      <c r="O68" s="37">
        <v>3</v>
      </c>
      <c r="P68" s="37">
        <v>4</v>
      </c>
      <c r="Q68" s="37">
        <v>5</v>
      </c>
      <c r="R68" s="37">
        <v>5</v>
      </c>
      <c r="S68" s="37">
        <v>3</v>
      </c>
      <c r="T68" s="37">
        <v>5</v>
      </c>
      <c r="U68" s="37">
        <v>4</v>
      </c>
      <c r="V68" s="37">
        <v>4</v>
      </c>
      <c r="W68" s="37">
        <v>3</v>
      </c>
      <c r="X68" s="37">
        <v>5</v>
      </c>
      <c r="Y68" s="37" t="s">
        <v>183</v>
      </c>
      <c r="Z68" s="37" t="s">
        <v>160</v>
      </c>
      <c r="AA68" s="37">
        <v>3</v>
      </c>
      <c r="AB68" s="37" t="s">
        <v>241</v>
      </c>
      <c r="AC68" s="37">
        <v>0</v>
      </c>
    </row>
    <row r="69" spans="1:29" ht="15.75" x14ac:dyDescent="0.25">
      <c r="A69" s="34" t="s">
        <v>214</v>
      </c>
      <c r="B69" s="35">
        <v>66</v>
      </c>
      <c r="C69" s="36" t="s">
        <v>38</v>
      </c>
      <c r="D69" s="37" t="s">
        <v>383</v>
      </c>
      <c r="E69" s="37">
        <v>4</v>
      </c>
      <c r="F69" s="36" t="s">
        <v>57</v>
      </c>
      <c r="G69" s="37">
        <v>4</v>
      </c>
      <c r="H69" s="37">
        <v>4</v>
      </c>
      <c r="I69" s="37">
        <v>3</v>
      </c>
      <c r="J69" s="37">
        <v>4</v>
      </c>
      <c r="K69" s="37">
        <v>3</v>
      </c>
      <c r="L69" s="37">
        <v>4</v>
      </c>
      <c r="M69" s="37">
        <v>3</v>
      </c>
      <c r="N69" s="37">
        <v>4</v>
      </c>
      <c r="O69" s="37">
        <v>3</v>
      </c>
      <c r="P69" s="37">
        <v>4</v>
      </c>
      <c r="Q69" s="37">
        <v>4</v>
      </c>
      <c r="R69" s="37">
        <v>4</v>
      </c>
      <c r="S69" s="37">
        <v>3</v>
      </c>
      <c r="T69" s="37">
        <v>4</v>
      </c>
      <c r="U69" s="37">
        <v>4</v>
      </c>
      <c r="V69" s="37">
        <v>4</v>
      </c>
      <c r="W69" s="37">
        <v>4</v>
      </c>
      <c r="X69" s="37">
        <v>3</v>
      </c>
      <c r="Y69" s="37" t="s">
        <v>227</v>
      </c>
      <c r="Z69" s="37" t="s">
        <v>160</v>
      </c>
      <c r="AA69" s="37" t="s">
        <v>71</v>
      </c>
      <c r="AB69" s="37" t="s">
        <v>242</v>
      </c>
      <c r="AC69" s="37" t="s">
        <v>243</v>
      </c>
    </row>
    <row r="70" spans="1:29" ht="15.75" x14ac:dyDescent="0.25">
      <c r="A70" s="34" t="s">
        <v>215</v>
      </c>
      <c r="B70" s="35">
        <v>67</v>
      </c>
      <c r="C70" s="36" t="s">
        <v>38</v>
      </c>
      <c r="D70" s="37" t="s">
        <v>383</v>
      </c>
      <c r="E70" s="37">
        <v>3</v>
      </c>
      <c r="F70" s="36" t="s">
        <v>57</v>
      </c>
      <c r="G70" s="37">
        <v>3</v>
      </c>
      <c r="H70" s="37">
        <v>3</v>
      </c>
      <c r="I70" s="37">
        <v>3</v>
      </c>
      <c r="J70" s="37">
        <v>3</v>
      </c>
      <c r="K70" s="37">
        <v>3</v>
      </c>
      <c r="L70" s="37">
        <v>3</v>
      </c>
      <c r="M70" s="37">
        <v>3</v>
      </c>
      <c r="N70" s="37">
        <v>3</v>
      </c>
      <c r="O70" s="37">
        <v>3</v>
      </c>
      <c r="P70" s="37">
        <v>3</v>
      </c>
      <c r="Q70" s="37">
        <v>3</v>
      </c>
      <c r="R70" s="37">
        <v>3</v>
      </c>
      <c r="S70" s="37">
        <v>3</v>
      </c>
      <c r="T70" s="37">
        <v>3</v>
      </c>
      <c r="U70" s="37">
        <v>3</v>
      </c>
      <c r="V70" s="37">
        <v>4</v>
      </c>
      <c r="W70" s="37">
        <v>4</v>
      </c>
      <c r="X70" s="37">
        <v>4</v>
      </c>
      <c r="Y70" s="37" t="s">
        <v>130</v>
      </c>
      <c r="Z70" s="37" t="s">
        <v>66</v>
      </c>
      <c r="AA70" s="37">
        <v>3</v>
      </c>
      <c r="AB70" s="37" t="s">
        <v>244</v>
      </c>
      <c r="AC70" s="37" t="s">
        <v>245</v>
      </c>
    </row>
    <row r="71" spans="1:29" ht="15.75" x14ac:dyDescent="0.25">
      <c r="A71" s="34" t="s">
        <v>216</v>
      </c>
      <c r="B71" s="35">
        <v>68</v>
      </c>
      <c r="C71" s="36" t="s">
        <v>38</v>
      </c>
      <c r="D71" s="36" t="s">
        <v>382</v>
      </c>
      <c r="E71" s="37">
        <v>3</v>
      </c>
      <c r="F71" s="36" t="s">
        <v>57</v>
      </c>
      <c r="G71" s="37">
        <v>4</v>
      </c>
      <c r="H71" s="37">
        <v>4</v>
      </c>
      <c r="I71" s="37">
        <v>3</v>
      </c>
      <c r="J71" s="37">
        <v>3</v>
      </c>
      <c r="K71" s="37">
        <v>3</v>
      </c>
      <c r="L71" s="37">
        <v>3</v>
      </c>
      <c r="M71" s="37">
        <v>1</v>
      </c>
      <c r="N71" s="37">
        <v>3</v>
      </c>
      <c r="O71" s="37">
        <v>2</v>
      </c>
      <c r="P71" s="37">
        <v>4</v>
      </c>
      <c r="Q71" s="37">
        <v>4</v>
      </c>
      <c r="R71" s="37">
        <v>5</v>
      </c>
      <c r="S71" s="37">
        <v>3</v>
      </c>
      <c r="T71" s="37">
        <v>2</v>
      </c>
      <c r="U71" s="37">
        <v>4</v>
      </c>
      <c r="V71" s="37">
        <v>1</v>
      </c>
      <c r="W71" s="37">
        <v>2</v>
      </c>
      <c r="X71" s="37">
        <v>3</v>
      </c>
      <c r="Y71" s="37" t="s">
        <v>183</v>
      </c>
      <c r="Z71" s="37" t="s">
        <v>66</v>
      </c>
      <c r="AA71" s="36" t="s">
        <v>74</v>
      </c>
      <c r="AB71" s="37" t="s">
        <v>246</v>
      </c>
      <c r="AC71" s="37" t="s">
        <v>247</v>
      </c>
    </row>
    <row r="72" spans="1:29" ht="15.75" x14ac:dyDescent="0.25">
      <c r="A72" s="34" t="s">
        <v>217</v>
      </c>
      <c r="B72" s="35">
        <v>69</v>
      </c>
      <c r="C72" s="36" t="s">
        <v>38</v>
      </c>
      <c r="D72" s="36" t="s">
        <v>382</v>
      </c>
      <c r="E72" s="37">
        <v>3</v>
      </c>
      <c r="F72" s="36" t="s">
        <v>57</v>
      </c>
      <c r="G72" s="37">
        <v>3</v>
      </c>
      <c r="H72" s="37">
        <v>3</v>
      </c>
      <c r="I72" s="37">
        <v>3</v>
      </c>
      <c r="J72" s="37">
        <v>3</v>
      </c>
      <c r="K72" s="37">
        <v>3</v>
      </c>
      <c r="L72" s="37">
        <v>3</v>
      </c>
      <c r="M72" s="37">
        <v>3</v>
      </c>
      <c r="N72" s="37">
        <v>3</v>
      </c>
      <c r="O72" s="37">
        <v>3</v>
      </c>
      <c r="P72" s="37">
        <v>3</v>
      </c>
      <c r="Q72" s="37">
        <v>3</v>
      </c>
      <c r="R72" s="37">
        <v>3</v>
      </c>
      <c r="S72" s="37">
        <v>3</v>
      </c>
      <c r="T72" s="37">
        <v>3</v>
      </c>
      <c r="U72" s="37">
        <v>3</v>
      </c>
      <c r="V72" s="37">
        <v>3</v>
      </c>
      <c r="W72" s="37">
        <v>3</v>
      </c>
      <c r="X72" s="37">
        <v>3</v>
      </c>
      <c r="Y72" s="37" t="s">
        <v>58</v>
      </c>
      <c r="Z72" s="37" t="s">
        <v>66</v>
      </c>
      <c r="AA72" s="37">
        <v>3</v>
      </c>
      <c r="AB72" s="37">
        <v>0</v>
      </c>
      <c r="AC72" s="37">
        <v>0</v>
      </c>
    </row>
    <row r="73" spans="1:29" ht="15.75" x14ac:dyDescent="0.25">
      <c r="A73" s="34" t="s">
        <v>218</v>
      </c>
      <c r="B73" s="35">
        <v>70</v>
      </c>
      <c r="C73" s="36" t="s">
        <v>38</v>
      </c>
      <c r="D73" s="37" t="s">
        <v>37</v>
      </c>
      <c r="E73" s="37">
        <v>4</v>
      </c>
      <c r="F73" s="36" t="s">
        <v>50</v>
      </c>
      <c r="G73" s="37">
        <v>3</v>
      </c>
      <c r="H73" s="37">
        <v>4</v>
      </c>
      <c r="I73" s="37">
        <v>4</v>
      </c>
      <c r="J73" s="37">
        <v>4</v>
      </c>
      <c r="K73" s="37">
        <v>3</v>
      </c>
      <c r="L73" s="37">
        <v>2</v>
      </c>
      <c r="M73" s="37">
        <v>3</v>
      </c>
      <c r="N73" s="37">
        <v>4</v>
      </c>
      <c r="O73" s="37">
        <v>2</v>
      </c>
      <c r="P73" s="37">
        <v>3</v>
      </c>
      <c r="Q73" s="37">
        <v>2</v>
      </c>
      <c r="R73" s="37">
        <v>3</v>
      </c>
      <c r="S73" s="37">
        <v>4</v>
      </c>
      <c r="T73" s="37">
        <v>4</v>
      </c>
      <c r="U73" s="37">
        <v>3</v>
      </c>
      <c r="V73" s="37">
        <v>2</v>
      </c>
      <c r="W73" s="37">
        <v>3</v>
      </c>
      <c r="X73" s="37">
        <v>3</v>
      </c>
      <c r="Y73" s="37" t="s">
        <v>228</v>
      </c>
      <c r="Z73" s="37" t="s">
        <v>66</v>
      </c>
      <c r="AA73" s="37" t="s">
        <v>71</v>
      </c>
      <c r="AB73" s="37" t="s">
        <v>248</v>
      </c>
      <c r="AC73" s="37" t="s">
        <v>249</v>
      </c>
    </row>
    <row r="74" spans="1:29" ht="15.75" x14ac:dyDescent="0.25">
      <c r="A74" s="34" t="s">
        <v>219</v>
      </c>
      <c r="B74" s="35">
        <v>71</v>
      </c>
      <c r="C74" s="36" t="s">
        <v>38</v>
      </c>
      <c r="D74" s="36" t="s">
        <v>382</v>
      </c>
      <c r="E74" s="37">
        <v>3</v>
      </c>
      <c r="F74" s="36" t="s">
        <v>50</v>
      </c>
      <c r="G74" s="37">
        <v>4</v>
      </c>
      <c r="H74" s="37">
        <v>4</v>
      </c>
      <c r="I74" s="37">
        <v>4</v>
      </c>
      <c r="J74" s="37">
        <v>4</v>
      </c>
      <c r="K74" s="37">
        <v>4</v>
      </c>
      <c r="L74" s="37">
        <v>4</v>
      </c>
      <c r="M74" s="37">
        <v>4</v>
      </c>
      <c r="N74" s="37">
        <v>4</v>
      </c>
      <c r="O74" s="37">
        <v>4</v>
      </c>
      <c r="P74" s="37">
        <v>4</v>
      </c>
      <c r="Q74" s="37">
        <v>4</v>
      </c>
      <c r="R74" s="37">
        <v>4</v>
      </c>
      <c r="S74" s="37">
        <v>4</v>
      </c>
      <c r="T74" s="37">
        <v>4</v>
      </c>
      <c r="U74" s="37">
        <v>4</v>
      </c>
      <c r="V74" s="37">
        <v>4</v>
      </c>
      <c r="W74" s="37">
        <v>4</v>
      </c>
      <c r="X74" s="37">
        <v>4</v>
      </c>
      <c r="Y74" s="37" t="s">
        <v>227</v>
      </c>
      <c r="Z74" s="37" t="s">
        <v>66</v>
      </c>
      <c r="AA74" s="37">
        <v>3</v>
      </c>
      <c r="AB74" s="37" t="s">
        <v>250</v>
      </c>
      <c r="AC74" s="37" t="s">
        <v>251</v>
      </c>
    </row>
    <row r="75" spans="1:29" ht="15.75" x14ac:dyDescent="0.25">
      <c r="A75" s="34" t="s">
        <v>220</v>
      </c>
      <c r="B75" s="35">
        <v>72</v>
      </c>
      <c r="C75" s="36" t="s">
        <v>38</v>
      </c>
      <c r="D75" s="36" t="s">
        <v>382</v>
      </c>
      <c r="E75" s="36">
        <v>5</v>
      </c>
      <c r="F75" s="36" t="s">
        <v>50</v>
      </c>
      <c r="G75" s="37">
        <v>2</v>
      </c>
      <c r="H75" s="37">
        <v>5</v>
      </c>
      <c r="I75" s="37">
        <v>5</v>
      </c>
      <c r="J75" s="37">
        <v>5</v>
      </c>
      <c r="K75" s="37">
        <v>5</v>
      </c>
      <c r="L75" s="37">
        <v>4</v>
      </c>
      <c r="M75" s="37">
        <v>2</v>
      </c>
      <c r="N75" s="37">
        <v>4</v>
      </c>
      <c r="O75" s="37">
        <v>3</v>
      </c>
      <c r="P75" s="37">
        <v>2</v>
      </c>
      <c r="Q75" s="37">
        <v>1</v>
      </c>
      <c r="R75" s="37">
        <v>5</v>
      </c>
      <c r="S75" s="37">
        <v>3</v>
      </c>
      <c r="T75" s="37">
        <v>5</v>
      </c>
      <c r="U75" s="37">
        <v>3</v>
      </c>
      <c r="V75" s="37">
        <v>5</v>
      </c>
      <c r="W75" s="37">
        <v>5</v>
      </c>
      <c r="X75" s="37">
        <v>5</v>
      </c>
      <c r="Y75" s="37" t="s">
        <v>58</v>
      </c>
      <c r="Z75" s="37" t="s">
        <v>390</v>
      </c>
      <c r="AA75" s="37" t="s">
        <v>71</v>
      </c>
      <c r="AB75" s="37">
        <v>0</v>
      </c>
      <c r="AC75" s="37" t="s">
        <v>252</v>
      </c>
    </row>
    <row r="76" spans="1:29" ht="15.75" x14ac:dyDescent="0.25">
      <c r="A76" s="34" t="s">
        <v>221</v>
      </c>
      <c r="B76" s="35">
        <v>73</v>
      </c>
      <c r="C76" s="36" t="s">
        <v>38</v>
      </c>
      <c r="D76" s="37" t="s">
        <v>176</v>
      </c>
      <c r="E76" s="37">
        <v>3</v>
      </c>
      <c r="F76" s="36" t="s">
        <v>57</v>
      </c>
      <c r="G76" s="37">
        <v>3</v>
      </c>
      <c r="H76" s="37">
        <v>3</v>
      </c>
      <c r="I76" s="37">
        <v>3</v>
      </c>
      <c r="J76" s="37">
        <v>3</v>
      </c>
      <c r="K76" s="37">
        <v>3</v>
      </c>
      <c r="L76" s="37">
        <v>3</v>
      </c>
      <c r="M76" s="37">
        <v>3</v>
      </c>
      <c r="N76" s="37">
        <v>3</v>
      </c>
      <c r="O76" s="37">
        <v>3</v>
      </c>
      <c r="P76" s="37">
        <v>3</v>
      </c>
      <c r="Q76" s="37">
        <v>3</v>
      </c>
      <c r="R76" s="37">
        <v>4</v>
      </c>
      <c r="S76" s="37">
        <v>3</v>
      </c>
      <c r="T76" s="37">
        <v>4</v>
      </c>
      <c r="U76" s="37">
        <v>3</v>
      </c>
      <c r="V76" s="37">
        <v>4</v>
      </c>
      <c r="W76" s="37">
        <v>3</v>
      </c>
      <c r="X76" s="37">
        <v>3</v>
      </c>
      <c r="Y76" s="37" t="s">
        <v>64</v>
      </c>
      <c r="Z76" s="37" t="s">
        <v>390</v>
      </c>
      <c r="AA76" s="37">
        <v>3</v>
      </c>
      <c r="AB76" s="37">
        <v>0</v>
      </c>
      <c r="AC76" s="37" t="s">
        <v>253</v>
      </c>
    </row>
    <row r="77" spans="1:29" ht="15.75" x14ac:dyDescent="0.25">
      <c r="A77" s="34" t="s">
        <v>224</v>
      </c>
      <c r="B77" s="35">
        <v>74</v>
      </c>
      <c r="C77" s="36" t="s">
        <v>38</v>
      </c>
      <c r="D77" s="37" t="s">
        <v>383</v>
      </c>
      <c r="E77" s="37">
        <v>3</v>
      </c>
      <c r="F77" s="36" t="s">
        <v>57</v>
      </c>
      <c r="G77" s="37">
        <v>4</v>
      </c>
      <c r="H77" s="37">
        <v>5</v>
      </c>
      <c r="I77" s="37">
        <v>3</v>
      </c>
      <c r="J77" s="37">
        <v>5</v>
      </c>
      <c r="K77" s="37">
        <v>2</v>
      </c>
      <c r="L77" s="37">
        <v>4</v>
      </c>
      <c r="M77" s="37">
        <v>4</v>
      </c>
      <c r="N77" s="37">
        <v>4</v>
      </c>
      <c r="O77" s="37">
        <v>5</v>
      </c>
      <c r="P77" s="37">
        <v>3</v>
      </c>
      <c r="Q77" s="37">
        <v>2</v>
      </c>
      <c r="R77" s="37">
        <v>4</v>
      </c>
      <c r="S77" s="37">
        <v>3</v>
      </c>
      <c r="T77" s="37">
        <v>5</v>
      </c>
      <c r="U77" s="37">
        <v>4</v>
      </c>
      <c r="V77" s="37">
        <v>4</v>
      </c>
      <c r="W77" s="37">
        <v>4</v>
      </c>
      <c r="X77" s="37">
        <v>3</v>
      </c>
      <c r="Y77" s="37" t="s">
        <v>229</v>
      </c>
      <c r="Z77" s="37" t="s">
        <v>390</v>
      </c>
      <c r="AA77" s="37" t="s">
        <v>73</v>
      </c>
      <c r="AB77" s="37" t="s">
        <v>254</v>
      </c>
      <c r="AC77" s="37" t="s">
        <v>255</v>
      </c>
    </row>
    <row r="78" spans="1:29" ht="15.75" x14ac:dyDescent="0.25">
      <c r="A78" s="34" t="s">
        <v>225</v>
      </c>
      <c r="B78" s="35">
        <v>75</v>
      </c>
      <c r="C78" s="36" t="s">
        <v>38</v>
      </c>
      <c r="D78" s="37" t="s">
        <v>383</v>
      </c>
      <c r="E78" s="37">
        <v>3</v>
      </c>
      <c r="F78" s="36" t="s">
        <v>50</v>
      </c>
      <c r="G78" s="37">
        <v>4</v>
      </c>
      <c r="H78" s="37">
        <v>4</v>
      </c>
      <c r="I78" s="37">
        <v>3</v>
      </c>
      <c r="J78" s="37">
        <v>4</v>
      </c>
      <c r="K78" s="37">
        <v>4</v>
      </c>
      <c r="L78" s="37">
        <v>5</v>
      </c>
      <c r="M78" s="37">
        <v>4</v>
      </c>
      <c r="N78" s="37">
        <v>4</v>
      </c>
      <c r="O78" s="37">
        <v>3</v>
      </c>
      <c r="P78" s="37">
        <v>4</v>
      </c>
      <c r="Q78" s="37">
        <v>2</v>
      </c>
      <c r="R78" s="37">
        <v>4</v>
      </c>
      <c r="S78" s="37">
        <v>3</v>
      </c>
      <c r="T78" s="37">
        <v>5</v>
      </c>
      <c r="U78" s="37">
        <v>3</v>
      </c>
      <c r="V78" s="37">
        <v>5</v>
      </c>
      <c r="W78" s="37">
        <v>3</v>
      </c>
      <c r="X78" s="37">
        <v>3</v>
      </c>
      <c r="Y78" s="37" t="s">
        <v>230</v>
      </c>
      <c r="Z78" s="37" t="s">
        <v>390</v>
      </c>
      <c r="AA78" s="37">
        <v>3</v>
      </c>
      <c r="AB78" s="37" t="s">
        <v>256</v>
      </c>
      <c r="AC78" s="37" t="s">
        <v>137</v>
      </c>
    </row>
    <row r="79" spans="1:29" ht="15.75" x14ac:dyDescent="0.25">
      <c r="A79" s="34" t="s">
        <v>222</v>
      </c>
      <c r="B79" s="35">
        <v>76</v>
      </c>
      <c r="C79" s="36" t="s">
        <v>38</v>
      </c>
      <c r="D79" s="37" t="s">
        <v>226</v>
      </c>
      <c r="E79" s="37">
        <v>3</v>
      </c>
      <c r="F79" s="36" t="s">
        <v>50</v>
      </c>
      <c r="G79" s="37">
        <v>4</v>
      </c>
      <c r="H79" s="37">
        <v>4</v>
      </c>
      <c r="I79" s="37">
        <v>4</v>
      </c>
      <c r="J79" s="37">
        <v>4</v>
      </c>
      <c r="K79" s="37">
        <v>4</v>
      </c>
      <c r="L79" s="37">
        <v>3</v>
      </c>
      <c r="M79" s="37">
        <v>5</v>
      </c>
      <c r="N79" s="37">
        <v>4</v>
      </c>
      <c r="O79" s="37">
        <v>5</v>
      </c>
      <c r="P79" s="37">
        <v>4</v>
      </c>
      <c r="Q79" s="37">
        <v>2</v>
      </c>
      <c r="R79" s="36">
        <v>4</v>
      </c>
      <c r="S79" s="36">
        <v>4</v>
      </c>
      <c r="T79" s="36">
        <v>4</v>
      </c>
      <c r="U79" s="36">
        <v>4</v>
      </c>
      <c r="V79" s="36">
        <v>4</v>
      </c>
      <c r="W79" s="37">
        <v>4</v>
      </c>
      <c r="X79" s="37">
        <v>3</v>
      </c>
      <c r="Y79" s="37" t="s">
        <v>231</v>
      </c>
      <c r="Z79" s="37" t="s">
        <v>390</v>
      </c>
      <c r="AA79" s="37" t="s">
        <v>73</v>
      </c>
      <c r="AB79" s="37" t="s">
        <v>257</v>
      </c>
      <c r="AC79" s="37" t="s">
        <v>258</v>
      </c>
    </row>
    <row r="80" spans="1:29" ht="15.75" x14ac:dyDescent="0.25">
      <c r="A80" s="34" t="s">
        <v>260</v>
      </c>
      <c r="B80" s="35">
        <v>77</v>
      </c>
      <c r="C80" s="36" t="s">
        <v>38</v>
      </c>
      <c r="D80" s="37" t="s">
        <v>383</v>
      </c>
      <c r="E80" s="36">
        <v>5</v>
      </c>
      <c r="F80" s="36" t="s">
        <v>57</v>
      </c>
      <c r="G80" s="37">
        <v>4</v>
      </c>
      <c r="H80" s="37">
        <v>5</v>
      </c>
      <c r="I80" s="37">
        <v>4</v>
      </c>
      <c r="J80" s="37">
        <v>5</v>
      </c>
      <c r="K80" s="37">
        <v>4</v>
      </c>
      <c r="L80" s="37">
        <v>4</v>
      </c>
      <c r="M80" s="37">
        <v>4</v>
      </c>
      <c r="N80" s="37">
        <v>3</v>
      </c>
      <c r="O80" s="37">
        <v>4</v>
      </c>
      <c r="P80" s="37">
        <v>4</v>
      </c>
      <c r="Q80" s="37">
        <v>2</v>
      </c>
      <c r="R80" s="37">
        <v>5</v>
      </c>
      <c r="S80" s="37">
        <v>4</v>
      </c>
      <c r="T80" s="37">
        <v>5</v>
      </c>
      <c r="U80" s="37">
        <v>3</v>
      </c>
      <c r="V80" s="37">
        <v>5</v>
      </c>
      <c r="W80" s="37">
        <v>5</v>
      </c>
      <c r="X80" s="37">
        <v>5</v>
      </c>
      <c r="Y80" s="37" t="s">
        <v>183</v>
      </c>
      <c r="Z80" s="37" t="s">
        <v>160</v>
      </c>
      <c r="AA80" s="36" t="s">
        <v>74</v>
      </c>
      <c r="AB80" s="37" t="s">
        <v>281</v>
      </c>
      <c r="AC80" s="37" t="s">
        <v>282</v>
      </c>
    </row>
    <row r="81" spans="1:29" ht="15.75" x14ac:dyDescent="0.25">
      <c r="A81" s="34" t="s">
        <v>261</v>
      </c>
      <c r="B81" s="35">
        <v>78</v>
      </c>
      <c r="C81" s="36" t="s">
        <v>36</v>
      </c>
      <c r="D81" s="37" t="s">
        <v>383</v>
      </c>
      <c r="E81" s="36">
        <v>5</v>
      </c>
      <c r="F81" s="36" t="s">
        <v>50</v>
      </c>
      <c r="G81" s="37">
        <v>5</v>
      </c>
      <c r="H81" s="37">
        <v>5</v>
      </c>
      <c r="I81" s="37">
        <v>5</v>
      </c>
      <c r="J81" s="37">
        <v>5</v>
      </c>
      <c r="K81" s="37">
        <v>5</v>
      </c>
      <c r="L81" s="37">
        <v>5</v>
      </c>
      <c r="M81" s="37">
        <v>5</v>
      </c>
      <c r="N81" s="37">
        <v>4</v>
      </c>
      <c r="O81" s="37">
        <v>4</v>
      </c>
      <c r="P81" s="37">
        <v>5</v>
      </c>
      <c r="Q81" s="37">
        <v>1</v>
      </c>
      <c r="R81" s="37">
        <v>5</v>
      </c>
      <c r="S81" s="37">
        <v>5</v>
      </c>
      <c r="T81" s="37">
        <v>5</v>
      </c>
      <c r="U81" s="37">
        <v>5</v>
      </c>
      <c r="V81" s="37">
        <v>5</v>
      </c>
      <c r="W81" s="37">
        <v>5</v>
      </c>
      <c r="X81" s="37">
        <v>5</v>
      </c>
      <c r="Y81" s="37" t="s">
        <v>267</v>
      </c>
      <c r="Z81" s="37" t="s">
        <v>391</v>
      </c>
      <c r="AA81" s="36" t="s">
        <v>74</v>
      </c>
      <c r="AB81" s="37" t="s">
        <v>279</v>
      </c>
      <c r="AC81" s="37" t="s">
        <v>280</v>
      </c>
    </row>
    <row r="82" spans="1:29" ht="15.75" x14ac:dyDescent="0.25">
      <c r="A82" s="34" t="s">
        <v>262</v>
      </c>
      <c r="B82" s="35">
        <v>79</v>
      </c>
      <c r="C82" s="36" t="s">
        <v>36</v>
      </c>
      <c r="D82" s="37" t="s">
        <v>383</v>
      </c>
      <c r="E82" s="36">
        <v>5</v>
      </c>
      <c r="F82" s="36" t="s">
        <v>50</v>
      </c>
      <c r="G82" s="37">
        <v>5</v>
      </c>
      <c r="H82" s="37">
        <v>5</v>
      </c>
      <c r="I82" s="37">
        <v>5</v>
      </c>
      <c r="J82" s="37">
        <v>5</v>
      </c>
      <c r="K82" s="37">
        <v>5</v>
      </c>
      <c r="L82" s="37">
        <v>5</v>
      </c>
      <c r="M82" s="37">
        <v>5</v>
      </c>
      <c r="N82" s="37">
        <v>4</v>
      </c>
      <c r="O82" s="37">
        <v>4</v>
      </c>
      <c r="P82" s="37">
        <v>4</v>
      </c>
      <c r="Q82" s="37">
        <v>2</v>
      </c>
      <c r="R82" s="37">
        <v>5</v>
      </c>
      <c r="S82" s="37">
        <v>5</v>
      </c>
      <c r="T82" s="37">
        <v>5</v>
      </c>
      <c r="U82" s="37">
        <v>4</v>
      </c>
      <c r="V82" s="37">
        <v>5</v>
      </c>
      <c r="W82" s="37">
        <v>4</v>
      </c>
      <c r="X82" s="37">
        <v>5</v>
      </c>
      <c r="Y82" s="37" t="s">
        <v>267</v>
      </c>
      <c r="Z82" s="37" t="s">
        <v>391</v>
      </c>
      <c r="AA82" s="36" t="s">
        <v>74</v>
      </c>
      <c r="AB82" s="37" t="s">
        <v>277</v>
      </c>
      <c r="AC82" s="37" t="s">
        <v>278</v>
      </c>
    </row>
    <row r="83" spans="1:29" ht="15.75" x14ac:dyDescent="0.25">
      <c r="A83" s="34" t="s">
        <v>263</v>
      </c>
      <c r="B83" s="35">
        <v>80</v>
      </c>
      <c r="C83" s="36" t="s">
        <v>38</v>
      </c>
      <c r="D83" s="37" t="s">
        <v>37</v>
      </c>
      <c r="E83" s="37">
        <v>4</v>
      </c>
      <c r="F83" s="36" t="s">
        <v>50</v>
      </c>
      <c r="G83" s="37">
        <v>3</v>
      </c>
      <c r="H83" s="37">
        <v>4</v>
      </c>
      <c r="I83" s="37">
        <v>3</v>
      </c>
      <c r="J83" s="37">
        <v>4</v>
      </c>
      <c r="K83" s="37">
        <v>4</v>
      </c>
      <c r="L83" s="37">
        <v>4</v>
      </c>
      <c r="M83" s="37">
        <v>4</v>
      </c>
      <c r="N83" s="37">
        <v>4</v>
      </c>
      <c r="O83" s="37">
        <v>4</v>
      </c>
      <c r="P83" s="37">
        <v>4</v>
      </c>
      <c r="Q83" s="37">
        <v>2</v>
      </c>
      <c r="R83" s="37">
        <v>4</v>
      </c>
      <c r="S83" s="37">
        <v>4</v>
      </c>
      <c r="T83" s="37">
        <v>4</v>
      </c>
      <c r="U83" s="37">
        <v>4</v>
      </c>
      <c r="V83" s="37">
        <v>4</v>
      </c>
      <c r="W83" s="37">
        <v>2</v>
      </c>
      <c r="X83" s="37">
        <v>4</v>
      </c>
      <c r="Y83" s="37" t="s">
        <v>58</v>
      </c>
      <c r="Z83" s="37" t="s">
        <v>391</v>
      </c>
      <c r="AA83" s="37" t="s">
        <v>73</v>
      </c>
      <c r="AB83" s="37" t="s">
        <v>275</v>
      </c>
      <c r="AC83" s="37" t="s">
        <v>276</v>
      </c>
    </row>
    <row r="84" spans="1:29" ht="15.75" x14ac:dyDescent="0.25">
      <c r="A84" s="34" t="s">
        <v>264</v>
      </c>
      <c r="B84" s="35">
        <v>81</v>
      </c>
      <c r="C84" s="36" t="s">
        <v>38</v>
      </c>
      <c r="D84" s="37" t="s">
        <v>37</v>
      </c>
      <c r="E84" s="37">
        <v>4</v>
      </c>
      <c r="F84" s="36" t="s">
        <v>50</v>
      </c>
      <c r="G84" s="37">
        <v>4</v>
      </c>
      <c r="H84" s="37">
        <v>4</v>
      </c>
      <c r="I84" s="37">
        <v>5</v>
      </c>
      <c r="J84" s="37">
        <v>5</v>
      </c>
      <c r="K84" s="37">
        <v>2</v>
      </c>
      <c r="L84" s="37">
        <v>4</v>
      </c>
      <c r="M84" s="37">
        <v>4</v>
      </c>
      <c r="N84" s="37">
        <v>5</v>
      </c>
      <c r="O84" s="37">
        <v>4</v>
      </c>
      <c r="P84" s="37">
        <v>5</v>
      </c>
      <c r="Q84" s="37">
        <v>5</v>
      </c>
      <c r="R84" s="37">
        <v>4</v>
      </c>
      <c r="S84" s="37">
        <v>4</v>
      </c>
      <c r="T84" s="37">
        <v>4</v>
      </c>
      <c r="U84" s="37">
        <v>4</v>
      </c>
      <c r="V84" s="37">
        <v>5</v>
      </c>
      <c r="W84" s="37">
        <v>4</v>
      </c>
      <c r="X84" s="37">
        <v>5</v>
      </c>
      <c r="Y84" s="37" t="s">
        <v>149</v>
      </c>
      <c r="Z84" s="37" t="s">
        <v>390</v>
      </c>
      <c r="AA84" s="36" t="s">
        <v>74</v>
      </c>
      <c r="AB84" s="37" t="s">
        <v>273</v>
      </c>
      <c r="AC84" s="37" t="s">
        <v>274</v>
      </c>
    </row>
    <row r="85" spans="1:29" ht="15.75" x14ac:dyDescent="0.25">
      <c r="A85" s="34" t="s">
        <v>265</v>
      </c>
      <c r="B85" s="35">
        <v>82</v>
      </c>
      <c r="C85" s="36" t="s">
        <v>38</v>
      </c>
      <c r="D85" s="37" t="s">
        <v>37</v>
      </c>
      <c r="E85" s="36">
        <v>5</v>
      </c>
      <c r="F85" s="36" t="s">
        <v>50</v>
      </c>
      <c r="G85" s="37">
        <v>5</v>
      </c>
      <c r="H85" s="37">
        <v>5</v>
      </c>
      <c r="I85" s="37">
        <v>5</v>
      </c>
      <c r="J85" s="37">
        <v>5</v>
      </c>
      <c r="K85" s="37">
        <v>5</v>
      </c>
      <c r="L85" s="37">
        <v>5</v>
      </c>
      <c r="M85" s="37">
        <v>4</v>
      </c>
      <c r="N85" s="37">
        <v>2</v>
      </c>
      <c r="O85" s="37">
        <v>4</v>
      </c>
      <c r="P85" s="37">
        <v>4</v>
      </c>
      <c r="Q85" s="37">
        <v>3</v>
      </c>
      <c r="R85" s="37">
        <v>4</v>
      </c>
      <c r="S85" s="37">
        <v>4</v>
      </c>
      <c r="T85" s="37">
        <v>5</v>
      </c>
      <c r="U85" s="37">
        <v>4</v>
      </c>
      <c r="V85" s="37">
        <v>5</v>
      </c>
      <c r="W85" s="37">
        <v>5</v>
      </c>
      <c r="X85" s="37">
        <v>4</v>
      </c>
      <c r="Y85" s="37" t="s">
        <v>102</v>
      </c>
      <c r="Z85" s="37" t="s">
        <v>66</v>
      </c>
      <c r="AA85" s="36" t="s">
        <v>74</v>
      </c>
      <c r="AB85" s="37" t="s">
        <v>271</v>
      </c>
      <c r="AC85" s="37" t="s">
        <v>272</v>
      </c>
    </row>
    <row r="86" spans="1:29" ht="15.75" x14ac:dyDescent="0.25">
      <c r="A86" s="34" t="s">
        <v>266</v>
      </c>
      <c r="B86" s="35">
        <v>83</v>
      </c>
      <c r="C86" s="36" t="s">
        <v>38</v>
      </c>
      <c r="D86" s="37" t="s">
        <v>226</v>
      </c>
      <c r="E86" s="36">
        <v>5</v>
      </c>
      <c r="F86" s="36" t="s">
        <v>50</v>
      </c>
      <c r="G86" s="37">
        <v>5</v>
      </c>
      <c r="H86" s="37">
        <v>4</v>
      </c>
      <c r="I86" s="37">
        <v>4</v>
      </c>
      <c r="J86" s="37">
        <v>4</v>
      </c>
      <c r="K86" s="37">
        <v>2</v>
      </c>
      <c r="L86" s="37">
        <v>5</v>
      </c>
      <c r="M86" s="37">
        <v>4</v>
      </c>
      <c r="N86" s="37">
        <v>4</v>
      </c>
      <c r="O86" s="37">
        <v>5</v>
      </c>
      <c r="P86" s="37">
        <v>4</v>
      </c>
      <c r="Q86" s="37">
        <v>2</v>
      </c>
      <c r="R86" s="37">
        <v>2</v>
      </c>
      <c r="S86" s="37">
        <v>2</v>
      </c>
      <c r="T86" s="37">
        <v>4</v>
      </c>
      <c r="U86" s="37">
        <v>4</v>
      </c>
      <c r="V86" s="37">
        <v>4</v>
      </c>
      <c r="W86" s="37">
        <v>5</v>
      </c>
      <c r="X86" s="37">
        <v>4</v>
      </c>
      <c r="Y86" s="37" t="s">
        <v>268</v>
      </c>
      <c r="Z86" s="37" t="s">
        <v>66</v>
      </c>
      <c r="AA86" s="37" t="s">
        <v>73</v>
      </c>
      <c r="AB86" s="37" t="s">
        <v>269</v>
      </c>
      <c r="AC86" s="37" t="s">
        <v>270</v>
      </c>
    </row>
    <row r="87" spans="1:29" ht="15.75" x14ac:dyDescent="0.25">
      <c r="A87" s="34" t="s">
        <v>223</v>
      </c>
      <c r="B87" s="35">
        <v>84</v>
      </c>
      <c r="C87" s="36" t="s">
        <v>36</v>
      </c>
      <c r="D87" s="37" t="s">
        <v>226</v>
      </c>
      <c r="E87" s="37">
        <v>4</v>
      </c>
      <c r="F87" s="36" t="s">
        <v>57</v>
      </c>
      <c r="G87" s="37">
        <v>2</v>
      </c>
      <c r="H87" s="37">
        <v>3</v>
      </c>
      <c r="I87" s="37">
        <v>2</v>
      </c>
      <c r="J87" s="37">
        <v>3</v>
      </c>
      <c r="K87" s="37">
        <v>2</v>
      </c>
      <c r="L87" s="37">
        <v>2</v>
      </c>
      <c r="M87" s="37">
        <v>4</v>
      </c>
      <c r="N87" s="37">
        <v>3</v>
      </c>
      <c r="O87" s="37">
        <v>2</v>
      </c>
      <c r="P87" s="37">
        <v>4</v>
      </c>
      <c r="Q87" s="37">
        <v>4</v>
      </c>
      <c r="R87" s="37">
        <v>2</v>
      </c>
      <c r="S87" s="37">
        <v>3</v>
      </c>
      <c r="T87" s="37">
        <v>3</v>
      </c>
      <c r="U87" s="37">
        <v>2</v>
      </c>
      <c r="V87" s="37">
        <v>3</v>
      </c>
      <c r="W87" s="37">
        <v>2</v>
      </c>
      <c r="X87" s="37">
        <v>3</v>
      </c>
      <c r="Y87" s="37" t="s">
        <v>58</v>
      </c>
      <c r="Z87" s="37" t="s">
        <v>390</v>
      </c>
      <c r="AA87" s="37" t="s">
        <v>71</v>
      </c>
      <c r="AB87" s="37">
        <v>0</v>
      </c>
      <c r="AC87" s="37" t="s">
        <v>259</v>
      </c>
    </row>
    <row r="88" spans="1:29" ht="15.75" x14ac:dyDescent="0.25">
      <c r="A88" s="34" t="s">
        <v>283</v>
      </c>
      <c r="B88" s="35">
        <v>85</v>
      </c>
      <c r="C88" s="36" t="s">
        <v>36</v>
      </c>
      <c r="D88" s="36" t="s">
        <v>382</v>
      </c>
      <c r="E88" s="37">
        <v>4</v>
      </c>
      <c r="F88" s="36" t="s">
        <v>57</v>
      </c>
      <c r="G88" s="37">
        <v>4</v>
      </c>
      <c r="H88" s="37">
        <v>4</v>
      </c>
      <c r="I88" s="37">
        <v>4</v>
      </c>
      <c r="J88" s="37">
        <v>5</v>
      </c>
      <c r="K88" s="37">
        <v>5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4</v>
      </c>
      <c r="X88" s="37">
        <v>2</v>
      </c>
      <c r="Y88" s="37">
        <v>0</v>
      </c>
      <c r="Z88" s="37" t="s">
        <v>390</v>
      </c>
      <c r="AA88" s="37">
        <v>3</v>
      </c>
      <c r="AB88" s="37">
        <v>0</v>
      </c>
      <c r="AC88" s="37">
        <v>0</v>
      </c>
    </row>
    <row r="89" spans="1:29" ht="15.75" x14ac:dyDescent="0.25">
      <c r="A89" s="34" t="s">
        <v>284</v>
      </c>
      <c r="B89" s="35">
        <v>86</v>
      </c>
      <c r="C89" s="36" t="s">
        <v>36</v>
      </c>
      <c r="D89" s="37" t="s">
        <v>37</v>
      </c>
      <c r="E89" s="37">
        <v>3</v>
      </c>
      <c r="F89" s="36">
        <v>0</v>
      </c>
      <c r="G89" s="37">
        <v>4</v>
      </c>
      <c r="H89" s="37">
        <v>4</v>
      </c>
      <c r="I89" s="37">
        <v>4</v>
      </c>
      <c r="J89" s="37">
        <v>4</v>
      </c>
      <c r="K89" s="37">
        <v>3</v>
      </c>
      <c r="L89" s="37">
        <v>4</v>
      </c>
      <c r="M89" s="37">
        <v>5</v>
      </c>
      <c r="N89" s="37">
        <v>3</v>
      </c>
      <c r="O89" s="37">
        <v>4</v>
      </c>
      <c r="P89" s="37">
        <v>5</v>
      </c>
      <c r="Q89" s="37">
        <v>2</v>
      </c>
      <c r="R89" s="37">
        <v>4</v>
      </c>
      <c r="S89" s="37">
        <v>5</v>
      </c>
      <c r="T89" s="37">
        <v>5</v>
      </c>
      <c r="U89" s="37">
        <v>5</v>
      </c>
      <c r="V89" s="37">
        <v>5</v>
      </c>
      <c r="W89" s="37">
        <v>3</v>
      </c>
      <c r="X89" s="37">
        <v>4</v>
      </c>
      <c r="Y89" s="37" t="s">
        <v>183</v>
      </c>
      <c r="Z89" s="37" t="s">
        <v>391</v>
      </c>
      <c r="AA89" s="36" t="s">
        <v>74</v>
      </c>
      <c r="AB89" s="37" t="s">
        <v>295</v>
      </c>
      <c r="AC89" s="37" t="s">
        <v>296</v>
      </c>
    </row>
    <row r="90" spans="1:29" ht="15.75" x14ac:dyDescent="0.25">
      <c r="A90" s="34" t="s">
        <v>285</v>
      </c>
      <c r="B90" s="35">
        <v>87</v>
      </c>
      <c r="C90" s="36" t="s">
        <v>36</v>
      </c>
      <c r="D90" s="37" t="s">
        <v>37</v>
      </c>
      <c r="E90" s="36">
        <v>5</v>
      </c>
      <c r="F90" s="36" t="s">
        <v>57</v>
      </c>
      <c r="G90" s="37">
        <v>5</v>
      </c>
      <c r="H90" s="37">
        <v>5</v>
      </c>
      <c r="I90" s="37">
        <v>5</v>
      </c>
      <c r="J90" s="37">
        <v>5</v>
      </c>
      <c r="K90" s="37">
        <v>5</v>
      </c>
      <c r="L90" s="37">
        <v>5</v>
      </c>
      <c r="M90" s="37">
        <v>5</v>
      </c>
      <c r="N90" s="37">
        <v>5</v>
      </c>
      <c r="O90" s="37">
        <v>5</v>
      </c>
      <c r="P90" s="37">
        <v>5</v>
      </c>
      <c r="Q90" s="37">
        <v>5</v>
      </c>
      <c r="R90" s="37">
        <v>5</v>
      </c>
      <c r="S90" s="37">
        <v>5</v>
      </c>
      <c r="T90" s="37">
        <v>5</v>
      </c>
      <c r="U90" s="37">
        <v>5</v>
      </c>
      <c r="V90" s="37">
        <v>5</v>
      </c>
      <c r="W90" s="37">
        <v>5</v>
      </c>
      <c r="X90" s="37">
        <v>5</v>
      </c>
      <c r="Y90" s="37" t="s">
        <v>64</v>
      </c>
      <c r="Z90" s="37" t="s">
        <v>160</v>
      </c>
      <c r="AA90" s="37" t="s">
        <v>73</v>
      </c>
      <c r="AB90" s="37" t="s">
        <v>298</v>
      </c>
      <c r="AC90" s="37" t="s">
        <v>297</v>
      </c>
    </row>
    <row r="91" spans="1:29" ht="15.75" x14ac:dyDescent="0.25">
      <c r="A91" s="34" t="s">
        <v>286</v>
      </c>
      <c r="B91" s="35">
        <v>88</v>
      </c>
      <c r="C91" s="36" t="s">
        <v>36</v>
      </c>
      <c r="D91" s="37" t="s">
        <v>37</v>
      </c>
      <c r="E91" s="37">
        <v>3</v>
      </c>
      <c r="F91" s="36" t="s">
        <v>57</v>
      </c>
      <c r="G91" s="37">
        <v>5</v>
      </c>
      <c r="H91" s="37">
        <v>5</v>
      </c>
      <c r="I91" s="37">
        <v>5</v>
      </c>
      <c r="J91" s="37">
        <v>4</v>
      </c>
      <c r="K91" s="37">
        <v>4</v>
      </c>
      <c r="L91" s="37">
        <v>5</v>
      </c>
      <c r="M91" s="37">
        <v>5</v>
      </c>
      <c r="N91" s="37">
        <v>3</v>
      </c>
      <c r="O91" s="37">
        <v>4</v>
      </c>
      <c r="P91" s="37">
        <v>4</v>
      </c>
      <c r="Q91" s="37">
        <v>2</v>
      </c>
      <c r="R91" s="37">
        <v>5</v>
      </c>
      <c r="S91" s="37">
        <v>4</v>
      </c>
      <c r="T91" s="37">
        <v>5</v>
      </c>
      <c r="U91" s="37">
        <v>4</v>
      </c>
      <c r="V91" s="37">
        <v>5</v>
      </c>
      <c r="W91" s="37">
        <v>4</v>
      </c>
      <c r="X91" s="37">
        <v>4</v>
      </c>
      <c r="Y91" s="37" t="s">
        <v>61</v>
      </c>
      <c r="Z91" s="37" t="s">
        <v>66</v>
      </c>
      <c r="AA91" s="37" t="s">
        <v>73</v>
      </c>
      <c r="AB91" s="37" t="s">
        <v>299</v>
      </c>
      <c r="AC91" s="37" t="s">
        <v>75</v>
      </c>
    </row>
    <row r="92" spans="1:29" ht="15.75" x14ac:dyDescent="0.25">
      <c r="A92" s="34" t="s">
        <v>287</v>
      </c>
      <c r="B92" s="35">
        <v>89</v>
      </c>
      <c r="C92" s="36" t="s">
        <v>36</v>
      </c>
      <c r="D92" s="37" t="s">
        <v>37</v>
      </c>
      <c r="E92" s="37">
        <v>4</v>
      </c>
      <c r="F92" s="36" t="s">
        <v>57</v>
      </c>
      <c r="G92" s="37">
        <v>5</v>
      </c>
      <c r="H92" s="37">
        <v>4</v>
      </c>
      <c r="I92" s="37">
        <v>3</v>
      </c>
      <c r="J92" s="37">
        <v>5</v>
      </c>
      <c r="K92" s="37">
        <v>5</v>
      </c>
      <c r="L92" s="37">
        <v>4</v>
      </c>
      <c r="M92" s="37">
        <v>5</v>
      </c>
      <c r="N92" s="37">
        <v>5</v>
      </c>
      <c r="O92" s="37">
        <v>4</v>
      </c>
      <c r="P92" s="37">
        <v>5</v>
      </c>
      <c r="Q92" s="37">
        <v>1</v>
      </c>
      <c r="R92" s="37">
        <v>4</v>
      </c>
      <c r="S92" s="37">
        <v>5</v>
      </c>
      <c r="T92" s="37">
        <v>5</v>
      </c>
      <c r="U92" s="37">
        <v>5</v>
      </c>
      <c r="V92" s="37">
        <v>5</v>
      </c>
      <c r="W92" s="37">
        <v>5</v>
      </c>
      <c r="X92" s="37">
        <v>5</v>
      </c>
      <c r="Y92" s="37" t="s">
        <v>61</v>
      </c>
      <c r="Z92" s="37" t="s">
        <v>391</v>
      </c>
      <c r="AA92" s="36" t="s">
        <v>74</v>
      </c>
      <c r="AB92" s="37" t="s">
        <v>300</v>
      </c>
      <c r="AC92" s="37" t="s">
        <v>301</v>
      </c>
    </row>
    <row r="93" spans="1:29" ht="15.75" x14ac:dyDescent="0.25">
      <c r="A93" s="34" t="s">
        <v>288</v>
      </c>
      <c r="B93" s="35">
        <v>90</v>
      </c>
      <c r="C93" s="36" t="s">
        <v>36</v>
      </c>
      <c r="D93" s="37" t="s">
        <v>37</v>
      </c>
      <c r="E93" s="37">
        <v>4</v>
      </c>
      <c r="F93" s="36" t="s">
        <v>57</v>
      </c>
      <c r="G93" s="37">
        <v>4</v>
      </c>
      <c r="H93" s="37">
        <v>4</v>
      </c>
      <c r="I93" s="37">
        <v>4</v>
      </c>
      <c r="J93" s="37">
        <v>4</v>
      </c>
      <c r="K93" s="37">
        <v>4</v>
      </c>
      <c r="L93" s="37">
        <v>4</v>
      </c>
      <c r="M93" s="37">
        <v>4</v>
      </c>
      <c r="N93" s="37">
        <v>4</v>
      </c>
      <c r="O93" s="37">
        <v>4</v>
      </c>
      <c r="P93" s="37">
        <v>4</v>
      </c>
      <c r="Q93" s="37">
        <v>2</v>
      </c>
      <c r="R93" s="37">
        <v>4</v>
      </c>
      <c r="S93" s="37">
        <v>4</v>
      </c>
      <c r="T93" s="37">
        <v>4</v>
      </c>
      <c r="U93" s="37">
        <v>4</v>
      </c>
      <c r="V93" s="37">
        <v>4</v>
      </c>
      <c r="W93" s="37">
        <v>4</v>
      </c>
      <c r="X93" s="37">
        <v>4</v>
      </c>
      <c r="Y93" s="37" t="s">
        <v>130</v>
      </c>
      <c r="Z93" s="37" t="s">
        <v>160</v>
      </c>
      <c r="AA93" s="37" t="s">
        <v>73</v>
      </c>
      <c r="AB93" s="37" t="s">
        <v>302</v>
      </c>
      <c r="AC93" s="37" t="s">
        <v>303</v>
      </c>
    </row>
    <row r="94" spans="1:29" ht="15.75" x14ac:dyDescent="0.25">
      <c r="A94" s="34" t="s">
        <v>289</v>
      </c>
      <c r="B94" s="35">
        <v>91</v>
      </c>
      <c r="C94" s="36" t="s">
        <v>36</v>
      </c>
      <c r="D94" s="37" t="s">
        <v>37</v>
      </c>
      <c r="E94" s="36">
        <v>5</v>
      </c>
      <c r="F94" s="36" t="s">
        <v>57</v>
      </c>
      <c r="G94" s="37">
        <v>3</v>
      </c>
      <c r="H94" s="37">
        <v>4</v>
      </c>
      <c r="I94" s="37">
        <v>4</v>
      </c>
      <c r="J94" s="37">
        <v>5</v>
      </c>
      <c r="K94" s="37">
        <v>4</v>
      </c>
      <c r="L94" s="37">
        <v>4</v>
      </c>
      <c r="M94" s="37">
        <v>4</v>
      </c>
      <c r="N94" s="37">
        <v>2</v>
      </c>
      <c r="O94" s="37">
        <v>4</v>
      </c>
      <c r="P94" s="37">
        <v>4</v>
      </c>
      <c r="Q94" s="37">
        <v>2</v>
      </c>
      <c r="R94" s="37">
        <v>5</v>
      </c>
      <c r="S94" s="37">
        <v>3</v>
      </c>
      <c r="T94" s="37">
        <v>4</v>
      </c>
      <c r="U94" s="37">
        <v>4</v>
      </c>
      <c r="V94" s="37">
        <v>4</v>
      </c>
      <c r="W94" s="37">
        <v>4</v>
      </c>
      <c r="X94" s="37">
        <v>4</v>
      </c>
      <c r="Y94" s="37" t="s">
        <v>58</v>
      </c>
      <c r="Z94" s="37" t="s">
        <v>390</v>
      </c>
      <c r="AA94" s="37">
        <v>3</v>
      </c>
      <c r="AB94" s="37">
        <v>0</v>
      </c>
      <c r="AC94" s="37">
        <v>0</v>
      </c>
    </row>
    <row r="95" spans="1:29" ht="15.75" x14ac:dyDescent="0.25">
      <c r="A95" s="34" t="s">
        <v>290</v>
      </c>
      <c r="B95" s="35">
        <v>92</v>
      </c>
      <c r="C95" s="36" t="s">
        <v>36</v>
      </c>
      <c r="D95" s="37" t="s">
        <v>37</v>
      </c>
      <c r="E95" s="37">
        <v>4</v>
      </c>
      <c r="F95" s="36" t="s">
        <v>57</v>
      </c>
      <c r="G95" s="37">
        <v>4</v>
      </c>
      <c r="H95" s="37">
        <v>3</v>
      </c>
      <c r="I95" s="37">
        <v>4</v>
      </c>
      <c r="J95" s="37">
        <v>4</v>
      </c>
      <c r="K95" s="37">
        <v>4</v>
      </c>
      <c r="L95" s="37">
        <v>3</v>
      </c>
      <c r="M95" s="37">
        <v>4</v>
      </c>
      <c r="N95" s="37">
        <v>4</v>
      </c>
      <c r="O95" s="37">
        <v>3</v>
      </c>
      <c r="P95" s="37">
        <v>4</v>
      </c>
      <c r="Q95" s="37">
        <v>3</v>
      </c>
      <c r="R95" s="37">
        <v>4</v>
      </c>
      <c r="S95" s="37">
        <v>3</v>
      </c>
      <c r="T95" s="37">
        <v>4</v>
      </c>
      <c r="U95" s="37">
        <v>3</v>
      </c>
      <c r="V95" s="37">
        <v>4</v>
      </c>
      <c r="W95" s="37">
        <v>4</v>
      </c>
      <c r="X95" s="37">
        <v>3</v>
      </c>
      <c r="Y95" s="37" t="s">
        <v>183</v>
      </c>
      <c r="Z95" s="37" t="s">
        <v>391</v>
      </c>
      <c r="AA95" s="37" t="s">
        <v>73</v>
      </c>
      <c r="AB95" s="37">
        <v>0</v>
      </c>
      <c r="AC95" s="37">
        <v>0</v>
      </c>
    </row>
    <row r="96" spans="1:29" ht="15.75" x14ac:dyDescent="0.25">
      <c r="A96" s="34" t="s">
        <v>291</v>
      </c>
      <c r="B96" s="35">
        <v>93</v>
      </c>
      <c r="C96" s="36" t="s">
        <v>36</v>
      </c>
      <c r="D96" s="37" t="s">
        <v>383</v>
      </c>
      <c r="E96" s="37">
        <v>4</v>
      </c>
      <c r="F96" s="36" t="s">
        <v>57</v>
      </c>
      <c r="G96" s="37">
        <v>5</v>
      </c>
      <c r="H96" s="37">
        <v>5</v>
      </c>
      <c r="I96" s="37">
        <v>4</v>
      </c>
      <c r="J96" s="37">
        <v>5</v>
      </c>
      <c r="K96" s="37">
        <v>5</v>
      </c>
      <c r="L96" s="37">
        <v>4</v>
      </c>
      <c r="M96" s="37">
        <v>4</v>
      </c>
      <c r="N96" s="37">
        <v>4</v>
      </c>
      <c r="O96" s="37">
        <v>5</v>
      </c>
      <c r="P96" s="37">
        <v>5</v>
      </c>
      <c r="Q96" s="37">
        <v>2</v>
      </c>
      <c r="R96" s="37">
        <v>5</v>
      </c>
      <c r="S96" s="37">
        <v>5</v>
      </c>
      <c r="T96" s="37">
        <v>5</v>
      </c>
      <c r="U96" s="37">
        <v>5</v>
      </c>
      <c r="V96" s="37">
        <v>5</v>
      </c>
      <c r="W96" s="37">
        <v>5</v>
      </c>
      <c r="X96" s="37">
        <v>5</v>
      </c>
      <c r="Y96" s="37" t="s">
        <v>230</v>
      </c>
      <c r="Z96" s="37" t="s">
        <v>391</v>
      </c>
      <c r="AA96" s="37" t="s">
        <v>73</v>
      </c>
      <c r="AB96" s="37" t="s">
        <v>304</v>
      </c>
      <c r="AC96" s="37" t="s">
        <v>305</v>
      </c>
    </row>
    <row r="97" spans="1:29" ht="15.75" x14ac:dyDescent="0.25">
      <c r="A97" s="34" t="s">
        <v>292</v>
      </c>
      <c r="B97" s="35">
        <v>94</v>
      </c>
      <c r="C97" s="36" t="s">
        <v>36</v>
      </c>
      <c r="D97" s="37" t="s">
        <v>37</v>
      </c>
      <c r="E97" s="37">
        <v>4</v>
      </c>
      <c r="F97" s="36" t="s">
        <v>57</v>
      </c>
      <c r="G97" s="37">
        <v>5</v>
      </c>
      <c r="H97" s="37">
        <v>5</v>
      </c>
      <c r="I97" s="37">
        <v>5</v>
      </c>
      <c r="J97" s="37">
        <v>4</v>
      </c>
      <c r="K97" s="37">
        <v>5</v>
      </c>
      <c r="L97" s="37">
        <v>4</v>
      </c>
      <c r="M97" s="37">
        <v>4</v>
      </c>
      <c r="N97" s="37">
        <v>3</v>
      </c>
      <c r="O97" s="37">
        <v>4</v>
      </c>
      <c r="P97" s="37">
        <v>5</v>
      </c>
      <c r="Q97" s="37">
        <v>1</v>
      </c>
      <c r="R97" s="37">
        <v>4</v>
      </c>
      <c r="S97" s="37">
        <v>4</v>
      </c>
      <c r="T97" s="37">
        <v>5</v>
      </c>
      <c r="U97" s="37">
        <v>5</v>
      </c>
      <c r="V97" s="37">
        <v>5</v>
      </c>
      <c r="W97" s="37">
        <v>5</v>
      </c>
      <c r="X97" s="37">
        <v>5</v>
      </c>
      <c r="Y97" s="37" t="s">
        <v>195</v>
      </c>
      <c r="Z97" s="37" t="s">
        <v>391</v>
      </c>
      <c r="AA97" s="37" t="s">
        <v>73</v>
      </c>
      <c r="AB97" s="37" t="s">
        <v>306</v>
      </c>
      <c r="AC97" s="37" t="s">
        <v>307</v>
      </c>
    </row>
    <row r="98" spans="1:29" ht="15.75" x14ac:dyDescent="0.25">
      <c r="A98" s="34" t="s">
        <v>293</v>
      </c>
      <c r="B98" s="35">
        <v>95</v>
      </c>
      <c r="C98" s="36" t="s">
        <v>36</v>
      </c>
      <c r="D98" s="37" t="s">
        <v>383</v>
      </c>
      <c r="E98" s="37">
        <v>4</v>
      </c>
      <c r="F98" s="36" t="s">
        <v>57</v>
      </c>
      <c r="G98" s="37">
        <v>4</v>
      </c>
      <c r="H98" s="37">
        <v>4</v>
      </c>
      <c r="I98" s="37">
        <v>4</v>
      </c>
      <c r="J98" s="37">
        <v>4</v>
      </c>
      <c r="K98" s="37">
        <v>4</v>
      </c>
      <c r="L98" s="37">
        <v>4</v>
      </c>
      <c r="M98" s="37">
        <v>3</v>
      </c>
      <c r="N98" s="37">
        <v>3</v>
      </c>
      <c r="O98" s="37">
        <v>4</v>
      </c>
      <c r="P98" s="37">
        <v>4</v>
      </c>
      <c r="Q98" s="37">
        <v>2</v>
      </c>
      <c r="R98" s="37">
        <v>4</v>
      </c>
      <c r="S98" s="37">
        <v>4</v>
      </c>
      <c r="T98" s="37">
        <v>5</v>
      </c>
      <c r="U98" s="37">
        <v>4</v>
      </c>
      <c r="V98" s="37">
        <v>5</v>
      </c>
      <c r="W98" s="37">
        <v>4</v>
      </c>
      <c r="X98" s="37">
        <v>4</v>
      </c>
      <c r="Y98" s="37" t="s">
        <v>308</v>
      </c>
      <c r="Z98" s="37" t="s">
        <v>309</v>
      </c>
      <c r="AA98" s="36" t="s">
        <v>74</v>
      </c>
      <c r="AB98" s="37" t="s">
        <v>310</v>
      </c>
      <c r="AC98" s="36"/>
    </row>
    <row r="99" spans="1:29" ht="15.75" x14ac:dyDescent="0.25">
      <c r="A99" s="34" t="s">
        <v>294</v>
      </c>
      <c r="B99" s="35">
        <v>96</v>
      </c>
      <c r="C99" s="36" t="s">
        <v>36</v>
      </c>
      <c r="D99" s="37" t="s">
        <v>37</v>
      </c>
      <c r="E99" s="36">
        <v>5</v>
      </c>
      <c r="F99" s="36" t="s">
        <v>57</v>
      </c>
      <c r="G99" s="37">
        <v>3</v>
      </c>
      <c r="H99" s="37">
        <v>3</v>
      </c>
      <c r="I99" s="37">
        <v>4</v>
      </c>
      <c r="J99" s="37">
        <v>3</v>
      </c>
      <c r="K99" s="37">
        <v>3</v>
      </c>
      <c r="L99" s="37">
        <v>4</v>
      </c>
      <c r="M99" s="37">
        <v>4</v>
      </c>
      <c r="N99" s="37">
        <v>4</v>
      </c>
      <c r="O99" s="37">
        <v>4</v>
      </c>
      <c r="P99" s="37">
        <v>3</v>
      </c>
      <c r="Q99" s="37">
        <v>3</v>
      </c>
      <c r="R99" s="37">
        <v>3</v>
      </c>
      <c r="S99" s="37">
        <v>3</v>
      </c>
      <c r="T99" s="37">
        <v>4</v>
      </c>
      <c r="U99" s="37">
        <v>4</v>
      </c>
      <c r="V99" s="37">
        <v>4</v>
      </c>
      <c r="W99" s="37">
        <v>3</v>
      </c>
      <c r="X99" s="37">
        <v>3</v>
      </c>
      <c r="Y99" s="37" t="s">
        <v>123</v>
      </c>
      <c r="Z99" s="37" t="s">
        <v>391</v>
      </c>
      <c r="AA99" s="37">
        <v>3</v>
      </c>
      <c r="AB99" s="37">
        <v>0</v>
      </c>
      <c r="AC99" s="37">
        <v>0</v>
      </c>
    </row>
    <row r="100" spans="1:29" ht="15.75" x14ac:dyDescent="0.25">
      <c r="A100" s="34" t="s">
        <v>311</v>
      </c>
      <c r="B100" s="35">
        <v>97</v>
      </c>
      <c r="C100" s="36" t="s">
        <v>36</v>
      </c>
      <c r="D100" s="37" t="s">
        <v>37</v>
      </c>
      <c r="E100" s="36">
        <v>5</v>
      </c>
      <c r="F100" s="36" t="s">
        <v>57</v>
      </c>
      <c r="G100" s="37">
        <v>4</v>
      </c>
      <c r="H100" s="37">
        <v>4</v>
      </c>
      <c r="I100" s="37">
        <v>4</v>
      </c>
      <c r="J100" s="37">
        <v>4</v>
      </c>
      <c r="K100" s="37">
        <v>4</v>
      </c>
      <c r="L100" s="37">
        <v>3</v>
      </c>
      <c r="M100" s="37">
        <v>3</v>
      </c>
      <c r="N100" s="37">
        <v>3</v>
      </c>
      <c r="O100" s="37">
        <v>4</v>
      </c>
      <c r="P100" s="37">
        <v>4</v>
      </c>
      <c r="Q100" s="37">
        <v>3</v>
      </c>
      <c r="R100" s="37">
        <v>5</v>
      </c>
      <c r="S100" s="37">
        <v>5</v>
      </c>
      <c r="T100" s="37">
        <v>4</v>
      </c>
      <c r="U100" s="37">
        <v>3</v>
      </c>
      <c r="V100" s="37">
        <v>4</v>
      </c>
      <c r="W100" s="37">
        <v>4</v>
      </c>
      <c r="X100" s="37">
        <v>4</v>
      </c>
      <c r="Y100" s="37" t="s">
        <v>61</v>
      </c>
      <c r="Z100" s="37" t="s">
        <v>160</v>
      </c>
      <c r="AA100" s="37">
        <v>3</v>
      </c>
      <c r="AB100" s="37" t="s">
        <v>322</v>
      </c>
      <c r="AC100" s="37" t="s">
        <v>323</v>
      </c>
    </row>
    <row r="101" spans="1:29" ht="15.75" x14ac:dyDescent="0.25">
      <c r="A101" s="34" t="s">
        <v>312</v>
      </c>
      <c r="B101" s="35">
        <v>98</v>
      </c>
      <c r="C101" s="36" t="s">
        <v>36</v>
      </c>
      <c r="D101" s="37" t="s">
        <v>383</v>
      </c>
      <c r="E101" s="36">
        <v>5</v>
      </c>
      <c r="F101" s="36" t="s">
        <v>57</v>
      </c>
      <c r="G101" s="37">
        <v>4</v>
      </c>
      <c r="H101" s="37">
        <v>5</v>
      </c>
      <c r="I101" s="37">
        <v>4</v>
      </c>
      <c r="J101" s="37">
        <v>5</v>
      </c>
      <c r="K101" s="37">
        <v>4</v>
      </c>
      <c r="L101" s="37">
        <v>5</v>
      </c>
      <c r="M101" s="37">
        <v>5</v>
      </c>
      <c r="N101" s="37">
        <v>3</v>
      </c>
      <c r="O101" s="37">
        <v>4</v>
      </c>
      <c r="P101" s="37">
        <v>5</v>
      </c>
      <c r="Q101" s="37">
        <v>2</v>
      </c>
      <c r="R101" s="37">
        <v>4</v>
      </c>
      <c r="S101" s="37">
        <v>5</v>
      </c>
      <c r="T101" s="37">
        <v>5</v>
      </c>
      <c r="U101" s="37">
        <v>4</v>
      </c>
      <c r="V101" s="37">
        <v>5</v>
      </c>
      <c r="W101" s="37">
        <v>5</v>
      </c>
      <c r="X101" s="37">
        <v>5</v>
      </c>
      <c r="Y101" s="37" t="s">
        <v>140</v>
      </c>
      <c r="Z101" s="37" t="s">
        <v>390</v>
      </c>
      <c r="AA101" s="36" t="s">
        <v>74</v>
      </c>
      <c r="AB101" s="37" t="s">
        <v>324</v>
      </c>
      <c r="AC101" s="37" t="s">
        <v>325</v>
      </c>
    </row>
    <row r="102" spans="1:29" ht="15.75" x14ac:dyDescent="0.25">
      <c r="A102" s="34" t="s">
        <v>313</v>
      </c>
      <c r="B102" s="35">
        <v>99</v>
      </c>
      <c r="C102" s="36" t="s">
        <v>36</v>
      </c>
      <c r="D102" s="37" t="s">
        <v>383</v>
      </c>
      <c r="E102" s="37">
        <v>4</v>
      </c>
      <c r="F102" s="36" t="s">
        <v>50</v>
      </c>
      <c r="G102" s="37">
        <v>4</v>
      </c>
      <c r="H102" s="37">
        <v>4</v>
      </c>
      <c r="I102" s="37">
        <v>3</v>
      </c>
      <c r="J102" s="37">
        <v>4</v>
      </c>
      <c r="K102" s="37">
        <v>5</v>
      </c>
      <c r="L102" s="37">
        <v>5</v>
      </c>
      <c r="M102" s="37">
        <v>3</v>
      </c>
      <c r="N102" s="37">
        <v>5</v>
      </c>
      <c r="O102" s="37">
        <v>3</v>
      </c>
      <c r="P102" s="37">
        <v>3</v>
      </c>
      <c r="Q102" s="37">
        <v>3</v>
      </c>
      <c r="R102" s="37">
        <v>5</v>
      </c>
      <c r="S102" s="37">
        <v>5</v>
      </c>
      <c r="T102" s="37">
        <v>5</v>
      </c>
      <c r="U102" s="37">
        <v>5</v>
      </c>
      <c r="V102" s="37">
        <v>5</v>
      </c>
      <c r="W102" s="37">
        <v>3</v>
      </c>
      <c r="X102" s="37">
        <v>5</v>
      </c>
      <c r="Y102" s="37" t="s">
        <v>230</v>
      </c>
      <c r="Z102" s="37" t="s">
        <v>66</v>
      </c>
      <c r="AA102" s="37" t="s">
        <v>73</v>
      </c>
      <c r="AB102" s="37">
        <v>0</v>
      </c>
      <c r="AC102" s="37">
        <v>0</v>
      </c>
    </row>
    <row r="103" spans="1:29" ht="15.75" x14ac:dyDescent="0.25">
      <c r="A103" s="34" t="s">
        <v>314</v>
      </c>
      <c r="B103" s="35">
        <v>100</v>
      </c>
      <c r="C103" s="36" t="s">
        <v>36</v>
      </c>
      <c r="D103" s="36" t="s">
        <v>382</v>
      </c>
      <c r="E103" s="37">
        <v>3</v>
      </c>
      <c r="F103" s="36" t="s">
        <v>50</v>
      </c>
      <c r="G103" s="37">
        <v>4</v>
      </c>
      <c r="H103" s="37">
        <v>4</v>
      </c>
      <c r="I103" s="37">
        <v>4</v>
      </c>
      <c r="J103" s="37">
        <v>5</v>
      </c>
      <c r="K103" s="37">
        <v>5</v>
      </c>
      <c r="L103" s="37">
        <v>3</v>
      </c>
      <c r="M103" s="37">
        <v>4</v>
      </c>
      <c r="N103" s="37">
        <v>3</v>
      </c>
      <c r="O103" s="37">
        <v>3</v>
      </c>
      <c r="P103" s="37">
        <v>3</v>
      </c>
      <c r="Q103" s="37">
        <v>3</v>
      </c>
      <c r="R103" s="37">
        <v>5</v>
      </c>
      <c r="S103" s="37">
        <v>5</v>
      </c>
      <c r="T103" s="37">
        <v>5</v>
      </c>
      <c r="U103" s="37">
        <v>5</v>
      </c>
      <c r="V103" s="37">
        <v>5</v>
      </c>
      <c r="W103" s="37">
        <v>4</v>
      </c>
      <c r="X103" s="37">
        <v>5</v>
      </c>
      <c r="Y103" s="37" t="s">
        <v>130</v>
      </c>
      <c r="Z103" s="37" t="s">
        <v>391</v>
      </c>
      <c r="AA103" s="37" t="s">
        <v>73</v>
      </c>
      <c r="AB103" s="37" t="s">
        <v>326</v>
      </c>
      <c r="AC103" s="37">
        <v>0</v>
      </c>
    </row>
    <row r="104" spans="1:29" ht="15.75" x14ac:dyDescent="0.25">
      <c r="A104" s="34" t="s">
        <v>315</v>
      </c>
      <c r="B104" s="35">
        <v>101</v>
      </c>
      <c r="C104" s="36" t="s">
        <v>36</v>
      </c>
      <c r="D104" s="36" t="s">
        <v>382</v>
      </c>
      <c r="E104" s="37">
        <v>3</v>
      </c>
      <c r="F104" s="36" t="s">
        <v>57</v>
      </c>
      <c r="G104" s="37">
        <v>5</v>
      </c>
      <c r="H104" s="37">
        <v>5</v>
      </c>
      <c r="I104" s="37">
        <v>5</v>
      </c>
      <c r="J104" s="37">
        <v>5</v>
      </c>
      <c r="K104" s="37">
        <v>5</v>
      </c>
      <c r="L104" s="37">
        <v>5</v>
      </c>
      <c r="M104" s="37">
        <v>5</v>
      </c>
      <c r="N104" s="37">
        <v>3</v>
      </c>
      <c r="O104" s="37">
        <v>4</v>
      </c>
      <c r="P104" s="37">
        <v>5</v>
      </c>
      <c r="Q104" s="37">
        <v>2</v>
      </c>
      <c r="R104" s="37">
        <v>5</v>
      </c>
      <c r="S104" s="37">
        <v>4</v>
      </c>
      <c r="T104" s="37">
        <v>5</v>
      </c>
      <c r="U104" s="37">
        <v>5</v>
      </c>
      <c r="V104" s="37">
        <v>5</v>
      </c>
      <c r="W104" s="37">
        <v>5</v>
      </c>
      <c r="X104" s="37">
        <v>5</v>
      </c>
      <c r="Y104" s="37" t="s">
        <v>130</v>
      </c>
      <c r="Z104" s="37" t="s">
        <v>391</v>
      </c>
      <c r="AA104" s="37" t="s">
        <v>73</v>
      </c>
      <c r="AB104" s="37" t="s">
        <v>335</v>
      </c>
      <c r="AC104" s="37" t="s">
        <v>336</v>
      </c>
    </row>
    <row r="105" spans="1:29" ht="15.75" x14ac:dyDescent="0.25">
      <c r="A105" s="34" t="s">
        <v>316</v>
      </c>
      <c r="B105" s="35">
        <v>102</v>
      </c>
      <c r="C105" s="36" t="s">
        <v>36</v>
      </c>
      <c r="D105" s="37" t="s">
        <v>37</v>
      </c>
      <c r="E105" s="37">
        <v>4</v>
      </c>
      <c r="F105" s="36" t="s">
        <v>50</v>
      </c>
      <c r="G105" s="37">
        <v>5</v>
      </c>
      <c r="H105" s="37">
        <v>5</v>
      </c>
      <c r="I105" s="37">
        <v>5</v>
      </c>
      <c r="J105" s="37">
        <v>5</v>
      </c>
      <c r="K105" s="37">
        <v>5</v>
      </c>
      <c r="L105" s="37">
        <v>5</v>
      </c>
      <c r="M105" s="37">
        <v>5</v>
      </c>
      <c r="N105" s="37">
        <v>5</v>
      </c>
      <c r="O105" s="37">
        <v>5</v>
      </c>
      <c r="P105" s="37">
        <v>5</v>
      </c>
      <c r="Q105" s="37">
        <v>2</v>
      </c>
      <c r="R105" s="37">
        <v>5</v>
      </c>
      <c r="S105" s="37">
        <v>5</v>
      </c>
      <c r="T105" s="37">
        <v>5</v>
      </c>
      <c r="U105" s="37">
        <v>5</v>
      </c>
      <c r="V105" s="37">
        <v>5</v>
      </c>
      <c r="W105" s="37">
        <v>5</v>
      </c>
      <c r="X105" s="37">
        <v>5</v>
      </c>
      <c r="Y105" s="37" t="s">
        <v>130</v>
      </c>
      <c r="Z105" s="37" t="s">
        <v>66</v>
      </c>
      <c r="AA105" s="36" t="s">
        <v>74</v>
      </c>
      <c r="AB105" s="37">
        <v>0</v>
      </c>
      <c r="AC105" s="37">
        <v>0</v>
      </c>
    </row>
    <row r="106" spans="1:29" ht="15.75" x14ac:dyDescent="0.25">
      <c r="A106" s="34" t="s">
        <v>317</v>
      </c>
      <c r="B106" s="35">
        <v>103</v>
      </c>
      <c r="C106" s="36" t="s">
        <v>36</v>
      </c>
      <c r="D106" s="37" t="s">
        <v>37</v>
      </c>
      <c r="E106" s="37">
        <v>4</v>
      </c>
      <c r="F106" s="36" t="s">
        <v>57</v>
      </c>
      <c r="G106" s="37">
        <v>4</v>
      </c>
      <c r="H106" s="37">
        <v>5</v>
      </c>
      <c r="I106" s="37">
        <v>4</v>
      </c>
      <c r="J106" s="37">
        <v>4</v>
      </c>
      <c r="K106" s="37">
        <v>5</v>
      </c>
      <c r="L106" s="37">
        <v>4</v>
      </c>
      <c r="M106" s="37">
        <v>4</v>
      </c>
      <c r="N106" s="37">
        <v>2</v>
      </c>
      <c r="O106" s="37">
        <v>3</v>
      </c>
      <c r="P106" s="37">
        <v>4</v>
      </c>
      <c r="Q106" s="37">
        <v>0</v>
      </c>
      <c r="R106" s="37">
        <v>4</v>
      </c>
      <c r="S106" s="37">
        <v>4</v>
      </c>
      <c r="T106" s="37">
        <v>4</v>
      </c>
      <c r="U106" s="37">
        <v>3</v>
      </c>
      <c r="V106" s="37">
        <v>4</v>
      </c>
      <c r="W106" s="37">
        <v>4</v>
      </c>
      <c r="X106" s="37">
        <v>4</v>
      </c>
      <c r="Y106" s="37" t="s">
        <v>134</v>
      </c>
      <c r="Z106" s="37" t="s">
        <v>66</v>
      </c>
      <c r="AA106" s="37" t="s">
        <v>73</v>
      </c>
      <c r="AB106" s="37" t="s">
        <v>333</v>
      </c>
      <c r="AC106" s="37" t="s">
        <v>334</v>
      </c>
    </row>
    <row r="107" spans="1:29" ht="15.75" x14ac:dyDescent="0.25">
      <c r="A107" s="34" t="s">
        <v>318</v>
      </c>
      <c r="B107" s="35">
        <v>104</v>
      </c>
      <c r="C107" s="36" t="s">
        <v>36</v>
      </c>
      <c r="D107" s="37" t="s">
        <v>37</v>
      </c>
      <c r="E107" s="36">
        <v>5</v>
      </c>
      <c r="F107" s="36" t="s">
        <v>50</v>
      </c>
      <c r="G107" s="37">
        <v>1</v>
      </c>
      <c r="H107" s="37">
        <v>5</v>
      </c>
      <c r="I107" s="37">
        <v>4</v>
      </c>
      <c r="J107" s="37">
        <v>4</v>
      </c>
      <c r="K107" s="37">
        <v>3</v>
      </c>
      <c r="L107" s="37">
        <v>5</v>
      </c>
      <c r="M107" s="37">
        <v>5</v>
      </c>
      <c r="N107" s="37">
        <v>0</v>
      </c>
      <c r="O107" s="37">
        <v>5</v>
      </c>
      <c r="P107" s="37">
        <v>5</v>
      </c>
      <c r="Q107" s="37">
        <v>1</v>
      </c>
      <c r="R107" s="37">
        <v>5</v>
      </c>
      <c r="S107" s="37">
        <v>0</v>
      </c>
      <c r="T107" s="37">
        <v>4</v>
      </c>
      <c r="U107" s="37">
        <v>5</v>
      </c>
      <c r="V107" s="37">
        <v>1</v>
      </c>
      <c r="W107" s="37">
        <v>1</v>
      </c>
      <c r="X107" s="37">
        <v>2</v>
      </c>
      <c r="Y107" s="37" t="s">
        <v>183</v>
      </c>
      <c r="Z107" s="37" t="s">
        <v>160</v>
      </c>
      <c r="AA107" s="36" t="s">
        <v>74</v>
      </c>
      <c r="AB107" s="36" t="s">
        <v>331</v>
      </c>
      <c r="AC107" s="36" t="s">
        <v>332</v>
      </c>
    </row>
    <row r="108" spans="1:29" ht="15.75" x14ac:dyDescent="0.25">
      <c r="A108" s="34" t="s">
        <v>319</v>
      </c>
      <c r="B108" s="35">
        <v>105</v>
      </c>
      <c r="C108" s="36" t="s">
        <v>36</v>
      </c>
      <c r="D108" s="37" t="s">
        <v>37</v>
      </c>
      <c r="E108" s="36">
        <v>5</v>
      </c>
      <c r="F108" s="36" t="s">
        <v>50</v>
      </c>
      <c r="G108" s="37">
        <v>4</v>
      </c>
      <c r="H108" s="37">
        <v>4</v>
      </c>
      <c r="I108" s="37">
        <v>4</v>
      </c>
      <c r="J108" s="37">
        <v>4</v>
      </c>
      <c r="K108" s="37">
        <v>4</v>
      </c>
      <c r="L108" s="37">
        <v>5</v>
      </c>
      <c r="M108" s="37">
        <v>5</v>
      </c>
      <c r="N108" s="37">
        <v>4</v>
      </c>
      <c r="O108" s="37">
        <v>5</v>
      </c>
      <c r="P108" s="37">
        <v>5</v>
      </c>
      <c r="Q108" s="37">
        <v>1</v>
      </c>
      <c r="R108" s="37">
        <v>5</v>
      </c>
      <c r="S108" s="37">
        <v>5</v>
      </c>
      <c r="T108" s="37">
        <v>5</v>
      </c>
      <c r="U108" s="37">
        <v>5</v>
      </c>
      <c r="V108" s="37">
        <v>5</v>
      </c>
      <c r="W108" s="37">
        <v>5</v>
      </c>
      <c r="X108" s="37">
        <v>5</v>
      </c>
      <c r="Y108" s="37" t="s">
        <v>149</v>
      </c>
      <c r="Z108" s="37" t="s">
        <v>391</v>
      </c>
      <c r="AA108" s="36" t="s">
        <v>74</v>
      </c>
      <c r="AB108" s="37">
        <v>0</v>
      </c>
      <c r="AC108" s="37">
        <v>0</v>
      </c>
    </row>
    <row r="109" spans="1:29" ht="15.75" x14ac:dyDescent="0.25">
      <c r="A109" s="34" t="s">
        <v>320</v>
      </c>
      <c r="B109" s="35">
        <v>106</v>
      </c>
      <c r="C109" s="36" t="s">
        <v>36</v>
      </c>
      <c r="D109" s="37" t="s">
        <v>37</v>
      </c>
      <c r="E109" s="37">
        <v>4</v>
      </c>
      <c r="F109" s="36" t="s">
        <v>50</v>
      </c>
      <c r="G109" s="37">
        <v>4</v>
      </c>
      <c r="H109" s="37">
        <v>5</v>
      </c>
      <c r="I109" s="37">
        <v>5</v>
      </c>
      <c r="J109" s="37">
        <v>4</v>
      </c>
      <c r="K109" s="37">
        <v>5</v>
      </c>
      <c r="L109" s="37">
        <v>4</v>
      </c>
      <c r="M109" s="37">
        <v>4</v>
      </c>
      <c r="N109" s="37">
        <v>4</v>
      </c>
      <c r="O109" s="37">
        <v>5</v>
      </c>
      <c r="P109" s="37">
        <v>5</v>
      </c>
      <c r="Q109" s="37">
        <v>2</v>
      </c>
      <c r="R109" s="37">
        <v>5</v>
      </c>
      <c r="S109" s="37">
        <v>4</v>
      </c>
      <c r="T109" s="37">
        <v>5</v>
      </c>
      <c r="U109" s="37">
        <v>5</v>
      </c>
      <c r="V109" s="37">
        <v>5</v>
      </c>
      <c r="W109" s="37">
        <v>4</v>
      </c>
      <c r="X109" s="37">
        <v>4</v>
      </c>
      <c r="Y109" s="37" t="s">
        <v>337</v>
      </c>
      <c r="Z109" s="37" t="s">
        <v>66</v>
      </c>
      <c r="AA109" s="37" t="s">
        <v>73</v>
      </c>
      <c r="AB109" s="36" t="s">
        <v>329</v>
      </c>
      <c r="AC109" s="36" t="s">
        <v>330</v>
      </c>
    </row>
    <row r="110" spans="1:29" ht="15.75" x14ac:dyDescent="0.25">
      <c r="A110" s="34" t="s">
        <v>321</v>
      </c>
      <c r="B110" s="35">
        <v>107</v>
      </c>
      <c r="C110" s="36" t="s">
        <v>36</v>
      </c>
      <c r="D110" s="37" t="s">
        <v>37</v>
      </c>
      <c r="E110" s="36">
        <v>5</v>
      </c>
      <c r="F110" s="36" t="s">
        <v>50</v>
      </c>
      <c r="G110" s="37">
        <v>4</v>
      </c>
      <c r="H110" s="37">
        <v>5</v>
      </c>
      <c r="I110" s="37">
        <v>5</v>
      </c>
      <c r="J110" s="37">
        <v>4</v>
      </c>
      <c r="K110" s="37">
        <v>5</v>
      </c>
      <c r="L110" s="37">
        <v>4</v>
      </c>
      <c r="M110" s="37">
        <v>4</v>
      </c>
      <c r="N110" s="37">
        <v>4</v>
      </c>
      <c r="O110" s="37">
        <v>5</v>
      </c>
      <c r="P110" s="37">
        <v>5</v>
      </c>
      <c r="Q110" s="37">
        <v>2</v>
      </c>
      <c r="R110" s="37">
        <v>5</v>
      </c>
      <c r="S110" s="37">
        <v>4</v>
      </c>
      <c r="T110" s="37">
        <v>5</v>
      </c>
      <c r="U110" s="37">
        <v>5</v>
      </c>
      <c r="V110" s="37">
        <v>5</v>
      </c>
      <c r="W110" s="37">
        <v>4</v>
      </c>
      <c r="X110" s="37">
        <v>4</v>
      </c>
      <c r="Y110" s="37" t="s">
        <v>338</v>
      </c>
      <c r="Z110" s="37" t="s">
        <v>66</v>
      </c>
      <c r="AA110" s="36" t="s">
        <v>74</v>
      </c>
      <c r="AB110" s="36" t="s">
        <v>327</v>
      </c>
      <c r="AC110" s="36" t="s">
        <v>328</v>
      </c>
    </row>
    <row r="111" spans="1:29" ht="15.75" x14ac:dyDescent="0.25">
      <c r="A111" s="34" t="s">
        <v>339</v>
      </c>
      <c r="B111" s="35">
        <v>108</v>
      </c>
      <c r="C111" s="36" t="s">
        <v>36</v>
      </c>
      <c r="D111" s="37" t="s">
        <v>383</v>
      </c>
      <c r="E111" s="37">
        <v>3</v>
      </c>
      <c r="F111" s="36">
        <v>0</v>
      </c>
      <c r="G111" s="37">
        <v>4</v>
      </c>
      <c r="H111" s="37">
        <v>4</v>
      </c>
      <c r="I111" s="37">
        <v>3</v>
      </c>
      <c r="J111" s="37">
        <v>4</v>
      </c>
      <c r="K111" s="37">
        <v>4</v>
      </c>
      <c r="L111" s="37">
        <v>4</v>
      </c>
      <c r="M111" s="37">
        <v>4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</row>
    <row r="112" spans="1:29" ht="15.75" x14ac:dyDescent="0.25">
      <c r="A112" s="34" t="s">
        <v>340</v>
      </c>
      <c r="B112" s="35">
        <v>109</v>
      </c>
      <c r="C112" s="36" t="s">
        <v>36</v>
      </c>
      <c r="D112" s="37" t="s">
        <v>383</v>
      </c>
      <c r="E112" s="37">
        <v>4</v>
      </c>
      <c r="F112" s="36" t="s">
        <v>57</v>
      </c>
      <c r="G112" s="37">
        <v>3</v>
      </c>
      <c r="H112" s="37">
        <v>3</v>
      </c>
      <c r="I112" s="37">
        <v>3</v>
      </c>
      <c r="J112" s="37">
        <v>3</v>
      </c>
      <c r="K112" s="37">
        <v>3</v>
      </c>
      <c r="L112" s="37">
        <v>3</v>
      </c>
      <c r="M112" s="37">
        <v>3</v>
      </c>
      <c r="N112" s="37">
        <v>2</v>
      </c>
      <c r="O112" s="37">
        <v>3</v>
      </c>
      <c r="P112" s="37">
        <v>3</v>
      </c>
      <c r="Q112" s="37">
        <v>3</v>
      </c>
      <c r="R112" s="37">
        <v>3</v>
      </c>
      <c r="S112" s="37">
        <v>3</v>
      </c>
      <c r="T112" s="37">
        <v>3</v>
      </c>
      <c r="U112" s="37">
        <v>3</v>
      </c>
      <c r="V112" s="37">
        <v>4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</row>
    <row r="113" spans="1:29" ht="15.75" x14ac:dyDescent="0.25">
      <c r="A113" s="34" t="s">
        <v>341</v>
      </c>
      <c r="B113" s="35">
        <v>110</v>
      </c>
      <c r="C113" s="36" t="s">
        <v>36</v>
      </c>
      <c r="D113" s="37" t="s">
        <v>383</v>
      </c>
      <c r="E113" s="37">
        <v>4</v>
      </c>
      <c r="F113" s="36" t="s">
        <v>50</v>
      </c>
      <c r="G113" s="37">
        <v>4</v>
      </c>
      <c r="H113" s="37">
        <v>3</v>
      </c>
      <c r="I113" s="37">
        <v>3</v>
      </c>
      <c r="J113" s="37">
        <v>4</v>
      </c>
      <c r="K113" s="37">
        <v>4</v>
      </c>
      <c r="L113" s="37">
        <v>4</v>
      </c>
      <c r="M113" s="37">
        <v>5</v>
      </c>
      <c r="N113" s="37">
        <v>5</v>
      </c>
      <c r="O113" s="37">
        <v>4</v>
      </c>
      <c r="P113" s="37">
        <v>5</v>
      </c>
      <c r="Q113" s="37">
        <v>1</v>
      </c>
      <c r="R113" s="37">
        <v>4</v>
      </c>
      <c r="S113" s="37">
        <v>3</v>
      </c>
      <c r="T113" s="37">
        <v>4</v>
      </c>
      <c r="U113" s="37">
        <v>4</v>
      </c>
      <c r="V113" s="37">
        <v>4</v>
      </c>
      <c r="W113" s="37">
        <v>5</v>
      </c>
      <c r="X113" s="37">
        <v>3</v>
      </c>
      <c r="Y113" s="37" t="s">
        <v>360</v>
      </c>
      <c r="Z113" s="37" t="s">
        <v>390</v>
      </c>
      <c r="AA113" s="37" t="s">
        <v>73</v>
      </c>
      <c r="AB113" s="36" t="s">
        <v>359</v>
      </c>
      <c r="AC113" s="36" t="s">
        <v>358</v>
      </c>
    </row>
    <row r="114" spans="1:29" ht="15.75" x14ac:dyDescent="0.25">
      <c r="A114" s="34" t="s">
        <v>342</v>
      </c>
      <c r="B114" s="35">
        <v>111</v>
      </c>
      <c r="C114" s="36" t="s">
        <v>36</v>
      </c>
      <c r="D114" s="37" t="s">
        <v>383</v>
      </c>
      <c r="E114" s="37">
        <v>4</v>
      </c>
      <c r="F114" s="36" t="s">
        <v>57</v>
      </c>
      <c r="G114" s="37">
        <v>3</v>
      </c>
      <c r="H114" s="37">
        <v>4</v>
      </c>
      <c r="I114" s="37">
        <v>4</v>
      </c>
      <c r="J114" s="37">
        <v>4</v>
      </c>
      <c r="K114" s="37">
        <v>4</v>
      </c>
      <c r="L114" s="37">
        <v>4</v>
      </c>
      <c r="M114" s="37">
        <v>4</v>
      </c>
      <c r="N114" s="37">
        <v>5</v>
      </c>
      <c r="O114" s="37">
        <v>5</v>
      </c>
      <c r="P114" s="37">
        <v>4</v>
      </c>
      <c r="Q114" s="37">
        <v>1</v>
      </c>
      <c r="R114" s="37">
        <v>4</v>
      </c>
      <c r="S114" s="37">
        <v>3</v>
      </c>
      <c r="T114" s="37">
        <v>4</v>
      </c>
      <c r="U114" s="37">
        <v>4</v>
      </c>
      <c r="V114" s="37">
        <v>5</v>
      </c>
      <c r="W114" s="37">
        <v>5</v>
      </c>
      <c r="X114" s="37">
        <v>3</v>
      </c>
      <c r="Y114" s="37" t="s">
        <v>64</v>
      </c>
      <c r="Z114" s="37" t="s">
        <v>390</v>
      </c>
      <c r="AA114" s="37" t="s">
        <v>73</v>
      </c>
      <c r="AB114" s="37" t="s">
        <v>362</v>
      </c>
      <c r="AC114" s="37" t="s">
        <v>361</v>
      </c>
    </row>
    <row r="115" spans="1:29" ht="15.75" x14ac:dyDescent="0.25">
      <c r="A115" s="34" t="s">
        <v>343</v>
      </c>
      <c r="B115" s="35">
        <v>112</v>
      </c>
      <c r="C115" s="36" t="s">
        <v>36</v>
      </c>
      <c r="D115" s="37" t="s">
        <v>383</v>
      </c>
      <c r="E115" s="37">
        <v>3</v>
      </c>
      <c r="F115" s="36" t="s">
        <v>57</v>
      </c>
      <c r="G115" s="37">
        <v>3</v>
      </c>
      <c r="H115" s="37">
        <v>3</v>
      </c>
      <c r="I115" s="37">
        <v>2</v>
      </c>
      <c r="J115" s="37">
        <v>3</v>
      </c>
      <c r="K115" s="37">
        <v>4</v>
      </c>
      <c r="L115" s="37">
        <v>3</v>
      </c>
      <c r="M115" s="37">
        <v>2</v>
      </c>
      <c r="N115" s="37">
        <v>2</v>
      </c>
      <c r="O115" s="37">
        <v>3</v>
      </c>
      <c r="P115" s="37">
        <v>4</v>
      </c>
      <c r="Q115" s="37">
        <v>2</v>
      </c>
      <c r="R115" s="37">
        <v>3</v>
      </c>
      <c r="S115" s="37">
        <v>3</v>
      </c>
      <c r="T115" s="37">
        <v>4</v>
      </c>
      <c r="U115" s="37">
        <v>4</v>
      </c>
      <c r="V115" s="37">
        <v>4</v>
      </c>
      <c r="W115" s="37">
        <v>2</v>
      </c>
      <c r="X115" s="37">
        <v>2</v>
      </c>
      <c r="Y115" s="37" t="s">
        <v>363</v>
      </c>
      <c r="Z115" s="37" t="s">
        <v>390</v>
      </c>
      <c r="AA115" s="37" t="s">
        <v>73</v>
      </c>
      <c r="AB115" s="37" t="s">
        <v>365</v>
      </c>
      <c r="AC115" s="37" t="s">
        <v>364</v>
      </c>
    </row>
    <row r="116" spans="1:29" ht="15.75" x14ac:dyDescent="0.25">
      <c r="A116" s="34" t="s">
        <v>344</v>
      </c>
      <c r="B116" s="35">
        <v>113</v>
      </c>
      <c r="C116" s="36" t="s">
        <v>36</v>
      </c>
      <c r="D116" s="36" t="s">
        <v>382</v>
      </c>
      <c r="E116" s="37">
        <v>4</v>
      </c>
      <c r="F116" s="36" t="s">
        <v>57</v>
      </c>
      <c r="G116" s="37">
        <v>3</v>
      </c>
      <c r="H116" s="37">
        <v>4</v>
      </c>
      <c r="I116" s="37">
        <v>2</v>
      </c>
      <c r="J116" s="37">
        <v>4</v>
      </c>
      <c r="K116" s="37">
        <v>2</v>
      </c>
      <c r="L116" s="37">
        <v>3</v>
      </c>
      <c r="M116" s="37">
        <v>4</v>
      </c>
      <c r="N116" s="37">
        <v>4</v>
      </c>
      <c r="O116" s="37">
        <v>4</v>
      </c>
      <c r="P116" s="37">
        <v>5</v>
      </c>
      <c r="Q116" s="37">
        <v>1</v>
      </c>
      <c r="R116" s="37">
        <v>3</v>
      </c>
      <c r="S116" s="37">
        <v>3</v>
      </c>
      <c r="T116" s="37">
        <v>4</v>
      </c>
      <c r="U116" s="37">
        <v>4</v>
      </c>
      <c r="V116" s="37">
        <v>4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</row>
    <row r="117" spans="1:29" ht="15.75" x14ac:dyDescent="0.25">
      <c r="A117" s="34" t="s">
        <v>345</v>
      </c>
      <c r="B117" s="35">
        <v>114</v>
      </c>
      <c r="C117" s="36" t="s">
        <v>36</v>
      </c>
      <c r="D117" s="37" t="s">
        <v>383</v>
      </c>
      <c r="E117" s="37">
        <v>4</v>
      </c>
      <c r="F117" s="36" t="s">
        <v>57</v>
      </c>
      <c r="G117" s="37">
        <v>3</v>
      </c>
      <c r="H117" s="37">
        <v>3</v>
      </c>
      <c r="I117" s="37">
        <v>3</v>
      </c>
      <c r="J117" s="37">
        <v>3</v>
      </c>
      <c r="K117" s="37">
        <v>3</v>
      </c>
      <c r="L117" s="37">
        <v>3</v>
      </c>
      <c r="M117" s="37">
        <v>2</v>
      </c>
      <c r="N117" s="37">
        <v>2</v>
      </c>
      <c r="O117" s="37">
        <v>3</v>
      </c>
      <c r="P117" s="37">
        <v>4</v>
      </c>
      <c r="Q117" s="37">
        <v>4</v>
      </c>
      <c r="R117" s="37">
        <v>4</v>
      </c>
      <c r="S117" s="37">
        <v>3</v>
      </c>
      <c r="T117" s="37">
        <v>4</v>
      </c>
      <c r="U117" s="37">
        <v>3</v>
      </c>
      <c r="V117" s="37">
        <v>3</v>
      </c>
      <c r="W117" s="37">
        <v>2</v>
      </c>
      <c r="X117" s="37">
        <v>3</v>
      </c>
      <c r="Y117" s="37" t="s">
        <v>61</v>
      </c>
      <c r="Z117" s="37" t="s">
        <v>390</v>
      </c>
      <c r="AA117" s="37" t="s">
        <v>73</v>
      </c>
      <c r="AB117" s="37">
        <v>0</v>
      </c>
      <c r="AC117" s="37" t="s">
        <v>366</v>
      </c>
    </row>
    <row r="118" spans="1:29" ht="15.75" x14ac:dyDescent="0.25">
      <c r="A118" s="34" t="s">
        <v>346</v>
      </c>
      <c r="B118" s="35">
        <v>115</v>
      </c>
      <c r="C118" s="36" t="s">
        <v>36</v>
      </c>
      <c r="D118" s="37" t="s">
        <v>383</v>
      </c>
      <c r="E118" s="37">
        <v>4</v>
      </c>
      <c r="F118" s="36" t="s">
        <v>57</v>
      </c>
      <c r="G118" s="37">
        <v>3</v>
      </c>
      <c r="H118" s="37">
        <v>4</v>
      </c>
      <c r="I118" s="37">
        <v>3</v>
      </c>
      <c r="J118" s="37">
        <v>4</v>
      </c>
      <c r="K118" s="37">
        <v>3</v>
      </c>
      <c r="L118" s="37">
        <v>5</v>
      </c>
      <c r="M118" s="37">
        <v>4</v>
      </c>
      <c r="N118" s="37">
        <v>4</v>
      </c>
      <c r="O118" s="37">
        <v>3</v>
      </c>
      <c r="P118" s="37">
        <v>5</v>
      </c>
      <c r="Q118" s="37">
        <v>1</v>
      </c>
      <c r="R118" s="37">
        <v>5</v>
      </c>
      <c r="S118" s="37">
        <v>3</v>
      </c>
      <c r="T118" s="37">
        <v>5</v>
      </c>
      <c r="U118" s="37">
        <v>4</v>
      </c>
      <c r="V118" s="37">
        <v>4</v>
      </c>
      <c r="W118" s="37">
        <v>3</v>
      </c>
      <c r="X118" s="37">
        <v>3</v>
      </c>
      <c r="Y118" s="37" t="s">
        <v>369</v>
      </c>
      <c r="Z118" s="37" t="s">
        <v>66</v>
      </c>
      <c r="AA118" s="37" t="s">
        <v>73</v>
      </c>
      <c r="AB118" s="37" t="s">
        <v>368</v>
      </c>
      <c r="AC118" s="37" t="s">
        <v>367</v>
      </c>
    </row>
    <row r="119" spans="1:29" ht="15.75" x14ac:dyDescent="0.25">
      <c r="A119" s="34" t="s">
        <v>347</v>
      </c>
      <c r="B119" s="35">
        <v>116</v>
      </c>
      <c r="C119" s="36" t="s">
        <v>36</v>
      </c>
      <c r="D119" s="37" t="s">
        <v>383</v>
      </c>
      <c r="E119" s="37">
        <v>3</v>
      </c>
      <c r="F119" s="36" t="s">
        <v>50</v>
      </c>
      <c r="G119" s="37">
        <v>3</v>
      </c>
      <c r="H119" s="37">
        <v>3</v>
      </c>
      <c r="I119" s="37">
        <v>4</v>
      </c>
      <c r="J119" s="37">
        <v>4</v>
      </c>
      <c r="K119" s="37">
        <v>4</v>
      </c>
      <c r="L119" s="37">
        <v>4</v>
      </c>
      <c r="M119" s="37">
        <v>5</v>
      </c>
      <c r="N119" s="37">
        <v>4</v>
      </c>
      <c r="O119" s="37">
        <v>4</v>
      </c>
      <c r="P119" s="37">
        <v>4</v>
      </c>
      <c r="Q119" s="37">
        <v>3</v>
      </c>
      <c r="R119" s="37">
        <v>4</v>
      </c>
      <c r="S119" s="37">
        <v>4</v>
      </c>
      <c r="T119" s="37">
        <v>4</v>
      </c>
      <c r="U119" s="37">
        <v>3</v>
      </c>
      <c r="V119" s="37">
        <v>4</v>
      </c>
      <c r="W119" s="37">
        <v>4</v>
      </c>
      <c r="X119" s="37">
        <v>4</v>
      </c>
      <c r="Y119" s="37" t="s">
        <v>123</v>
      </c>
      <c r="Z119" s="37" t="s">
        <v>66</v>
      </c>
      <c r="AA119" s="37" t="s">
        <v>73</v>
      </c>
      <c r="AB119" s="37" t="s">
        <v>370</v>
      </c>
      <c r="AC119" s="37">
        <v>0</v>
      </c>
    </row>
    <row r="120" spans="1:29" ht="15.75" x14ac:dyDescent="0.25">
      <c r="A120" s="34" t="s">
        <v>348</v>
      </c>
      <c r="B120" s="35">
        <v>117</v>
      </c>
      <c r="C120" s="36" t="s">
        <v>36</v>
      </c>
      <c r="D120" s="37" t="s">
        <v>383</v>
      </c>
      <c r="E120" s="36">
        <v>5</v>
      </c>
      <c r="F120" s="36" t="s">
        <v>50</v>
      </c>
      <c r="G120" s="37">
        <v>3</v>
      </c>
      <c r="H120" s="37">
        <v>3</v>
      </c>
      <c r="I120" s="37">
        <v>4</v>
      </c>
      <c r="J120" s="37">
        <v>4</v>
      </c>
      <c r="K120" s="37">
        <v>4</v>
      </c>
      <c r="L120" s="37">
        <v>4</v>
      </c>
      <c r="M120" s="37">
        <v>3</v>
      </c>
      <c r="N120" s="37">
        <v>5</v>
      </c>
      <c r="O120" s="37">
        <v>3</v>
      </c>
      <c r="P120" s="37">
        <v>5</v>
      </c>
      <c r="Q120" s="37">
        <v>3</v>
      </c>
      <c r="R120" s="37">
        <v>3</v>
      </c>
      <c r="S120" s="37">
        <v>4</v>
      </c>
      <c r="T120" s="37">
        <v>5</v>
      </c>
      <c r="U120" s="37">
        <v>3</v>
      </c>
      <c r="V120" s="37">
        <v>3</v>
      </c>
      <c r="W120" s="37">
        <v>2</v>
      </c>
      <c r="X120" s="37">
        <v>3</v>
      </c>
      <c r="Y120" s="37" t="s">
        <v>229</v>
      </c>
      <c r="Z120" s="37" t="s">
        <v>391</v>
      </c>
      <c r="AA120" s="36" t="s">
        <v>70</v>
      </c>
      <c r="AB120" s="37">
        <v>0</v>
      </c>
      <c r="AC120" s="37">
        <v>0</v>
      </c>
    </row>
    <row r="121" spans="1:29" ht="15.75" x14ac:dyDescent="0.25">
      <c r="A121" s="34" t="s">
        <v>349</v>
      </c>
      <c r="B121" s="35">
        <v>118</v>
      </c>
      <c r="C121" s="36" t="s">
        <v>36</v>
      </c>
      <c r="D121" s="37" t="s">
        <v>383</v>
      </c>
      <c r="E121" s="37">
        <v>3</v>
      </c>
      <c r="F121" s="36" t="s">
        <v>50</v>
      </c>
      <c r="G121" s="37">
        <v>3</v>
      </c>
      <c r="H121" s="37">
        <v>3</v>
      </c>
      <c r="I121" s="37">
        <v>4</v>
      </c>
      <c r="J121" s="37">
        <v>4</v>
      </c>
      <c r="K121" s="37">
        <v>4</v>
      </c>
      <c r="L121" s="37">
        <v>4</v>
      </c>
      <c r="M121" s="37">
        <v>5</v>
      </c>
      <c r="N121" s="37">
        <v>5</v>
      </c>
      <c r="O121" s="37">
        <v>4</v>
      </c>
      <c r="P121" s="37">
        <v>5</v>
      </c>
      <c r="Q121" s="37">
        <v>2</v>
      </c>
      <c r="R121" s="37">
        <v>4</v>
      </c>
      <c r="S121" s="37">
        <v>4</v>
      </c>
      <c r="T121" s="37">
        <v>5</v>
      </c>
      <c r="U121" s="37">
        <v>4</v>
      </c>
      <c r="V121" s="37">
        <v>4</v>
      </c>
      <c r="W121" s="37">
        <v>4</v>
      </c>
      <c r="X121" s="37">
        <v>4</v>
      </c>
      <c r="Y121" s="37" t="s">
        <v>186</v>
      </c>
      <c r="Z121" s="37" t="s">
        <v>66</v>
      </c>
      <c r="AA121" s="36" t="s">
        <v>74</v>
      </c>
      <c r="AB121" s="37" t="s">
        <v>371</v>
      </c>
      <c r="AC121" s="37" t="s">
        <v>372</v>
      </c>
    </row>
    <row r="122" spans="1:29" ht="15.75" x14ac:dyDescent="0.25">
      <c r="A122" s="34" t="s">
        <v>350</v>
      </c>
      <c r="B122" s="35">
        <v>119</v>
      </c>
      <c r="C122" s="36" t="s">
        <v>36</v>
      </c>
      <c r="D122" s="37" t="s">
        <v>383</v>
      </c>
      <c r="E122" s="37">
        <v>3</v>
      </c>
      <c r="F122" s="36" t="s">
        <v>50</v>
      </c>
      <c r="G122" s="37">
        <v>3</v>
      </c>
      <c r="H122" s="37">
        <v>4</v>
      </c>
      <c r="I122" s="37">
        <v>3</v>
      </c>
      <c r="J122" s="37">
        <v>5</v>
      </c>
      <c r="K122" s="37">
        <v>3</v>
      </c>
      <c r="L122" s="37">
        <v>3</v>
      </c>
      <c r="M122" s="37">
        <v>3</v>
      </c>
      <c r="N122" s="37">
        <v>2</v>
      </c>
      <c r="O122" s="37">
        <v>4</v>
      </c>
      <c r="P122" s="37">
        <v>3</v>
      </c>
      <c r="Q122" s="37">
        <v>4</v>
      </c>
      <c r="R122" s="37">
        <v>2</v>
      </c>
      <c r="S122" s="37">
        <v>4</v>
      </c>
      <c r="T122" s="37">
        <v>3</v>
      </c>
      <c r="U122" s="37">
        <v>3</v>
      </c>
      <c r="V122" s="37">
        <v>2</v>
      </c>
      <c r="W122" s="37">
        <v>4</v>
      </c>
      <c r="X122" s="37">
        <v>3</v>
      </c>
      <c r="Y122" s="37" t="s">
        <v>363</v>
      </c>
      <c r="Z122" s="37" t="s">
        <v>66</v>
      </c>
      <c r="AA122" s="37">
        <v>3</v>
      </c>
      <c r="AB122" s="37">
        <v>0</v>
      </c>
      <c r="AC122" s="37">
        <v>0</v>
      </c>
    </row>
    <row r="123" spans="1:29" ht="15.75" x14ac:dyDescent="0.25">
      <c r="A123" s="34" t="s">
        <v>351</v>
      </c>
      <c r="B123" s="35">
        <v>120</v>
      </c>
      <c r="C123" s="36" t="s">
        <v>36</v>
      </c>
      <c r="D123" s="37" t="s">
        <v>176</v>
      </c>
      <c r="E123" s="36">
        <v>5</v>
      </c>
      <c r="F123" s="36" t="s">
        <v>57</v>
      </c>
      <c r="G123" s="37">
        <v>3</v>
      </c>
      <c r="H123" s="37">
        <v>4</v>
      </c>
      <c r="I123" s="37">
        <v>3</v>
      </c>
      <c r="J123" s="37">
        <v>3</v>
      </c>
      <c r="K123" s="37">
        <v>3</v>
      </c>
      <c r="L123" s="37">
        <v>4</v>
      </c>
      <c r="M123" s="37">
        <v>4</v>
      </c>
      <c r="N123" s="37">
        <v>4</v>
      </c>
      <c r="O123" s="37">
        <v>4</v>
      </c>
      <c r="P123" s="37">
        <v>3</v>
      </c>
      <c r="Q123" s="37">
        <v>4</v>
      </c>
      <c r="R123" s="37">
        <v>4</v>
      </c>
      <c r="S123" s="37">
        <v>3</v>
      </c>
      <c r="T123" s="37">
        <v>4</v>
      </c>
      <c r="U123" s="37">
        <v>4</v>
      </c>
      <c r="V123" s="37">
        <v>4</v>
      </c>
      <c r="W123" s="37">
        <v>3</v>
      </c>
      <c r="X123" s="37">
        <v>4</v>
      </c>
      <c r="Y123" s="37" t="s">
        <v>374</v>
      </c>
      <c r="Z123" s="37" t="s">
        <v>66</v>
      </c>
      <c r="AA123" s="37" t="s">
        <v>73</v>
      </c>
      <c r="AB123" s="37">
        <v>0</v>
      </c>
      <c r="AC123" s="37" t="s">
        <v>373</v>
      </c>
    </row>
    <row r="124" spans="1:29" ht="15.75" x14ac:dyDescent="0.25">
      <c r="A124" s="34" t="s">
        <v>352</v>
      </c>
      <c r="B124" s="35">
        <v>121</v>
      </c>
      <c r="C124" s="36" t="s">
        <v>36</v>
      </c>
      <c r="D124" s="37" t="s">
        <v>176</v>
      </c>
      <c r="E124" s="36">
        <v>5</v>
      </c>
      <c r="F124" s="36" t="s">
        <v>57</v>
      </c>
      <c r="G124" s="37">
        <v>4</v>
      </c>
      <c r="H124" s="37">
        <v>4</v>
      </c>
      <c r="I124" s="37">
        <v>4</v>
      </c>
      <c r="J124" s="37">
        <v>4</v>
      </c>
      <c r="K124" s="37">
        <v>4</v>
      </c>
      <c r="L124" s="37">
        <v>4</v>
      </c>
      <c r="M124" s="37">
        <v>4</v>
      </c>
      <c r="N124" s="37">
        <v>4</v>
      </c>
      <c r="O124" s="37">
        <v>4</v>
      </c>
      <c r="P124" s="37">
        <v>4</v>
      </c>
      <c r="Q124" s="37">
        <v>2</v>
      </c>
      <c r="R124" s="37">
        <v>4</v>
      </c>
      <c r="S124" s="37">
        <v>4</v>
      </c>
      <c r="T124" s="37">
        <v>4</v>
      </c>
      <c r="U124" s="37">
        <v>4</v>
      </c>
      <c r="V124" s="37">
        <v>4</v>
      </c>
      <c r="W124" s="37">
        <v>4</v>
      </c>
      <c r="X124" s="37">
        <v>4</v>
      </c>
      <c r="Y124" s="37" t="s">
        <v>227</v>
      </c>
      <c r="Z124" s="37" t="s">
        <v>66</v>
      </c>
      <c r="AA124" s="37" t="s">
        <v>73</v>
      </c>
      <c r="AB124" s="37">
        <v>0</v>
      </c>
      <c r="AC124" s="37">
        <v>0</v>
      </c>
    </row>
    <row r="125" spans="1:29" ht="15.75" x14ac:dyDescent="0.25">
      <c r="A125" s="34" t="s">
        <v>353</v>
      </c>
      <c r="B125" s="35">
        <v>122</v>
      </c>
      <c r="C125" s="36" t="s">
        <v>36</v>
      </c>
      <c r="D125" s="37" t="s">
        <v>383</v>
      </c>
      <c r="E125" s="37">
        <v>3</v>
      </c>
      <c r="F125" s="36" t="s">
        <v>57</v>
      </c>
      <c r="G125" s="37">
        <v>3</v>
      </c>
      <c r="H125" s="37">
        <v>4</v>
      </c>
      <c r="I125" s="37">
        <v>2</v>
      </c>
      <c r="J125" s="37">
        <v>2</v>
      </c>
      <c r="K125" s="37">
        <v>1</v>
      </c>
      <c r="L125" s="37">
        <v>3</v>
      </c>
      <c r="M125" s="37">
        <v>4</v>
      </c>
      <c r="N125" s="37">
        <v>2</v>
      </c>
      <c r="O125" s="37">
        <v>3</v>
      </c>
      <c r="P125" s="37">
        <v>3</v>
      </c>
      <c r="Q125" s="37">
        <v>3</v>
      </c>
      <c r="R125" s="37">
        <v>4</v>
      </c>
      <c r="S125" s="37">
        <v>3</v>
      </c>
      <c r="T125" s="37">
        <v>3</v>
      </c>
      <c r="U125" s="37">
        <v>1</v>
      </c>
      <c r="V125" s="37">
        <v>1</v>
      </c>
      <c r="W125" s="37">
        <v>2</v>
      </c>
      <c r="X125" s="37">
        <v>2</v>
      </c>
      <c r="Y125" s="37">
        <v>0</v>
      </c>
      <c r="Z125" s="37" t="s">
        <v>390</v>
      </c>
      <c r="AA125" s="36" t="s">
        <v>71</v>
      </c>
      <c r="AB125" s="37">
        <v>0</v>
      </c>
      <c r="AC125" s="37">
        <v>0</v>
      </c>
    </row>
    <row r="126" spans="1:29" ht="15.75" x14ac:dyDescent="0.25">
      <c r="A126" s="34" t="s">
        <v>354</v>
      </c>
      <c r="B126" s="35">
        <v>123</v>
      </c>
      <c r="C126" s="36" t="s">
        <v>36</v>
      </c>
      <c r="D126" s="37" t="s">
        <v>383</v>
      </c>
      <c r="E126" s="36">
        <v>5</v>
      </c>
      <c r="F126" s="36" t="s">
        <v>50</v>
      </c>
      <c r="G126" s="37">
        <v>3</v>
      </c>
      <c r="H126" s="37">
        <v>4</v>
      </c>
      <c r="I126" s="37">
        <v>3</v>
      </c>
      <c r="J126" s="37">
        <v>4</v>
      </c>
      <c r="K126" s="37">
        <v>3</v>
      </c>
      <c r="L126" s="37">
        <v>4</v>
      </c>
      <c r="M126" s="37">
        <v>2</v>
      </c>
      <c r="N126" s="37">
        <v>4</v>
      </c>
      <c r="O126" s="37">
        <v>5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</row>
    <row r="127" spans="1:29" ht="15.75" x14ac:dyDescent="0.25">
      <c r="A127" s="34" t="s">
        <v>355</v>
      </c>
      <c r="B127" s="35">
        <v>124</v>
      </c>
      <c r="C127" s="36" t="s">
        <v>36</v>
      </c>
      <c r="D127" s="37" t="s">
        <v>383</v>
      </c>
      <c r="E127" s="37">
        <v>3</v>
      </c>
      <c r="F127" s="36" t="s">
        <v>50</v>
      </c>
      <c r="G127" s="37">
        <v>3</v>
      </c>
      <c r="H127" s="37">
        <v>4</v>
      </c>
      <c r="I127" s="37">
        <v>5</v>
      </c>
      <c r="J127" s="37">
        <v>5</v>
      </c>
      <c r="K127" s="37">
        <v>4</v>
      </c>
      <c r="L127" s="37">
        <v>3</v>
      </c>
      <c r="M127" s="37">
        <v>4</v>
      </c>
      <c r="N127" s="37">
        <v>3</v>
      </c>
      <c r="O127" s="37">
        <v>4</v>
      </c>
      <c r="P127" s="37">
        <v>5</v>
      </c>
      <c r="Q127" s="37">
        <v>2</v>
      </c>
      <c r="R127" s="37">
        <v>4</v>
      </c>
      <c r="S127" s="37">
        <v>5</v>
      </c>
      <c r="T127" s="37">
        <v>4</v>
      </c>
      <c r="U127" s="37">
        <v>4</v>
      </c>
      <c r="V127" s="37">
        <v>4</v>
      </c>
      <c r="W127" s="37">
        <v>4</v>
      </c>
      <c r="X127" s="37">
        <v>5</v>
      </c>
      <c r="Y127" s="37" t="s">
        <v>132</v>
      </c>
      <c r="Z127" s="37" t="s">
        <v>66</v>
      </c>
      <c r="AA127" s="37" t="s">
        <v>73</v>
      </c>
      <c r="AB127" s="37">
        <v>0</v>
      </c>
      <c r="AC127" s="37">
        <v>0</v>
      </c>
    </row>
    <row r="128" spans="1:29" ht="15.75" x14ac:dyDescent="0.25">
      <c r="A128" s="34" t="s">
        <v>356</v>
      </c>
      <c r="B128" s="35">
        <v>125</v>
      </c>
      <c r="C128" s="36" t="s">
        <v>36</v>
      </c>
      <c r="D128" s="37" t="s">
        <v>37</v>
      </c>
      <c r="E128" s="37">
        <v>4</v>
      </c>
      <c r="F128" s="36" t="s">
        <v>57</v>
      </c>
      <c r="G128" s="37">
        <v>3</v>
      </c>
      <c r="H128" s="37">
        <v>4</v>
      </c>
      <c r="I128" s="37">
        <v>4</v>
      </c>
      <c r="J128" s="37">
        <v>3</v>
      </c>
      <c r="K128" s="37">
        <v>3</v>
      </c>
      <c r="L128" s="37">
        <v>4</v>
      </c>
      <c r="M128" s="37">
        <v>5</v>
      </c>
      <c r="N128" s="37">
        <v>3</v>
      </c>
      <c r="O128" s="37">
        <v>2</v>
      </c>
      <c r="P128" s="37">
        <v>4</v>
      </c>
      <c r="Q128" s="37">
        <v>2</v>
      </c>
      <c r="R128" s="37">
        <v>4</v>
      </c>
      <c r="S128" s="37">
        <v>5</v>
      </c>
      <c r="T128" s="37">
        <v>4</v>
      </c>
      <c r="U128" s="37">
        <v>2</v>
      </c>
      <c r="V128" s="37">
        <v>5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</row>
    <row r="129" spans="1:29" ht="15.75" x14ac:dyDescent="0.25">
      <c r="A129" s="34" t="s">
        <v>357</v>
      </c>
      <c r="B129" s="35">
        <v>126</v>
      </c>
      <c r="C129" s="36" t="s">
        <v>36</v>
      </c>
      <c r="D129" s="37" t="s">
        <v>383</v>
      </c>
      <c r="E129" s="36">
        <v>5</v>
      </c>
      <c r="F129" s="36" t="s">
        <v>50</v>
      </c>
      <c r="G129" s="37">
        <v>4</v>
      </c>
      <c r="H129" s="37">
        <v>0</v>
      </c>
      <c r="I129" s="37">
        <v>0</v>
      </c>
      <c r="J129" s="37">
        <v>0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</row>
    <row r="130" spans="1:29" ht="15.75" x14ac:dyDescent="0.25">
      <c r="A130" s="34" t="s">
        <v>375</v>
      </c>
      <c r="B130" s="35">
        <v>127</v>
      </c>
      <c r="C130" s="36" t="s">
        <v>36</v>
      </c>
      <c r="D130" s="37" t="s">
        <v>377</v>
      </c>
      <c r="E130" s="36">
        <v>5</v>
      </c>
      <c r="F130" s="36" t="s">
        <v>50</v>
      </c>
      <c r="G130" s="37">
        <v>5</v>
      </c>
      <c r="H130" s="37">
        <v>5</v>
      </c>
      <c r="I130" s="37">
        <v>5</v>
      </c>
      <c r="J130" s="37">
        <v>5</v>
      </c>
      <c r="K130" s="37">
        <v>4</v>
      </c>
      <c r="L130" s="37">
        <v>4</v>
      </c>
      <c r="M130" s="37">
        <v>5</v>
      </c>
      <c r="N130" s="37">
        <v>5</v>
      </c>
      <c r="O130" s="37">
        <v>4</v>
      </c>
      <c r="P130" s="37">
        <v>4</v>
      </c>
      <c r="Q130" s="37">
        <v>1</v>
      </c>
      <c r="R130" s="37">
        <v>4</v>
      </c>
      <c r="S130" s="37">
        <v>4</v>
      </c>
      <c r="T130" s="37">
        <v>5</v>
      </c>
      <c r="U130" s="37">
        <v>5</v>
      </c>
      <c r="V130" s="37">
        <v>5</v>
      </c>
      <c r="W130" s="37">
        <v>5</v>
      </c>
      <c r="X130" s="37">
        <v>3</v>
      </c>
      <c r="Y130" s="37" t="s">
        <v>369</v>
      </c>
      <c r="Z130" s="37" t="s">
        <v>390</v>
      </c>
      <c r="AA130" s="37" t="s">
        <v>73</v>
      </c>
      <c r="AB130" s="37">
        <v>0</v>
      </c>
      <c r="AC130" s="37" t="s">
        <v>378</v>
      </c>
    </row>
    <row r="131" spans="1:29" ht="15.75" x14ac:dyDescent="0.25">
      <c r="A131" s="34" t="s">
        <v>376</v>
      </c>
      <c r="B131" s="35">
        <v>128</v>
      </c>
      <c r="C131" s="36" t="s">
        <v>36</v>
      </c>
      <c r="D131" s="37" t="s">
        <v>226</v>
      </c>
      <c r="E131" s="37">
        <v>3</v>
      </c>
      <c r="F131" s="36" t="s">
        <v>57</v>
      </c>
      <c r="G131" s="37">
        <v>5</v>
      </c>
      <c r="H131" s="37">
        <v>5</v>
      </c>
      <c r="I131" s="37">
        <v>5</v>
      </c>
      <c r="J131" s="37">
        <v>5</v>
      </c>
      <c r="K131" s="37">
        <v>5</v>
      </c>
      <c r="L131" s="37">
        <v>4</v>
      </c>
      <c r="M131" s="37">
        <v>5</v>
      </c>
      <c r="N131" s="37">
        <v>5</v>
      </c>
      <c r="O131" s="37">
        <v>4</v>
      </c>
      <c r="P131" s="37">
        <v>4</v>
      </c>
      <c r="Q131" s="37">
        <v>1</v>
      </c>
      <c r="R131" s="37">
        <v>5</v>
      </c>
      <c r="S131" s="37">
        <v>5</v>
      </c>
      <c r="T131" s="37">
        <v>5</v>
      </c>
      <c r="U131" s="37">
        <v>5</v>
      </c>
      <c r="V131" s="37">
        <v>5</v>
      </c>
      <c r="W131" s="37">
        <v>5</v>
      </c>
      <c r="X131" s="37">
        <v>3</v>
      </c>
      <c r="Y131" s="37" t="s">
        <v>363</v>
      </c>
      <c r="Z131" s="37" t="s">
        <v>390</v>
      </c>
      <c r="AA131" s="37" t="s">
        <v>73</v>
      </c>
      <c r="AB131" s="37">
        <v>0</v>
      </c>
      <c r="AC131" s="37" t="s">
        <v>379</v>
      </c>
    </row>
    <row r="132" spans="1:29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:29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:29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FE50-5D35-478E-97FB-F7B84A44881B}">
  <dimension ref="A1:G160"/>
  <sheetViews>
    <sheetView topLeftCell="A131" workbookViewId="0">
      <selection activeCell="D160" sqref="D160"/>
    </sheetView>
  </sheetViews>
  <sheetFormatPr defaultRowHeight="15" x14ac:dyDescent="0.25"/>
  <sheetData>
    <row r="1" spans="1:5" x14ac:dyDescent="0.25">
      <c r="A1" t="s">
        <v>440</v>
      </c>
    </row>
    <row r="2" spans="1:5" ht="15.75" thickBot="1" x14ac:dyDescent="0.3"/>
    <row r="3" spans="1:5" x14ac:dyDescent="0.25">
      <c r="A3" s="53" t="s">
        <v>441</v>
      </c>
      <c r="B3" s="53" t="s">
        <v>442</v>
      </c>
      <c r="C3" s="53" t="s">
        <v>443</v>
      </c>
      <c r="D3" s="53" t="s">
        <v>444</v>
      </c>
      <c r="E3" s="53" t="s">
        <v>445</v>
      </c>
    </row>
    <row r="4" spans="1:5" x14ac:dyDescent="0.25">
      <c r="A4" s="51">
        <v>4</v>
      </c>
      <c r="B4" s="51">
        <v>17</v>
      </c>
      <c r="C4" s="51">
        <v>65</v>
      </c>
      <c r="D4" s="51">
        <v>3.8235294117647061</v>
      </c>
      <c r="E4" s="51">
        <v>1.0294117647058822</v>
      </c>
    </row>
    <row r="5" spans="1:5" x14ac:dyDescent="0.25">
      <c r="A5" s="51">
        <v>5</v>
      </c>
      <c r="B5" s="51">
        <v>17</v>
      </c>
      <c r="C5" s="51">
        <v>63</v>
      </c>
      <c r="D5" s="51">
        <v>3.7058823529411766</v>
      </c>
      <c r="E5" s="51">
        <v>1.7205882352941178</v>
      </c>
    </row>
    <row r="6" spans="1:5" x14ac:dyDescent="0.25">
      <c r="A6" s="51">
        <v>4</v>
      </c>
      <c r="B6" s="51">
        <v>17</v>
      </c>
      <c r="C6" s="51">
        <v>67</v>
      </c>
      <c r="D6" s="51">
        <v>3.9411764705882355</v>
      </c>
      <c r="E6" s="51">
        <v>0.3088235294117645</v>
      </c>
    </row>
    <row r="7" spans="1:5" x14ac:dyDescent="0.25">
      <c r="A7" s="51">
        <v>4</v>
      </c>
      <c r="B7" s="51">
        <v>17</v>
      </c>
      <c r="C7" s="51">
        <v>65</v>
      </c>
      <c r="D7" s="51">
        <v>3.8235294117647061</v>
      </c>
      <c r="E7" s="51">
        <v>0.52941176470588225</v>
      </c>
    </row>
    <row r="8" spans="1:5" x14ac:dyDescent="0.25">
      <c r="A8" s="51">
        <v>4</v>
      </c>
      <c r="B8" s="51">
        <v>17</v>
      </c>
      <c r="C8" s="51">
        <v>69</v>
      </c>
      <c r="D8" s="51">
        <v>4.0588235294117645</v>
      </c>
      <c r="E8" s="51">
        <v>0.5588235294117645</v>
      </c>
    </row>
    <row r="9" spans="1:5" x14ac:dyDescent="0.25">
      <c r="A9" s="51">
        <v>4</v>
      </c>
      <c r="B9" s="51">
        <v>17</v>
      </c>
      <c r="C9" s="51">
        <v>65</v>
      </c>
      <c r="D9" s="51">
        <v>3.8235294117647061</v>
      </c>
      <c r="E9" s="51">
        <v>0.52941176470588225</v>
      </c>
    </row>
    <row r="10" spans="1:5" x14ac:dyDescent="0.25">
      <c r="A10" s="51">
        <v>5</v>
      </c>
      <c r="B10" s="51">
        <v>17</v>
      </c>
      <c r="C10" s="51">
        <v>68</v>
      </c>
      <c r="D10" s="51">
        <v>4</v>
      </c>
      <c r="E10" s="51">
        <v>0</v>
      </c>
    </row>
    <row r="11" spans="1:5" x14ac:dyDescent="0.25">
      <c r="A11" s="51">
        <v>4</v>
      </c>
      <c r="B11" s="51">
        <v>17</v>
      </c>
      <c r="C11" s="51">
        <v>63</v>
      </c>
      <c r="D11" s="51">
        <v>3.7058823529411766</v>
      </c>
      <c r="E11" s="51">
        <v>0.22058823529411775</v>
      </c>
    </row>
    <row r="12" spans="1:5" x14ac:dyDescent="0.25">
      <c r="A12" s="51">
        <v>4</v>
      </c>
      <c r="B12" s="51">
        <v>17</v>
      </c>
      <c r="C12" s="51">
        <v>54</v>
      </c>
      <c r="D12" s="51">
        <v>3.1764705882352939</v>
      </c>
      <c r="E12" s="51">
        <v>0.15441176470588225</v>
      </c>
    </row>
    <row r="13" spans="1:5" x14ac:dyDescent="0.25">
      <c r="A13" s="51">
        <v>3</v>
      </c>
      <c r="B13" s="51">
        <v>17</v>
      </c>
      <c r="C13" s="51">
        <v>51</v>
      </c>
      <c r="D13" s="51">
        <v>3</v>
      </c>
      <c r="E13" s="51">
        <v>0</v>
      </c>
    </row>
    <row r="14" spans="1:5" x14ac:dyDescent="0.25">
      <c r="A14" s="51">
        <v>3</v>
      </c>
      <c r="B14" s="51">
        <v>17</v>
      </c>
      <c r="C14" s="51">
        <v>51</v>
      </c>
      <c r="D14" s="51">
        <v>3</v>
      </c>
      <c r="E14" s="51">
        <v>0</v>
      </c>
    </row>
    <row r="15" spans="1:5" x14ac:dyDescent="0.25">
      <c r="A15" s="51">
        <v>3</v>
      </c>
      <c r="B15" s="51">
        <v>17</v>
      </c>
      <c r="C15" s="51">
        <v>64</v>
      </c>
      <c r="D15" s="51">
        <v>3.7647058823529411</v>
      </c>
      <c r="E15" s="51">
        <v>0.3161764705882355</v>
      </c>
    </row>
    <row r="16" spans="1:5" x14ac:dyDescent="0.25">
      <c r="A16" s="51">
        <v>4</v>
      </c>
      <c r="B16" s="51">
        <v>17</v>
      </c>
      <c r="C16" s="51">
        <v>66</v>
      </c>
      <c r="D16" s="51">
        <v>3.8823529411764706</v>
      </c>
      <c r="E16" s="51">
        <v>0.23529411764705799</v>
      </c>
    </row>
    <row r="17" spans="1:5" x14ac:dyDescent="0.25">
      <c r="A17" s="51">
        <v>4</v>
      </c>
      <c r="B17" s="51">
        <v>17</v>
      </c>
      <c r="C17" s="51">
        <v>62</v>
      </c>
      <c r="D17" s="51">
        <v>3.6470588235294117</v>
      </c>
      <c r="E17" s="51">
        <v>0.36764705882352899</v>
      </c>
    </row>
    <row r="18" spans="1:5" x14ac:dyDescent="0.25">
      <c r="A18" s="51">
        <v>2</v>
      </c>
      <c r="B18" s="51">
        <v>17</v>
      </c>
      <c r="C18" s="51">
        <v>63</v>
      </c>
      <c r="D18" s="51">
        <v>3.7058823529411766</v>
      </c>
      <c r="E18" s="51">
        <v>2.5955882352941178</v>
      </c>
    </row>
    <row r="19" spans="1:5" x14ac:dyDescent="0.25">
      <c r="A19" s="51">
        <v>1</v>
      </c>
      <c r="B19" s="51">
        <v>17</v>
      </c>
      <c r="C19" s="51">
        <v>17</v>
      </c>
      <c r="D19" s="51">
        <v>1</v>
      </c>
      <c r="E19" s="51">
        <v>0</v>
      </c>
    </row>
    <row r="20" spans="1:5" x14ac:dyDescent="0.25">
      <c r="A20" s="51">
        <v>3</v>
      </c>
      <c r="B20" s="51">
        <v>17</v>
      </c>
      <c r="C20" s="51">
        <v>51</v>
      </c>
      <c r="D20" s="51">
        <v>3</v>
      </c>
      <c r="E20" s="51">
        <v>0</v>
      </c>
    </row>
    <row r="21" spans="1:5" x14ac:dyDescent="0.25">
      <c r="A21" s="51">
        <v>3</v>
      </c>
      <c r="B21" s="51">
        <v>17</v>
      </c>
      <c r="C21" s="51">
        <v>60</v>
      </c>
      <c r="D21" s="51">
        <v>3.5294117647058822</v>
      </c>
      <c r="E21" s="51">
        <v>0.26470588235294201</v>
      </c>
    </row>
    <row r="22" spans="1:5" x14ac:dyDescent="0.25">
      <c r="A22" s="51">
        <v>3</v>
      </c>
      <c r="B22" s="51">
        <v>17</v>
      </c>
      <c r="C22" s="51">
        <v>51</v>
      </c>
      <c r="D22" s="51">
        <v>3</v>
      </c>
      <c r="E22" s="51">
        <v>0</v>
      </c>
    </row>
    <row r="23" spans="1:5" x14ac:dyDescent="0.25">
      <c r="A23" s="51">
        <v>5</v>
      </c>
      <c r="B23" s="51">
        <v>17</v>
      </c>
      <c r="C23" s="51">
        <v>57</v>
      </c>
      <c r="D23" s="51">
        <v>3.3529411764705883</v>
      </c>
      <c r="E23" s="51">
        <v>0.36764705882352899</v>
      </c>
    </row>
    <row r="24" spans="1:5" x14ac:dyDescent="0.25">
      <c r="A24" s="51">
        <v>4</v>
      </c>
      <c r="B24" s="51">
        <v>17</v>
      </c>
      <c r="C24" s="51">
        <v>70</v>
      </c>
      <c r="D24" s="51">
        <v>4.117647058823529</v>
      </c>
      <c r="E24" s="51">
        <v>0.48529411764705799</v>
      </c>
    </row>
    <row r="25" spans="1:5" x14ac:dyDescent="0.25">
      <c r="A25" s="51">
        <v>3</v>
      </c>
      <c r="B25" s="51">
        <v>17</v>
      </c>
      <c r="C25" s="51">
        <v>66</v>
      </c>
      <c r="D25" s="51">
        <v>3.8823529411764706</v>
      </c>
      <c r="E25" s="51">
        <v>0.48529411764705799</v>
      </c>
    </row>
    <row r="26" spans="1:5" x14ac:dyDescent="0.25">
      <c r="A26" s="51">
        <v>4</v>
      </c>
      <c r="B26" s="51">
        <v>17</v>
      </c>
      <c r="C26" s="51">
        <v>59</v>
      </c>
      <c r="D26" s="51">
        <v>3.4705882352941178</v>
      </c>
      <c r="E26" s="51">
        <v>0.38970588235294201</v>
      </c>
    </row>
    <row r="27" spans="1:5" x14ac:dyDescent="0.25">
      <c r="A27" s="51">
        <v>3</v>
      </c>
      <c r="B27" s="51">
        <v>17</v>
      </c>
      <c r="C27" s="51">
        <v>63</v>
      </c>
      <c r="D27" s="51">
        <v>3.7058823529411766</v>
      </c>
      <c r="E27" s="51">
        <v>1.2205882352941178</v>
      </c>
    </row>
    <row r="28" spans="1:5" x14ac:dyDescent="0.25">
      <c r="A28" s="51">
        <v>4</v>
      </c>
      <c r="B28" s="51">
        <v>17</v>
      </c>
      <c r="C28" s="51">
        <v>63</v>
      </c>
      <c r="D28" s="51">
        <v>3.7058823529411766</v>
      </c>
      <c r="E28" s="51">
        <v>0.47058823529411775</v>
      </c>
    </row>
    <row r="29" spans="1:5" x14ac:dyDescent="0.25">
      <c r="A29" s="51">
        <v>4</v>
      </c>
      <c r="B29" s="51">
        <v>17</v>
      </c>
      <c r="C29" s="51">
        <v>74</v>
      </c>
      <c r="D29" s="51">
        <v>4.3529411764705879</v>
      </c>
      <c r="E29" s="51">
        <v>0.74264705882352899</v>
      </c>
    </row>
    <row r="30" spans="1:5" x14ac:dyDescent="0.25">
      <c r="A30" s="51">
        <v>4</v>
      </c>
      <c r="B30" s="51">
        <v>17</v>
      </c>
      <c r="C30" s="51">
        <v>67</v>
      </c>
      <c r="D30" s="51">
        <v>3.9411764705882355</v>
      </c>
      <c r="E30" s="51">
        <v>0.3088235294117645</v>
      </c>
    </row>
    <row r="31" spans="1:5" x14ac:dyDescent="0.25">
      <c r="A31" s="51">
        <v>3</v>
      </c>
      <c r="B31" s="51">
        <v>17</v>
      </c>
      <c r="C31" s="51">
        <v>59</v>
      </c>
      <c r="D31" s="51">
        <v>3.4705882352941178</v>
      </c>
      <c r="E31" s="51">
        <v>0.26470588235294201</v>
      </c>
    </row>
    <row r="32" spans="1:5" x14ac:dyDescent="0.25">
      <c r="A32" s="51">
        <v>4</v>
      </c>
      <c r="B32" s="51">
        <v>17</v>
      </c>
      <c r="C32" s="51">
        <v>61</v>
      </c>
      <c r="D32" s="51">
        <v>3.5882352941176472</v>
      </c>
      <c r="E32" s="51">
        <v>0.88235294117647101</v>
      </c>
    </row>
    <row r="33" spans="1:5" x14ac:dyDescent="0.25">
      <c r="A33" s="51">
        <v>4</v>
      </c>
      <c r="B33" s="51">
        <v>17</v>
      </c>
      <c r="C33" s="51">
        <v>66</v>
      </c>
      <c r="D33" s="51">
        <v>3.8823529411764706</v>
      </c>
      <c r="E33" s="51">
        <v>0.36029411764705799</v>
      </c>
    </row>
    <row r="34" spans="1:5" x14ac:dyDescent="0.25">
      <c r="A34" s="51">
        <v>3</v>
      </c>
      <c r="B34" s="51">
        <v>17</v>
      </c>
      <c r="C34" s="51">
        <v>69</v>
      </c>
      <c r="D34" s="51">
        <v>4.0588235294117645</v>
      </c>
      <c r="E34" s="51">
        <v>0.8088235294117645</v>
      </c>
    </row>
    <row r="35" spans="1:5" x14ac:dyDescent="0.25">
      <c r="A35" s="51">
        <v>4</v>
      </c>
      <c r="B35" s="51">
        <v>17</v>
      </c>
      <c r="C35" s="51">
        <v>63</v>
      </c>
      <c r="D35" s="51">
        <v>3.7058823529411766</v>
      </c>
      <c r="E35" s="51">
        <v>0.59558823529411775</v>
      </c>
    </row>
    <row r="36" spans="1:5" x14ac:dyDescent="0.25">
      <c r="A36" s="51">
        <v>4</v>
      </c>
      <c r="B36" s="51">
        <v>17</v>
      </c>
      <c r="C36" s="51">
        <v>57</v>
      </c>
      <c r="D36" s="51">
        <v>3.3529411764705883</v>
      </c>
      <c r="E36" s="51">
        <v>0.61764705882352899</v>
      </c>
    </row>
    <row r="37" spans="1:5" x14ac:dyDescent="0.25">
      <c r="A37" s="51">
        <v>3</v>
      </c>
      <c r="B37" s="51">
        <v>17</v>
      </c>
      <c r="C37" s="51">
        <v>57</v>
      </c>
      <c r="D37" s="51">
        <v>3.3529411764705883</v>
      </c>
      <c r="E37" s="51">
        <v>1.242647058823529</v>
      </c>
    </row>
    <row r="38" spans="1:5" x14ac:dyDescent="0.25">
      <c r="A38" s="51">
        <v>4</v>
      </c>
      <c r="B38" s="51">
        <v>17</v>
      </c>
      <c r="C38" s="51">
        <v>63</v>
      </c>
      <c r="D38" s="51">
        <v>3.7058823529411766</v>
      </c>
      <c r="E38" s="51">
        <v>0.59558823529411775</v>
      </c>
    </row>
    <row r="39" spans="1:5" x14ac:dyDescent="0.25">
      <c r="A39" s="51">
        <v>3</v>
      </c>
      <c r="B39" s="51">
        <v>17</v>
      </c>
      <c r="C39" s="51">
        <v>50</v>
      </c>
      <c r="D39" s="51">
        <v>2.9411764705882355</v>
      </c>
      <c r="E39" s="51">
        <v>5.882352941176467E-2</v>
      </c>
    </row>
    <row r="40" spans="1:5" x14ac:dyDescent="0.25">
      <c r="A40" s="51">
        <v>3</v>
      </c>
      <c r="B40" s="51">
        <v>17</v>
      </c>
      <c r="C40" s="51">
        <v>53</v>
      </c>
      <c r="D40" s="51">
        <v>3.1176470588235294</v>
      </c>
      <c r="E40" s="51">
        <v>0.23529411764705799</v>
      </c>
    </row>
    <row r="41" spans="1:5" x14ac:dyDescent="0.25">
      <c r="A41" s="51">
        <v>5</v>
      </c>
      <c r="B41" s="51">
        <v>17</v>
      </c>
      <c r="C41" s="51">
        <v>33</v>
      </c>
      <c r="D41" s="51">
        <v>1.9411764705882353</v>
      </c>
      <c r="E41" s="51">
        <v>3.0588235294117645</v>
      </c>
    </row>
    <row r="42" spans="1:5" x14ac:dyDescent="0.25">
      <c r="A42" s="51">
        <v>3</v>
      </c>
      <c r="B42" s="51">
        <v>17</v>
      </c>
      <c r="C42" s="51">
        <v>52</v>
      </c>
      <c r="D42" s="51">
        <v>3.0588235294117645</v>
      </c>
      <c r="E42" s="51">
        <v>0.1838235294117645</v>
      </c>
    </row>
    <row r="43" spans="1:5" x14ac:dyDescent="0.25">
      <c r="A43" s="51">
        <v>4</v>
      </c>
      <c r="B43" s="51">
        <v>17</v>
      </c>
      <c r="C43" s="51">
        <v>76</v>
      </c>
      <c r="D43" s="51">
        <v>4.4705882352941178</v>
      </c>
      <c r="E43" s="51">
        <v>0.26470588235294201</v>
      </c>
    </row>
    <row r="44" spans="1:5" x14ac:dyDescent="0.25">
      <c r="A44" s="51">
        <v>4</v>
      </c>
      <c r="B44" s="51">
        <v>17</v>
      </c>
      <c r="C44" s="51">
        <v>66</v>
      </c>
      <c r="D44" s="51">
        <v>3.8823529411764706</v>
      </c>
      <c r="E44" s="51">
        <v>1.110294117647058</v>
      </c>
    </row>
    <row r="45" spans="1:5" x14ac:dyDescent="0.25">
      <c r="A45" s="51">
        <v>4</v>
      </c>
      <c r="B45" s="51">
        <v>17</v>
      </c>
      <c r="C45" s="51">
        <v>74</v>
      </c>
      <c r="D45" s="51">
        <v>4.3529411764705879</v>
      </c>
      <c r="E45" s="51">
        <v>1.117647058823529</v>
      </c>
    </row>
    <row r="46" spans="1:5" x14ac:dyDescent="0.25">
      <c r="A46" s="51">
        <v>5</v>
      </c>
      <c r="B46" s="51">
        <v>17</v>
      </c>
      <c r="C46" s="51">
        <v>77</v>
      </c>
      <c r="D46" s="51">
        <v>4.5294117647058822</v>
      </c>
      <c r="E46" s="51">
        <v>0.38970588235294201</v>
      </c>
    </row>
    <row r="47" spans="1:5" x14ac:dyDescent="0.25">
      <c r="A47" s="51">
        <v>3</v>
      </c>
      <c r="B47" s="51">
        <v>17</v>
      </c>
      <c r="C47" s="51">
        <v>62</v>
      </c>
      <c r="D47" s="51">
        <v>3.6470588235294117</v>
      </c>
      <c r="E47" s="51">
        <v>1.242647058823529</v>
      </c>
    </row>
    <row r="48" spans="1:5" x14ac:dyDescent="0.25">
      <c r="A48" s="51">
        <v>4</v>
      </c>
      <c r="B48" s="51">
        <v>17</v>
      </c>
      <c r="C48" s="51">
        <v>58</v>
      </c>
      <c r="D48" s="51">
        <v>3.4117647058823528</v>
      </c>
      <c r="E48" s="51">
        <v>0.25735294117647101</v>
      </c>
    </row>
    <row r="49" spans="1:5" x14ac:dyDescent="0.25">
      <c r="A49" s="51">
        <v>3</v>
      </c>
      <c r="B49" s="51">
        <v>17</v>
      </c>
      <c r="C49" s="51">
        <v>58</v>
      </c>
      <c r="D49" s="51">
        <v>3.4117647058823528</v>
      </c>
      <c r="E49" s="51">
        <v>0.88235294117647101</v>
      </c>
    </row>
    <row r="50" spans="1:5" x14ac:dyDescent="0.25">
      <c r="A50" s="51">
        <v>3</v>
      </c>
      <c r="B50" s="51">
        <v>17</v>
      </c>
      <c r="C50" s="51">
        <v>48</v>
      </c>
      <c r="D50" s="51">
        <v>2.8235294117647061</v>
      </c>
      <c r="E50" s="51">
        <v>1.1544117647058822</v>
      </c>
    </row>
    <row r="51" spans="1:5" x14ac:dyDescent="0.25">
      <c r="A51" s="51">
        <v>4</v>
      </c>
      <c r="B51" s="51">
        <v>17</v>
      </c>
      <c r="C51" s="51">
        <v>62</v>
      </c>
      <c r="D51" s="51">
        <v>3.6470588235294117</v>
      </c>
      <c r="E51" s="51">
        <v>0.24264705882352899</v>
      </c>
    </row>
    <row r="52" spans="1:5" x14ac:dyDescent="0.25">
      <c r="A52" s="51">
        <v>3</v>
      </c>
      <c r="B52" s="51">
        <v>17</v>
      </c>
      <c r="C52" s="51">
        <v>52</v>
      </c>
      <c r="D52" s="51">
        <v>3.0588235294117645</v>
      </c>
      <c r="E52" s="51">
        <v>1.1838235294117645</v>
      </c>
    </row>
    <row r="53" spans="1:5" x14ac:dyDescent="0.25">
      <c r="A53" s="51">
        <v>4</v>
      </c>
      <c r="B53" s="51">
        <v>17</v>
      </c>
      <c r="C53" s="51">
        <v>55</v>
      </c>
      <c r="D53" s="51">
        <v>3.2352941176470589</v>
      </c>
      <c r="E53" s="51">
        <v>0.6911764705882355</v>
      </c>
    </row>
    <row r="54" spans="1:5" x14ac:dyDescent="0.25">
      <c r="A54" s="51">
        <v>4</v>
      </c>
      <c r="B54" s="51">
        <v>17</v>
      </c>
      <c r="C54" s="51">
        <v>58</v>
      </c>
      <c r="D54" s="51">
        <v>3.4117647058823528</v>
      </c>
      <c r="E54" s="51">
        <v>0.38235294117647101</v>
      </c>
    </row>
    <row r="55" spans="1:5" x14ac:dyDescent="0.25">
      <c r="A55" s="51">
        <v>5</v>
      </c>
      <c r="B55" s="51">
        <v>17</v>
      </c>
      <c r="C55" s="51">
        <v>71</v>
      </c>
      <c r="D55" s="51">
        <v>4.1764705882352944</v>
      </c>
      <c r="E55" s="51">
        <v>1.029411764705884</v>
      </c>
    </row>
    <row r="56" spans="1:5" x14ac:dyDescent="0.25">
      <c r="A56" s="51">
        <v>4</v>
      </c>
      <c r="B56" s="51">
        <v>17</v>
      </c>
      <c r="C56" s="51">
        <v>56</v>
      </c>
      <c r="D56" s="51">
        <v>3.2941176470588234</v>
      </c>
      <c r="E56" s="51">
        <v>1.0955882352941178</v>
      </c>
    </row>
    <row r="57" spans="1:5" x14ac:dyDescent="0.25">
      <c r="A57" s="51">
        <v>3</v>
      </c>
      <c r="B57" s="51">
        <v>17</v>
      </c>
      <c r="C57" s="51">
        <v>54</v>
      </c>
      <c r="D57" s="51">
        <v>3.1764705882352939</v>
      </c>
      <c r="E57" s="51">
        <v>0.65441176470588225</v>
      </c>
    </row>
    <row r="58" spans="1:5" x14ac:dyDescent="0.25">
      <c r="A58" s="51">
        <v>3</v>
      </c>
      <c r="B58" s="51">
        <v>17</v>
      </c>
      <c r="C58" s="51">
        <v>49</v>
      </c>
      <c r="D58" s="51">
        <v>2.8823529411764706</v>
      </c>
      <c r="E58" s="51">
        <v>0.23529411764705799</v>
      </c>
    </row>
    <row r="59" spans="1:5" x14ac:dyDescent="0.25">
      <c r="A59" s="51">
        <v>4</v>
      </c>
      <c r="B59" s="51">
        <v>17</v>
      </c>
      <c r="C59" s="51">
        <v>53</v>
      </c>
      <c r="D59" s="51">
        <v>3.1176470588235294</v>
      </c>
      <c r="E59" s="51">
        <v>0.61029411764705799</v>
      </c>
    </row>
    <row r="60" spans="1:5" x14ac:dyDescent="0.25">
      <c r="A60" s="51">
        <v>4</v>
      </c>
      <c r="B60" s="51">
        <v>17</v>
      </c>
      <c r="C60" s="51">
        <v>65</v>
      </c>
      <c r="D60" s="51">
        <v>3.8235294117647061</v>
      </c>
      <c r="E60" s="51">
        <v>0.40441176470588225</v>
      </c>
    </row>
    <row r="61" spans="1:5" x14ac:dyDescent="0.25">
      <c r="A61" s="51">
        <v>5</v>
      </c>
      <c r="B61" s="51">
        <v>17</v>
      </c>
      <c r="C61" s="51">
        <v>66</v>
      </c>
      <c r="D61" s="51">
        <v>3.8823529411764706</v>
      </c>
      <c r="E61" s="51">
        <v>0.86029411764705799</v>
      </c>
    </row>
    <row r="62" spans="1:5" x14ac:dyDescent="0.25">
      <c r="A62" s="51">
        <v>4</v>
      </c>
      <c r="B62" s="51">
        <v>17</v>
      </c>
      <c r="C62" s="51">
        <v>64</v>
      </c>
      <c r="D62" s="51">
        <v>3.7647058823529411</v>
      </c>
      <c r="E62" s="51">
        <v>1.5661764705882355</v>
      </c>
    </row>
    <row r="63" spans="1:5" x14ac:dyDescent="0.25">
      <c r="A63" s="51">
        <v>3</v>
      </c>
      <c r="B63" s="51">
        <v>17</v>
      </c>
      <c r="C63" s="51">
        <v>63</v>
      </c>
      <c r="D63" s="51">
        <v>3.7058823529411766</v>
      </c>
      <c r="E63" s="51">
        <v>0.59558823529411775</v>
      </c>
    </row>
    <row r="64" spans="1:5" x14ac:dyDescent="0.25">
      <c r="A64" s="51">
        <v>1</v>
      </c>
      <c r="B64" s="51">
        <v>17</v>
      </c>
      <c r="C64" s="51">
        <v>70</v>
      </c>
      <c r="D64" s="51">
        <v>4.117647058823529</v>
      </c>
      <c r="E64" s="51">
        <v>0.98529411764705799</v>
      </c>
    </row>
    <row r="65" spans="1:5" x14ac:dyDescent="0.25">
      <c r="A65" s="51">
        <v>3</v>
      </c>
      <c r="B65" s="51">
        <v>17</v>
      </c>
      <c r="C65" s="51">
        <v>51</v>
      </c>
      <c r="D65" s="51">
        <v>3</v>
      </c>
      <c r="E65" s="51">
        <v>1.75</v>
      </c>
    </row>
    <row r="66" spans="1:5" x14ac:dyDescent="0.25">
      <c r="A66" s="51">
        <v>3</v>
      </c>
      <c r="B66" s="51">
        <v>17</v>
      </c>
      <c r="C66" s="51">
        <v>54</v>
      </c>
      <c r="D66" s="51">
        <v>3.1764705882352939</v>
      </c>
      <c r="E66" s="51">
        <v>0.90441176470588225</v>
      </c>
    </row>
    <row r="67" spans="1:5" x14ac:dyDescent="0.25">
      <c r="A67" s="51">
        <v>4</v>
      </c>
      <c r="B67" s="51">
        <v>17</v>
      </c>
      <c r="C67" s="51">
        <v>59</v>
      </c>
      <c r="D67" s="51">
        <v>3.4705882352941178</v>
      </c>
      <c r="E67" s="51">
        <v>0.63970588235294201</v>
      </c>
    </row>
    <row r="68" spans="1:5" x14ac:dyDescent="0.25">
      <c r="A68" s="51">
        <v>4</v>
      </c>
      <c r="B68" s="51">
        <v>17</v>
      </c>
      <c r="C68" s="51">
        <v>62</v>
      </c>
      <c r="D68" s="51">
        <v>3.6470588235294117</v>
      </c>
      <c r="E68" s="51">
        <v>0.86764705882352899</v>
      </c>
    </row>
    <row r="69" spans="1:5" x14ac:dyDescent="0.25">
      <c r="A69" s="51">
        <v>4</v>
      </c>
      <c r="B69" s="51">
        <v>17</v>
      </c>
      <c r="C69" s="51">
        <v>62</v>
      </c>
      <c r="D69" s="51">
        <v>3.6470588235294117</v>
      </c>
      <c r="E69" s="51">
        <v>0.24264705882352899</v>
      </c>
    </row>
    <row r="70" spans="1:5" x14ac:dyDescent="0.25">
      <c r="A70" s="51">
        <v>3</v>
      </c>
      <c r="B70" s="51">
        <v>17</v>
      </c>
      <c r="C70" s="51">
        <v>54</v>
      </c>
      <c r="D70" s="51">
        <v>3.1764705882352939</v>
      </c>
      <c r="E70" s="51">
        <v>0.15441176470588225</v>
      </c>
    </row>
    <row r="71" spans="1:5" x14ac:dyDescent="0.25">
      <c r="A71" s="51">
        <v>4</v>
      </c>
      <c r="B71" s="51">
        <v>17</v>
      </c>
      <c r="C71" s="51">
        <v>50</v>
      </c>
      <c r="D71" s="51">
        <v>2.9411764705882355</v>
      </c>
      <c r="E71" s="51">
        <v>1.1838235294117645</v>
      </c>
    </row>
    <row r="72" spans="1:5" x14ac:dyDescent="0.25">
      <c r="A72" s="51">
        <v>3</v>
      </c>
      <c r="B72" s="51">
        <v>17</v>
      </c>
      <c r="C72" s="51">
        <v>51</v>
      </c>
      <c r="D72" s="51">
        <v>3</v>
      </c>
      <c r="E72" s="51">
        <v>0</v>
      </c>
    </row>
    <row r="73" spans="1:5" x14ac:dyDescent="0.25">
      <c r="A73" s="51">
        <v>3</v>
      </c>
      <c r="B73" s="51">
        <v>17</v>
      </c>
      <c r="C73" s="51">
        <v>53</v>
      </c>
      <c r="D73" s="51">
        <v>3.1176470588235294</v>
      </c>
      <c r="E73" s="51">
        <v>0.61029411764705799</v>
      </c>
    </row>
    <row r="74" spans="1:5" x14ac:dyDescent="0.25">
      <c r="A74" s="51">
        <v>4</v>
      </c>
      <c r="B74" s="51">
        <v>17</v>
      </c>
      <c r="C74" s="51">
        <v>68</v>
      </c>
      <c r="D74" s="51">
        <v>4</v>
      </c>
      <c r="E74" s="51">
        <v>0</v>
      </c>
    </row>
    <row r="75" spans="1:5" x14ac:dyDescent="0.25">
      <c r="A75" s="51">
        <v>2</v>
      </c>
      <c r="B75" s="51">
        <v>17</v>
      </c>
      <c r="C75" s="51">
        <v>67</v>
      </c>
      <c r="D75" s="51">
        <v>3.9411764705882355</v>
      </c>
      <c r="E75" s="51">
        <v>1.8088235294117645</v>
      </c>
    </row>
    <row r="76" spans="1:5" x14ac:dyDescent="0.25">
      <c r="A76" s="51">
        <v>3</v>
      </c>
      <c r="B76" s="51">
        <v>17</v>
      </c>
      <c r="C76" s="51">
        <v>54</v>
      </c>
      <c r="D76" s="51">
        <v>3.1764705882352939</v>
      </c>
      <c r="E76" s="51">
        <v>0.15441176470588225</v>
      </c>
    </row>
    <row r="77" spans="1:5" x14ac:dyDescent="0.25">
      <c r="A77" s="51">
        <v>4</v>
      </c>
      <c r="B77" s="51">
        <v>17</v>
      </c>
      <c r="C77" s="51">
        <v>64</v>
      </c>
      <c r="D77" s="51">
        <v>3.7647058823529411</v>
      </c>
      <c r="E77" s="51">
        <v>0.9411764705882355</v>
      </c>
    </row>
    <row r="78" spans="1:5" x14ac:dyDescent="0.25">
      <c r="A78" s="51">
        <v>4</v>
      </c>
      <c r="B78" s="51">
        <v>17</v>
      </c>
      <c r="C78" s="51">
        <v>63</v>
      </c>
      <c r="D78" s="51">
        <v>3.7058823529411766</v>
      </c>
      <c r="E78" s="51">
        <v>0.72058823529411775</v>
      </c>
    </row>
    <row r="79" spans="1:5" x14ac:dyDescent="0.25">
      <c r="A79" s="51">
        <v>4</v>
      </c>
      <c r="B79" s="51">
        <v>17</v>
      </c>
      <c r="C79" s="51">
        <v>66</v>
      </c>
      <c r="D79" s="51">
        <v>3.8823529411764706</v>
      </c>
      <c r="E79" s="51">
        <v>0.48529411764705799</v>
      </c>
    </row>
    <row r="80" spans="1:5" x14ac:dyDescent="0.25">
      <c r="A80" s="51">
        <v>4</v>
      </c>
      <c r="B80" s="51">
        <v>17</v>
      </c>
      <c r="C80" s="51">
        <v>71</v>
      </c>
      <c r="D80" s="51">
        <v>4.1764705882352944</v>
      </c>
      <c r="E80" s="51">
        <v>0.77941176470588402</v>
      </c>
    </row>
    <row r="81" spans="1:5" x14ac:dyDescent="0.25">
      <c r="A81" s="51">
        <v>5</v>
      </c>
      <c r="B81" s="51">
        <v>17</v>
      </c>
      <c r="C81" s="51">
        <v>79</v>
      </c>
      <c r="D81" s="51">
        <v>4.6470588235294121</v>
      </c>
      <c r="E81" s="51">
        <v>0.99264705882352899</v>
      </c>
    </row>
    <row r="82" spans="1:5" x14ac:dyDescent="0.25">
      <c r="A82" s="51">
        <v>5</v>
      </c>
      <c r="B82" s="51">
        <v>17</v>
      </c>
      <c r="C82" s="51">
        <v>77</v>
      </c>
      <c r="D82" s="51">
        <v>4.5294117647058822</v>
      </c>
      <c r="E82" s="51">
        <v>0.63970588235294201</v>
      </c>
    </row>
    <row r="83" spans="1:5" x14ac:dyDescent="0.25">
      <c r="A83" s="51">
        <v>3</v>
      </c>
      <c r="B83" s="51">
        <v>17</v>
      </c>
      <c r="C83" s="51">
        <v>63</v>
      </c>
      <c r="D83" s="51">
        <v>3.7058823529411766</v>
      </c>
      <c r="E83" s="51">
        <v>0.47058823529411775</v>
      </c>
    </row>
    <row r="84" spans="1:5" x14ac:dyDescent="0.25">
      <c r="A84" s="51">
        <v>4</v>
      </c>
      <c r="B84" s="51">
        <v>17</v>
      </c>
      <c r="C84" s="51">
        <v>73</v>
      </c>
      <c r="D84" s="51">
        <v>4.2941176470588234</v>
      </c>
      <c r="E84" s="51">
        <v>0.59558823529411598</v>
      </c>
    </row>
    <row r="85" spans="1:5" x14ac:dyDescent="0.25">
      <c r="A85" s="51">
        <v>5</v>
      </c>
      <c r="B85" s="51">
        <v>17</v>
      </c>
      <c r="C85" s="51">
        <v>73</v>
      </c>
      <c r="D85" s="51">
        <v>4.2941176470588234</v>
      </c>
      <c r="E85" s="51">
        <v>0.72058823529411598</v>
      </c>
    </row>
    <row r="86" spans="1:5" x14ac:dyDescent="0.25">
      <c r="A86" s="51">
        <v>5</v>
      </c>
      <c r="B86" s="51">
        <v>17</v>
      </c>
      <c r="C86" s="51">
        <v>63</v>
      </c>
      <c r="D86" s="51">
        <v>3.7058823529411766</v>
      </c>
      <c r="E86" s="51">
        <v>1.0955882352941178</v>
      </c>
    </row>
    <row r="87" spans="1:5" x14ac:dyDescent="0.25">
      <c r="A87" s="51">
        <v>2</v>
      </c>
      <c r="B87" s="51">
        <v>17</v>
      </c>
      <c r="C87" s="51">
        <v>47</v>
      </c>
      <c r="D87" s="51">
        <v>2.7647058823529411</v>
      </c>
      <c r="E87" s="51">
        <v>0.5661764705882355</v>
      </c>
    </row>
    <row r="88" spans="1:5" x14ac:dyDescent="0.25">
      <c r="A88" s="51">
        <v>4</v>
      </c>
      <c r="B88" s="51">
        <v>17</v>
      </c>
      <c r="C88" s="51">
        <v>24</v>
      </c>
      <c r="D88" s="51">
        <v>1.411764705882353</v>
      </c>
      <c r="E88" s="51">
        <v>4.257352941176471</v>
      </c>
    </row>
    <row r="89" spans="1:5" x14ac:dyDescent="0.25">
      <c r="A89" s="51">
        <v>4</v>
      </c>
      <c r="B89" s="51">
        <v>17</v>
      </c>
      <c r="C89" s="51">
        <v>69</v>
      </c>
      <c r="D89" s="51">
        <v>4.0588235294117645</v>
      </c>
      <c r="E89" s="51">
        <v>0.8088235294117645</v>
      </c>
    </row>
    <row r="90" spans="1:5" x14ac:dyDescent="0.25">
      <c r="A90" s="51">
        <v>5</v>
      </c>
      <c r="B90" s="51">
        <v>17</v>
      </c>
      <c r="C90" s="51">
        <v>85</v>
      </c>
      <c r="D90" s="51">
        <v>5</v>
      </c>
      <c r="E90" s="51">
        <v>0</v>
      </c>
    </row>
    <row r="91" spans="1:5" x14ac:dyDescent="0.25">
      <c r="A91" s="51">
        <v>5</v>
      </c>
      <c r="B91" s="51">
        <v>17</v>
      </c>
      <c r="C91" s="51">
        <v>72</v>
      </c>
      <c r="D91" s="51">
        <v>4.2352941176470589</v>
      </c>
      <c r="E91" s="51">
        <v>0.6911764705882355</v>
      </c>
    </row>
    <row r="92" spans="1:5" x14ac:dyDescent="0.25">
      <c r="A92" s="51">
        <v>5</v>
      </c>
      <c r="B92" s="51">
        <v>17</v>
      </c>
      <c r="C92" s="51">
        <v>75</v>
      </c>
      <c r="D92" s="51">
        <v>4.4117647058823533</v>
      </c>
      <c r="E92" s="51">
        <v>1.132352941176471</v>
      </c>
    </row>
    <row r="93" spans="1:5" x14ac:dyDescent="0.25">
      <c r="A93" s="51">
        <v>4</v>
      </c>
      <c r="B93" s="51">
        <v>17</v>
      </c>
      <c r="C93" s="51">
        <v>66</v>
      </c>
      <c r="D93" s="51">
        <v>3.8823529411764706</v>
      </c>
      <c r="E93" s="51">
        <v>0.23529411764705799</v>
      </c>
    </row>
    <row r="94" spans="1:5" x14ac:dyDescent="0.25">
      <c r="A94" s="51">
        <v>3</v>
      </c>
      <c r="B94" s="51">
        <v>17</v>
      </c>
      <c r="C94" s="51">
        <v>65</v>
      </c>
      <c r="D94" s="51">
        <v>3.8235294117647061</v>
      </c>
      <c r="E94" s="51">
        <v>0.65441176470588225</v>
      </c>
    </row>
    <row r="95" spans="1:5" x14ac:dyDescent="0.25">
      <c r="A95" s="51">
        <v>4</v>
      </c>
      <c r="B95" s="51">
        <v>17</v>
      </c>
      <c r="C95" s="51">
        <v>61</v>
      </c>
      <c r="D95" s="51">
        <v>3.5882352941176472</v>
      </c>
      <c r="E95" s="51">
        <v>0.25735294117647101</v>
      </c>
    </row>
    <row r="96" spans="1:5" x14ac:dyDescent="0.25">
      <c r="A96" s="51">
        <v>5</v>
      </c>
      <c r="B96" s="51">
        <v>17</v>
      </c>
      <c r="C96" s="51">
        <v>78</v>
      </c>
      <c r="D96" s="51">
        <v>4.5882352941176467</v>
      </c>
      <c r="E96" s="51">
        <v>0.63235294117647101</v>
      </c>
    </row>
    <row r="97" spans="1:5" x14ac:dyDescent="0.25">
      <c r="A97" s="51">
        <v>5</v>
      </c>
      <c r="B97" s="51">
        <v>17</v>
      </c>
      <c r="C97" s="51">
        <v>73</v>
      </c>
      <c r="D97" s="51">
        <v>4.2941176470588234</v>
      </c>
      <c r="E97" s="51">
        <v>1.095588235294116</v>
      </c>
    </row>
    <row r="98" spans="1:5" x14ac:dyDescent="0.25">
      <c r="A98" s="51">
        <v>4</v>
      </c>
      <c r="B98" s="51">
        <v>17</v>
      </c>
      <c r="C98" s="51">
        <v>66</v>
      </c>
      <c r="D98" s="51">
        <v>3.8823529411764706</v>
      </c>
      <c r="E98" s="51">
        <v>0.48529411764705799</v>
      </c>
    </row>
    <row r="99" spans="1:5" x14ac:dyDescent="0.25">
      <c r="A99" s="51">
        <v>3</v>
      </c>
      <c r="B99" s="51">
        <v>17</v>
      </c>
      <c r="C99" s="51">
        <v>59</v>
      </c>
      <c r="D99" s="51">
        <v>3.4705882352941178</v>
      </c>
      <c r="E99" s="51">
        <v>0.26470588235294201</v>
      </c>
    </row>
    <row r="100" spans="1:5" x14ac:dyDescent="0.25">
      <c r="A100" s="51">
        <v>4</v>
      </c>
      <c r="B100" s="51">
        <v>17</v>
      </c>
      <c r="C100" s="51">
        <v>65</v>
      </c>
      <c r="D100" s="51">
        <v>3.8235294117647061</v>
      </c>
      <c r="E100" s="51">
        <v>0.40441176470588225</v>
      </c>
    </row>
    <row r="101" spans="1:5" x14ac:dyDescent="0.25">
      <c r="A101" s="51">
        <v>4</v>
      </c>
      <c r="B101" s="51">
        <v>17</v>
      </c>
      <c r="C101" s="51">
        <v>75</v>
      </c>
      <c r="D101" s="51">
        <v>4.4117647058823533</v>
      </c>
      <c r="E101" s="51">
        <v>0.75735294117647101</v>
      </c>
    </row>
    <row r="102" spans="1:5" x14ac:dyDescent="0.25">
      <c r="A102" s="51">
        <v>4</v>
      </c>
      <c r="B102" s="51">
        <v>17</v>
      </c>
      <c r="C102" s="51">
        <v>71</v>
      </c>
      <c r="D102" s="51">
        <v>4.1764705882352944</v>
      </c>
      <c r="E102" s="51">
        <v>0.90441176470588402</v>
      </c>
    </row>
    <row r="103" spans="1:5" x14ac:dyDescent="0.25">
      <c r="A103" s="51">
        <v>4</v>
      </c>
      <c r="B103" s="51">
        <v>17</v>
      </c>
      <c r="C103" s="51">
        <v>71</v>
      </c>
      <c r="D103" s="51">
        <v>4.1764705882352944</v>
      </c>
      <c r="E103" s="51">
        <v>0.77941176470588402</v>
      </c>
    </row>
    <row r="104" spans="1:5" x14ac:dyDescent="0.25">
      <c r="A104" s="51">
        <v>5</v>
      </c>
      <c r="B104" s="51">
        <v>17</v>
      </c>
      <c r="C104" s="51">
        <v>78</v>
      </c>
      <c r="D104" s="51">
        <v>4.5882352941176467</v>
      </c>
      <c r="E104" s="51">
        <v>0.75735294117647101</v>
      </c>
    </row>
    <row r="105" spans="1:5" x14ac:dyDescent="0.25">
      <c r="A105" s="51">
        <v>5</v>
      </c>
      <c r="B105" s="51">
        <v>17</v>
      </c>
      <c r="C105" s="51">
        <v>82</v>
      </c>
      <c r="D105" s="51">
        <v>4.8235294117647056</v>
      </c>
      <c r="E105" s="51">
        <v>0.52941176470588402</v>
      </c>
    </row>
    <row r="106" spans="1:5" x14ac:dyDescent="0.25">
      <c r="A106" s="51">
        <v>4</v>
      </c>
      <c r="B106" s="51">
        <v>17</v>
      </c>
      <c r="C106" s="51">
        <v>62</v>
      </c>
      <c r="D106" s="51">
        <v>3.6470588235294117</v>
      </c>
      <c r="E106" s="51">
        <v>1.367647058823529</v>
      </c>
    </row>
    <row r="107" spans="1:5" x14ac:dyDescent="0.25">
      <c r="A107" s="51">
        <v>1</v>
      </c>
      <c r="B107" s="51">
        <v>17</v>
      </c>
      <c r="C107" s="51">
        <v>55</v>
      </c>
      <c r="D107" s="51">
        <v>3.2352941176470589</v>
      </c>
      <c r="E107" s="51">
        <v>3.8161764705882355</v>
      </c>
    </row>
    <row r="108" spans="1:5" x14ac:dyDescent="0.25">
      <c r="A108" s="51">
        <v>4</v>
      </c>
      <c r="B108" s="51">
        <v>17</v>
      </c>
      <c r="C108" s="51">
        <v>76</v>
      </c>
      <c r="D108" s="51">
        <v>4.4705882352941178</v>
      </c>
      <c r="E108" s="51">
        <v>1.014705882352942</v>
      </c>
    </row>
    <row r="109" spans="1:5" x14ac:dyDescent="0.25">
      <c r="A109" s="51">
        <v>4</v>
      </c>
      <c r="B109" s="51">
        <v>17</v>
      </c>
      <c r="C109" s="51">
        <v>75</v>
      </c>
      <c r="D109" s="51">
        <v>4.4117647058823533</v>
      </c>
      <c r="E109" s="51">
        <v>0.63235294117647101</v>
      </c>
    </row>
    <row r="110" spans="1:5" x14ac:dyDescent="0.25">
      <c r="A110" s="51">
        <v>4</v>
      </c>
      <c r="B110" s="51">
        <v>17</v>
      </c>
      <c r="C110" s="51">
        <v>75</v>
      </c>
      <c r="D110" s="51">
        <v>4.4117647058823533</v>
      </c>
      <c r="E110" s="51">
        <v>0.63235294117647101</v>
      </c>
    </row>
    <row r="111" spans="1:5" x14ac:dyDescent="0.25">
      <c r="A111" s="51">
        <v>4</v>
      </c>
      <c r="B111" s="51">
        <v>17</v>
      </c>
      <c r="C111" s="51">
        <v>23</v>
      </c>
      <c r="D111" s="51">
        <v>1.3529411764705883</v>
      </c>
      <c r="E111" s="51">
        <v>3.6176470588235294</v>
      </c>
    </row>
    <row r="112" spans="1:5" x14ac:dyDescent="0.25">
      <c r="A112" s="51">
        <v>3</v>
      </c>
      <c r="B112" s="51">
        <v>17</v>
      </c>
      <c r="C112" s="51">
        <v>45</v>
      </c>
      <c r="D112" s="51">
        <v>2.6470588235294117</v>
      </c>
      <c r="E112" s="51">
        <v>1.117647058823529</v>
      </c>
    </row>
    <row r="113" spans="1:5" x14ac:dyDescent="0.25">
      <c r="A113" s="51">
        <v>4</v>
      </c>
      <c r="B113" s="51">
        <v>17</v>
      </c>
      <c r="C113" s="51">
        <v>65</v>
      </c>
      <c r="D113" s="51">
        <v>3.8235294117647061</v>
      </c>
      <c r="E113" s="51">
        <v>1.0294117647058822</v>
      </c>
    </row>
    <row r="114" spans="1:5" x14ac:dyDescent="0.25">
      <c r="A114" s="51">
        <v>3</v>
      </c>
      <c r="B114" s="51">
        <v>17</v>
      </c>
      <c r="C114" s="51">
        <v>67</v>
      </c>
      <c r="D114" s="51">
        <v>3.9411764705882355</v>
      </c>
      <c r="E114" s="51">
        <v>0.9338235294117645</v>
      </c>
    </row>
    <row r="115" spans="1:5" x14ac:dyDescent="0.25">
      <c r="A115" s="51">
        <v>3</v>
      </c>
      <c r="B115" s="51">
        <v>17</v>
      </c>
      <c r="C115" s="51">
        <v>50</v>
      </c>
      <c r="D115" s="51">
        <v>2.9411764705882355</v>
      </c>
      <c r="E115" s="51">
        <v>0.6838235294117645</v>
      </c>
    </row>
    <row r="116" spans="1:5" x14ac:dyDescent="0.25">
      <c r="A116" s="51">
        <v>3</v>
      </c>
      <c r="B116" s="51">
        <v>17</v>
      </c>
      <c r="C116" s="51">
        <v>51</v>
      </c>
      <c r="D116" s="51">
        <v>3</v>
      </c>
      <c r="E116" s="51">
        <v>2.25</v>
      </c>
    </row>
    <row r="117" spans="1:5" x14ac:dyDescent="0.25">
      <c r="A117" s="51">
        <v>3</v>
      </c>
      <c r="B117" s="51">
        <v>17</v>
      </c>
      <c r="C117" s="51">
        <v>52</v>
      </c>
      <c r="D117" s="51">
        <v>3.0588235294117645</v>
      </c>
      <c r="E117" s="51">
        <v>0.4338235294117645</v>
      </c>
    </row>
    <row r="118" spans="1:5" x14ac:dyDescent="0.25">
      <c r="A118" s="51">
        <v>3</v>
      </c>
      <c r="B118" s="51">
        <v>17</v>
      </c>
      <c r="C118" s="51">
        <v>63</v>
      </c>
      <c r="D118" s="51">
        <v>3.7058823529411766</v>
      </c>
      <c r="E118" s="51">
        <v>1.0955882352941178</v>
      </c>
    </row>
    <row r="119" spans="1:5" x14ac:dyDescent="0.25">
      <c r="A119" s="51">
        <v>3</v>
      </c>
      <c r="B119" s="51">
        <v>17</v>
      </c>
      <c r="C119" s="51">
        <v>66</v>
      </c>
      <c r="D119" s="51">
        <v>3.8823529411764706</v>
      </c>
      <c r="E119" s="51">
        <v>0.23529411764705799</v>
      </c>
    </row>
    <row r="120" spans="1:5" x14ac:dyDescent="0.25">
      <c r="A120" s="51">
        <v>3</v>
      </c>
      <c r="B120" s="51">
        <v>17</v>
      </c>
      <c r="C120" s="51">
        <v>61</v>
      </c>
      <c r="D120" s="51">
        <v>3.5882352941176472</v>
      </c>
      <c r="E120" s="51">
        <v>0.75735294117647101</v>
      </c>
    </row>
    <row r="121" spans="1:5" x14ac:dyDescent="0.25">
      <c r="A121" s="51">
        <v>3</v>
      </c>
      <c r="B121" s="51">
        <v>17</v>
      </c>
      <c r="C121" s="51">
        <v>69</v>
      </c>
      <c r="D121" s="51">
        <v>4.0588235294117645</v>
      </c>
      <c r="E121" s="51">
        <v>0.5588235294117645</v>
      </c>
    </row>
    <row r="122" spans="1:5" x14ac:dyDescent="0.25">
      <c r="A122" s="51">
        <v>3</v>
      </c>
      <c r="B122" s="51">
        <v>17</v>
      </c>
      <c r="C122" s="51">
        <v>55</v>
      </c>
      <c r="D122" s="51">
        <v>3.2352941176470589</v>
      </c>
      <c r="E122" s="51">
        <v>0.6911764705882355</v>
      </c>
    </row>
    <row r="123" spans="1:5" x14ac:dyDescent="0.25">
      <c r="A123" s="51">
        <v>3</v>
      </c>
      <c r="B123" s="51">
        <v>17</v>
      </c>
      <c r="C123" s="51">
        <v>62</v>
      </c>
      <c r="D123" s="51">
        <v>3.6470588235294117</v>
      </c>
      <c r="E123" s="51">
        <v>0.24264705882352899</v>
      </c>
    </row>
    <row r="124" spans="1:5" x14ac:dyDescent="0.25">
      <c r="A124" s="51">
        <v>4</v>
      </c>
      <c r="B124" s="51">
        <v>17</v>
      </c>
      <c r="C124" s="51">
        <v>66</v>
      </c>
      <c r="D124" s="51">
        <v>3.8823529411764706</v>
      </c>
      <c r="E124" s="51">
        <v>0.23529411764705799</v>
      </c>
    </row>
    <row r="125" spans="1:5" x14ac:dyDescent="0.25">
      <c r="A125" s="51">
        <v>3</v>
      </c>
      <c r="B125" s="51">
        <v>17</v>
      </c>
      <c r="C125" s="51">
        <v>43</v>
      </c>
      <c r="D125" s="51">
        <v>2.5294117647058822</v>
      </c>
      <c r="E125" s="51">
        <v>1.0147058823529411</v>
      </c>
    </row>
    <row r="126" spans="1:5" x14ac:dyDescent="0.25">
      <c r="A126" s="51">
        <v>3</v>
      </c>
      <c r="B126" s="51">
        <v>17</v>
      </c>
      <c r="C126" s="51">
        <v>29</v>
      </c>
      <c r="D126" s="51">
        <v>1.7058823529411764</v>
      </c>
      <c r="E126" s="51">
        <v>3.8455882352941178</v>
      </c>
    </row>
    <row r="127" spans="1:5" x14ac:dyDescent="0.25">
      <c r="A127" s="51">
        <v>3</v>
      </c>
      <c r="B127" s="51">
        <v>17</v>
      </c>
      <c r="C127" s="51">
        <v>69</v>
      </c>
      <c r="D127" s="51">
        <v>4.0588235294117645</v>
      </c>
      <c r="E127" s="51">
        <v>0.6838235294117645</v>
      </c>
    </row>
    <row r="128" spans="1:5" x14ac:dyDescent="0.25">
      <c r="A128" s="51">
        <v>3</v>
      </c>
      <c r="B128" s="51">
        <v>17</v>
      </c>
      <c r="C128" s="51">
        <v>54</v>
      </c>
      <c r="D128" s="51">
        <v>3.1764705882352939</v>
      </c>
      <c r="E128" s="51">
        <v>2.4044117647058822</v>
      </c>
    </row>
    <row r="129" spans="1:5" x14ac:dyDescent="0.25">
      <c r="A129" s="51">
        <v>4</v>
      </c>
      <c r="B129" s="51">
        <v>17</v>
      </c>
      <c r="C129" s="51">
        <v>0</v>
      </c>
      <c r="D129" s="51">
        <v>0</v>
      </c>
      <c r="E129" s="51">
        <v>0</v>
      </c>
    </row>
    <row r="130" spans="1:5" x14ac:dyDescent="0.25">
      <c r="A130" s="51">
        <v>5</v>
      </c>
      <c r="B130" s="51">
        <v>17</v>
      </c>
      <c r="C130" s="51">
        <v>73</v>
      </c>
      <c r="D130" s="51">
        <v>4.2941176470588234</v>
      </c>
      <c r="E130" s="51">
        <v>1.095588235294116</v>
      </c>
    </row>
    <row r="131" spans="1:5" x14ac:dyDescent="0.25">
      <c r="A131" s="51">
        <v>5</v>
      </c>
      <c r="B131" s="51">
        <v>17</v>
      </c>
      <c r="C131" s="51">
        <v>76</v>
      </c>
      <c r="D131" s="51">
        <v>4.4705882352941178</v>
      </c>
      <c r="E131" s="51">
        <v>1.139705882352942</v>
      </c>
    </row>
    <row r="132" spans="1:5" x14ac:dyDescent="0.25">
      <c r="A132" s="51"/>
      <c r="B132" s="51"/>
      <c r="C132" s="51"/>
      <c r="D132" s="51"/>
      <c r="E132" s="51"/>
    </row>
    <row r="133" spans="1:5" x14ac:dyDescent="0.25">
      <c r="A133" s="51" t="s">
        <v>417</v>
      </c>
      <c r="B133" s="51">
        <v>128</v>
      </c>
      <c r="C133" s="51">
        <v>496</v>
      </c>
      <c r="D133" s="51">
        <v>3.875</v>
      </c>
      <c r="E133" s="51">
        <v>0.80314960629921262</v>
      </c>
    </row>
    <row r="134" spans="1:5" x14ac:dyDescent="0.25">
      <c r="A134" s="51" t="s">
        <v>418</v>
      </c>
      <c r="B134" s="51">
        <v>128</v>
      </c>
      <c r="C134" s="51">
        <v>466</v>
      </c>
      <c r="D134" s="51">
        <v>3.640625</v>
      </c>
      <c r="E134" s="51">
        <v>0.79896653543307083</v>
      </c>
    </row>
    <row r="135" spans="1:5" x14ac:dyDescent="0.25">
      <c r="A135" s="51" t="s">
        <v>419</v>
      </c>
      <c r="B135" s="51">
        <v>128</v>
      </c>
      <c r="C135" s="51">
        <v>507</v>
      </c>
      <c r="D135" s="51">
        <v>3.9609375</v>
      </c>
      <c r="E135" s="51">
        <v>0.76224163385826771</v>
      </c>
    </row>
    <row r="136" spans="1:5" x14ac:dyDescent="0.25">
      <c r="A136" s="51" t="s">
        <v>420</v>
      </c>
      <c r="B136" s="51">
        <v>128</v>
      </c>
      <c r="C136" s="51">
        <v>465</v>
      </c>
      <c r="D136" s="51">
        <v>3.6328125</v>
      </c>
      <c r="E136" s="51">
        <v>1.068836122047244</v>
      </c>
    </row>
    <row r="137" spans="1:5" x14ac:dyDescent="0.25">
      <c r="A137" s="51" t="s">
        <v>421</v>
      </c>
      <c r="B137" s="51">
        <v>128</v>
      </c>
      <c r="C137" s="51">
        <v>486</v>
      </c>
      <c r="D137" s="51">
        <v>3.796875</v>
      </c>
      <c r="E137" s="51">
        <v>0.85605314960629919</v>
      </c>
    </row>
    <row r="138" spans="1:5" x14ac:dyDescent="0.25">
      <c r="A138" s="51" t="s">
        <v>422</v>
      </c>
      <c r="B138" s="51">
        <v>128</v>
      </c>
      <c r="C138" s="51">
        <v>486</v>
      </c>
      <c r="D138" s="51">
        <v>3.796875</v>
      </c>
      <c r="E138" s="51">
        <v>1.0292814960629921</v>
      </c>
    </row>
    <row r="139" spans="1:5" x14ac:dyDescent="0.25">
      <c r="A139" s="51" t="s">
        <v>423</v>
      </c>
      <c r="B139" s="51">
        <v>128</v>
      </c>
      <c r="C139" s="51">
        <v>428</v>
      </c>
      <c r="D139" s="51">
        <v>3.34375</v>
      </c>
      <c r="E139" s="51">
        <v>1.2824803149606299</v>
      </c>
    </row>
    <row r="140" spans="1:5" x14ac:dyDescent="0.25">
      <c r="A140" s="51" t="s">
        <v>424</v>
      </c>
      <c r="B140" s="51">
        <v>128</v>
      </c>
      <c r="C140" s="51">
        <v>451</v>
      </c>
      <c r="D140" s="51">
        <v>3.5234375</v>
      </c>
      <c r="E140" s="51">
        <v>1.1175565944881889</v>
      </c>
    </row>
    <row r="141" spans="1:5" x14ac:dyDescent="0.25">
      <c r="A141" s="51" t="s">
        <v>425</v>
      </c>
      <c r="B141" s="51">
        <v>128</v>
      </c>
      <c r="C141" s="51">
        <v>471</v>
      </c>
      <c r="D141" s="51">
        <v>3.6796875</v>
      </c>
      <c r="E141" s="51">
        <v>1.148560531496063</v>
      </c>
    </row>
    <row r="142" spans="1:5" x14ac:dyDescent="0.25">
      <c r="A142" s="51" t="s">
        <v>426</v>
      </c>
      <c r="B142" s="51">
        <v>128</v>
      </c>
      <c r="C142" s="51">
        <v>303</v>
      </c>
      <c r="D142" s="51">
        <v>2.3671875</v>
      </c>
      <c r="E142" s="51">
        <v>1.352300688976378</v>
      </c>
    </row>
    <row r="143" spans="1:5" x14ac:dyDescent="0.25">
      <c r="A143" s="51" t="s">
        <v>427</v>
      </c>
      <c r="B143" s="51">
        <v>128</v>
      </c>
      <c r="C143" s="51">
        <v>480</v>
      </c>
      <c r="D143" s="51">
        <v>3.75</v>
      </c>
      <c r="E143" s="51">
        <v>1.3228346456692914</v>
      </c>
    </row>
    <row r="144" spans="1:5" x14ac:dyDescent="0.25">
      <c r="A144" s="51" t="s">
        <v>428</v>
      </c>
      <c r="B144" s="51">
        <v>128</v>
      </c>
      <c r="C144" s="51">
        <v>448</v>
      </c>
      <c r="D144" s="51">
        <v>3.5</v>
      </c>
      <c r="E144" s="51">
        <v>1.2755905511811023</v>
      </c>
    </row>
    <row r="145" spans="1:7" x14ac:dyDescent="0.25">
      <c r="A145" s="51" t="s">
        <v>429</v>
      </c>
      <c r="B145" s="51">
        <v>128</v>
      </c>
      <c r="C145" s="51">
        <v>500</v>
      </c>
      <c r="D145" s="51">
        <v>3.90625</v>
      </c>
      <c r="E145" s="51">
        <v>1.140748031496063</v>
      </c>
    </row>
    <row r="146" spans="1:7" x14ac:dyDescent="0.25">
      <c r="A146" s="51" t="s">
        <v>430</v>
      </c>
      <c r="B146" s="51">
        <v>128</v>
      </c>
      <c r="C146" s="51">
        <v>454</v>
      </c>
      <c r="D146" s="51">
        <v>3.546875</v>
      </c>
      <c r="E146" s="51">
        <v>1.3521161417322836</v>
      </c>
    </row>
    <row r="147" spans="1:7" x14ac:dyDescent="0.25">
      <c r="A147" s="51" t="s">
        <v>431</v>
      </c>
      <c r="B147" s="51">
        <v>128</v>
      </c>
      <c r="C147" s="51">
        <v>495</v>
      </c>
      <c r="D147" s="51">
        <v>3.8671875</v>
      </c>
      <c r="E147" s="51">
        <v>1.4861589566929134</v>
      </c>
    </row>
    <row r="148" spans="1:7" x14ac:dyDescent="0.25">
      <c r="A148" s="51" t="s">
        <v>432</v>
      </c>
      <c r="B148" s="51">
        <v>128</v>
      </c>
      <c r="C148" s="51">
        <v>442</v>
      </c>
      <c r="D148" s="51">
        <v>3.453125</v>
      </c>
      <c r="E148" s="51">
        <v>1.5883366141732282</v>
      </c>
    </row>
    <row r="149" spans="1:7" ht="15.75" thickBot="1" x14ac:dyDescent="0.3">
      <c r="A149" s="52" t="s">
        <v>433</v>
      </c>
      <c r="B149" s="52">
        <v>128</v>
      </c>
      <c r="C149" s="52">
        <v>437</v>
      </c>
      <c r="D149" s="52">
        <v>3.4140625</v>
      </c>
      <c r="E149" s="52">
        <v>1.4728715551181102</v>
      </c>
    </row>
    <row r="152" spans="1:7" ht="15.75" thickBot="1" x14ac:dyDescent="0.3">
      <c r="A152" t="s">
        <v>446</v>
      </c>
    </row>
    <row r="153" spans="1:7" x14ac:dyDescent="0.25">
      <c r="A153" s="53" t="s">
        <v>447</v>
      </c>
      <c r="B153" s="53" t="s">
        <v>448</v>
      </c>
      <c r="C153" s="53" t="s">
        <v>449</v>
      </c>
      <c r="D153" s="53" t="s">
        <v>450</v>
      </c>
      <c r="E153" s="53" t="s">
        <v>451</v>
      </c>
      <c r="F153" s="53" t="s">
        <v>452</v>
      </c>
      <c r="G153" s="53" t="s">
        <v>453</v>
      </c>
    </row>
    <row r="154" spans="1:7" x14ac:dyDescent="0.25">
      <c r="A154" s="51" t="s">
        <v>454</v>
      </c>
      <c r="B154" s="51">
        <v>1169.2127757352839</v>
      </c>
      <c r="C154" s="51">
        <v>127</v>
      </c>
      <c r="D154" s="54">
        <v>9.2063998089392438</v>
      </c>
      <c r="E154" s="51">
        <v>13.829025137127131</v>
      </c>
      <c r="F154" s="51">
        <v>4.8363001920756186E-194</v>
      </c>
      <c r="G154" s="51">
        <v>1.2236488529549965</v>
      </c>
    </row>
    <row r="155" spans="1:7" x14ac:dyDescent="0.25">
      <c r="A155" s="51" t="s">
        <v>455</v>
      </c>
      <c r="B155" s="51">
        <v>273.82444852940171</v>
      </c>
      <c r="C155" s="51">
        <v>16</v>
      </c>
      <c r="D155" s="51">
        <v>17.114028033087607</v>
      </c>
      <c r="E155" s="51">
        <v>25.707152500292718</v>
      </c>
      <c r="F155" s="51">
        <v>4.1641505923444288E-70</v>
      </c>
      <c r="G155" s="51">
        <v>1.6484893249656829</v>
      </c>
    </row>
    <row r="156" spans="1:7" x14ac:dyDescent="0.25">
      <c r="A156" s="51" t="s">
        <v>456</v>
      </c>
      <c r="B156" s="51">
        <v>1352.7637867647161</v>
      </c>
      <c r="C156" s="51">
        <v>2032</v>
      </c>
      <c r="D156" s="55">
        <v>0.66573021002200594</v>
      </c>
      <c r="E156" s="51"/>
      <c r="F156" s="51"/>
      <c r="G156" s="51"/>
    </row>
    <row r="157" spans="1:7" x14ac:dyDescent="0.25">
      <c r="A157" s="51"/>
      <c r="B157" s="51"/>
      <c r="C157" s="51"/>
      <c r="D157" s="51"/>
      <c r="E157" s="51"/>
      <c r="F157" s="51"/>
      <c r="G157" s="51"/>
    </row>
    <row r="158" spans="1:7" ht="15.75" thickBot="1" x14ac:dyDescent="0.3">
      <c r="A158" s="52" t="s">
        <v>380</v>
      </c>
      <c r="B158" s="52">
        <v>2795.8010110294017</v>
      </c>
      <c r="C158" s="52">
        <v>2175</v>
      </c>
      <c r="D158" s="52"/>
      <c r="E158" s="52"/>
      <c r="F158" s="52"/>
      <c r="G158" s="52"/>
    </row>
    <row r="160" spans="1:7" x14ac:dyDescent="0.25">
      <c r="B160" s="56" t="s">
        <v>457</v>
      </c>
      <c r="C160" s="56"/>
      <c r="D160" s="56">
        <f>1-(D156/D154)</f>
        <v>0.92768832292340875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6325-F3F1-41CA-A9A7-804CDD5DB677}">
  <dimension ref="A1:AB9"/>
  <sheetViews>
    <sheetView workbookViewId="0">
      <selection activeCell="F5" sqref="F5"/>
    </sheetView>
  </sheetViews>
  <sheetFormatPr defaultRowHeight="15" x14ac:dyDescent="0.25"/>
  <cols>
    <col min="3" max="3" width="12.7109375" customWidth="1"/>
    <col min="4" max="4" width="11" customWidth="1"/>
    <col min="6" max="6" width="17.5703125" customWidth="1"/>
    <col min="7" max="7" width="17.140625" customWidth="1"/>
    <col min="8" max="8" width="18.85546875" customWidth="1"/>
    <col min="9" max="9" width="16.85546875" customWidth="1"/>
    <col min="10" max="10" width="17.7109375" customWidth="1"/>
    <col min="11" max="11" width="17.140625" customWidth="1"/>
    <col min="12" max="18" width="17.7109375" customWidth="1"/>
    <col min="19" max="23" width="18.5703125" customWidth="1"/>
    <col min="24" max="24" width="37.7109375" customWidth="1"/>
    <col min="25" max="25" width="31.7109375" customWidth="1"/>
    <col min="26" max="26" width="15.28515625" customWidth="1"/>
  </cols>
  <sheetData>
    <row r="1" spans="1:28" ht="18.75" x14ac:dyDescent="0.3">
      <c r="B1" s="3" t="s">
        <v>6</v>
      </c>
      <c r="F1" s="4" t="s">
        <v>7</v>
      </c>
      <c r="K1" s="3" t="s">
        <v>13</v>
      </c>
      <c r="Q1" s="3" t="s">
        <v>20</v>
      </c>
      <c r="U1" s="3" t="s">
        <v>25</v>
      </c>
      <c r="X1" s="3" t="s">
        <v>26</v>
      </c>
      <c r="AA1" s="3" t="s">
        <v>33</v>
      </c>
    </row>
    <row r="2" spans="1:28" ht="150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15</v>
      </c>
      <c r="L2" s="2" t="s">
        <v>14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34</v>
      </c>
      <c r="AB2" s="2" t="s">
        <v>35</v>
      </c>
    </row>
    <row r="3" spans="1:28" s="8" customFormat="1" x14ac:dyDescent="0.25"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</row>
    <row r="4" spans="1:28" ht="15.75" x14ac:dyDescent="0.25">
      <c r="A4" s="50">
        <v>1</v>
      </c>
      <c r="B4" t="s">
        <v>38</v>
      </c>
      <c r="C4" s="6" t="s">
        <v>39</v>
      </c>
      <c r="D4" s="6" t="s">
        <v>45</v>
      </c>
      <c r="E4" t="s">
        <v>50</v>
      </c>
      <c r="F4" s="6" t="s">
        <v>52</v>
      </c>
      <c r="G4" s="6" t="s">
        <v>52</v>
      </c>
      <c r="H4" s="6" t="s">
        <v>52</v>
      </c>
      <c r="I4" s="6" t="s">
        <v>52</v>
      </c>
      <c r="J4" s="6" t="s">
        <v>52</v>
      </c>
      <c r="K4" s="6" t="s">
        <v>52</v>
      </c>
      <c r="L4" s="6" t="s">
        <v>52</v>
      </c>
      <c r="M4" s="6" t="s">
        <v>52</v>
      </c>
      <c r="N4" s="6" t="s">
        <v>52</v>
      </c>
      <c r="O4" s="6" t="s">
        <v>52</v>
      </c>
      <c r="P4" s="6" t="s">
        <v>52</v>
      </c>
      <c r="Q4" s="6" t="s">
        <v>52</v>
      </c>
      <c r="R4" s="6" t="s">
        <v>52</v>
      </c>
      <c r="S4" s="6" t="s">
        <v>52</v>
      </c>
      <c r="T4" s="6" t="s">
        <v>52</v>
      </c>
      <c r="U4" s="6" t="s">
        <v>52</v>
      </c>
      <c r="V4" s="6" t="s">
        <v>52</v>
      </c>
      <c r="W4" s="6" t="s">
        <v>52</v>
      </c>
      <c r="X4" s="6" t="s">
        <v>58</v>
      </c>
      <c r="Y4" s="6" t="s">
        <v>65</v>
      </c>
      <c r="Z4" s="6" t="s">
        <v>70</v>
      </c>
    </row>
    <row r="5" spans="1:28" ht="15.75" x14ac:dyDescent="0.25">
      <c r="A5" s="50">
        <v>2</v>
      </c>
      <c r="B5" t="s">
        <v>36</v>
      </c>
      <c r="C5" s="6" t="s">
        <v>40</v>
      </c>
      <c r="D5" s="6" t="s">
        <v>46</v>
      </c>
      <c r="E5" t="s">
        <v>51</v>
      </c>
      <c r="F5" s="6" t="s">
        <v>53</v>
      </c>
      <c r="G5" s="6" t="s">
        <v>53</v>
      </c>
      <c r="H5" s="6" t="s">
        <v>53</v>
      </c>
      <c r="I5" s="6" t="s">
        <v>53</v>
      </c>
      <c r="J5" s="6" t="s">
        <v>53</v>
      </c>
      <c r="K5" s="6" t="s">
        <v>53</v>
      </c>
      <c r="L5" s="6" t="s">
        <v>53</v>
      </c>
      <c r="M5" s="6" t="s">
        <v>53</v>
      </c>
      <c r="N5" s="6" t="s">
        <v>53</v>
      </c>
      <c r="O5" s="6" t="s">
        <v>53</v>
      </c>
      <c r="P5" s="6" t="s">
        <v>53</v>
      </c>
      <c r="Q5" s="6" t="s">
        <v>53</v>
      </c>
      <c r="R5" s="6" t="s">
        <v>53</v>
      </c>
      <c r="S5" s="6" t="s">
        <v>53</v>
      </c>
      <c r="T5" s="6" t="s">
        <v>53</v>
      </c>
      <c r="U5" s="6" t="s">
        <v>53</v>
      </c>
      <c r="V5" s="6" t="s">
        <v>53</v>
      </c>
      <c r="W5" s="6" t="s">
        <v>53</v>
      </c>
      <c r="X5" s="6" t="s">
        <v>59</v>
      </c>
      <c r="Y5" s="6" t="s">
        <v>66</v>
      </c>
      <c r="Z5" s="6" t="s">
        <v>71</v>
      </c>
    </row>
    <row r="6" spans="1:28" ht="15.75" x14ac:dyDescent="0.25">
      <c r="A6" s="50">
        <v>3</v>
      </c>
      <c r="C6" s="6" t="s">
        <v>41</v>
      </c>
      <c r="D6" s="6" t="s">
        <v>47</v>
      </c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  <c r="K6" s="6" t="s">
        <v>54</v>
      </c>
      <c r="L6" s="6" t="s">
        <v>54</v>
      </c>
      <c r="M6" s="6" t="s">
        <v>54</v>
      </c>
      <c r="N6" s="6" t="s">
        <v>54</v>
      </c>
      <c r="O6" s="6" t="s">
        <v>54</v>
      </c>
      <c r="P6" s="6" t="s">
        <v>54</v>
      </c>
      <c r="Q6" s="6" t="s">
        <v>54</v>
      </c>
      <c r="R6" s="6" t="s">
        <v>54</v>
      </c>
      <c r="S6" s="6" t="s">
        <v>54</v>
      </c>
      <c r="T6" s="6" t="s">
        <v>54</v>
      </c>
      <c r="U6" s="6" t="s">
        <v>54</v>
      </c>
      <c r="V6" s="6" t="s">
        <v>54</v>
      </c>
      <c r="W6" s="6" t="s">
        <v>54</v>
      </c>
      <c r="X6" s="6" t="s">
        <v>60</v>
      </c>
      <c r="Y6" s="6" t="s">
        <v>67</v>
      </c>
      <c r="Z6" s="6" t="s">
        <v>72</v>
      </c>
    </row>
    <row r="7" spans="1:28" ht="15.75" x14ac:dyDescent="0.25">
      <c r="A7" s="50">
        <v>4</v>
      </c>
      <c r="C7" s="6" t="s">
        <v>42</v>
      </c>
      <c r="D7" s="6" t="s">
        <v>48</v>
      </c>
      <c r="F7" s="6" t="s">
        <v>55</v>
      </c>
      <c r="G7" s="6" t="s">
        <v>55</v>
      </c>
      <c r="H7" s="6" t="s">
        <v>55</v>
      </c>
      <c r="I7" s="6" t="s">
        <v>55</v>
      </c>
      <c r="J7" s="6" t="s">
        <v>55</v>
      </c>
      <c r="K7" s="6" t="s">
        <v>55</v>
      </c>
      <c r="L7" s="6" t="s">
        <v>55</v>
      </c>
      <c r="M7" s="6" t="s">
        <v>55</v>
      </c>
      <c r="N7" s="6" t="s">
        <v>55</v>
      </c>
      <c r="O7" s="6" t="s">
        <v>55</v>
      </c>
      <c r="P7" s="6" t="s">
        <v>55</v>
      </c>
      <c r="Q7" s="6" t="s">
        <v>55</v>
      </c>
      <c r="R7" s="6" t="s">
        <v>55</v>
      </c>
      <c r="S7" s="6" t="s">
        <v>55</v>
      </c>
      <c r="T7" s="6" t="s">
        <v>55</v>
      </c>
      <c r="U7" s="6" t="s">
        <v>55</v>
      </c>
      <c r="V7" s="6" t="s">
        <v>55</v>
      </c>
      <c r="W7" s="6" t="s">
        <v>55</v>
      </c>
      <c r="X7" s="6" t="s">
        <v>62</v>
      </c>
      <c r="Y7" s="6" t="s">
        <v>68</v>
      </c>
      <c r="Z7" s="6" t="s">
        <v>73</v>
      </c>
    </row>
    <row r="8" spans="1:28" ht="15.75" x14ac:dyDescent="0.25">
      <c r="A8" s="50">
        <v>5</v>
      </c>
      <c r="C8" s="6" t="s">
        <v>43</v>
      </c>
      <c r="D8" s="6" t="s">
        <v>49</v>
      </c>
      <c r="F8" s="6" t="s">
        <v>56</v>
      </c>
      <c r="G8" s="6" t="s">
        <v>56</v>
      </c>
      <c r="H8" s="6" t="s">
        <v>56</v>
      </c>
      <c r="I8" s="6" t="s">
        <v>56</v>
      </c>
      <c r="J8" s="6" t="s">
        <v>56</v>
      </c>
      <c r="K8" s="6" t="s">
        <v>56</v>
      </c>
      <c r="L8" s="6" t="s">
        <v>56</v>
      </c>
      <c r="M8" s="6" t="s">
        <v>56</v>
      </c>
      <c r="N8" s="6" t="s">
        <v>56</v>
      </c>
      <c r="O8" s="6" t="s">
        <v>56</v>
      </c>
      <c r="P8" s="6" t="s">
        <v>56</v>
      </c>
      <c r="Q8" s="6" t="s">
        <v>56</v>
      </c>
      <c r="R8" s="6" t="s">
        <v>56</v>
      </c>
      <c r="S8" s="6" t="s">
        <v>56</v>
      </c>
      <c r="T8" s="6" t="s">
        <v>56</v>
      </c>
      <c r="U8" s="6" t="s">
        <v>56</v>
      </c>
      <c r="V8" s="6" t="s">
        <v>56</v>
      </c>
      <c r="W8" s="6" t="s">
        <v>56</v>
      </c>
      <c r="X8" s="6" t="s">
        <v>63</v>
      </c>
      <c r="Y8" s="7" t="s">
        <v>69</v>
      </c>
      <c r="Z8" s="7" t="s">
        <v>74</v>
      </c>
    </row>
    <row r="9" spans="1:28" ht="15.75" x14ac:dyDescent="0.25">
      <c r="A9" s="50">
        <v>6</v>
      </c>
      <c r="C9" s="6" t="s">
        <v>44</v>
      </c>
      <c r="X9" s="6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5B7E-FB4C-4107-827E-D4BA9EDE80A2}">
  <dimension ref="A1:AB9"/>
  <sheetViews>
    <sheetView workbookViewId="0">
      <selection activeCell="AA2" sqref="AA2:AB2"/>
    </sheetView>
  </sheetViews>
  <sheetFormatPr defaultRowHeight="15" x14ac:dyDescent="0.25"/>
  <cols>
    <col min="3" max="3" width="12.7109375" customWidth="1"/>
    <col min="4" max="4" width="11" customWidth="1"/>
    <col min="6" max="6" width="17.5703125" customWidth="1"/>
    <col min="7" max="7" width="17.140625" customWidth="1"/>
    <col min="8" max="8" width="18.85546875" customWidth="1"/>
    <col min="9" max="9" width="16.85546875" customWidth="1"/>
    <col min="10" max="10" width="17.7109375" customWidth="1"/>
    <col min="11" max="11" width="17.140625" customWidth="1"/>
    <col min="12" max="18" width="17.7109375" customWidth="1"/>
    <col min="19" max="23" width="18.5703125" customWidth="1"/>
    <col min="24" max="24" width="37.7109375" customWidth="1"/>
    <col min="25" max="25" width="31.7109375" customWidth="1"/>
    <col min="26" max="26" width="15.28515625" customWidth="1"/>
  </cols>
  <sheetData>
    <row r="1" spans="1:28" ht="18.75" x14ac:dyDescent="0.3">
      <c r="B1" s="3" t="s">
        <v>6</v>
      </c>
      <c r="F1" s="4" t="s">
        <v>7</v>
      </c>
      <c r="K1" s="3" t="s">
        <v>13</v>
      </c>
      <c r="Q1" s="3" t="s">
        <v>20</v>
      </c>
      <c r="U1" s="3" t="s">
        <v>25</v>
      </c>
      <c r="X1" s="3" t="s">
        <v>26</v>
      </c>
      <c r="AA1" s="3" t="s">
        <v>33</v>
      </c>
    </row>
    <row r="2" spans="1:28" ht="150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15</v>
      </c>
      <c r="L2" s="2" t="s">
        <v>14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27</v>
      </c>
      <c r="V2" s="2" t="s">
        <v>28</v>
      </c>
      <c r="W2" s="2" t="s">
        <v>29</v>
      </c>
      <c r="X2" s="2" t="s">
        <v>30</v>
      </c>
      <c r="Y2" s="2" t="s">
        <v>31</v>
      </c>
      <c r="Z2" s="2" t="s">
        <v>32</v>
      </c>
      <c r="AA2" s="2" t="s">
        <v>34</v>
      </c>
      <c r="AB2" s="2" t="s">
        <v>35</v>
      </c>
    </row>
    <row r="3" spans="1:28" s="8" customFormat="1" x14ac:dyDescent="0.25"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</row>
    <row r="4" spans="1:28" ht="15.75" x14ac:dyDescent="0.25">
      <c r="A4" s="9">
        <v>1</v>
      </c>
      <c r="B4" t="s">
        <v>38</v>
      </c>
      <c r="C4" s="6" t="s">
        <v>39</v>
      </c>
      <c r="D4" s="6" t="s">
        <v>45</v>
      </c>
      <c r="E4" t="s">
        <v>50</v>
      </c>
      <c r="F4" s="6" t="s">
        <v>52</v>
      </c>
      <c r="G4" s="6" t="s">
        <v>52</v>
      </c>
      <c r="H4" s="6" t="s">
        <v>52</v>
      </c>
      <c r="I4" s="6" t="s">
        <v>52</v>
      </c>
      <c r="J4" s="6" t="s">
        <v>52</v>
      </c>
      <c r="K4" s="6" t="s">
        <v>52</v>
      </c>
      <c r="L4" s="6" t="s">
        <v>52</v>
      </c>
      <c r="M4" s="6" t="s">
        <v>52</v>
      </c>
      <c r="N4" s="6" t="s">
        <v>52</v>
      </c>
      <c r="O4" s="6" t="s">
        <v>52</v>
      </c>
      <c r="P4" s="6" t="s">
        <v>52</v>
      </c>
      <c r="Q4" s="6" t="s">
        <v>52</v>
      </c>
      <c r="R4" s="6" t="s">
        <v>52</v>
      </c>
      <c r="S4" s="6" t="s">
        <v>52</v>
      </c>
      <c r="T4" s="6" t="s">
        <v>52</v>
      </c>
      <c r="U4" s="6" t="s">
        <v>52</v>
      </c>
      <c r="V4" s="6" t="s">
        <v>52</v>
      </c>
      <c r="W4" s="6" t="s">
        <v>52</v>
      </c>
      <c r="X4" s="6" t="s">
        <v>58</v>
      </c>
      <c r="Y4" s="6" t="s">
        <v>65</v>
      </c>
      <c r="Z4" s="6" t="s">
        <v>70</v>
      </c>
    </row>
    <row r="5" spans="1:28" ht="15.75" x14ac:dyDescent="0.25">
      <c r="A5" s="9">
        <v>2</v>
      </c>
      <c r="B5" t="s">
        <v>36</v>
      </c>
      <c r="C5" s="6" t="s">
        <v>40</v>
      </c>
      <c r="D5" s="6" t="s">
        <v>46</v>
      </c>
      <c r="E5" t="s">
        <v>51</v>
      </c>
      <c r="F5" s="6" t="s">
        <v>53</v>
      </c>
      <c r="G5" s="6" t="s">
        <v>53</v>
      </c>
      <c r="H5" s="6" t="s">
        <v>53</v>
      </c>
      <c r="I5" s="6" t="s">
        <v>53</v>
      </c>
      <c r="J5" s="6" t="s">
        <v>53</v>
      </c>
      <c r="K5" s="6" t="s">
        <v>53</v>
      </c>
      <c r="L5" s="6" t="s">
        <v>53</v>
      </c>
      <c r="M5" s="6" t="s">
        <v>53</v>
      </c>
      <c r="N5" s="6" t="s">
        <v>53</v>
      </c>
      <c r="O5" s="6" t="s">
        <v>53</v>
      </c>
      <c r="P5" s="6" t="s">
        <v>53</v>
      </c>
      <c r="Q5" s="6" t="s">
        <v>53</v>
      </c>
      <c r="R5" s="6" t="s">
        <v>53</v>
      </c>
      <c r="S5" s="6" t="s">
        <v>53</v>
      </c>
      <c r="T5" s="6" t="s">
        <v>53</v>
      </c>
      <c r="U5" s="6" t="s">
        <v>53</v>
      </c>
      <c r="V5" s="6" t="s">
        <v>53</v>
      </c>
      <c r="W5" s="6" t="s">
        <v>53</v>
      </c>
      <c r="X5" s="6" t="s">
        <v>59</v>
      </c>
      <c r="Y5" s="6" t="s">
        <v>66</v>
      </c>
      <c r="Z5" s="6" t="s">
        <v>71</v>
      </c>
    </row>
    <row r="6" spans="1:28" ht="15.75" x14ac:dyDescent="0.25">
      <c r="A6" s="9">
        <v>3</v>
      </c>
      <c r="C6" s="6" t="s">
        <v>41</v>
      </c>
      <c r="D6" s="6" t="s">
        <v>47</v>
      </c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  <c r="K6" s="6" t="s">
        <v>54</v>
      </c>
      <c r="L6" s="6" t="s">
        <v>54</v>
      </c>
      <c r="M6" s="6" t="s">
        <v>54</v>
      </c>
      <c r="N6" s="6" t="s">
        <v>54</v>
      </c>
      <c r="O6" s="6" t="s">
        <v>54</v>
      </c>
      <c r="P6" s="6" t="s">
        <v>54</v>
      </c>
      <c r="Q6" s="6" t="s">
        <v>54</v>
      </c>
      <c r="R6" s="6" t="s">
        <v>54</v>
      </c>
      <c r="S6" s="6" t="s">
        <v>54</v>
      </c>
      <c r="T6" s="6" t="s">
        <v>54</v>
      </c>
      <c r="U6" s="6" t="s">
        <v>54</v>
      </c>
      <c r="V6" s="6" t="s">
        <v>54</v>
      </c>
      <c r="W6" s="6" t="s">
        <v>54</v>
      </c>
      <c r="X6" s="6" t="s">
        <v>60</v>
      </c>
      <c r="Y6" s="6" t="s">
        <v>67</v>
      </c>
      <c r="Z6" s="6" t="s">
        <v>72</v>
      </c>
    </row>
    <row r="7" spans="1:28" ht="15.75" x14ac:dyDescent="0.25">
      <c r="A7" s="9">
        <v>4</v>
      </c>
      <c r="C7" s="6" t="s">
        <v>42</v>
      </c>
      <c r="D7" s="6" t="s">
        <v>48</v>
      </c>
      <c r="F7" s="6" t="s">
        <v>55</v>
      </c>
      <c r="G7" s="6" t="s">
        <v>55</v>
      </c>
      <c r="H7" s="6" t="s">
        <v>55</v>
      </c>
      <c r="I7" s="6" t="s">
        <v>55</v>
      </c>
      <c r="J7" s="6" t="s">
        <v>55</v>
      </c>
      <c r="K7" s="6" t="s">
        <v>55</v>
      </c>
      <c r="L7" s="6" t="s">
        <v>55</v>
      </c>
      <c r="M7" s="6" t="s">
        <v>55</v>
      </c>
      <c r="N7" s="6" t="s">
        <v>55</v>
      </c>
      <c r="O7" s="6" t="s">
        <v>55</v>
      </c>
      <c r="P7" s="6" t="s">
        <v>55</v>
      </c>
      <c r="Q7" s="6" t="s">
        <v>55</v>
      </c>
      <c r="R7" s="6" t="s">
        <v>55</v>
      </c>
      <c r="S7" s="6" t="s">
        <v>55</v>
      </c>
      <c r="T7" s="6" t="s">
        <v>55</v>
      </c>
      <c r="U7" s="6" t="s">
        <v>55</v>
      </c>
      <c r="V7" s="6" t="s">
        <v>55</v>
      </c>
      <c r="W7" s="6" t="s">
        <v>55</v>
      </c>
      <c r="X7" s="6" t="s">
        <v>62</v>
      </c>
      <c r="Y7" s="6" t="s">
        <v>68</v>
      </c>
      <c r="Z7" s="6" t="s">
        <v>73</v>
      </c>
    </row>
    <row r="8" spans="1:28" ht="15.75" x14ac:dyDescent="0.25">
      <c r="A8" s="9">
        <v>5</v>
      </c>
      <c r="C8" s="6" t="s">
        <v>43</v>
      </c>
      <c r="D8" s="6" t="s">
        <v>49</v>
      </c>
      <c r="F8" s="6" t="s">
        <v>56</v>
      </c>
      <c r="G8" s="6" t="s">
        <v>56</v>
      </c>
      <c r="H8" s="6" t="s">
        <v>56</v>
      </c>
      <c r="I8" s="6" t="s">
        <v>56</v>
      </c>
      <c r="J8" s="6" t="s">
        <v>56</v>
      </c>
      <c r="K8" s="6" t="s">
        <v>56</v>
      </c>
      <c r="L8" s="6" t="s">
        <v>56</v>
      </c>
      <c r="M8" s="6" t="s">
        <v>56</v>
      </c>
      <c r="N8" s="6" t="s">
        <v>56</v>
      </c>
      <c r="O8" s="6" t="s">
        <v>56</v>
      </c>
      <c r="P8" s="6" t="s">
        <v>56</v>
      </c>
      <c r="Q8" s="6" t="s">
        <v>56</v>
      </c>
      <c r="R8" s="6" t="s">
        <v>56</v>
      </c>
      <c r="S8" s="6" t="s">
        <v>56</v>
      </c>
      <c r="T8" s="6" t="s">
        <v>56</v>
      </c>
      <c r="U8" s="6" t="s">
        <v>56</v>
      </c>
      <c r="V8" s="6" t="s">
        <v>56</v>
      </c>
      <c r="W8" s="6" t="s">
        <v>56</v>
      </c>
      <c r="X8" s="6" t="s">
        <v>63</v>
      </c>
      <c r="Y8" s="7" t="s">
        <v>69</v>
      </c>
      <c r="Z8" s="7" t="s">
        <v>74</v>
      </c>
    </row>
    <row r="9" spans="1:28" ht="15.75" x14ac:dyDescent="0.25">
      <c r="A9" s="9">
        <v>6</v>
      </c>
      <c r="C9" s="6" t="s">
        <v>44</v>
      </c>
      <c r="X9" s="6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8AF-E65C-4E40-BFED-AD80753A876F}">
  <dimension ref="A1:U10"/>
  <sheetViews>
    <sheetView workbookViewId="0">
      <selection activeCell="F4" sqref="F4"/>
    </sheetView>
  </sheetViews>
  <sheetFormatPr defaultRowHeight="15" x14ac:dyDescent="0.25"/>
  <cols>
    <col min="9" max="9" width="22.28515625" customWidth="1"/>
    <col min="14" max="14" width="23" customWidth="1"/>
    <col min="19" max="19" width="24.5703125" customWidth="1"/>
  </cols>
  <sheetData>
    <row r="1" spans="1:21" ht="18.75" x14ac:dyDescent="0.3">
      <c r="D1" s="24" t="s">
        <v>6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45.75" customHeight="1" x14ac:dyDescent="0.25">
      <c r="B2" s="5" t="s">
        <v>0</v>
      </c>
      <c r="D2" s="16" t="s">
        <v>2</v>
      </c>
      <c r="E2" s="13" t="s">
        <v>0</v>
      </c>
      <c r="F2" s="13" t="s">
        <v>381</v>
      </c>
      <c r="G2" s="8"/>
      <c r="H2" s="8"/>
      <c r="I2" s="16" t="s">
        <v>3</v>
      </c>
      <c r="J2" s="13" t="s">
        <v>0</v>
      </c>
      <c r="K2" s="13" t="s">
        <v>381</v>
      </c>
      <c r="N2" s="18" t="s">
        <v>4</v>
      </c>
      <c r="O2" s="13" t="s">
        <v>0</v>
      </c>
      <c r="P2" s="13" t="s">
        <v>381</v>
      </c>
      <c r="S2" s="18" t="s">
        <v>5</v>
      </c>
      <c r="T2" s="13" t="s">
        <v>0</v>
      </c>
      <c r="U2" s="13" t="s">
        <v>381</v>
      </c>
    </row>
    <row r="3" spans="1:21" ht="15.75" x14ac:dyDescent="0.25">
      <c r="A3" t="s">
        <v>380</v>
      </c>
      <c r="B3" s="11">
        <v>128</v>
      </c>
      <c r="D3" s="12" t="s">
        <v>38</v>
      </c>
      <c r="E3" s="14">
        <f>COUNTIF(Sheet1!C4:C131,"Male")</f>
        <v>51</v>
      </c>
      <c r="F3" s="15">
        <f>E3/B3*100</f>
        <v>39.84375</v>
      </c>
      <c r="I3" s="17" t="s">
        <v>39</v>
      </c>
      <c r="J3" s="22">
        <f>COUNTIF(Sheet1!$D$4:$D$131,"Freshman")</f>
        <v>16</v>
      </c>
      <c r="K3" s="23">
        <f>J3/$B$3*100</f>
        <v>12.5</v>
      </c>
      <c r="N3" s="17" t="s">
        <v>45</v>
      </c>
      <c r="O3" s="12">
        <f>COUNTIF(Sheet1!$E$4:$E$131,"Never")</f>
        <v>2</v>
      </c>
      <c r="P3" s="20">
        <f>O3/$B$3*100</f>
        <v>1.5625</v>
      </c>
      <c r="S3" s="12" t="s">
        <v>50</v>
      </c>
      <c r="T3" s="12">
        <f>COUNTIF(Sheet1!$F$4:$F$131,"Yes")</f>
        <v>52</v>
      </c>
      <c r="U3" s="20">
        <f>T3/$B$3*100</f>
        <v>40.625</v>
      </c>
    </row>
    <row r="4" spans="1:21" ht="15.75" x14ac:dyDescent="0.25">
      <c r="D4" s="12" t="s">
        <v>36</v>
      </c>
      <c r="E4" s="14">
        <f>COUNTIF(Sheet1!C4:C131,"Female")</f>
        <v>77</v>
      </c>
      <c r="F4" s="15">
        <f>E4/B3*100</f>
        <v>60.15625</v>
      </c>
      <c r="I4" s="17" t="s">
        <v>40</v>
      </c>
      <c r="J4" s="22">
        <f>COUNTIF(Sheet1!$D$4:$D$131,"Sophomore")</f>
        <v>40</v>
      </c>
      <c r="K4" s="23">
        <f t="shared" ref="K4:K8" si="0">J4/$B$3*100</f>
        <v>31.25</v>
      </c>
      <c r="N4" s="17" t="s">
        <v>46</v>
      </c>
      <c r="O4" s="12">
        <f>COUNTIF(Sheet1!$E$4:$E$131,"Rarely")</f>
        <v>6</v>
      </c>
      <c r="P4" s="20">
        <f t="shared" ref="P4:P7" si="1">O4/$B$3*100</f>
        <v>4.6875</v>
      </c>
      <c r="S4" s="12" t="s">
        <v>51</v>
      </c>
      <c r="T4" s="12">
        <f>COUNTIF(Sheet1!$F$4:$F$131,"No")</f>
        <v>73</v>
      </c>
      <c r="U4" s="20">
        <f t="shared" ref="U4:U5" si="2">T4/$B$3*100</f>
        <v>57.03125</v>
      </c>
    </row>
    <row r="5" spans="1:21" ht="15.75" x14ac:dyDescent="0.25">
      <c r="E5" s="6"/>
      <c r="I5" s="17" t="s">
        <v>41</v>
      </c>
      <c r="J5" s="22">
        <f>COUNTIF(Sheet1!$D$4:$D$131,"Junior")</f>
        <v>47</v>
      </c>
      <c r="K5" s="23">
        <f t="shared" si="0"/>
        <v>36.71875</v>
      </c>
      <c r="N5" s="17" t="s">
        <v>47</v>
      </c>
      <c r="O5" s="12">
        <f>COUNTIF(Sheet1!$E$4:$E$131,"Sometimes")</f>
        <v>46</v>
      </c>
      <c r="P5" s="20">
        <f t="shared" si="1"/>
        <v>35.9375</v>
      </c>
      <c r="S5" s="21" t="s">
        <v>385</v>
      </c>
      <c r="T5" s="12">
        <f>COUNTIF(Sheet1!$F$4:$F$131," -")</f>
        <v>3</v>
      </c>
      <c r="U5" s="20">
        <f t="shared" si="2"/>
        <v>2.34375</v>
      </c>
    </row>
    <row r="6" spans="1:21" ht="15.75" x14ac:dyDescent="0.25">
      <c r="E6" s="6">
        <f>SUM(E3:E4)</f>
        <v>128</v>
      </c>
      <c r="F6" s="6">
        <f>SUM(F3:F4)</f>
        <v>100</v>
      </c>
      <c r="I6" s="17" t="s">
        <v>42</v>
      </c>
      <c r="J6" s="22">
        <f>COUNTIF(Sheet1!$D$4:$D$131,"Senior")</f>
        <v>20</v>
      </c>
      <c r="K6" s="23">
        <f t="shared" si="0"/>
        <v>15.625</v>
      </c>
      <c r="N6" s="17" t="s">
        <v>48</v>
      </c>
      <c r="O6" s="12">
        <f>COUNTIF(Sheet1!$E$4:$E$131,"Often")</f>
        <v>42</v>
      </c>
      <c r="P6" s="20">
        <f t="shared" si="1"/>
        <v>32.8125</v>
      </c>
    </row>
    <row r="7" spans="1:21" ht="15.75" x14ac:dyDescent="0.25">
      <c r="E7" s="6"/>
      <c r="I7" s="17" t="s">
        <v>43</v>
      </c>
      <c r="J7" s="22">
        <f>COUNTIF(Sheet1!$D$4:$D$131,"Faculty")</f>
        <v>4</v>
      </c>
      <c r="K7" s="23">
        <f t="shared" si="0"/>
        <v>3.125</v>
      </c>
      <c r="N7" s="17" t="s">
        <v>49</v>
      </c>
      <c r="O7" s="12">
        <f>COUNTIF(Sheet1!$E$4:$E$131,"Very Often")</f>
        <v>32</v>
      </c>
      <c r="P7" s="20">
        <f t="shared" si="1"/>
        <v>25</v>
      </c>
      <c r="T7">
        <f>SUM(T3:T5)</f>
        <v>128</v>
      </c>
      <c r="U7">
        <f>SUM(U3:U5)</f>
        <v>100</v>
      </c>
    </row>
    <row r="8" spans="1:21" ht="15.75" x14ac:dyDescent="0.25">
      <c r="E8" s="6"/>
      <c r="I8" s="17" t="s">
        <v>44</v>
      </c>
      <c r="J8" s="22">
        <f>COUNTIF(Sheet1!$D$4:$D$131,"Staff")</f>
        <v>1</v>
      </c>
      <c r="K8" s="23">
        <f t="shared" si="0"/>
        <v>0.78125</v>
      </c>
    </row>
    <row r="9" spans="1:21" x14ac:dyDescent="0.25">
      <c r="J9" s="11"/>
      <c r="K9" s="11"/>
      <c r="O9">
        <f>SUM(O2:O7)</f>
        <v>128</v>
      </c>
      <c r="P9">
        <f>SUM(P2:P7)</f>
        <v>100</v>
      </c>
    </row>
    <row r="10" spans="1:21" x14ac:dyDescent="0.25">
      <c r="J10">
        <f>SUM(J3:J8)</f>
        <v>128</v>
      </c>
      <c r="K10">
        <f>SUM(K3:K8)</f>
        <v>100</v>
      </c>
    </row>
  </sheetData>
  <mergeCells count="1">
    <mergeCell ref="D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1003-6190-4048-A3F5-69C34522CC67}">
  <dimension ref="A1:Z51"/>
  <sheetViews>
    <sheetView topLeftCell="D18" workbookViewId="0">
      <selection activeCell="S30" sqref="S30"/>
    </sheetView>
  </sheetViews>
  <sheetFormatPr defaultRowHeight="15" x14ac:dyDescent="0.25"/>
  <cols>
    <col min="4" max="4" width="26.42578125" customWidth="1"/>
    <col min="9" max="9" width="27.5703125" customWidth="1"/>
    <col min="14" max="14" width="22" customWidth="1"/>
    <col min="19" max="19" width="27.140625" customWidth="1"/>
    <col min="24" max="24" width="23.42578125" customWidth="1"/>
  </cols>
  <sheetData>
    <row r="1" spans="1:26" ht="18.75" x14ac:dyDescent="0.3">
      <c r="D1" s="24" t="s">
        <v>7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s="8" customFormat="1" ht="63" customHeight="1" x14ac:dyDescent="0.25">
      <c r="B2" s="5" t="s">
        <v>0</v>
      </c>
      <c r="D2" s="18" t="s">
        <v>8</v>
      </c>
      <c r="E2" s="13" t="s">
        <v>0</v>
      </c>
      <c r="F2" s="13" t="s">
        <v>381</v>
      </c>
      <c r="G2" s="19"/>
      <c r="H2" s="19"/>
      <c r="I2" s="18" t="s">
        <v>9</v>
      </c>
      <c r="J2" s="13" t="s">
        <v>0</v>
      </c>
      <c r="K2" s="13" t="s">
        <v>381</v>
      </c>
      <c r="N2" s="18" t="s">
        <v>10</v>
      </c>
      <c r="O2" s="13" t="s">
        <v>0</v>
      </c>
      <c r="P2" s="13" t="s">
        <v>381</v>
      </c>
      <c r="S2" s="18" t="s">
        <v>11</v>
      </c>
      <c r="T2" s="13" t="s">
        <v>0</v>
      </c>
      <c r="U2" s="13" t="s">
        <v>381</v>
      </c>
      <c r="X2" s="18" t="s">
        <v>12</v>
      </c>
      <c r="Y2" s="13" t="s">
        <v>0</v>
      </c>
      <c r="Z2" s="13" t="s">
        <v>381</v>
      </c>
    </row>
    <row r="3" spans="1:26" ht="15.75" x14ac:dyDescent="0.25">
      <c r="A3" t="s">
        <v>380</v>
      </c>
      <c r="B3" s="11">
        <v>128</v>
      </c>
      <c r="D3" s="17" t="s">
        <v>52</v>
      </c>
      <c r="E3" s="22">
        <f>COUNTIF(Sheet1!$G$4:$G$131,"Strongly Disagree")</f>
        <v>3</v>
      </c>
      <c r="F3" s="23">
        <f>E3/$B$3*100</f>
        <v>2.34375</v>
      </c>
      <c r="G3" s="6"/>
      <c r="H3" s="6"/>
      <c r="I3" s="17" t="s">
        <v>52</v>
      </c>
      <c r="J3" s="22">
        <f>COUNTIF(Sheet1!$H$4:$H$131,"Strongly Disagree")</f>
        <v>2</v>
      </c>
      <c r="K3" s="23">
        <f>J3/$B$3*100</f>
        <v>1.5625</v>
      </c>
      <c r="N3" s="17" t="s">
        <v>52</v>
      </c>
      <c r="O3" s="22">
        <f>COUNTIF(Sheet1!$I$4:$I$131,"Strongly Disagree")</f>
        <v>1</v>
      </c>
      <c r="P3" s="23">
        <f>O3/$B$3*100</f>
        <v>0.78125</v>
      </c>
      <c r="S3" s="17" t="s">
        <v>52</v>
      </c>
      <c r="T3" s="22">
        <f>COUNTIF(Sheet1!$J$4:$J$131,"Strongly Disagree")</f>
        <v>1</v>
      </c>
      <c r="U3" s="23">
        <f>T3/$B$3*100</f>
        <v>0.78125</v>
      </c>
      <c r="X3" s="17" t="s">
        <v>52</v>
      </c>
      <c r="Y3" s="22">
        <f>COUNTIF(Sheet1!$K$4:$K$131,"Strongly Disagree")</f>
        <v>3</v>
      </c>
      <c r="Z3" s="23">
        <f>Y3/$B$3*100</f>
        <v>2.34375</v>
      </c>
    </row>
    <row r="4" spans="1:26" ht="15.75" x14ac:dyDescent="0.25">
      <c r="D4" s="17" t="s">
        <v>53</v>
      </c>
      <c r="E4" s="22">
        <f>COUNTIF(Sheet1!$G$4:$G$131,"Disagree")</f>
        <v>3</v>
      </c>
      <c r="F4" s="23">
        <f t="shared" ref="F4:F8" si="0">E4/$B$3*100</f>
        <v>2.34375</v>
      </c>
      <c r="G4" s="6"/>
      <c r="H4" s="6"/>
      <c r="I4" s="17" t="s">
        <v>53</v>
      </c>
      <c r="J4" s="22">
        <f>COUNTIF(Sheet1!$H$4:$H$131,"Disagree")</f>
        <v>0</v>
      </c>
      <c r="K4" s="23">
        <f t="shared" ref="K4:K8" si="1">J4/$B$3*100</f>
        <v>0</v>
      </c>
      <c r="N4" s="17" t="s">
        <v>53</v>
      </c>
      <c r="O4" s="22">
        <f>COUNTIF(Sheet1!$I$4:$I$131,"Disagree")</f>
        <v>7</v>
      </c>
      <c r="P4" s="23">
        <f t="shared" ref="P4:P8" si="2">O4/$B$3*100</f>
        <v>5.46875</v>
      </c>
      <c r="S4" s="17" t="s">
        <v>53</v>
      </c>
      <c r="T4" s="22">
        <f>COUNTIF(Sheet1!$J$4:$J$131,"Disagree")</f>
        <v>2</v>
      </c>
      <c r="U4" s="23">
        <f t="shared" ref="U4:U8" si="3">T4/$B$3*100</f>
        <v>1.5625</v>
      </c>
      <c r="X4" s="17" t="s">
        <v>53</v>
      </c>
      <c r="Y4" s="22">
        <f>COUNTIF(Sheet1!$K$4:$K$131,"Disagree")</f>
        <v>6</v>
      </c>
      <c r="Z4" s="23">
        <f t="shared" ref="Z4:Z8" si="4">Y4/$B$3*100</f>
        <v>4.6875</v>
      </c>
    </row>
    <row r="5" spans="1:26" ht="15.75" x14ac:dyDescent="0.25">
      <c r="D5" s="17" t="s">
        <v>54</v>
      </c>
      <c r="E5" s="22">
        <f>COUNTIF(Sheet1!$G$4:$G$131,"Neutral")</f>
        <v>45</v>
      </c>
      <c r="F5" s="23">
        <f t="shared" si="0"/>
        <v>35.15625</v>
      </c>
      <c r="G5" s="6"/>
      <c r="H5" s="6"/>
      <c r="I5" s="17" t="s">
        <v>54</v>
      </c>
      <c r="J5" s="22">
        <f>COUNTIF(Sheet1!$H$4:$H$131,"Neutral")</f>
        <v>28</v>
      </c>
      <c r="K5" s="23">
        <f t="shared" si="1"/>
        <v>21.875</v>
      </c>
      <c r="N5" s="17" t="s">
        <v>54</v>
      </c>
      <c r="O5" s="22">
        <f>COUNTIF(Sheet1!$I$4:$I$131,"Neutral")</f>
        <v>45</v>
      </c>
      <c r="P5" s="23">
        <f t="shared" si="2"/>
        <v>35.15625</v>
      </c>
      <c r="S5" s="17" t="s">
        <v>54</v>
      </c>
      <c r="T5" s="22">
        <f>COUNTIF(Sheet1!$J$4:$J$131,"Neutral")</f>
        <v>29</v>
      </c>
      <c r="U5" s="23">
        <f t="shared" si="3"/>
        <v>22.65625</v>
      </c>
      <c r="X5" s="17" t="s">
        <v>54</v>
      </c>
      <c r="Y5" s="22">
        <f>COUNTIF(Sheet1!$K$4:$K$131,"Neutral")</f>
        <v>44</v>
      </c>
      <c r="Z5" s="23">
        <f t="shared" si="4"/>
        <v>34.375</v>
      </c>
    </row>
    <row r="6" spans="1:26" ht="15.75" x14ac:dyDescent="0.25">
      <c r="D6" s="17" t="s">
        <v>55</v>
      </c>
      <c r="E6" s="22">
        <f>COUNTIF(Sheet1!$G$4:$G$131,"Agree")</f>
        <v>57</v>
      </c>
      <c r="F6" s="23">
        <f t="shared" si="0"/>
        <v>44.53125</v>
      </c>
      <c r="G6" s="6"/>
      <c r="H6" s="6"/>
      <c r="I6" s="17" t="s">
        <v>55</v>
      </c>
      <c r="J6" s="22">
        <f>COUNTIF(Sheet1!$H$4:$H$131,"Agree")</f>
        <v>70</v>
      </c>
      <c r="K6" s="23">
        <f t="shared" si="1"/>
        <v>54.6875</v>
      </c>
      <c r="N6" s="17" t="s">
        <v>55</v>
      </c>
      <c r="O6" s="22">
        <f>COUNTIF(Sheet1!$I$4:$I$131,"Agree")</f>
        <v>54</v>
      </c>
      <c r="P6" s="23">
        <f t="shared" si="2"/>
        <v>42.1875</v>
      </c>
      <c r="S6" s="17" t="s">
        <v>55</v>
      </c>
      <c r="T6" s="22">
        <f>COUNTIF(Sheet1!$J$4:$J$131,"Agree")</f>
        <v>60</v>
      </c>
      <c r="U6" s="23">
        <f t="shared" si="3"/>
        <v>46.875</v>
      </c>
      <c r="X6" s="17" t="s">
        <v>55</v>
      </c>
      <c r="Y6" s="22">
        <f>COUNTIF(Sheet1!$K$4:$K$131,"Agree")</f>
        <v>47</v>
      </c>
      <c r="Z6" s="23">
        <f t="shared" si="4"/>
        <v>36.71875</v>
      </c>
    </row>
    <row r="7" spans="1:26" ht="15.75" x14ac:dyDescent="0.25">
      <c r="D7" s="17" t="s">
        <v>56</v>
      </c>
      <c r="E7" s="22">
        <f>COUNTIF(Sheet1!$G$4:$G$131,"Strongly Agree")</f>
        <v>20</v>
      </c>
      <c r="F7" s="23">
        <f t="shared" si="0"/>
        <v>15.625</v>
      </c>
      <c r="G7" s="6"/>
      <c r="H7" s="6"/>
      <c r="I7" s="17" t="s">
        <v>56</v>
      </c>
      <c r="J7" s="22">
        <f>COUNTIF(Sheet1!$H$4:$H$131,"Strongly Agree")</f>
        <v>26</v>
      </c>
      <c r="K7" s="23">
        <f t="shared" si="1"/>
        <v>20.3125</v>
      </c>
      <c r="N7" s="17" t="s">
        <v>56</v>
      </c>
      <c r="O7" s="22">
        <f>COUNTIF(Sheet1!$I$4:$I$131,"Strongly Agree")</f>
        <v>20</v>
      </c>
      <c r="P7" s="23">
        <f t="shared" si="2"/>
        <v>15.625</v>
      </c>
      <c r="S7" s="17" t="s">
        <v>56</v>
      </c>
      <c r="T7" s="22">
        <f>COUNTIF(Sheet1!$J$4:$J$131,"Strongly Agree")</f>
        <v>35</v>
      </c>
      <c r="U7" s="23">
        <f t="shared" si="3"/>
        <v>27.34375</v>
      </c>
      <c r="X7" s="17" t="s">
        <v>56</v>
      </c>
      <c r="Y7" s="22">
        <f>COUNTIF(Sheet1!$K$4:$K$131,"Strongly Agree")</f>
        <v>26</v>
      </c>
      <c r="Z7" s="23">
        <f t="shared" si="4"/>
        <v>20.3125</v>
      </c>
    </row>
    <row r="8" spans="1:26" ht="15.75" x14ac:dyDescent="0.25">
      <c r="D8" s="17" t="s">
        <v>385</v>
      </c>
      <c r="E8" s="22">
        <f>COUNTIF(Sheet1!$G$4:$G$131," -")</f>
        <v>0</v>
      </c>
      <c r="F8" s="23">
        <f t="shared" si="0"/>
        <v>0</v>
      </c>
      <c r="I8" s="17" t="s">
        <v>385</v>
      </c>
      <c r="J8" s="22">
        <f>COUNTIF(Sheet1!$H$4:$H$131," -")</f>
        <v>2</v>
      </c>
      <c r="K8" s="23">
        <f t="shared" si="1"/>
        <v>1.5625</v>
      </c>
      <c r="N8" s="17" t="s">
        <v>385</v>
      </c>
      <c r="O8" s="22">
        <f>COUNTIF(Sheet1!$I$4:$I$131," -")</f>
        <v>1</v>
      </c>
      <c r="P8" s="23">
        <f t="shared" si="2"/>
        <v>0.78125</v>
      </c>
      <c r="S8" s="17" t="s">
        <v>385</v>
      </c>
      <c r="T8" s="22">
        <f>COUNTIF(Sheet1!$J$4:$J$131," -")</f>
        <v>1</v>
      </c>
      <c r="U8" s="23">
        <f t="shared" si="3"/>
        <v>0.78125</v>
      </c>
      <c r="X8" s="17" t="s">
        <v>385</v>
      </c>
      <c r="Y8" s="22">
        <f>COUNTIF(Sheet1!$K$4:$K$131," -")</f>
        <v>2</v>
      </c>
      <c r="Z8" s="23">
        <f t="shared" si="4"/>
        <v>1.5625</v>
      </c>
    </row>
    <row r="10" spans="1:26" x14ac:dyDescent="0.25">
      <c r="E10">
        <f>SUM(E3:E8)</f>
        <v>128</v>
      </c>
      <c r="F10">
        <f>SUM(F3:F8)</f>
        <v>100</v>
      </c>
      <c r="J10">
        <f>SUM(J3:J8)</f>
        <v>128</v>
      </c>
      <c r="K10">
        <f>SUM(K3:K8)</f>
        <v>100</v>
      </c>
      <c r="O10">
        <f>SUM(O3:O8)</f>
        <v>128</v>
      </c>
      <c r="P10">
        <f>SUM(P3:P8)</f>
        <v>100</v>
      </c>
      <c r="T10">
        <f>SUM(T3:T8)</f>
        <v>128</v>
      </c>
      <c r="U10">
        <f>SUM(U3:U8)</f>
        <v>100</v>
      </c>
      <c r="Y10">
        <f>SUM(Y3:Y8)</f>
        <v>128</v>
      </c>
      <c r="Z10">
        <f>SUM(Z3:Z8)</f>
        <v>100</v>
      </c>
    </row>
    <row r="28" spans="5:10" ht="225" x14ac:dyDescent="0.25">
      <c r="E28" s="40" t="s">
        <v>406</v>
      </c>
      <c r="F28" s="40" t="s">
        <v>8</v>
      </c>
      <c r="G28" s="40" t="s">
        <v>9</v>
      </c>
      <c r="H28" s="40" t="s">
        <v>10</v>
      </c>
      <c r="I28" s="40" t="s">
        <v>11</v>
      </c>
      <c r="J28" s="40" t="s">
        <v>12</v>
      </c>
    </row>
    <row r="29" spans="5:10" x14ac:dyDescent="0.25">
      <c r="E29" t="s">
        <v>52</v>
      </c>
      <c r="F29" s="42">
        <v>2.34375E-2</v>
      </c>
      <c r="G29" s="42">
        <v>1.5625E-2</v>
      </c>
      <c r="H29" s="42">
        <v>7.8125E-3</v>
      </c>
      <c r="I29" s="42">
        <v>7.8125E-3</v>
      </c>
      <c r="J29" s="42">
        <v>2.34375E-2</v>
      </c>
    </row>
    <row r="30" spans="5:10" x14ac:dyDescent="0.25">
      <c r="E30" t="s">
        <v>53</v>
      </c>
      <c r="F30" s="42">
        <v>2.34375E-2</v>
      </c>
      <c r="G30" s="42">
        <v>0</v>
      </c>
      <c r="H30" s="42">
        <v>5.46875E-2</v>
      </c>
      <c r="I30" s="42">
        <v>1.5625E-2</v>
      </c>
      <c r="J30" s="42">
        <v>4.6875E-2</v>
      </c>
    </row>
    <row r="31" spans="5:10" x14ac:dyDescent="0.25">
      <c r="E31" t="s">
        <v>54</v>
      </c>
      <c r="F31" s="42">
        <v>0.3515625</v>
      </c>
      <c r="G31" s="42">
        <v>0.21875</v>
      </c>
      <c r="H31" s="42">
        <v>0.3515625</v>
      </c>
      <c r="I31" s="42">
        <v>0.2265625</v>
      </c>
      <c r="J31" s="42">
        <v>0.34375</v>
      </c>
    </row>
    <row r="32" spans="5:10" x14ac:dyDescent="0.25">
      <c r="E32" t="s">
        <v>55</v>
      </c>
      <c r="F32" s="42">
        <v>0.4453125</v>
      </c>
      <c r="G32" s="42">
        <v>0.546875</v>
      </c>
      <c r="H32" s="42">
        <v>0.421875</v>
      </c>
      <c r="I32" s="42">
        <v>0.46875</v>
      </c>
      <c r="J32" s="42">
        <v>0.3671875</v>
      </c>
    </row>
    <row r="33" spans="5:10" x14ac:dyDescent="0.25">
      <c r="E33" t="s">
        <v>56</v>
      </c>
      <c r="F33" s="42">
        <v>0.15625</v>
      </c>
      <c r="G33" s="42">
        <v>0.203125</v>
      </c>
      <c r="H33" s="42">
        <v>0.15625</v>
      </c>
      <c r="I33" s="42">
        <v>0.2734375</v>
      </c>
      <c r="J33" s="42">
        <v>0.203125</v>
      </c>
    </row>
    <row r="34" spans="5:10" x14ac:dyDescent="0.25">
      <c r="E34" t="s">
        <v>385</v>
      </c>
      <c r="F34" s="42">
        <v>0</v>
      </c>
      <c r="G34" s="42">
        <v>1.5625E-2</v>
      </c>
      <c r="H34" s="42">
        <v>7.8125E-3</v>
      </c>
      <c r="I34" s="42">
        <v>7.8125E-3</v>
      </c>
      <c r="J34" s="42">
        <v>1.5625E-2</v>
      </c>
    </row>
    <row r="37" spans="5:10" x14ac:dyDescent="0.25">
      <c r="F37" s="43"/>
      <c r="G37" s="43"/>
      <c r="H37" s="43"/>
      <c r="I37" s="43"/>
      <c r="J37" s="43"/>
    </row>
    <row r="38" spans="5:10" x14ac:dyDescent="0.25">
      <c r="F38" s="43"/>
      <c r="G38" s="43"/>
      <c r="H38" s="43"/>
      <c r="I38" s="43"/>
      <c r="J38" s="43"/>
    </row>
    <row r="39" spans="5:10" x14ac:dyDescent="0.25">
      <c r="F39" s="43"/>
      <c r="G39" s="43"/>
      <c r="H39" s="43"/>
      <c r="I39" s="43"/>
      <c r="J39" s="43"/>
    </row>
    <row r="40" spans="5:10" x14ac:dyDescent="0.25">
      <c r="F40" s="43"/>
      <c r="G40" s="43"/>
      <c r="H40" s="43"/>
      <c r="I40" s="43"/>
      <c r="J40" s="43"/>
    </row>
    <row r="41" spans="5:10" x14ac:dyDescent="0.25">
      <c r="F41" s="43"/>
      <c r="G41" s="43"/>
      <c r="H41" s="43"/>
      <c r="I41" s="43"/>
      <c r="J41" s="43"/>
    </row>
    <row r="42" spans="5:10" x14ac:dyDescent="0.25">
      <c r="F42" s="43"/>
      <c r="G42" s="43"/>
      <c r="H42" s="43"/>
      <c r="I42" s="43"/>
      <c r="J42" s="43"/>
    </row>
    <row r="45" spans="5:10" ht="225" x14ac:dyDescent="0.25">
      <c r="E45" s="40" t="s">
        <v>406</v>
      </c>
      <c r="F45" s="40" t="s">
        <v>8</v>
      </c>
      <c r="G45" s="40" t="s">
        <v>9</v>
      </c>
      <c r="H45" s="40" t="s">
        <v>10</v>
      </c>
      <c r="I45" s="40" t="s">
        <v>11</v>
      </c>
      <c r="J45" s="40" t="s">
        <v>12</v>
      </c>
    </row>
    <row r="46" spans="5:10" x14ac:dyDescent="0.25">
      <c r="E46" t="s">
        <v>52</v>
      </c>
      <c r="F46" s="10">
        <v>2.34375</v>
      </c>
      <c r="G46" s="10">
        <v>1.5625</v>
      </c>
      <c r="H46" s="10">
        <v>0.78125</v>
      </c>
      <c r="I46" s="10">
        <v>0.78125</v>
      </c>
      <c r="J46" s="10">
        <v>2.34375</v>
      </c>
    </row>
    <row r="47" spans="5:10" x14ac:dyDescent="0.25">
      <c r="E47" t="s">
        <v>53</v>
      </c>
      <c r="F47" s="10">
        <v>2.34375</v>
      </c>
      <c r="G47" s="10">
        <v>0</v>
      </c>
      <c r="H47" s="10">
        <v>5.46875</v>
      </c>
      <c r="I47" s="10">
        <v>1.5625</v>
      </c>
      <c r="J47" s="10">
        <v>4.6875</v>
      </c>
    </row>
    <row r="48" spans="5:10" x14ac:dyDescent="0.25">
      <c r="E48" t="s">
        <v>54</v>
      </c>
      <c r="F48" s="10">
        <v>35.15625</v>
      </c>
      <c r="G48" s="10">
        <v>21.875</v>
      </c>
      <c r="H48" s="10">
        <v>35.15625</v>
      </c>
      <c r="I48" s="10">
        <v>22.65625</v>
      </c>
      <c r="J48" s="10">
        <v>34.375</v>
      </c>
    </row>
    <row r="49" spans="5:10" x14ac:dyDescent="0.25">
      <c r="E49" t="s">
        <v>55</v>
      </c>
      <c r="F49" s="10">
        <v>44.53125</v>
      </c>
      <c r="G49" s="10">
        <v>54.6875</v>
      </c>
      <c r="H49" s="10">
        <v>42.1875</v>
      </c>
      <c r="I49" s="10">
        <v>46.875</v>
      </c>
      <c r="J49" s="10">
        <v>36.71875</v>
      </c>
    </row>
    <row r="50" spans="5:10" x14ac:dyDescent="0.25">
      <c r="E50" t="s">
        <v>56</v>
      </c>
      <c r="F50" s="10">
        <v>15.625</v>
      </c>
      <c r="G50" s="10">
        <v>20.3125</v>
      </c>
      <c r="H50" s="10">
        <v>15.625</v>
      </c>
      <c r="I50" s="10">
        <v>27.34375</v>
      </c>
      <c r="J50" s="10">
        <v>20.3125</v>
      </c>
    </row>
    <row r="51" spans="5:10" x14ac:dyDescent="0.25">
      <c r="E51" t="s">
        <v>385</v>
      </c>
      <c r="F51" s="10">
        <v>0</v>
      </c>
      <c r="G51" s="10">
        <v>1.5625</v>
      </c>
      <c r="H51" s="10">
        <v>0.78125</v>
      </c>
      <c r="I51" s="10">
        <v>0.78125</v>
      </c>
      <c r="J51" s="10">
        <v>1.5625</v>
      </c>
    </row>
  </sheetData>
  <mergeCells count="1">
    <mergeCell ref="D1:Z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51DA-24B9-4958-A029-4C6F2F305C7B}">
  <dimension ref="A1:AD21"/>
  <sheetViews>
    <sheetView workbookViewId="0">
      <selection activeCell="E15" sqref="E15"/>
    </sheetView>
  </sheetViews>
  <sheetFormatPr defaultRowHeight="15" x14ac:dyDescent="0.25"/>
  <cols>
    <col min="4" max="4" width="26" customWidth="1"/>
    <col min="9" max="9" width="22.42578125" customWidth="1"/>
    <col min="13" max="13" width="26.28515625" customWidth="1"/>
    <col min="18" max="18" width="22" customWidth="1"/>
    <col min="23" max="23" width="22.5703125" customWidth="1"/>
    <col min="28" max="28" width="24.5703125" customWidth="1"/>
  </cols>
  <sheetData>
    <row r="1" spans="1:30" ht="18.75" x14ac:dyDescent="0.3">
      <c r="D1" s="24" t="s">
        <v>13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s="8" customFormat="1" ht="66.75" customHeight="1" x14ac:dyDescent="0.25">
      <c r="B2" s="5" t="s">
        <v>0</v>
      </c>
      <c r="D2" s="18" t="s">
        <v>15</v>
      </c>
      <c r="E2" s="13" t="s">
        <v>0</v>
      </c>
      <c r="F2" s="13" t="s">
        <v>381</v>
      </c>
      <c r="I2" s="18" t="s">
        <v>14</v>
      </c>
      <c r="J2" s="13" t="s">
        <v>0</v>
      </c>
      <c r="K2" s="13" t="s">
        <v>381</v>
      </c>
      <c r="M2" s="18" t="s">
        <v>16</v>
      </c>
      <c r="N2" s="13" t="s">
        <v>0</v>
      </c>
      <c r="O2" s="13" t="s">
        <v>381</v>
      </c>
      <c r="R2" s="18" t="s">
        <v>17</v>
      </c>
      <c r="S2" s="13" t="s">
        <v>0</v>
      </c>
      <c r="T2" s="13" t="s">
        <v>381</v>
      </c>
      <c r="U2" s="25"/>
      <c r="W2" s="18" t="s">
        <v>18</v>
      </c>
      <c r="X2" s="13" t="s">
        <v>0</v>
      </c>
      <c r="Y2" s="13" t="s">
        <v>381</v>
      </c>
      <c r="Z2" s="25"/>
      <c r="AB2" s="18" t="s">
        <v>19</v>
      </c>
      <c r="AC2" s="13" t="s">
        <v>0</v>
      </c>
      <c r="AD2" s="13" t="s">
        <v>381</v>
      </c>
    </row>
    <row r="3" spans="1:30" ht="15.75" x14ac:dyDescent="0.25">
      <c r="A3" t="s">
        <v>380</v>
      </c>
      <c r="B3" s="11">
        <v>128</v>
      </c>
      <c r="D3" s="17" t="s">
        <v>52</v>
      </c>
      <c r="E3" s="22">
        <f>COUNTIF(Sheet1!$L$4:$L$131,"Strongly Disagree")</f>
        <v>2</v>
      </c>
      <c r="F3" s="23">
        <f>E3/$B$3*100</f>
        <v>1.5625</v>
      </c>
      <c r="I3" s="17" t="s">
        <v>52</v>
      </c>
      <c r="J3" s="22">
        <f>COUNTIF(Sheet1!$M$4:$M$131,"Strongly Disagree")</f>
        <v>3</v>
      </c>
      <c r="K3" s="23">
        <f>J3/$B$3*100</f>
        <v>2.34375</v>
      </c>
      <c r="M3" s="17" t="s">
        <v>52</v>
      </c>
      <c r="N3" s="22">
        <f>COUNTIF(Sheet1!$N$4:$N$131,"Strongly Disagree")</f>
        <v>2</v>
      </c>
      <c r="O3" s="23">
        <f>N3/$B$3*100</f>
        <v>1.5625</v>
      </c>
      <c r="R3" s="17" t="s">
        <v>52</v>
      </c>
      <c r="S3" s="22">
        <f>COUNTIF(Sheet1!$O$4:$O$131,"Strongly Disagree")</f>
        <v>2</v>
      </c>
      <c r="T3" s="23">
        <f>S3/$B$3*100</f>
        <v>1.5625</v>
      </c>
      <c r="U3" s="26"/>
      <c r="W3" s="17" t="s">
        <v>52</v>
      </c>
      <c r="X3" s="22">
        <f>COUNTIF(Sheet1!$P$4:$P$131,"Strongly Disagree")</f>
        <v>3</v>
      </c>
      <c r="Y3" s="23">
        <f>X3/$B$3*100</f>
        <v>2.34375</v>
      </c>
      <c r="Z3" s="26"/>
      <c r="AB3" s="17" t="s">
        <v>52</v>
      </c>
      <c r="AC3" s="22">
        <f>COUNTIF(Sheet1!$Q$4:$Q$131,"Strongly Disagree")</f>
        <v>22</v>
      </c>
      <c r="AD3" s="23">
        <f>AC3/$B$3*100</f>
        <v>17.1875</v>
      </c>
    </row>
    <row r="4" spans="1:30" ht="15.75" x14ac:dyDescent="0.25">
      <c r="D4" s="17" t="s">
        <v>53</v>
      </c>
      <c r="E4" s="22">
        <f>COUNTIF(Sheet1!$L$4:$L$131,"Disagree")</f>
        <v>3</v>
      </c>
      <c r="F4" s="23">
        <f t="shared" ref="F4:F8" si="0">E4/$B$3*100</f>
        <v>2.34375</v>
      </c>
      <c r="I4" s="17" t="s">
        <v>53</v>
      </c>
      <c r="J4" s="22">
        <f>COUNTIF(Sheet1!$M$4:$M$131,"Disagree")</f>
        <v>5</v>
      </c>
      <c r="K4" s="23">
        <f t="shared" ref="K4:K8" si="1">J4/$B$3*100</f>
        <v>3.90625</v>
      </c>
      <c r="M4" s="17" t="s">
        <v>53</v>
      </c>
      <c r="N4" s="22">
        <f>COUNTIF(Sheet1!$N$4:$N$131,"Disagree")</f>
        <v>20</v>
      </c>
      <c r="O4" s="23">
        <f t="shared" ref="O4:O8" si="2">N4/$B$3*100</f>
        <v>15.625</v>
      </c>
      <c r="R4" s="17" t="s">
        <v>53</v>
      </c>
      <c r="S4" s="22">
        <f>COUNTIF(Sheet1!$O$4:$O$131,"Disagree")</f>
        <v>6</v>
      </c>
      <c r="T4" s="23">
        <f t="shared" ref="T4:T8" si="3">S4/$B$3*100</f>
        <v>4.6875</v>
      </c>
      <c r="W4" s="17" t="s">
        <v>53</v>
      </c>
      <c r="X4" s="22">
        <f>COUNTIF(Sheet1!$P$4:$P$131,"Disagree")</f>
        <v>3</v>
      </c>
      <c r="Y4" s="23">
        <f t="shared" ref="Y4:Y8" si="4">X4/$B$3*100</f>
        <v>2.34375</v>
      </c>
      <c r="AB4" s="17" t="s">
        <v>53</v>
      </c>
      <c r="AC4" s="22">
        <f>COUNTIF(Sheet1!$Q$4:$Q$131,"Disagree")</f>
        <v>45</v>
      </c>
      <c r="AD4" s="23">
        <f t="shared" ref="AD4:AD8" si="5">AC4/$B$3*100</f>
        <v>35.15625</v>
      </c>
    </row>
    <row r="5" spans="1:30" ht="15.75" x14ac:dyDescent="0.25">
      <c r="D5" s="17" t="s">
        <v>54</v>
      </c>
      <c r="E5" s="22">
        <f>COUNTIF(Sheet1!$L$4:$L$131,"Neutral")</f>
        <v>29</v>
      </c>
      <c r="F5" s="23">
        <f t="shared" si="0"/>
        <v>22.65625</v>
      </c>
      <c r="I5" s="17" t="s">
        <v>54</v>
      </c>
      <c r="J5" s="22">
        <f>COUNTIF(Sheet1!$M$4:$M$131,"Neutral")</f>
        <v>28</v>
      </c>
      <c r="K5" s="23">
        <f t="shared" si="1"/>
        <v>21.875</v>
      </c>
      <c r="M5" s="17" t="s">
        <v>54</v>
      </c>
      <c r="N5" s="22">
        <f>COUNTIF(Sheet1!$N$4:$N$131,"Neutral")</f>
        <v>39</v>
      </c>
      <c r="O5" s="23">
        <f t="shared" si="2"/>
        <v>30.46875</v>
      </c>
      <c r="R5" s="17" t="s">
        <v>54</v>
      </c>
      <c r="S5" s="22">
        <f>COUNTIF(Sheet1!$O$4:$O$131,"Neutral")</f>
        <v>46</v>
      </c>
      <c r="T5" s="23">
        <f t="shared" si="3"/>
        <v>35.9375</v>
      </c>
      <c r="W5" s="17" t="s">
        <v>54</v>
      </c>
      <c r="X5" s="22">
        <f>COUNTIF(Sheet1!$P$4:$P$131,"Neutral")</f>
        <v>33</v>
      </c>
      <c r="Y5" s="23">
        <f t="shared" si="4"/>
        <v>25.78125</v>
      </c>
      <c r="AB5" s="17" t="s">
        <v>54</v>
      </c>
      <c r="AC5" s="22">
        <f>COUNTIF(Sheet1!$Q$4:$Q$131,"Neutral")</f>
        <v>34</v>
      </c>
      <c r="AD5" s="23">
        <f t="shared" si="5"/>
        <v>26.5625</v>
      </c>
    </row>
    <row r="6" spans="1:30" ht="15.75" x14ac:dyDescent="0.25">
      <c r="D6" s="17" t="s">
        <v>55</v>
      </c>
      <c r="E6" s="22">
        <f>COUNTIF(Sheet1!$L$4:$L$131,"Agree")</f>
        <v>69</v>
      </c>
      <c r="F6" s="23">
        <f t="shared" si="0"/>
        <v>53.90625</v>
      </c>
      <c r="I6" s="17" t="s">
        <v>55</v>
      </c>
      <c r="J6" s="22">
        <f>COUNTIF(Sheet1!$M$4:$M$131,"Agree")</f>
        <v>61</v>
      </c>
      <c r="K6" s="23">
        <f t="shared" si="1"/>
        <v>47.65625</v>
      </c>
      <c r="M6" s="17" t="s">
        <v>55</v>
      </c>
      <c r="N6" s="22">
        <f>COUNTIF(Sheet1!$N$4:$N$131,"Agree")</f>
        <v>46</v>
      </c>
      <c r="O6" s="23">
        <f t="shared" si="2"/>
        <v>35.9375</v>
      </c>
      <c r="R6" s="17" t="s">
        <v>55</v>
      </c>
      <c r="S6" s="22">
        <f>COUNTIF(Sheet1!$O$4:$O$131,"Agree")</f>
        <v>51</v>
      </c>
      <c r="T6" s="23">
        <f t="shared" si="3"/>
        <v>39.84375</v>
      </c>
      <c r="W6" s="17" t="s">
        <v>55</v>
      </c>
      <c r="X6" s="22">
        <f>COUNTIF(Sheet1!$P$4:$P$131,"Agree")</f>
        <v>62</v>
      </c>
      <c r="Y6" s="23">
        <f t="shared" si="4"/>
        <v>48.4375</v>
      </c>
      <c r="AB6" s="17" t="s">
        <v>55</v>
      </c>
      <c r="AC6" s="22">
        <f>COUNTIF(Sheet1!$Q$4:$Q$131,"Agree")</f>
        <v>16</v>
      </c>
      <c r="AD6" s="23">
        <f t="shared" si="5"/>
        <v>12.5</v>
      </c>
    </row>
    <row r="7" spans="1:30" ht="15.75" x14ac:dyDescent="0.25">
      <c r="D7" s="17" t="s">
        <v>56</v>
      </c>
      <c r="E7" s="22">
        <f>COUNTIF(Sheet1!$L$4:$L$131,"Strongly Agree")</f>
        <v>23</v>
      </c>
      <c r="F7" s="23">
        <f t="shared" si="0"/>
        <v>17.96875</v>
      </c>
      <c r="I7" s="17" t="s">
        <v>56</v>
      </c>
      <c r="J7" s="22">
        <f>COUNTIF(Sheet1!$M$4:$M$131,"Strongly Agree")</f>
        <v>29</v>
      </c>
      <c r="K7" s="23">
        <f t="shared" si="1"/>
        <v>22.65625</v>
      </c>
      <c r="M7" s="17" t="s">
        <v>56</v>
      </c>
      <c r="N7" s="22">
        <f>COUNTIF(Sheet1!$N$4:$N$131,"Strongly Agree")</f>
        <v>17</v>
      </c>
      <c r="O7" s="23">
        <f t="shared" si="2"/>
        <v>13.28125</v>
      </c>
      <c r="R7" s="17" t="s">
        <v>56</v>
      </c>
      <c r="S7" s="22">
        <f>COUNTIF(Sheet1!$O$4:$O$131,"Strongly Agree")</f>
        <v>19</v>
      </c>
      <c r="T7" s="23">
        <f t="shared" si="3"/>
        <v>14.84375</v>
      </c>
      <c r="W7" s="17" t="s">
        <v>56</v>
      </c>
      <c r="X7" s="22">
        <f>COUNTIF(Sheet1!$P$4:$P$131,"Strongly Agree")</f>
        <v>23</v>
      </c>
      <c r="Y7" s="23">
        <f t="shared" si="4"/>
        <v>17.96875</v>
      </c>
      <c r="AB7" s="17" t="s">
        <v>56</v>
      </c>
      <c r="AC7" s="22">
        <f>COUNTIF(Sheet1!$Q$4:$Q$131,"Strongly Agree")</f>
        <v>5</v>
      </c>
      <c r="AD7" s="23">
        <f t="shared" si="5"/>
        <v>3.90625</v>
      </c>
    </row>
    <row r="8" spans="1:30" ht="15.75" x14ac:dyDescent="0.25">
      <c r="D8" s="17" t="s">
        <v>385</v>
      </c>
      <c r="E8" s="22">
        <f>COUNTIF(Sheet1!$L$4:$L$131," -")</f>
        <v>2</v>
      </c>
      <c r="F8" s="23">
        <f t="shared" si="0"/>
        <v>1.5625</v>
      </c>
      <c r="I8" s="17" t="s">
        <v>385</v>
      </c>
      <c r="J8" s="22">
        <f>COUNTIF(Sheet1!$M$4:$M$131," -")</f>
        <v>2</v>
      </c>
      <c r="K8" s="23">
        <f t="shared" si="1"/>
        <v>1.5625</v>
      </c>
      <c r="M8" s="17" t="s">
        <v>385</v>
      </c>
      <c r="N8" s="22">
        <f>COUNTIF(Sheet1!$N$4:$N$131," -")</f>
        <v>4</v>
      </c>
      <c r="O8" s="23">
        <f t="shared" si="2"/>
        <v>3.125</v>
      </c>
      <c r="R8" s="17" t="s">
        <v>385</v>
      </c>
      <c r="S8" s="22">
        <f>COUNTIF(Sheet1!$O$4:$O$131," -")</f>
        <v>4</v>
      </c>
      <c r="T8" s="23">
        <f t="shared" si="3"/>
        <v>3.125</v>
      </c>
      <c r="U8" s="26"/>
      <c r="W8" s="17" t="s">
        <v>385</v>
      </c>
      <c r="X8" s="22">
        <f>COUNTIF(Sheet1!$P$4:$P$131," -")</f>
        <v>4</v>
      </c>
      <c r="Y8" s="23">
        <f t="shared" si="4"/>
        <v>3.125</v>
      </c>
      <c r="Z8" s="26"/>
      <c r="AB8" s="17" t="s">
        <v>385</v>
      </c>
      <c r="AC8" s="22">
        <f>COUNTIF(Sheet1!$Q$4:$Q$131," -")</f>
        <v>6</v>
      </c>
      <c r="AD8" s="23">
        <f t="shared" si="5"/>
        <v>4.6875</v>
      </c>
    </row>
    <row r="10" spans="1:30" x14ac:dyDescent="0.25">
      <c r="E10">
        <f>SUM(E3:E8)</f>
        <v>128</v>
      </c>
      <c r="F10">
        <f>SUM(F3:F8)</f>
        <v>100</v>
      </c>
      <c r="J10">
        <f>SUM(J3:J8)</f>
        <v>128</v>
      </c>
      <c r="K10">
        <f>SUM(K3:K8)</f>
        <v>100</v>
      </c>
      <c r="N10">
        <f>SUM(N3:N8)</f>
        <v>128</v>
      </c>
      <c r="O10" s="27">
        <f>SUM(O3:O8)</f>
        <v>100</v>
      </c>
      <c r="S10" s="27">
        <f>SUM(S3:S8)</f>
        <v>128</v>
      </c>
      <c r="T10" s="27">
        <f>SUM(T3:T8)</f>
        <v>100</v>
      </c>
      <c r="U10" s="27"/>
      <c r="V10" s="27"/>
      <c r="W10" s="27"/>
      <c r="X10" s="27">
        <f>SUM(X3:X8)</f>
        <v>128</v>
      </c>
      <c r="Y10" s="27">
        <f>SUM(Y3:Y8)</f>
        <v>100</v>
      </c>
      <c r="Z10" s="27"/>
      <c r="AA10" s="27"/>
      <c r="AB10" s="27"/>
      <c r="AC10" s="27">
        <f>SUM(AC3:AC8)</f>
        <v>128</v>
      </c>
      <c r="AD10" s="27">
        <f>SUM(AD3:AD8)</f>
        <v>100</v>
      </c>
    </row>
    <row r="15" spans="1:30" ht="165" x14ac:dyDescent="0.25">
      <c r="D15" s="18" t="s">
        <v>407</v>
      </c>
      <c r="E15" s="18" t="s">
        <v>15</v>
      </c>
      <c r="F15" s="18" t="s">
        <v>14</v>
      </c>
      <c r="G15" s="18" t="s">
        <v>16</v>
      </c>
      <c r="H15" s="18" t="s">
        <v>17</v>
      </c>
      <c r="I15" s="18" t="s">
        <v>18</v>
      </c>
      <c r="J15" s="18" t="s">
        <v>19</v>
      </c>
    </row>
    <row r="16" spans="1:30" ht="15.75" x14ac:dyDescent="0.25">
      <c r="D16" s="17" t="s">
        <v>52</v>
      </c>
      <c r="E16" s="44">
        <v>1.5625E-2</v>
      </c>
      <c r="F16" s="44">
        <v>2.34375E-2</v>
      </c>
      <c r="G16" s="44">
        <v>1.5625E-2</v>
      </c>
      <c r="H16" s="44">
        <v>1.5625E-2</v>
      </c>
      <c r="I16" s="44">
        <v>2.34375E-2</v>
      </c>
      <c r="J16" s="44">
        <v>0.171875</v>
      </c>
    </row>
    <row r="17" spans="4:10" ht="15.75" x14ac:dyDescent="0.25">
      <c r="D17" s="17" t="s">
        <v>53</v>
      </c>
      <c r="E17" s="44">
        <v>2.34375E-2</v>
      </c>
      <c r="F17" s="44">
        <v>3.90625E-2</v>
      </c>
      <c r="G17" s="44">
        <v>0.15625</v>
      </c>
      <c r="H17" s="44">
        <v>4.6875E-2</v>
      </c>
      <c r="I17" s="44">
        <v>2.34375E-2</v>
      </c>
      <c r="J17" s="44">
        <v>0.3515625</v>
      </c>
    </row>
    <row r="18" spans="4:10" ht="15.75" x14ac:dyDescent="0.25">
      <c r="D18" s="17" t="s">
        <v>54</v>
      </c>
      <c r="E18" s="44">
        <v>0.2265625</v>
      </c>
      <c r="F18" s="44">
        <v>0.21875</v>
      </c>
      <c r="G18" s="44">
        <v>0.3046875</v>
      </c>
      <c r="H18" s="44">
        <v>0.359375</v>
      </c>
      <c r="I18" s="44">
        <v>0.2578125</v>
      </c>
      <c r="J18" s="44">
        <v>0.265625</v>
      </c>
    </row>
    <row r="19" spans="4:10" ht="15.75" x14ac:dyDescent="0.25">
      <c r="D19" s="17" t="s">
        <v>55</v>
      </c>
      <c r="E19" s="44">
        <v>0.5390625</v>
      </c>
      <c r="F19" s="44">
        <v>0.4765625</v>
      </c>
      <c r="G19" s="44">
        <v>0.359375</v>
      </c>
      <c r="H19" s="44">
        <v>0.3984375</v>
      </c>
      <c r="I19" s="44">
        <v>0.484375</v>
      </c>
      <c r="J19" s="44">
        <v>0.125</v>
      </c>
    </row>
    <row r="20" spans="4:10" ht="15.75" x14ac:dyDescent="0.25">
      <c r="D20" s="17" t="s">
        <v>56</v>
      </c>
      <c r="E20" s="44">
        <v>0.1796875</v>
      </c>
      <c r="F20" s="44">
        <v>0.2265625</v>
      </c>
      <c r="G20" s="44">
        <v>0.1328125</v>
      </c>
      <c r="H20" s="44">
        <v>0.1484375</v>
      </c>
      <c r="I20" s="44">
        <v>0.1796875</v>
      </c>
      <c r="J20" s="44">
        <v>3.90625E-2</v>
      </c>
    </row>
    <row r="21" spans="4:10" ht="15.75" x14ac:dyDescent="0.25">
      <c r="D21" s="17" t="s">
        <v>385</v>
      </c>
      <c r="E21" s="44">
        <v>1.5625E-2</v>
      </c>
      <c r="F21" s="44">
        <v>1.5625E-2</v>
      </c>
      <c r="G21" s="44">
        <v>3.125E-2</v>
      </c>
      <c r="H21" s="44">
        <v>3.125E-2</v>
      </c>
      <c r="I21" s="44">
        <v>3.125E-2</v>
      </c>
      <c r="J21" s="44">
        <v>4.6875E-2</v>
      </c>
    </row>
  </sheetData>
  <mergeCells count="1">
    <mergeCell ref="D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DF5C-2369-4A3C-8BF8-A4388DD65F9D}">
  <dimension ref="A1:U18"/>
  <sheetViews>
    <sheetView topLeftCell="A4" workbookViewId="0">
      <selection activeCell="E12" sqref="E12"/>
    </sheetView>
  </sheetViews>
  <sheetFormatPr defaultRowHeight="15" x14ac:dyDescent="0.25"/>
  <cols>
    <col min="4" max="4" width="22" customWidth="1"/>
    <col min="9" max="9" width="19.7109375" customWidth="1"/>
    <col min="14" max="14" width="25.28515625" customWidth="1"/>
    <col min="19" max="19" width="26.42578125" customWidth="1"/>
  </cols>
  <sheetData>
    <row r="1" spans="1:21" ht="18.75" x14ac:dyDescent="0.3">
      <c r="D1" s="24" t="s">
        <v>20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s="8" customFormat="1" ht="51.75" customHeight="1" x14ac:dyDescent="0.25">
      <c r="B2" s="5" t="s">
        <v>0</v>
      </c>
      <c r="D2" s="18" t="s">
        <v>21</v>
      </c>
      <c r="E2" s="13" t="s">
        <v>0</v>
      </c>
      <c r="F2" s="13" t="s">
        <v>381</v>
      </c>
      <c r="I2" s="18" t="s">
        <v>22</v>
      </c>
      <c r="J2" s="13" t="s">
        <v>0</v>
      </c>
      <c r="K2" s="13" t="s">
        <v>381</v>
      </c>
      <c r="N2" s="18" t="s">
        <v>23</v>
      </c>
      <c r="O2" s="13" t="s">
        <v>0</v>
      </c>
      <c r="P2" s="13" t="s">
        <v>381</v>
      </c>
      <c r="S2" s="18" t="s">
        <v>24</v>
      </c>
      <c r="T2" s="13" t="s">
        <v>0</v>
      </c>
      <c r="U2" s="13" t="s">
        <v>381</v>
      </c>
    </row>
    <row r="3" spans="1:21" ht="15.75" x14ac:dyDescent="0.25">
      <c r="A3" t="s">
        <v>380</v>
      </c>
      <c r="B3" s="11">
        <v>128</v>
      </c>
      <c r="D3" s="17" t="s">
        <v>52</v>
      </c>
      <c r="E3" s="22">
        <f>COUNTIF(Sheet1!$R$4:$R$131,"Strongly Disagree")</f>
        <v>3</v>
      </c>
      <c r="F3" s="23">
        <f>E3/$B$3*100</f>
        <v>2.34375</v>
      </c>
      <c r="I3" s="17" t="s">
        <v>52</v>
      </c>
      <c r="J3" s="22">
        <f>COUNTIF(Sheet1!$S$4:$S$131,"Strongly Disagree")</f>
        <v>3</v>
      </c>
      <c r="K3" s="23">
        <f>J3/$B$3*100</f>
        <v>2.34375</v>
      </c>
      <c r="N3" s="17" t="s">
        <v>52</v>
      </c>
      <c r="O3" s="22">
        <f>COUNTIF(Sheet1!$T$4:$T$131,"Strongly Disagree")</f>
        <v>2</v>
      </c>
      <c r="P3" s="23">
        <f>O3/$B$3*100</f>
        <v>1.5625</v>
      </c>
      <c r="S3" s="17" t="s">
        <v>52</v>
      </c>
      <c r="T3" s="22">
        <f>COUNTIF(Sheet1!$U$4:$U$131,"Strongly Disagree")</f>
        <v>4</v>
      </c>
      <c r="U3" s="23">
        <f>T3/$B$3*100</f>
        <v>3.125</v>
      </c>
    </row>
    <row r="4" spans="1:21" ht="15.75" x14ac:dyDescent="0.25">
      <c r="D4" s="17" t="s">
        <v>53</v>
      </c>
      <c r="E4" s="22">
        <f>COUNTIF(Sheet1!$R$4:$R$131,"Disagree")</f>
        <v>8</v>
      </c>
      <c r="F4" s="23">
        <f t="shared" ref="F4:F8" si="0">E4/$B$3*100</f>
        <v>6.25</v>
      </c>
      <c r="I4" s="17" t="s">
        <v>53</v>
      </c>
      <c r="J4" s="22">
        <f>COUNTIF(Sheet1!$S$4:$S$131,"Disagree")</f>
        <v>5</v>
      </c>
      <c r="K4" s="23">
        <f t="shared" ref="K4:K8" si="1">J4/$B$3*100</f>
        <v>3.90625</v>
      </c>
      <c r="N4" s="17" t="s">
        <v>53</v>
      </c>
      <c r="O4" s="22">
        <f>COUNTIF(Sheet1!$T$4:$T$131,"Disagree")</f>
        <v>1</v>
      </c>
      <c r="P4" s="23">
        <f t="shared" ref="P4:P8" si="2">O4/$B$3*100</f>
        <v>0.78125</v>
      </c>
      <c r="S4" s="17" t="s">
        <v>53</v>
      </c>
      <c r="T4" s="22">
        <f>COUNTIF(Sheet1!$U$4:$U$131,"Disagree")</f>
        <v>5</v>
      </c>
      <c r="U4" s="23">
        <f t="shared" ref="U4:U8" si="3">T4/$B$3*100</f>
        <v>3.90625</v>
      </c>
    </row>
    <row r="5" spans="1:21" ht="15.75" x14ac:dyDescent="0.25">
      <c r="D5" s="17" t="s">
        <v>54</v>
      </c>
      <c r="E5" s="22">
        <f>COUNTIF(Sheet1!$R$4:$R$131,"Neutral")</f>
        <v>22</v>
      </c>
      <c r="F5" s="23">
        <f t="shared" si="0"/>
        <v>17.1875</v>
      </c>
      <c r="I5" s="17" t="s">
        <v>54</v>
      </c>
      <c r="J5" s="22">
        <f>COUNTIF(Sheet1!$S$4:$S$131,"Neutral")</f>
        <v>46</v>
      </c>
      <c r="K5" s="23">
        <f t="shared" si="1"/>
        <v>35.9375</v>
      </c>
      <c r="N5" s="17" t="s">
        <v>54</v>
      </c>
      <c r="O5" s="22">
        <f>COUNTIF(Sheet1!$T$4:$T$131,"Neutral")</f>
        <v>24</v>
      </c>
      <c r="P5" s="23">
        <f t="shared" si="2"/>
        <v>18.75</v>
      </c>
      <c r="S5" s="17" t="s">
        <v>54</v>
      </c>
      <c r="T5" s="22">
        <f>COUNTIF(Sheet1!$U$4:$U$131,"Neutral")</f>
        <v>39</v>
      </c>
      <c r="U5" s="23">
        <f t="shared" si="3"/>
        <v>30.46875</v>
      </c>
    </row>
    <row r="6" spans="1:21" ht="15.75" x14ac:dyDescent="0.25">
      <c r="D6" s="17" t="s">
        <v>55</v>
      </c>
      <c r="E6" s="22">
        <f>COUNTIF(Sheet1!$R$4:$R$131,"Agree")</f>
        <v>60</v>
      </c>
      <c r="F6" s="23">
        <f t="shared" si="0"/>
        <v>46.875</v>
      </c>
      <c r="I6" s="17" t="s">
        <v>55</v>
      </c>
      <c r="J6" s="22">
        <f>COUNTIF(Sheet1!$S$4:$S$131,"Agree")</f>
        <v>48</v>
      </c>
      <c r="K6" s="23">
        <f t="shared" si="1"/>
        <v>37.5</v>
      </c>
      <c r="N6" s="17" t="s">
        <v>55</v>
      </c>
      <c r="O6" s="22">
        <f>COUNTIF(Sheet1!$T$4:$T$131,"Agree")</f>
        <v>61</v>
      </c>
      <c r="P6" s="23">
        <f t="shared" si="2"/>
        <v>47.65625</v>
      </c>
      <c r="S6" s="17" t="s">
        <v>55</v>
      </c>
      <c r="T6" s="22">
        <f>COUNTIF(Sheet1!$U$4:$U$131,"Agree")</f>
        <v>52</v>
      </c>
      <c r="U6" s="23">
        <f t="shared" si="3"/>
        <v>40.625</v>
      </c>
    </row>
    <row r="7" spans="1:21" ht="15.75" x14ac:dyDescent="0.25">
      <c r="D7" s="17" t="s">
        <v>56</v>
      </c>
      <c r="E7" s="22">
        <f>COUNTIF(Sheet1!$R$4:$R$131,"Strongly Agree")</f>
        <v>31</v>
      </c>
      <c r="F7" s="23">
        <f t="shared" si="0"/>
        <v>24.21875</v>
      </c>
      <c r="I7" s="17" t="s">
        <v>56</v>
      </c>
      <c r="J7" s="22">
        <f>COUNTIF(Sheet1!$S$4:$S$131,"Strongly Agree")</f>
        <v>21</v>
      </c>
      <c r="K7" s="23">
        <f t="shared" si="1"/>
        <v>16.40625</v>
      </c>
      <c r="N7" s="17" t="s">
        <v>56</v>
      </c>
      <c r="O7" s="22">
        <f>COUNTIF(Sheet1!$T$4:$T$131,"Strongly Agree")</f>
        <v>36</v>
      </c>
      <c r="P7" s="23">
        <f t="shared" si="2"/>
        <v>28.125</v>
      </c>
      <c r="S7" s="17" t="s">
        <v>56</v>
      </c>
      <c r="T7" s="22">
        <f>COUNTIF(Sheet1!$U$4:$U$131,"Strongly Agree")</f>
        <v>23</v>
      </c>
      <c r="U7" s="23">
        <f t="shared" si="3"/>
        <v>17.96875</v>
      </c>
    </row>
    <row r="8" spans="1:21" ht="15.75" x14ac:dyDescent="0.25">
      <c r="D8" s="17" t="s">
        <v>385</v>
      </c>
      <c r="E8" s="22">
        <f>COUNTIF(Sheet1!$R$4:$R$131," -")</f>
        <v>4</v>
      </c>
      <c r="F8" s="23">
        <f t="shared" si="0"/>
        <v>3.125</v>
      </c>
      <c r="I8" s="17" t="s">
        <v>385</v>
      </c>
      <c r="J8" s="22">
        <f>COUNTIF(Sheet1!$S$4:$S$131," -")</f>
        <v>5</v>
      </c>
      <c r="K8" s="23">
        <f t="shared" si="1"/>
        <v>3.90625</v>
      </c>
      <c r="N8" s="17" t="s">
        <v>385</v>
      </c>
      <c r="O8" s="22">
        <f>COUNTIF(Sheet1!$T$4:$T$131," -")</f>
        <v>4</v>
      </c>
      <c r="P8" s="23">
        <f t="shared" si="2"/>
        <v>3.125</v>
      </c>
      <c r="S8" s="17" t="s">
        <v>385</v>
      </c>
      <c r="T8" s="22">
        <f>COUNTIF(Sheet1!$U$4:$U$131," -")</f>
        <v>5</v>
      </c>
      <c r="U8" s="23">
        <f t="shared" si="3"/>
        <v>3.90625</v>
      </c>
    </row>
    <row r="10" spans="1:21" x14ac:dyDescent="0.25">
      <c r="E10">
        <f>SUM(E3:E8)</f>
        <v>128</v>
      </c>
      <c r="F10">
        <f>SUM(F3:F8)</f>
        <v>100</v>
      </c>
      <c r="J10">
        <f>SUM(J3:J8)</f>
        <v>128</v>
      </c>
      <c r="K10">
        <f>SUM(K3:K8)</f>
        <v>100</v>
      </c>
      <c r="O10">
        <f>SUM(O3:O8)</f>
        <v>128</v>
      </c>
      <c r="P10">
        <f>SUM(P3:P8)</f>
        <v>100</v>
      </c>
      <c r="T10">
        <f>SUM(T3:T8)</f>
        <v>128</v>
      </c>
      <c r="U10">
        <f>SUM(U3:U8)</f>
        <v>100</v>
      </c>
    </row>
    <row r="12" spans="1:21" ht="165" x14ac:dyDescent="0.25">
      <c r="D12" s="40" t="s">
        <v>408</v>
      </c>
      <c r="E12" s="40" t="s">
        <v>21</v>
      </c>
      <c r="F12" s="40" t="s">
        <v>22</v>
      </c>
      <c r="G12" s="40" t="s">
        <v>23</v>
      </c>
      <c r="H12" s="40" t="s">
        <v>24</v>
      </c>
    </row>
    <row r="13" spans="1:21" x14ac:dyDescent="0.25">
      <c r="D13" t="s">
        <v>52</v>
      </c>
      <c r="E13" s="41">
        <v>2.34375E-2</v>
      </c>
      <c r="F13" s="41">
        <v>2.34375E-2</v>
      </c>
      <c r="G13" s="41">
        <v>1.5625E-2</v>
      </c>
      <c r="H13" s="41">
        <v>3.125E-2</v>
      </c>
    </row>
    <row r="14" spans="1:21" x14ac:dyDescent="0.25">
      <c r="D14" t="s">
        <v>53</v>
      </c>
      <c r="E14" s="41">
        <v>6.25E-2</v>
      </c>
      <c r="F14" s="41">
        <v>3.90625E-2</v>
      </c>
      <c r="G14" s="41">
        <v>7.8125E-3</v>
      </c>
      <c r="H14" s="41">
        <v>3.90625E-2</v>
      </c>
    </row>
    <row r="15" spans="1:21" x14ac:dyDescent="0.25">
      <c r="D15" t="s">
        <v>54</v>
      </c>
      <c r="E15" s="41">
        <v>0.171875</v>
      </c>
      <c r="F15" s="41">
        <v>0.359375</v>
      </c>
      <c r="G15" s="41">
        <v>0.1875</v>
      </c>
      <c r="H15" s="41">
        <v>0.3046875</v>
      </c>
    </row>
    <row r="16" spans="1:21" x14ac:dyDescent="0.25">
      <c r="D16" t="s">
        <v>55</v>
      </c>
      <c r="E16" s="41">
        <v>0.46875</v>
      </c>
      <c r="F16" s="41">
        <v>0.375</v>
      </c>
      <c r="G16" s="41">
        <v>0.4765625</v>
      </c>
      <c r="H16" s="41">
        <v>0.40625</v>
      </c>
    </row>
    <row r="17" spans="4:8" x14ac:dyDescent="0.25">
      <c r="D17" t="s">
        <v>56</v>
      </c>
      <c r="E17" s="41">
        <v>0.2421875</v>
      </c>
      <c r="F17" s="41">
        <v>0.1640625</v>
      </c>
      <c r="G17" s="41">
        <v>0.28125</v>
      </c>
      <c r="H17" s="41">
        <v>0.1796875</v>
      </c>
    </row>
    <row r="18" spans="4:8" x14ac:dyDescent="0.25">
      <c r="D18" t="s">
        <v>385</v>
      </c>
      <c r="E18" s="41">
        <v>3.125E-2</v>
      </c>
      <c r="F18" s="41">
        <v>3.90625E-2</v>
      </c>
      <c r="G18" s="41">
        <v>3.125E-2</v>
      </c>
      <c r="H18" s="41">
        <v>3.90625E-2</v>
      </c>
    </row>
  </sheetData>
  <mergeCells count="1">
    <mergeCell ref="D1: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88EE-E385-4879-9B92-10E751BF3BC5}">
  <dimension ref="A1:Q18"/>
  <sheetViews>
    <sheetView topLeftCell="A2" workbookViewId="0">
      <selection activeCell="Q18" sqref="Q18"/>
    </sheetView>
  </sheetViews>
  <sheetFormatPr defaultRowHeight="15" x14ac:dyDescent="0.25"/>
  <cols>
    <col min="4" max="4" width="25.7109375" customWidth="1"/>
    <col min="9" max="9" width="25.42578125" customWidth="1"/>
    <col min="14" max="14" width="23.85546875" customWidth="1"/>
  </cols>
  <sheetData>
    <row r="1" spans="1:17" ht="18.75" x14ac:dyDescent="0.3">
      <c r="D1" s="24" t="s">
        <v>25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ht="54" customHeight="1" x14ac:dyDescent="0.25">
      <c r="A2" s="8"/>
      <c r="B2" s="5" t="s">
        <v>0</v>
      </c>
      <c r="C2" s="8"/>
      <c r="D2" s="18" t="s">
        <v>27</v>
      </c>
      <c r="E2" s="13" t="s">
        <v>0</v>
      </c>
      <c r="F2" s="13" t="s">
        <v>381</v>
      </c>
      <c r="G2" s="8"/>
      <c r="H2" s="8"/>
      <c r="I2" s="18" t="s">
        <v>28</v>
      </c>
      <c r="J2" s="13" t="s">
        <v>0</v>
      </c>
      <c r="K2" s="13" t="s">
        <v>381</v>
      </c>
      <c r="L2" s="8"/>
      <c r="M2" s="8"/>
      <c r="N2" s="18" t="s">
        <v>29</v>
      </c>
      <c r="O2" s="13" t="s">
        <v>0</v>
      </c>
      <c r="P2" s="13" t="s">
        <v>381</v>
      </c>
      <c r="Q2" s="8"/>
    </row>
    <row r="3" spans="1:17" ht="15.75" x14ac:dyDescent="0.25">
      <c r="A3" t="s">
        <v>380</v>
      </c>
      <c r="B3" s="11">
        <v>128</v>
      </c>
      <c r="D3" s="17" t="s">
        <v>52</v>
      </c>
      <c r="E3" s="22">
        <f>COUNTIF(Sheet1!$V$4:$V$131,"Strongly Disagree")</f>
        <v>6</v>
      </c>
      <c r="F3" s="23">
        <f>E3/$B$3*100</f>
        <v>4.6875</v>
      </c>
      <c r="I3" s="17" t="s">
        <v>52</v>
      </c>
      <c r="J3" s="22">
        <f>COUNTIF(Sheet1!$W$4:$W$131,"Strongly Disagree")</f>
        <v>4</v>
      </c>
      <c r="K3" s="23">
        <f>J3/$B$3*100</f>
        <v>3.125</v>
      </c>
      <c r="N3" s="17" t="s">
        <v>52</v>
      </c>
      <c r="O3" s="22">
        <f>COUNTIF(Sheet1!$X$4:$X$131,"Strongly Disagree")</f>
        <v>4</v>
      </c>
      <c r="P3" s="23">
        <f>O3/$B$3*100</f>
        <v>3.125</v>
      </c>
    </row>
    <row r="4" spans="1:17" ht="15.75" x14ac:dyDescent="0.25">
      <c r="D4" s="17" t="s">
        <v>53</v>
      </c>
      <c r="E4" s="22">
        <f>COUNTIF(Sheet1!$V$4:$V$131,"Disagree")</f>
        <v>3</v>
      </c>
      <c r="F4" s="23">
        <f t="shared" ref="F4:F8" si="0">E4/$B$3*100</f>
        <v>2.34375</v>
      </c>
      <c r="I4" s="17" t="s">
        <v>53</v>
      </c>
      <c r="J4" s="22">
        <f>COUNTIF(Sheet1!$W$4:$W$131,"Disagree")</f>
        <v>11</v>
      </c>
      <c r="K4" s="23">
        <f t="shared" ref="K4:K8" si="1">J4/$B$3*100</f>
        <v>8.59375</v>
      </c>
      <c r="N4" s="17" t="s">
        <v>53</v>
      </c>
      <c r="O4" s="22">
        <f>COUNTIF(Sheet1!$X$4:$X$131,"Disagree")</f>
        <v>9</v>
      </c>
      <c r="P4" s="23">
        <f t="shared" ref="P4:P8" si="2">O4/$B$3*100</f>
        <v>7.03125</v>
      </c>
    </row>
    <row r="5" spans="1:17" ht="15.75" x14ac:dyDescent="0.25">
      <c r="D5" s="17" t="s">
        <v>54</v>
      </c>
      <c r="E5" s="22">
        <f>COUNTIF(Sheet1!$V$4:$V$131,"Neutral")</f>
        <v>19</v>
      </c>
      <c r="F5" s="23">
        <f t="shared" si="0"/>
        <v>14.84375</v>
      </c>
      <c r="I5" s="17" t="s">
        <v>54</v>
      </c>
      <c r="J5" s="22">
        <f>COUNTIF(Sheet1!$W$4:$W$131,"Neutral")</f>
        <v>38</v>
      </c>
      <c r="K5" s="23">
        <f t="shared" si="1"/>
        <v>29.6875</v>
      </c>
      <c r="N5" s="17" t="s">
        <v>54</v>
      </c>
      <c r="O5" s="22">
        <f>COUNTIF(Sheet1!$X$4:$X$131,"Neutral")</f>
        <v>42</v>
      </c>
      <c r="P5" s="23">
        <f t="shared" si="2"/>
        <v>32.8125</v>
      </c>
    </row>
    <row r="6" spans="1:17" ht="15.75" x14ac:dyDescent="0.25">
      <c r="D6" s="17" t="s">
        <v>55</v>
      </c>
      <c r="E6" s="22">
        <f>COUNTIF(Sheet1!$V$4:$V$131,"Agree")</f>
        <v>54</v>
      </c>
      <c r="F6" s="23">
        <f t="shared" si="0"/>
        <v>42.1875</v>
      </c>
      <c r="I6" s="17" t="s">
        <v>55</v>
      </c>
      <c r="J6" s="22">
        <f>COUNTIF(Sheet1!$W$4:$W$131,"Agree")</f>
        <v>43</v>
      </c>
      <c r="K6" s="23">
        <f t="shared" si="1"/>
        <v>33.59375</v>
      </c>
      <c r="N6" s="17" t="s">
        <v>55</v>
      </c>
      <c r="O6" s="22">
        <f>COUNTIF(Sheet1!$X$4:$X$131,"Agree")</f>
        <v>46</v>
      </c>
      <c r="P6" s="23">
        <f t="shared" si="2"/>
        <v>35.9375</v>
      </c>
    </row>
    <row r="7" spans="1:17" ht="15.75" x14ac:dyDescent="0.25">
      <c r="D7" s="17" t="s">
        <v>56</v>
      </c>
      <c r="E7" s="22">
        <f>COUNTIF(Sheet1!$V$4:$V$131,"Strongly Agree")</f>
        <v>42</v>
      </c>
      <c r="F7" s="23">
        <f t="shared" si="0"/>
        <v>32.8125</v>
      </c>
      <c r="I7" s="17" t="s">
        <v>56</v>
      </c>
      <c r="J7" s="22">
        <f>COUNTIF(Sheet1!$W$4:$W$131,"Strongly Agree")</f>
        <v>26</v>
      </c>
      <c r="K7" s="23">
        <f t="shared" si="1"/>
        <v>20.3125</v>
      </c>
      <c r="N7" s="17" t="s">
        <v>56</v>
      </c>
      <c r="O7" s="22">
        <f>COUNTIF(Sheet1!$X$4:$X$131,"Strongly Agree")</f>
        <v>21</v>
      </c>
      <c r="P7" s="23">
        <f t="shared" si="2"/>
        <v>16.40625</v>
      </c>
    </row>
    <row r="8" spans="1:17" ht="15.75" x14ac:dyDescent="0.25">
      <c r="D8" s="17" t="s">
        <v>385</v>
      </c>
      <c r="E8" s="22">
        <f>COUNTIF(Sheet1!$V$4:$V$131," -")</f>
        <v>4</v>
      </c>
      <c r="F8" s="23">
        <f t="shared" si="0"/>
        <v>3.125</v>
      </c>
      <c r="I8" s="17" t="s">
        <v>385</v>
      </c>
      <c r="J8" s="22">
        <f>COUNTIF(Sheet1!$W$4:$W$131," -")</f>
        <v>6</v>
      </c>
      <c r="K8" s="23">
        <f t="shared" si="1"/>
        <v>4.6875</v>
      </c>
      <c r="N8" s="17" t="s">
        <v>385</v>
      </c>
      <c r="O8" s="22">
        <f>COUNTIF(Sheet1!$X$4:$X$131," -")</f>
        <v>6</v>
      </c>
      <c r="P8" s="23">
        <f t="shared" si="2"/>
        <v>4.6875</v>
      </c>
    </row>
    <row r="10" spans="1:17" x14ac:dyDescent="0.25">
      <c r="E10">
        <f>SUM(E3:E8)</f>
        <v>128</v>
      </c>
      <c r="F10">
        <f>SUM(F3:F8)</f>
        <v>100</v>
      </c>
      <c r="J10">
        <f>SUM(J3:J8)</f>
        <v>128</v>
      </c>
      <c r="K10">
        <f>SUM(K3:K8)</f>
        <v>100</v>
      </c>
      <c r="O10">
        <f>SUM(O3:O8)</f>
        <v>128</v>
      </c>
      <c r="P10">
        <f>SUM(P3:P8)</f>
        <v>100</v>
      </c>
    </row>
    <row r="12" spans="1:17" ht="180" x14ac:dyDescent="0.25">
      <c r="D12" s="40" t="s">
        <v>409</v>
      </c>
      <c r="E12" s="40" t="s">
        <v>27</v>
      </c>
      <c r="F12" s="40" t="s">
        <v>28</v>
      </c>
      <c r="G12" s="40" t="s">
        <v>29</v>
      </c>
    </row>
    <row r="13" spans="1:17" x14ac:dyDescent="0.25">
      <c r="D13" t="s">
        <v>52</v>
      </c>
      <c r="E13" s="42">
        <v>4.6875E-2</v>
      </c>
      <c r="F13" s="42">
        <v>3.125E-2</v>
      </c>
      <c r="G13" s="42">
        <v>3.125E-2</v>
      </c>
    </row>
    <row r="14" spans="1:17" x14ac:dyDescent="0.25">
      <c r="D14" t="s">
        <v>53</v>
      </c>
      <c r="E14" s="42">
        <v>2.34375E-2</v>
      </c>
      <c r="F14" s="42">
        <v>8.59375E-2</v>
      </c>
      <c r="G14" s="42">
        <v>7.03125E-2</v>
      </c>
    </row>
    <row r="15" spans="1:17" x14ac:dyDescent="0.25">
      <c r="D15" t="s">
        <v>54</v>
      </c>
      <c r="E15" s="42">
        <v>0.1484375</v>
      </c>
      <c r="F15" s="42">
        <v>0.296875</v>
      </c>
      <c r="G15" s="42">
        <v>0.328125</v>
      </c>
    </row>
    <row r="16" spans="1:17" x14ac:dyDescent="0.25">
      <c r="D16" t="s">
        <v>55</v>
      </c>
      <c r="E16" s="42">
        <v>0.421875</v>
      </c>
      <c r="F16" s="42">
        <v>0.3359375</v>
      </c>
      <c r="G16" s="42">
        <v>0.359375</v>
      </c>
    </row>
    <row r="17" spans="4:7" x14ac:dyDescent="0.25">
      <c r="D17" t="s">
        <v>56</v>
      </c>
      <c r="E17" s="42">
        <v>0.328125</v>
      </c>
      <c r="F17" s="42">
        <v>0.203125</v>
      </c>
      <c r="G17" s="42">
        <v>0.1640625</v>
      </c>
    </row>
    <row r="18" spans="4:7" x14ac:dyDescent="0.25">
      <c r="D18" t="s">
        <v>385</v>
      </c>
      <c r="E18" s="42">
        <v>3.125E-2</v>
      </c>
      <c r="F18" s="42">
        <v>4.6875E-2</v>
      </c>
      <c r="G18" s="42">
        <v>4.6875E-2</v>
      </c>
    </row>
  </sheetData>
  <mergeCells count="1">
    <mergeCell ref="D1:P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646D-6107-4DB1-8478-25F79C5CBF39}">
  <dimension ref="A1:P11"/>
  <sheetViews>
    <sheetView topLeftCell="G1" workbookViewId="0">
      <selection activeCell="X8" sqref="X8"/>
    </sheetView>
  </sheetViews>
  <sheetFormatPr defaultRowHeight="15" x14ac:dyDescent="0.25"/>
  <cols>
    <col min="4" max="4" width="38.28515625" customWidth="1"/>
    <col min="9" max="9" width="33.85546875" customWidth="1"/>
    <col min="14" max="14" width="21.85546875" customWidth="1"/>
  </cols>
  <sheetData>
    <row r="1" spans="1:16" ht="18.75" x14ac:dyDescent="0.3">
      <c r="D1" s="3" t="s">
        <v>26</v>
      </c>
    </row>
    <row r="2" spans="1:16" s="8" customFormat="1" ht="60" customHeight="1" x14ac:dyDescent="0.25">
      <c r="B2" s="5" t="s">
        <v>0</v>
      </c>
      <c r="D2" s="18" t="s">
        <v>30</v>
      </c>
      <c r="E2" s="13" t="s">
        <v>0</v>
      </c>
      <c r="F2" s="13" t="s">
        <v>381</v>
      </c>
      <c r="I2" s="18" t="s">
        <v>31</v>
      </c>
      <c r="J2" s="13" t="s">
        <v>0</v>
      </c>
      <c r="K2" s="13" t="s">
        <v>381</v>
      </c>
      <c r="N2" s="47" t="s">
        <v>32</v>
      </c>
      <c r="O2" s="13" t="s">
        <v>0</v>
      </c>
      <c r="P2" s="45" t="s">
        <v>381</v>
      </c>
    </row>
    <row r="3" spans="1:16" ht="15.75" x14ac:dyDescent="0.25">
      <c r="A3" t="s">
        <v>380</v>
      </c>
      <c r="B3" s="11">
        <v>128</v>
      </c>
      <c r="D3" s="17" t="s">
        <v>58</v>
      </c>
      <c r="E3" s="22">
        <f>COUNTIF(Sheet1!$Y$4:$Y$131,"*Campus navigation*")</f>
        <v>66</v>
      </c>
      <c r="F3" s="23">
        <f>E3/$B$3*100</f>
        <v>51.5625</v>
      </c>
      <c r="I3" s="17" t="s">
        <v>65</v>
      </c>
      <c r="J3" s="22">
        <f>COUNTIF(Sheet1!$Z$4:$Z$131,"Once")</f>
        <v>14</v>
      </c>
      <c r="K3" s="23">
        <f>J3/$B$3*100</f>
        <v>10.9375</v>
      </c>
      <c r="N3" s="48" t="s">
        <v>70</v>
      </c>
      <c r="O3" s="22">
        <f>COUNTIF(Sheet1!$AA$4:$AA$131,"Very unlikely")</f>
        <v>1</v>
      </c>
      <c r="P3" s="46">
        <f>O3/$B$3*100</f>
        <v>0.78125</v>
      </c>
    </row>
    <row r="4" spans="1:16" ht="15.75" x14ac:dyDescent="0.25">
      <c r="D4" s="17" t="s">
        <v>59</v>
      </c>
      <c r="E4" s="22">
        <f>COUNTIF(Sheet1!$Y$4:$Y$131,"*Finding information about lab equipment*")</f>
        <v>50</v>
      </c>
      <c r="F4" s="23">
        <f t="shared" ref="F4:F8" si="0">E4/$B$3*100</f>
        <v>39.0625</v>
      </c>
      <c r="I4" s="17" t="s">
        <v>66</v>
      </c>
      <c r="J4" s="22">
        <f>COUNTIF(Sheet1!$Z$4:$Z$131,"A few times")</f>
        <v>44</v>
      </c>
      <c r="K4" s="23">
        <f t="shared" ref="K4:K8" si="1">J4/$B$3*100</f>
        <v>34.375</v>
      </c>
      <c r="N4" s="48" t="s">
        <v>71</v>
      </c>
      <c r="O4" s="22">
        <f>COUNTIF(Sheet1!$AA$4:$AA$131,"Unlikely")</f>
        <v>10</v>
      </c>
      <c r="P4" s="46">
        <f t="shared" ref="P4:P8" si="2">O4/$B$3*100</f>
        <v>7.8125</v>
      </c>
    </row>
    <row r="5" spans="1:16" ht="15.75" x14ac:dyDescent="0.25">
      <c r="D5" s="17" t="s">
        <v>60</v>
      </c>
      <c r="E5" s="22">
        <f>COUNTIF(Sheet1!$Y$4:$Y$131,"*Finding specific buildings or departments*")</f>
        <v>38</v>
      </c>
      <c r="F5" s="23">
        <f t="shared" si="0"/>
        <v>29.6875</v>
      </c>
      <c r="I5" s="17" t="s">
        <v>67</v>
      </c>
      <c r="J5" s="22">
        <f>COUNTIF(Sheet1!$Z$4:$Z$131,"Regularly throughout the orientation")</f>
        <v>22</v>
      </c>
      <c r="K5" s="23">
        <f t="shared" si="1"/>
        <v>17.1875</v>
      </c>
      <c r="N5" s="48" t="s">
        <v>72</v>
      </c>
      <c r="O5" s="22">
        <f>COUNTIF(Sheet1!$AA$4:$AA$131,"Neutral")</f>
        <v>37</v>
      </c>
      <c r="P5" s="46">
        <f t="shared" si="2"/>
        <v>28.90625</v>
      </c>
    </row>
    <row r="6" spans="1:16" ht="15.75" x14ac:dyDescent="0.25">
      <c r="D6" s="17" t="s">
        <v>62</v>
      </c>
      <c r="E6" s="22">
        <f>COUNTIF(Sheet1!$Y$4:$Y$131,"*Accessing event schedules*")</f>
        <v>35</v>
      </c>
      <c r="F6" s="23">
        <f t="shared" si="0"/>
        <v>27.34375</v>
      </c>
      <c r="I6" s="17" t="s">
        <v>68</v>
      </c>
      <c r="J6" s="22">
        <f>COUNTIF(Sheet1!$Z$4:$Z$131,"I did not use it")</f>
        <v>34</v>
      </c>
      <c r="K6" s="23">
        <f t="shared" si="1"/>
        <v>26.5625</v>
      </c>
      <c r="N6" s="48" t="s">
        <v>73</v>
      </c>
      <c r="O6" s="22">
        <f>COUNTIF(Sheet1!$AA$4:$AA$131,"Likely")</f>
        <v>50</v>
      </c>
      <c r="P6" s="46">
        <f t="shared" si="2"/>
        <v>39.0625</v>
      </c>
    </row>
    <row r="7" spans="1:16" ht="15.75" x14ac:dyDescent="0.25">
      <c r="D7" s="17" t="s">
        <v>63</v>
      </c>
      <c r="E7" s="22">
        <f>COUNTIF(Sheet1!$Y$4:$Y$131,"*Virtual tours of the campus*")</f>
        <v>24</v>
      </c>
      <c r="F7" s="23">
        <f t="shared" si="0"/>
        <v>18.75</v>
      </c>
      <c r="I7" s="28" t="s">
        <v>309</v>
      </c>
      <c r="J7" s="22">
        <f>COUNTIF(Sheet1!$Z$4:$Z$131,"Other")</f>
        <v>2</v>
      </c>
      <c r="K7" s="23">
        <f t="shared" si="1"/>
        <v>1.5625</v>
      </c>
      <c r="N7" s="49" t="s">
        <v>74</v>
      </c>
      <c r="O7" s="22">
        <f>COUNTIF(Sheet1!$AA$4:$AA$131,"Very Likely")</f>
        <v>23</v>
      </c>
      <c r="P7" s="46">
        <f t="shared" si="2"/>
        <v>17.96875</v>
      </c>
    </row>
    <row r="8" spans="1:16" ht="15.75" x14ac:dyDescent="0.25">
      <c r="D8" s="17" t="s">
        <v>64</v>
      </c>
      <c r="E8" s="22">
        <f>COUNTIF(Sheet1!$Y$4:$Y$131,"*Gathering information on student services*")</f>
        <v>37</v>
      </c>
      <c r="F8" s="23">
        <f t="shared" si="0"/>
        <v>28.90625</v>
      </c>
      <c r="I8" s="17" t="s">
        <v>385</v>
      </c>
      <c r="J8" s="22">
        <f>COUNTIF(Sheet1!$Z$4:$Z$131," -")</f>
        <v>7</v>
      </c>
      <c r="K8" s="23">
        <f t="shared" si="1"/>
        <v>5.46875</v>
      </c>
      <c r="N8" s="48" t="s">
        <v>385</v>
      </c>
      <c r="O8" s="22">
        <f>COUNTIF(Sheet1!$AA$4:$AA$131," -")</f>
        <v>7</v>
      </c>
      <c r="P8" s="46">
        <f t="shared" si="2"/>
        <v>5.46875</v>
      </c>
    </row>
    <row r="9" spans="1:16" ht="15.75" x14ac:dyDescent="0.25">
      <c r="D9" s="17" t="s">
        <v>385</v>
      </c>
      <c r="E9" s="22">
        <f>COUNTIF(Sheet1!$Y$4:$Y$131," -")</f>
        <v>12</v>
      </c>
      <c r="F9" s="23">
        <f t="shared" ref="F9" si="3">E9/$B$3*100</f>
        <v>9.375</v>
      </c>
    </row>
    <row r="10" spans="1:16" x14ac:dyDescent="0.25">
      <c r="J10">
        <f>SUM(J3:J8)</f>
        <v>123</v>
      </c>
      <c r="K10">
        <f>SUM(K3:K8)</f>
        <v>96.09375</v>
      </c>
      <c r="O10">
        <f>SUM(O3:O8)</f>
        <v>128</v>
      </c>
      <c r="P10">
        <f>SUM(P3:P8)</f>
        <v>100</v>
      </c>
    </row>
    <row r="11" spans="1:16" x14ac:dyDescent="0.25">
      <c r="E11">
        <f>SUM(E4:E9)</f>
        <v>196</v>
      </c>
      <c r="F11" s="10">
        <f>SUM(F4:F9)</f>
        <v>153.125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B86-A9F1-4648-8BE8-0FCD5AC311B6}">
  <dimension ref="A1:K20"/>
  <sheetViews>
    <sheetView tabSelected="1" workbookViewId="0">
      <selection activeCell="M6" sqref="M6"/>
    </sheetView>
  </sheetViews>
  <sheetFormatPr defaultRowHeight="15" x14ac:dyDescent="0.25"/>
  <cols>
    <col min="4" max="4" width="23.7109375" customWidth="1"/>
    <col min="9" max="9" width="20.140625" customWidth="1"/>
  </cols>
  <sheetData>
    <row r="1" spans="1:11" ht="18.75" x14ac:dyDescent="0.3">
      <c r="D1" s="24" t="s">
        <v>33</v>
      </c>
      <c r="E1" s="24"/>
      <c r="F1" s="24"/>
      <c r="G1" s="24"/>
      <c r="H1" s="24"/>
      <c r="I1" s="24"/>
      <c r="J1" s="24"/>
      <c r="K1" s="24"/>
    </row>
    <row r="2" spans="1:11" ht="48" customHeight="1" x14ac:dyDescent="0.25">
      <c r="B2" s="5" t="s">
        <v>0</v>
      </c>
      <c r="C2" s="8"/>
      <c r="D2" s="18" t="s">
        <v>34</v>
      </c>
      <c r="E2" s="16"/>
      <c r="F2" s="16"/>
      <c r="G2" s="8"/>
      <c r="H2" s="8"/>
      <c r="I2" s="18" t="s">
        <v>35</v>
      </c>
      <c r="J2" s="12"/>
      <c r="K2" s="12"/>
    </row>
    <row r="3" spans="1:11" ht="15.75" x14ac:dyDescent="0.25">
      <c r="A3" t="s">
        <v>380</v>
      </c>
      <c r="B3" s="11">
        <v>128</v>
      </c>
      <c r="D3" s="17" t="s">
        <v>385</v>
      </c>
      <c r="E3" s="22">
        <f>COUNTIF(Sheet1!$AB$4:$AB$131," -")</f>
        <v>55</v>
      </c>
      <c r="F3" s="23">
        <f t="shared" ref="F3:F17" si="0">E3/$B$3*100</f>
        <v>42.96875</v>
      </c>
      <c r="G3" s="31"/>
      <c r="H3" s="33"/>
      <c r="I3" s="17" t="s">
        <v>385</v>
      </c>
      <c r="J3" s="22">
        <f>COUNTIF(Sheet1!$AC$4:$AC$131," -")</f>
        <v>50</v>
      </c>
      <c r="K3" s="23">
        <f t="shared" ref="K3:K17" si="1">J3/$B$3*100</f>
        <v>39.0625</v>
      </c>
    </row>
    <row r="4" spans="1:11" ht="15.75" x14ac:dyDescent="0.25">
      <c r="D4" s="17" t="s">
        <v>57</v>
      </c>
      <c r="E4" s="22">
        <f>COUNTIF(Sheet1!$AB$4:$AB$131,"*No*")</f>
        <v>10</v>
      </c>
      <c r="F4" s="23">
        <f t="shared" si="0"/>
        <v>7.8125</v>
      </c>
      <c r="G4" s="26"/>
      <c r="H4" s="26"/>
      <c r="I4" s="17" t="s">
        <v>57</v>
      </c>
      <c r="J4" s="22">
        <f>COUNTIF(Sheet1!$AC$4:$AC$131,"*No*")</f>
        <v>16</v>
      </c>
      <c r="K4" s="23">
        <f t="shared" si="1"/>
        <v>12.5</v>
      </c>
    </row>
    <row r="5" spans="1:11" ht="15.75" x14ac:dyDescent="0.25">
      <c r="D5" s="17" t="s">
        <v>75</v>
      </c>
      <c r="E5" s="22">
        <f>COUNTIF(Sheet1!$AB$4:$AB$131,"*Nothing*")</f>
        <v>4</v>
      </c>
      <c r="F5" s="23">
        <f t="shared" si="0"/>
        <v>3.125</v>
      </c>
      <c r="G5" s="26"/>
      <c r="H5" s="26"/>
      <c r="I5" s="17" t="s">
        <v>75</v>
      </c>
      <c r="J5" s="22">
        <f>COUNTIF(Sheet1!$AC$4:$AC$131,"*Nothing*")</f>
        <v>8</v>
      </c>
      <c r="K5" s="23">
        <f t="shared" si="1"/>
        <v>6.25</v>
      </c>
    </row>
    <row r="6" spans="1:11" ht="15.75" x14ac:dyDescent="0.25">
      <c r="D6" s="32" t="s">
        <v>394</v>
      </c>
      <c r="E6" s="22">
        <f>COUNTIF(Sheet1!$AB$4:$AB$131,"*Apple*")</f>
        <v>0</v>
      </c>
      <c r="F6" s="23">
        <f t="shared" si="0"/>
        <v>0</v>
      </c>
      <c r="I6" s="32" t="s">
        <v>394</v>
      </c>
      <c r="J6" s="22">
        <f>COUNTIF(Sheet1!$AC$4:$AC$131,"*Apple*")</f>
        <v>2</v>
      </c>
      <c r="K6" s="23">
        <f t="shared" si="1"/>
        <v>1.5625</v>
      </c>
    </row>
    <row r="7" spans="1:11" ht="15.75" x14ac:dyDescent="0.25">
      <c r="D7" s="32" t="s">
        <v>395</v>
      </c>
      <c r="E7" s="22">
        <f>COUNTIF(Sheet1!$AB$4:$AB$131,"*IOS*")</f>
        <v>0</v>
      </c>
      <c r="F7" s="23">
        <f t="shared" si="0"/>
        <v>0</v>
      </c>
      <c r="I7" s="32" t="s">
        <v>395</v>
      </c>
      <c r="J7" s="22">
        <f>COUNTIF(Sheet1!$AC$4:$AC$131,"*IOS*")</f>
        <v>5</v>
      </c>
      <c r="K7" s="23">
        <f t="shared" si="1"/>
        <v>3.90625</v>
      </c>
    </row>
    <row r="8" spans="1:11" ht="15.75" x14ac:dyDescent="0.25">
      <c r="D8" s="32" t="s">
        <v>396</v>
      </c>
      <c r="E8" s="22">
        <f>COUNTIF(Sheet1!$AB$4:$AB$131,"*office*")</f>
        <v>10</v>
      </c>
      <c r="F8" s="23">
        <f t="shared" si="0"/>
        <v>7.8125</v>
      </c>
      <c r="I8" s="32" t="s">
        <v>396</v>
      </c>
      <c r="J8" s="22">
        <f>COUNTIF(Sheet1!$AC$4:$AC$131,"*office*")</f>
        <v>2</v>
      </c>
      <c r="K8" s="23">
        <f t="shared" si="1"/>
        <v>1.5625</v>
      </c>
    </row>
    <row r="9" spans="1:11" ht="15.75" x14ac:dyDescent="0.25">
      <c r="D9" s="32" t="s">
        <v>397</v>
      </c>
      <c r="E9" s="22">
        <f>COUNTIF(Sheet1!$AB$4:$AB$131,"*park*")</f>
        <v>6</v>
      </c>
      <c r="F9" s="23">
        <f t="shared" si="0"/>
        <v>4.6875</v>
      </c>
      <c r="I9" s="32" t="s">
        <v>397</v>
      </c>
      <c r="J9" s="22">
        <f>COUNTIF(Sheet1!$AC$4:$AC$131,"*park*")</f>
        <v>1</v>
      </c>
      <c r="K9" s="23">
        <f t="shared" si="1"/>
        <v>0.78125</v>
      </c>
    </row>
    <row r="10" spans="1:11" ht="15.75" x14ac:dyDescent="0.25">
      <c r="D10" s="32" t="s">
        <v>398</v>
      </c>
      <c r="E10" s="22">
        <f>COUNTIF(Sheet1!$AB$4:$AB$131,"*event*")</f>
        <v>6</v>
      </c>
      <c r="F10" s="23">
        <f t="shared" si="0"/>
        <v>4.6875</v>
      </c>
      <c r="I10" s="32" t="s">
        <v>398</v>
      </c>
      <c r="J10" s="22">
        <f>COUNTIF(Sheet1!$AC$4:$AC$131,"*event*")</f>
        <v>0</v>
      </c>
      <c r="K10" s="23">
        <f t="shared" si="1"/>
        <v>0</v>
      </c>
    </row>
    <row r="11" spans="1:11" ht="15.75" x14ac:dyDescent="0.25">
      <c r="D11" s="32" t="s">
        <v>399</v>
      </c>
      <c r="E11" s="22">
        <f>COUNTIF(Sheet1!$AB$4:$AB$131,"*food*")</f>
        <v>1</v>
      </c>
      <c r="F11" s="23">
        <f t="shared" si="0"/>
        <v>0.78125</v>
      </c>
      <c r="I11" s="32" t="s">
        <v>399</v>
      </c>
      <c r="J11" s="22">
        <f>COUNTIF(Sheet1!$AC$4:$AC$131,"*food*")</f>
        <v>1</v>
      </c>
      <c r="K11" s="23">
        <f t="shared" si="1"/>
        <v>0.78125</v>
      </c>
    </row>
    <row r="12" spans="1:11" ht="15.75" x14ac:dyDescent="0.25">
      <c r="D12" s="32" t="s">
        <v>400</v>
      </c>
      <c r="E12" s="22">
        <f>COUNTIF(Sheet1!$AB$4:$AB$131,"*menu*")</f>
        <v>1</v>
      </c>
      <c r="F12" s="23">
        <f t="shared" si="0"/>
        <v>0.78125</v>
      </c>
      <c r="I12" s="32" t="s">
        <v>400</v>
      </c>
      <c r="J12" s="22">
        <f>COUNTIF(Sheet1!$AC$4:$AC$131,"*menu*")</f>
        <v>0</v>
      </c>
      <c r="K12" s="23">
        <f t="shared" si="1"/>
        <v>0</v>
      </c>
    </row>
    <row r="13" spans="1:11" ht="15.75" x14ac:dyDescent="0.25">
      <c r="D13" s="32" t="s">
        <v>401</v>
      </c>
      <c r="E13" s="22">
        <f>COUNTIF(Sheet1!$AB$4:$AB$131,"*cafe*")</f>
        <v>3</v>
      </c>
      <c r="F13" s="23">
        <f t="shared" si="0"/>
        <v>2.34375</v>
      </c>
      <c r="I13" s="32" t="s">
        <v>401</v>
      </c>
      <c r="J13" s="22">
        <f>COUNTIF(Sheet1!$AC$4:$AC$131,"*cafe*")</f>
        <v>1</v>
      </c>
      <c r="K13" s="23">
        <f t="shared" si="1"/>
        <v>0.78125</v>
      </c>
    </row>
    <row r="14" spans="1:11" ht="15.75" x14ac:dyDescent="0.25">
      <c r="D14" s="32" t="s">
        <v>402</v>
      </c>
      <c r="E14" s="22">
        <f>COUNTIF(Sheet1!$AB$4:$AB$131,"*restaurant*")</f>
        <v>3</v>
      </c>
      <c r="F14" s="23">
        <f t="shared" si="0"/>
        <v>2.34375</v>
      </c>
      <c r="I14" s="32" t="s">
        <v>402</v>
      </c>
      <c r="J14" s="22">
        <f>COUNTIF(Sheet1!$AC$4:$AC$131,"*restaurant*")</f>
        <v>1</v>
      </c>
      <c r="K14" s="23">
        <f t="shared" si="1"/>
        <v>0.78125</v>
      </c>
    </row>
    <row r="15" spans="1:11" ht="15.75" x14ac:dyDescent="0.25">
      <c r="D15" s="32" t="s">
        <v>403</v>
      </c>
      <c r="E15" s="22">
        <f>COUNTIF(Sheet1!$AB$4:$AB$131,"*pray*")</f>
        <v>2</v>
      </c>
      <c r="F15" s="23">
        <f t="shared" si="0"/>
        <v>1.5625</v>
      </c>
      <c r="I15" s="32" t="s">
        <v>403</v>
      </c>
      <c r="J15" s="22">
        <f>COUNTIF(Sheet1!$AC$4:$AC$131,"*pray*")</f>
        <v>1</v>
      </c>
      <c r="K15" s="23">
        <f t="shared" si="1"/>
        <v>0.78125</v>
      </c>
    </row>
    <row r="16" spans="1:11" ht="15.75" x14ac:dyDescent="0.25">
      <c r="D16" s="32" t="s">
        <v>404</v>
      </c>
      <c r="E16" s="22">
        <f>COUNTIF(Sheet1!$AB$4:$AB$131,"*fast*")</f>
        <v>0</v>
      </c>
      <c r="F16" s="23">
        <f t="shared" si="0"/>
        <v>0</v>
      </c>
      <c r="I16" s="32" t="s">
        <v>404</v>
      </c>
      <c r="J16" s="22">
        <f>COUNTIF(Sheet1!$AC$4:$AC$131,"*fast*")</f>
        <v>5</v>
      </c>
      <c r="K16" s="23">
        <f t="shared" si="1"/>
        <v>3.90625</v>
      </c>
    </row>
    <row r="17" spans="4:11" ht="15.75" x14ac:dyDescent="0.25">
      <c r="D17" s="32" t="s">
        <v>405</v>
      </c>
      <c r="E17" s="22">
        <f>COUNTIF(Sheet1!$AB$4:$AB$131,"*precise*")</f>
        <v>0</v>
      </c>
      <c r="F17" s="23">
        <f t="shared" si="0"/>
        <v>0</v>
      </c>
      <c r="I17" s="32" t="s">
        <v>405</v>
      </c>
      <c r="J17" s="22">
        <f>COUNTIF(Sheet1!$AC$4:$AC$131,"*precise*")</f>
        <v>1</v>
      </c>
      <c r="K17" s="23">
        <f t="shared" si="1"/>
        <v>0.78125</v>
      </c>
    </row>
    <row r="18" spans="4:11" ht="15.75" x14ac:dyDescent="0.25">
      <c r="D18" s="30"/>
      <c r="E18" s="29"/>
      <c r="F18" s="26"/>
      <c r="I18" s="30"/>
      <c r="J18" s="29"/>
      <c r="K18" s="26"/>
    </row>
    <row r="19" spans="4:11" ht="15.75" x14ac:dyDescent="0.25">
      <c r="D19" s="30"/>
      <c r="E19" s="29"/>
      <c r="F19" s="26"/>
    </row>
    <row r="20" spans="4:11" x14ac:dyDescent="0.25">
      <c r="E20">
        <f>SUM(E3:E5)</f>
        <v>69</v>
      </c>
      <c r="F20">
        <f>SUM(F3:F5)</f>
        <v>53.90625</v>
      </c>
      <c r="G20" s="10"/>
      <c r="H20" s="10"/>
      <c r="J20">
        <f>SUM(J3:J5)</f>
        <v>74</v>
      </c>
      <c r="K20">
        <f>SUM(K3:K5)</f>
        <v>57.8125</v>
      </c>
    </row>
  </sheetData>
  <mergeCells count="1">
    <mergeCell ref="D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Summary_1</vt:lpstr>
      <vt:lpstr>Summary_2</vt:lpstr>
      <vt:lpstr>Summary_3</vt:lpstr>
      <vt:lpstr>Summary_4</vt:lpstr>
      <vt:lpstr>Summary_5</vt:lpstr>
      <vt:lpstr>Summary_6</vt:lpstr>
      <vt:lpstr>Summary_7</vt:lpstr>
      <vt:lpstr>Cronbach alpha</vt:lpstr>
      <vt:lpstr>Sheet12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Oroszlanyova</dc:creator>
  <cp:lastModifiedBy>Melinda Oroszlanyova</cp:lastModifiedBy>
  <dcterms:created xsi:type="dcterms:W3CDTF">2015-06-05T18:17:20Z</dcterms:created>
  <dcterms:modified xsi:type="dcterms:W3CDTF">2025-07-15T10:36:37Z</dcterms:modified>
</cp:coreProperties>
</file>