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62913"/>
</workbook>
</file>

<file path=xl/calcChain.xml><?xml version="1.0" encoding="utf-8"?>
<calcChain xmlns="http://schemas.openxmlformats.org/spreadsheetml/2006/main">
  <c r="I93" i="1" l="1"/>
  <c r="H93" i="1"/>
  <c r="G93" i="1"/>
  <c r="F93" i="1"/>
  <c r="E93" i="1"/>
  <c r="D93" i="1"/>
  <c r="C93" i="1"/>
  <c r="B93" i="1"/>
  <c r="C86" i="1"/>
  <c r="D86" i="1"/>
  <c r="E86" i="1"/>
  <c r="F86" i="1"/>
  <c r="AC96" i="1" l="1"/>
  <c r="AB96" i="1"/>
  <c r="AA96" i="1"/>
  <c r="Z96" i="1"/>
  <c r="Y96" i="1"/>
  <c r="AA84" i="1"/>
  <c r="AA92" i="1" s="1"/>
  <c r="AB84" i="1"/>
  <c r="AC84" i="1"/>
  <c r="AC92" i="1" s="1"/>
  <c r="AD84" i="1"/>
  <c r="AD92" i="1" s="1"/>
  <c r="Z84" i="1"/>
  <c r="Z92" i="1" s="1"/>
  <c r="Y84" i="1"/>
  <c r="X84" i="1"/>
  <c r="G68" i="2" l="1"/>
  <c r="F68" i="2"/>
  <c r="E68" i="2"/>
  <c r="D68" i="2"/>
  <c r="J68" i="2"/>
  <c r="H68" i="2"/>
  <c r="C68" i="2"/>
  <c r="B68" i="2"/>
  <c r="I68" i="2"/>
  <c r="B86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4" i="1"/>
  <c r="B87" i="1" l="1"/>
  <c r="B89" i="1"/>
  <c r="B85" i="1"/>
  <c r="B88" i="1"/>
  <c r="D89" i="1"/>
  <c r="D88" i="1"/>
  <c r="D87" i="1"/>
  <c r="D85" i="1"/>
  <c r="C85" i="1"/>
  <c r="C89" i="1"/>
  <c r="C88" i="1"/>
  <c r="C87" i="1"/>
  <c r="F89" i="1"/>
  <c r="F88" i="1"/>
  <c r="F87" i="1"/>
  <c r="F85" i="1"/>
  <c r="E89" i="1"/>
  <c r="E88" i="1"/>
  <c r="E87" i="1"/>
  <c r="E85" i="1"/>
  <c r="D69" i="2"/>
  <c r="J93" i="1"/>
  <c r="C94" i="1" s="1"/>
  <c r="K68" i="2"/>
  <c r="B69" i="2" s="1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F69" i="2" l="1"/>
  <c r="D94" i="1"/>
  <c r="I94" i="1"/>
  <c r="J69" i="2"/>
  <c r="E69" i="2"/>
  <c r="G94" i="1"/>
  <c r="F94" i="1"/>
  <c r="I69" i="2"/>
  <c r="C69" i="2"/>
  <c r="E94" i="1"/>
  <c r="G69" i="2"/>
  <c r="H69" i="2"/>
  <c r="H94" i="1"/>
  <c r="B94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<sst xmlns="http://schemas.openxmlformats.org/spreadsheetml/2006/main" count="301" uniqueCount="257">
  <si>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</si>
  <si>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</si>
  <si>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</si>
  <si>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</si>
  <si>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</si>
  <si>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</si>
  <si>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</si>
  <si>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</si>
  <si>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</si>
  <si>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</si>
  <si>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</si>
  <si>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</si>
  <si>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</si>
  <si>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</si>
  <si>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</si>
  <si>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</si>
  <si>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</si>
  <si>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</si>
  <si>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</si>
  <si>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</si>
  <si>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</si>
  <si>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</si>
  <si>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</si>
  <si>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</si>
  <si>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</si>
  <si>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</si>
  <si>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</si>
  <si>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</si>
  <si>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</si>
  <si>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</si>
  <si>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</si>
  <si>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</si>
  <si>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</si>
  <si>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</si>
  <si>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</si>
  <si>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</si>
  <si>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</si>
  <si>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</si>
  <si>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</si>
  <si>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</si>
  <si>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</si>
  <si>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</si>
  <si>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</si>
  <si>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</si>
  <si>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</si>
  <si>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</si>
  <si>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</si>
  <si>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</si>
  <si>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</si>
  <si>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</si>
  <si>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</si>
  <si>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</si>
  <si>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</si>
  <si>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</si>
  <si>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</si>
  <si>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</si>
  <si>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</si>
  <si>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</si>
  <si>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</si>
  <si>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</si>
  <si>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</si>
  <si>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</si>
  <si>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</si>
  <si>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</si>
  <si>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</si>
  <si>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</si>
  <si>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</si>
  <si>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</si>
  <si>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</si>
  <si>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</si>
  <si>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</si>
  <si>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</si>
  <si>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</si>
  <si>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</si>
  <si>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</si>
  <si>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</si>
  <si>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</si>
  <si>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</si>
  <si>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</si>
  <si>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</si>
  <si>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</si>
  <si>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</si>
  <si>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</si>
  <si>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</si>
  <si>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</si>
  <si>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</si>
  <si>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</si>
  <si>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</si>
  <si>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</si>
  <si>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</si>
  <si>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</si>
  <si>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</si>
  <si>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</si>
  <si>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</si>
  <si>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</si>
  <si>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</si>
  <si>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</si>
  <si>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</si>
  <si>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</si>
  <si>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</si>
  <si>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</si>
  <si>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</si>
  <si>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</si>
  <si>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</si>
  <si>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</si>
  <si>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</si>
  <si>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</si>
  <si>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</si>
  <si>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</si>
  <si>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</si>
  <si>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</si>
  <si>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</si>
  <si>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</si>
  <si>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</si>
  <si>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</si>
  <si>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</si>
  <si>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</si>
  <si>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</si>
  <si>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</si>
  <si>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</si>
  <si>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</si>
  <si>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</si>
  <si>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</si>
  <si>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</si>
  <si>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</si>
  <si>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</si>
  <si>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</si>
  <si>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</si>
  <si>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</si>
  <si>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</si>
  <si>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</si>
  <si>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</si>
  <si>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</si>
  <si>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</si>
  <si>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</si>
  <si>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</si>
  <si>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</si>
  <si>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</si>
  <si>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</si>
  <si>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</si>
  <si>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</si>
  <si>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</si>
  <si>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</si>
  <si>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</si>
  <si>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</si>
  <si>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</si>
  <si>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</si>
  <si>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</si>
  <si>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</si>
  <si>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</si>
  <si>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</si>
  <si>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</si>
  <si>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</si>
  <si>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</si>
  <si>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</si>
  <si>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</si>
  <si>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</si>
  <si>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</si>
  <si>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</si>
  <si>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</si>
  <si>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</si>
  <si>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</si>
  <si>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</si>
  <si>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</si>
  <si>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</si>
  <si>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</si>
  <si>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</si>
  <si>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</si>
  <si>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</si>
  <si>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</si>
  <si>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</si>
  <si>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</si>
  <si>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</si>
  <si>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</si>
  <si>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</si>
  <si>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</si>
  <si>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</si>
  <si>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</si>
  <si>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</si>
  <si>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</si>
  <si>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</si>
  <si>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</si>
  <si>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</si>
  <si>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</si>
  <si>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</si>
  <si>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</si>
  <si>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</si>
  <si>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</si>
  <si>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</si>
  <si>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</si>
  <si>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</si>
  <si>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</si>
  <si>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</si>
  <si>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</si>
  <si>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</si>
  <si>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</si>
  <si>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</si>
  <si>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</si>
  <si>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</si>
  <si>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</si>
  <si>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</si>
  <si>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</si>
  <si>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</si>
  <si>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</si>
  <si>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</si>
  <si>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</si>
  <si>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</si>
  <si>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</si>
  <si>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</si>
  <si>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</si>
  <si>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</si>
  <si>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</si>
  <si>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</si>
  <si>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</si>
  <si>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</si>
  <si>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</si>
  <si>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</si>
  <si>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</si>
  <si>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</si>
  <si>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</si>
  <si>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</si>
  <si>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</si>
  <si>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</si>
  <si>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</si>
  <si>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</si>
  <si>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</si>
  <si>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</si>
  <si>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</si>
  <si>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</si>
  <si>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</si>
  <si>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</si>
  <si>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</si>
  <si>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</si>
  <si>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</si>
  <si>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</si>
  <si>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</si>
  <si>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</si>
  <si>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</si>
  <si>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</si>
  <si>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</si>
  <si>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</si>
  <si>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</si>
  <si>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</si>
  <si>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</si>
  <si>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</si>
  <si>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</si>
  <si>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Score</t>
  </si>
  <si>
    <t>Minimum</t>
  </si>
  <si>
    <t>Mean</t>
  </si>
  <si>
    <t>Standard Deviation</t>
  </si>
  <si>
    <t>Maximum</t>
  </si>
  <si>
    <t>a</t>
  </si>
  <si>
    <t>Average Sentence Length:</t>
  </si>
  <si>
    <t>Median Sentence Length:</t>
  </si>
  <si>
    <t>Std. Dev</t>
  </si>
  <si>
    <t>Average Word Length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</si>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</sst>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F021-4936-98AE-94D96A9718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2019'!$B$94:$I$94</c:f>
            </c:numRef>
          </c:val>
          <c:extLst>
            <c:ext xmlns:c16="http://schemas.microsoft.com/office/drawing/2014/chart" uri="{C3380CC4-5D6E-409C-BE32-E72D297353CC}">
              <c16:uniqueId val="{00000001-F021-4936-98AE-94D96A97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68120"/>
        <c:axId val="224777472"/>
      </c:barChart>
      <c:catAx>
        <c:axId val="22476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7472"/>
        <c:crosses val="autoZero"/>
        <c:auto val="1"/>
        <c:lblAlgn val="ctr"/>
        <c:lblOffset val="100"/>
        <c:noMultiLvlLbl val="0"/>
      </c:catAx>
      <c:valAx>
        <c:axId val="224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2019'!$W$92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F-40B9-AB71-1B48CCAD7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F-40B9-AB71-1B48CCAD7A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F-40B9-AB71-1B48CCAD7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F-40B9-AB71-1B48CCAD7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F-40B9-AB71-1B48CCAD7AE6}"/>
              </c:ext>
            </c:extLst>
          </c:dPt>
          <c:cat>
            <c:strRef>
              <c:f>'1A 1B 2019'!$X$89:$AD$89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2019'!$X$92:$AD$92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DF-40B9-AB71-1B48CCA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76704"/>
        <c:axId val="224546888"/>
      </c:barChart>
      <c:catAx>
        <c:axId val="2244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6888"/>
        <c:crosses val="autoZero"/>
        <c:auto val="1"/>
        <c:lblAlgn val="ctr"/>
        <c:lblOffset val="100"/>
        <c:noMultiLvlLbl val="0"/>
      </c:catAx>
      <c:valAx>
        <c:axId val="224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2019'!$X$95:$AC$95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2019'!$X$96:$AC$96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896-9CAF-9B4B5E7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16728"/>
        <c:axId val="123917120"/>
      </c:barChart>
      <c:catAx>
        <c:axId val="1239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20"/>
        <c:crosses val="autoZero"/>
        <c:auto val="1"/>
        <c:lblAlgn val="ctr"/>
        <c:lblOffset val="100"/>
        <c:noMultiLvlLbl val="0"/>
      </c:catAx>
      <c:valAx>
        <c:axId val="123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2019'!$B$2:$B$84</c:f>
            </c:numRef>
          </c:val>
          <c:extLst>
            <c:ext xmlns:c16="http://schemas.microsoft.com/office/drawing/2014/chart" uri="{C3380CC4-5D6E-409C-BE32-E72D297353CC}">
              <c16:uniqueId val="{00000000-A8A2-4FAA-B0EF-D7D401550877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2019'!$C$2:$C$84</c:f>
            </c:numRef>
          </c:val>
          <c:extLst>
            <c:ext xmlns:c16="http://schemas.microsoft.com/office/drawing/2014/chart" uri="{C3380CC4-5D6E-409C-BE32-E72D297353CC}">
              <c16:uniqueId val="{00000001-A8A2-4FAA-B0EF-D7D401550877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2019'!$D$2:$D$84</c:f>
            </c:numRef>
          </c:val>
          <c:extLst>
            <c:ext xmlns:c16="http://schemas.microsoft.com/office/drawing/2014/chart" uri="{C3380CC4-5D6E-409C-BE32-E72D297353CC}">
              <c16:uniqueId val="{00000002-A8A2-4FAA-B0EF-D7D401550877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2019'!$E$2:$E$84</c:f>
            </c:numRef>
          </c:val>
          <c:extLst>
            <c:ext xmlns:c16="http://schemas.microsoft.com/office/drawing/2014/chart" uri="{C3380CC4-5D6E-409C-BE32-E72D297353CC}">
              <c16:uniqueId val="{00000003-A8A2-4FAA-B0EF-D7D401550877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2019'!$F$2:$F$84</c:f>
            </c:numRef>
          </c:val>
          <c:extLst>
            <c:ext xmlns:c16="http://schemas.microsoft.com/office/drawing/2014/chart" uri="{C3380CC4-5D6E-409C-BE32-E72D297353CC}">
              <c16:uniqueId val="{00000004-A8A2-4FAA-B0EF-D7D401550877}"/>
            </c:ext>
          </c:extLst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2019'!$G$2:$G$84</c:f>
            </c:numRef>
          </c:val>
          <c:extLst>
            <c:ext xmlns:c16="http://schemas.microsoft.com/office/drawing/2014/chart" uri="{C3380CC4-5D6E-409C-BE32-E72D297353CC}">
              <c16:uniqueId val="{00000005-A8A2-4FAA-B0EF-D7D401550877}"/>
            </c:ext>
          </c:extLst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2019'!$H$2:$H$84</c:f>
            </c:numRef>
          </c:val>
          <c:extLst>
            <c:ext xmlns:c16="http://schemas.microsoft.com/office/drawing/2014/chart" uri="{C3380CC4-5D6E-409C-BE32-E72D297353CC}">
              <c16:uniqueId val="{00000006-A8A2-4FAA-B0EF-D7D40155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0304"/>
        <c:axId val="224990696"/>
      </c:barChart>
      <c:catAx>
        <c:axId val="2249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696"/>
        <c:crosses val="autoZero"/>
        <c:auto val="1"/>
        <c:lblAlgn val="ctr"/>
        <c:lblOffset val="100"/>
        <c:noMultiLvlLbl val="0"/>
      </c:catAx>
      <c:valAx>
        <c:axId val="2249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2019'!$B$2:$B$89</c:f>
            </c:numRef>
          </c:val>
          <c:extLst>
            <c:ext xmlns:c16="http://schemas.microsoft.com/office/drawing/2014/chart" uri="{C3380CC4-5D6E-409C-BE32-E72D297353CC}">
              <c16:uniqueId val="{00000000-7169-465F-B3CF-31264AA78E16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2019'!$C$2:$C$89</c:f>
            </c:numRef>
          </c:val>
          <c:extLst>
            <c:ext xmlns:c16="http://schemas.microsoft.com/office/drawing/2014/chart" uri="{C3380CC4-5D6E-409C-BE32-E72D297353CC}">
              <c16:uniqueId val="{00000001-7169-465F-B3CF-31264AA78E16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2019'!$D$2:$D$89</c:f>
            </c:numRef>
          </c:val>
          <c:extLst>
            <c:ext xmlns:c16="http://schemas.microsoft.com/office/drawing/2014/chart" uri="{C3380CC4-5D6E-409C-BE32-E72D297353CC}">
              <c16:uniqueId val="{00000002-7169-465F-B3CF-31264AA78E16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2019'!$E$2:$E$89</c:f>
            </c:numRef>
          </c:val>
          <c:extLst>
            <c:ext xmlns:c16="http://schemas.microsoft.com/office/drawing/2014/chart" uri="{C3380CC4-5D6E-409C-BE32-E72D297353CC}">
              <c16:uniqueId val="{00000003-7169-465F-B3CF-31264AA78E16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2019'!$F$2:$F$89</c:f>
            </c:numRef>
          </c:val>
          <c:extLst>
            <c:ext xmlns:c16="http://schemas.microsoft.com/office/drawing/2014/chart" uri="{C3380CC4-5D6E-409C-BE32-E72D297353CC}">
              <c16:uniqueId val="{00000004-7169-465F-B3CF-31264AA7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1872"/>
        <c:axId val="224992264"/>
      </c:barChart>
      <c:catAx>
        <c:axId val="2249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2264"/>
        <c:crosses val="autoZero"/>
        <c:auto val="1"/>
        <c:lblAlgn val="ctr"/>
        <c:lblOffset val="100"/>
        <c:noMultiLvlLbl val="0"/>
      </c:catAx>
      <c:valAx>
        <c:axId val="2249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65A5-496A-9D3C-DE253863A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'1A 1B 2019'!$B$92:$I$92</c:f>
            </c:multiLvlStrRef>
          </c:cat>
          <c:val>
            <c:numRef>
              <c:f>'1A 1B 2019'!$B$94:$I$94</c:f>
            </c:numRef>
          </c:val>
          <c:extLst>
            <c:ext xmlns:c16="http://schemas.microsoft.com/office/drawing/2014/chart" uri="{C3380CC4-5D6E-409C-BE32-E72D297353CC}">
              <c16:uniqueId val="{00000001-65A5-496A-9D3C-DE253863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3048"/>
        <c:axId val="224993440"/>
      </c:barChart>
      <c:catAx>
        <c:axId val="2249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440"/>
        <c:crosses val="autoZero"/>
        <c:auto val="1"/>
        <c:lblAlgn val="ctr"/>
        <c:lblOffset val="100"/>
        <c:noMultiLvlLbl val="0"/>
      </c:catAx>
      <c:valAx>
        <c:axId val="224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97</xdr:row>
      <xdr:rowOff>169209</xdr:rowOff>
    </xdr:from>
    <xdr:to>
      <xdr:col>6</xdr:col>
      <xdr:colOff>263338</xdr:colOff>
      <xdr:row>112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577101</xdr:colOff>
      <xdr:row>98</xdr:row>
      <xdr:rowOff>134471</xdr:rowOff>
    </xdr:from>
    <xdr:to>
      <xdr:col>50</xdr:col>
      <xdr:colOff>100852</xdr:colOff>
      <xdr:row>114</xdr:row>
      <xdr:rowOff>183778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184897</xdr:colOff>
      <xdr:row>99</xdr:row>
      <xdr:rowOff>174811</xdr:rowOff>
    </xdr:from>
    <xdr:to>
      <xdr:col>33</xdr:col>
      <xdr:colOff>257736</xdr:colOff>
      <xdr:row>115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846044</xdr:colOff>
      <xdr:row>113</xdr:row>
      <xdr:rowOff>112065</xdr:rowOff>
    </xdr:from>
    <xdr:to>
      <xdr:col>23</xdr:col>
      <xdr:colOff>257736</xdr:colOff>
      <xdr:row>134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997323</xdr:colOff>
      <xdr:row>116</xdr:row>
      <xdr:rowOff>22418</xdr:rowOff>
    </xdr:from>
    <xdr:to>
      <xdr:col>12</xdr:col>
      <xdr:colOff>493059</xdr:colOff>
      <xdr:row>132</xdr:row>
      <xdr:rowOff>145675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44823</xdr:colOff>
      <xdr:row>99</xdr:row>
      <xdr:rowOff>45943</xdr:rowOff>
    </xdr:from>
    <xdr:to>
      <xdr:col>15</xdr:col>
      <xdr:colOff>851646</xdr:colOff>
      <xdr:row>113</xdr:row>
      <xdr:rowOff>122143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tabSelected="1" zoomScale="85" zoomScaleNormal="85" workbookViewId="0">
      <pane ySplit="1" topLeftCell="A2" activePane="bottomLeft" state="frozen"/>
      <selection pane="bottomLeft" activeCell="AK11" sqref="AK11"/>
    </sheetView>
  </sheetViews>
  <sheetFormatPr defaultRowHeight="15" x14ac:dyDescent="0.25"/>
  <cols>
    <col min="1" max="1" width="19.7109375" customWidth="1"/>
    <col min="2" max="2" width="12.5703125" hidden="1" customWidth="1"/>
    <col min="3" max="3" width="15.85546875" hidden="1" customWidth="1"/>
    <col min="4" max="4" width="9.140625" hidden="1" customWidth="1"/>
    <col min="5" max="5" width="15.42578125" hidden="1" customWidth="1"/>
    <col min="6" max="6" width="11.85546875" hidden="1" customWidth="1"/>
    <col min="7" max="8" width="9.140625" hidden="1" customWidth="1"/>
    <col min="9" max="9" width="13.140625" hidden="1" customWidth="1"/>
    <col min="10" max="10" width="13.85546875" hidden="1" customWidth="1"/>
    <col min="11" max="11" width="10" hidden="1" customWidth="1"/>
    <col min="12" max="12" width="14.42578125" hidden="1" customWidth="1"/>
    <col min="13" max="14" width="11.28515625" hidden="1" customWidth="1"/>
    <col min="15" max="15" width="9.42578125" hidden="1" customWidth="1"/>
    <col min="16" max="16" width="13.85546875" hidden="1" customWidth="1"/>
    <col min="17" max="22" width="9.140625" hidden="1" customWidth="1"/>
    <col min="23" max="23" width="48.28515625" hidden="1" customWidth="1"/>
    <col min="24" max="24" width="14.28515625" style="24" customWidth="1"/>
    <col min="25" max="25" width="10.85546875" style="24" customWidth="1"/>
    <col min="26" max="26" width="9.85546875" style="24" customWidth="1"/>
    <col min="27" max="28" width="9.140625" style="24"/>
    <col min="29" max="29" width="11.28515625" style="24" customWidth="1"/>
    <col min="30" max="30" width="9.140625" style="24"/>
    <col min="31" max="31" width="9.140625" style="6"/>
    <col min="35" max="37" width="24.140625" style="24" customWidth="1"/>
    <col min="38" max="38" width="13.7109375" customWidth="1"/>
    <col min="39" max="39" width="16.140625" customWidth="1"/>
  </cols>
  <sheetData>
    <row r="1" spans="1:39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18" t="s">
        <v>168</v>
      </c>
      <c r="Y1" s="19" t="s">
        <v>169</v>
      </c>
      <c r="Z1" s="20" t="s">
        <v>170</v>
      </c>
      <c r="AA1" s="21" t="s">
        <v>171</v>
      </c>
      <c r="AB1" s="22" t="s">
        <v>174</v>
      </c>
      <c r="AC1" s="23" t="s">
        <v>175</v>
      </c>
      <c r="AD1" s="28" t="s">
        <v>179</v>
      </c>
      <c r="AI1" s="37" t="s">
        <v>252</v>
      </c>
      <c r="AJ1" s="37" t="s">
        <v>255</v>
      </c>
      <c r="AK1" s="37" t="s">
        <v>256</v>
      </c>
      <c r="AL1" t="s">
        <v>253</v>
      </c>
      <c r="AM1" t="s">
        <v>254</v>
      </c>
    </row>
    <row r="2" spans="1:39" ht="15.75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16">
        <v>0.56000000000000005</v>
      </c>
      <c r="Y2" s="16">
        <v>0.82</v>
      </c>
      <c r="Z2" s="16"/>
      <c r="AA2" s="16"/>
      <c r="AB2" s="16"/>
      <c r="AC2" s="16"/>
      <c r="AD2" s="16"/>
      <c r="AE2" s="6">
        <v>2</v>
      </c>
      <c r="AI2" s="24">
        <v>17.86</v>
      </c>
      <c r="AJ2" s="24">
        <v>4.7699999999999996</v>
      </c>
      <c r="AK2" s="24">
        <v>14.27</v>
      </c>
      <c r="AL2" s="6">
        <v>18</v>
      </c>
      <c r="AM2" s="6">
        <v>5.52</v>
      </c>
    </row>
    <row r="3" spans="1:39" ht="15.75" x14ac:dyDescent="0.25">
      <c r="A3" s="41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36"/>
      <c r="Y3" s="36">
        <v>0.91</v>
      </c>
      <c r="Z3" s="36">
        <v>0.57999999999999996</v>
      </c>
      <c r="AA3" s="36">
        <v>0.5</v>
      </c>
      <c r="AB3" s="36"/>
      <c r="AC3" s="36"/>
      <c r="AD3" s="36"/>
      <c r="AE3" s="6">
        <v>3</v>
      </c>
      <c r="AI3" s="24">
        <v>23.13</v>
      </c>
      <c r="AJ3" s="24">
        <v>4.62</v>
      </c>
      <c r="AK3" s="24">
        <v>50</v>
      </c>
    </row>
    <row r="4" spans="1:39" ht="15.75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16">
        <v>0.54</v>
      </c>
      <c r="Y4" s="16">
        <v>0.84</v>
      </c>
      <c r="Z4" s="16"/>
      <c r="AA4" s="16"/>
      <c r="AB4" s="16">
        <v>0.69</v>
      </c>
      <c r="AC4" s="16"/>
      <c r="AD4" s="16"/>
      <c r="AE4" s="6">
        <v>3</v>
      </c>
      <c r="AI4" s="24">
        <v>21.83</v>
      </c>
      <c r="AJ4" s="24">
        <v>4.87</v>
      </c>
      <c r="AK4" s="24">
        <v>16.670000000000002</v>
      </c>
    </row>
    <row r="5" spans="1:39" ht="15.75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16"/>
      <c r="Y5" s="16"/>
      <c r="Z5" s="16"/>
      <c r="AA5" s="16"/>
      <c r="AB5" s="16">
        <v>0.56999999999999995</v>
      </c>
      <c r="AC5" s="16">
        <v>0.8</v>
      </c>
      <c r="AD5" s="16"/>
      <c r="AE5" s="6">
        <v>2</v>
      </c>
      <c r="AI5" s="24">
        <v>20.5</v>
      </c>
      <c r="AJ5" s="24">
        <v>4.13</v>
      </c>
      <c r="AK5" s="24">
        <v>0</v>
      </c>
    </row>
    <row r="6" spans="1:39" ht="15.75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17"/>
      <c r="Y6" s="17">
        <v>0.88</v>
      </c>
      <c r="Z6" s="17">
        <v>0.6</v>
      </c>
      <c r="AA6" s="17"/>
      <c r="AB6" s="17">
        <v>0.63</v>
      </c>
      <c r="AC6" s="17">
        <v>0.75</v>
      </c>
      <c r="AD6" s="16"/>
      <c r="AE6" s="33">
        <v>4</v>
      </c>
      <c r="AI6" s="24">
        <v>21.91</v>
      </c>
      <c r="AJ6" s="24">
        <v>4.6100000000000003</v>
      </c>
      <c r="AK6" s="24">
        <v>9.1</v>
      </c>
    </row>
    <row r="7" spans="1:39" ht="15.75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13" t="s">
        <v>178</v>
      </c>
      <c r="X7" s="16"/>
      <c r="Y7" s="16">
        <v>0.56999999999999995</v>
      </c>
      <c r="Z7" s="16"/>
      <c r="AA7" s="16"/>
      <c r="AB7" s="16"/>
      <c r="AC7" s="16"/>
      <c r="AD7" s="16">
        <v>0.52</v>
      </c>
      <c r="AE7" s="6">
        <v>2</v>
      </c>
    </row>
    <row r="8" spans="1:39" ht="15.75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13" t="s">
        <v>180</v>
      </c>
      <c r="X8" s="17"/>
      <c r="Y8" s="17">
        <v>0.72</v>
      </c>
      <c r="Z8" s="17"/>
      <c r="AA8" s="17"/>
      <c r="AB8" s="17"/>
      <c r="AC8" s="17">
        <v>0.86</v>
      </c>
      <c r="AD8" s="16"/>
      <c r="AE8" s="6">
        <v>2</v>
      </c>
    </row>
    <row r="9" spans="1:39" ht="15.75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13" t="s">
        <v>181</v>
      </c>
      <c r="X9" s="16"/>
      <c r="Y9" s="16">
        <v>0.67</v>
      </c>
      <c r="Z9" s="16"/>
      <c r="AA9" s="16"/>
      <c r="AB9" s="16"/>
      <c r="AC9" s="16">
        <v>0.56000000000000005</v>
      </c>
      <c r="AD9" s="16"/>
      <c r="AE9" s="6">
        <v>2</v>
      </c>
    </row>
    <row r="10" spans="1:39" ht="15.75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13" t="s">
        <v>182</v>
      </c>
      <c r="X10" s="17"/>
      <c r="Y10" s="17">
        <v>0.89</v>
      </c>
      <c r="Z10" s="17"/>
      <c r="AA10" s="17"/>
      <c r="AB10" s="17"/>
      <c r="AC10" s="17"/>
      <c r="AD10" s="16"/>
      <c r="AE10" s="6">
        <v>1</v>
      </c>
    </row>
    <row r="11" spans="1:39" ht="30" x14ac:dyDescent="0.25">
      <c r="A11" s="15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14" t="s">
        <v>183</v>
      </c>
      <c r="X11" s="16"/>
      <c r="Y11" s="16">
        <v>0.79</v>
      </c>
      <c r="Z11" s="16">
        <v>0.6</v>
      </c>
      <c r="AA11" s="16">
        <v>0.59</v>
      </c>
      <c r="AB11" s="16"/>
      <c r="AC11" s="16">
        <v>0.81</v>
      </c>
      <c r="AD11" s="16"/>
      <c r="AE11" s="26">
        <v>4</v>
      </c>
    </row>
    <row r="12" spans="1:39" ht="15.75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13" t="s">
        <v>185</v>
      </c>
      <c r="X12" s="17">
        <v>0.66</v>
      </c>
      <c r="Y12" s="17">
        <v>0.84</v>
      </c>
      <c r="Z12" s="17"/>
      <c r="AA12" s="17"/>
      <c r="AB12" s="17">
        <v>0.64</v>
      </c>
      <c r="AC12" s="17"/>
      <c r="AD12" s="16"/>
      <c r="AE12" s="6">
        <v>3</v>
      </c>
    </row>
    <row r="13" spans="1:39" ht="15.75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16"/>
      <c r="Y13" s="16">
        <v>0.51</v>
      </c>
      <c r="Z13" s="16"/>
      <c r="AA13" s="16"/>
      <c r="AB13" s="16"/>
      <c r="AC13" s="16">
        <v>0.6</v>
      </c>
      <c r="AD13" s="16"/>
      <c r="AE13" s="6">
        <v>2</v>
      </c>
    </row>
    <row r="14" spans="1:39" ht="15.75" x14ac:dyDescent="0.25">
      <c r="A14" s="41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17"/>
      <c r="Y14" s="17"/>
      <c r="Z14" s="17"/>
      <c r="AA14" s="17"/>
      <c r="AB14" s="17"/>
      <c r="AC14" s="17"/>
      <c r="AD14" s="16"/>
      <c r="AE14" s="6" t="s">
        <v>186</v>
      </c>
    </row>
    <row r="15" spans="1:39" ht="15.75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16"/>
      <c r="Y15" s="16">
        <v>0.86</v>
      </c>
      <c r="Z15" s="16">
        <v>0.59</v>
      </c>
      <c r="AA15" s="16"/>
      <c r="AB15" s="16"/>
      <c r="AC15" s="16"/>
      <c r="AD15" s="16">
        <v>0.63</v>
      </c>
      <c r="AE15" s="6">
        <v>3</v>
      </c>
    </row>
    <row r="16" spans="1:39" ht="15.75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17"/>
      <c r="Y16" s="17">
        <v>0.78</v>
      </c>
      <c r="Z16" s="17">
        <v>0.59</v>
      </c>
      <c r="AA16" s="17"/>
      <c r="AB16" s="17"/>
      <c r="AC16" s="17"/>
      <c r="AD16" s="16"/>
      <c r="AE16" s="6">
        <v>2</v>
      </c>
    </row>
    <row r="17" spans="1:31" ht="15.75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16"/>
      <c r="Y17" s="16">
        <v>0.59</v>
      </c>
      <c r="Z17" s="16"/>
      <c r="AA17" s="16"/>
      <c r="AB17" s="16">
        <v>0.65</v>
      </c>
      <c r="AC17" s="16"/>
      <c r="AD17" s="16"/>
      <c r="AE17" s="6">
        <v>2</v>
      </c>
    </row>
    <row r="18" spans="1:31" ht="15.75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17"/>
      <c r="Y18" s="17">
        <v>0.54</v>
      </c>
      <c r="Z18" s="17"/>
      <c r="AA18" s="17"/>
      <c r="AB18" s="17"/>
      <c r="AC18" s="17">
        <v>0.68</v>
      </c>
      <c r="AD18" s="16"/>
      <c r="AE18" s="6">
        <v>2</v>
      </c>
    </row>
    <row r="19" spans="1:31" ht="15.75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16"/>
      <c r="Y19" s="16">
        <v>0.92</v>
      </c>
      <c r="Z19" s="16"/>
      <c r="AA19" s="16"/>
      <c r="AB19" s="16">
        <v>0.54</v>
      </c>
      <c r="AC19" s="16"/>
      <c r="AD19" s="16"/>
      <c r="AE19" s="6">
        <v>2</v>
      </c>
    </row>
    <row r="20" spans="1:31" ht="15.75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17"/>
      <c r="Y20" s="17">
        <v>0.75</v>
      </c>
      <c r="Z20" s="17"/>
      <c r="AA20" s="17"/>
      <c r="AB20" s="17"/>
      <c r="AC20" s="17"/>
      <c r="AD20" s="16"/>
      <c r="AE20" s="6">
        <v>1</v>
      </c>
    </row>
    <row r="21" spans="1:31" ht="15.75" x14ac:dyDescent="0.25">
      <c r="A21" s="41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36">
        <v>0.82</v>
      </c>
      <c r="Y21" s="36">
        <v>0.87</v>
      </c>
      <c r="Z21" s="36"/>
      <c r="AA21" s="36"/>
      <c r="AB21" s="36"/>
      <c r="AC21" s="36"/>
      <c r="AD21" s="16"/>
      <c r="AE21" s="6">
        <v>2</v>
      </c>
    </row>
    <row r="22" spans="1:31" ht="15.75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17"/>
      <c r="Y22" s="17">
        <v>0.83</v>
      </c>
      <c r="Z22" s="17"/>
      <c r="AA22" s="17"/>
      <c r="AB22" s="17">
        <v>0.61</v>
      </c>
      <c r="AC22" s="17">
        <v>0.85</v>
      </c>
      <c r="AD22" s="16"/>
      <c r="AE22" s="6">
        <v>2</v>
      </c>
    </row>
    <row r="23" spans="1:31" ht="15.75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16"/>
      <c r="Y23" s="16"/>
      <c r="Z23" s="16"/>
      <c r="AA23" s="16"/>
      <c r="AB23" s="16"/>
      <c r="AC23" s="16">
        <v>0.79</v>
      </c>
      <c r="AD23" s="16"/>
      <c r="AE23" s="6">
        <v>1</v>
      </c>
    </row>
    <row r="24" spans="1:31" ht="15.75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16"/>
      <c r="Y24" s="16">
        <v>0.71</v>
      </c>
      <c r="Z24" s="16">
        <v>0.68</v>
      </c>
      <c r="AA24" s="16"/>
      <c r="AB24" s="16"/>
      <c r="AC24" s="16"/>
      <c r="AD24" s="16"/>
      <c r="AE24" s="6">
        <v>2</v>
      </c>
    </row>
    <row r="25" spans="1:31" ht="15.75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16"/>
      <c r="Y25" s="16">
        <v>0.65</v>
      </c>
      <c r="Z25" s="16"/>
      <c r="AA25" s="16"/>
      <c r="AB25" s="16">
        <v>0.55000000000000004</v>
      </c>
      <c r="AC25" s="16"/>
      <c r="AD25" s="16"/>
      <c r="AE25" s="6">
        <v>2</v>
      </c>
    </row>
    <row r="26" spans="1:31" ht="15.75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16"/>
      <c r="Y26" s="16">
        <v>0.96</v>
      </c>
      <c r="Z26" s="16">
        <v>0.57999999999999996</v>
      </c>
      <c r="AA26" s="16"/>
      <c r="AB26" s="16"/>
      <c r="AC26" s="16">
        <v>0.88</v>
      </c>
      <c r="AD26" s="16"/>
      <c r="AE26" s="6">
        <v>3</v>
      </c>
    </row>
    <row r="27" spans="1:31" ht="15.75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16"/>
      <c r="Y27" s="16">
        <v>0.85</v>
      </c>
      <c r="Z27" s="16"/>
      <c r="AA27" s="16"/>
      <c r="AB27" s="16">
        <v>0.65</v>
      </c>
      <c r="AC27" s="16"/>
      <c r="AD27" s="16"/>
      <c r="AE27" s="6">
        <v>2</v>
      </c>
    </row>
    <row r="28" spans="1:31" ht="15.75" x14ac:dyDescent="0.25">
      <c r="A28" s="41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36"/>
      <c r="Y28" s="36">
        <v>0.66</v>
      </c>
      <c r="Z28" s="36"/>
      <c r="AA28" s="36"/>
      <c r="AB28" s="36">
        <v>0.53</v>
      </c>
      <c r="AC28" s="16"/>
      <c r="AD28" s="16"/>
      <c r="AE28" s="6">
        <v>2</v>
      </c>
    </row>
    <row r="29" spans="1:31" ht="15.75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16"/>
      <c r="Y29" s="16">
        <v>0.6</v>
      </c>
      <c r="Z29" s="16">
        <v>0.57999999999999996</v>
      </c>
      <c r="AA29" s="16"/>
      <c r="AB29" s="16"/>
      <c r="AC29" s="16"/>
      <c r="AD29" s="16"/>
      <c r="AE29" s="6">
        <v>2</v>
      </c>
    </row>
    <row r="30" spans="1:31" ht="15.75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16"/>
      <c r="Y30" s="16">
        <v>0.7</v>
      </c>
      <c r="Z30" s="16"/>
      <c r="AA30" s="16">
        <v>0.61</v>
      </c>
      <c r="AB30" s="16">
        <v>0.57999999999999996</v>
      </c>
      <c r="AC30" s="16">
        <v>0.73</v>
      </c>
      <c r="AD30" s="16"/>
      <c r="AE30" s="26">
        <v>4</v>
      </c>
    </row>
    <row r="31" spans="1:31" ht="15.75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16"/>
      <c r="Y31" s="16">
        <v>0.82</v>
      </c>
      <c r="Z31" s="16">
        <v>0.64</v>
      </c>
      <c r="AA31" s="16"/>
      <c r="AB31" s="16">
        <v>0.56999999999999995</v>
      </c>
      <c r="AC31" s="16">
        <v>0.62</v>
      </c>
      <c r="AD31" s="16"/>
      <c r="AE31" s="26">
        <v>3</v>
      </c>
    </row>
    <row r="32" spans="1:31" ht="15.75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16"/>
      <c r="Y32" s="16">
        <v>0.7</v>
      </c>
      <c r="Z32" s="16">
        <v>0.59</v>
      </c>
      <c r="AA32" s="16">
        <v>0.53</v>
      </c>
      <c r="AB32" s="16">
        <v>0.61</v>
      </c>
      <c r="AC32" s="16">
        <v>0.88</v>
      </c>
      <c r="AD32" s="16"/>
      <c r="AE32" s="26">
        <v>5</v>
      </c>
    </row>
    <row r="33" spans="1:31" ht="15.75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16"/>
      <c r="Y33" s="16">
        <v>0.94</v>
      </c>
      <c r="Z33" s="16"/>
      <c r="AA33" s="16"/>
      <c r="AB33" s="16"/>
      <c r="AC33" s="16">
        <v>0.53</v>
      </c>
      <c r="AD33" s="16"/>
      <c r="AE33" s="34">
        <v>2</v>
      </c>
    </row>
    <row r="34" spans="1:31" ht="15.75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16"/>
      <c r="Y34" s="16">
        <v>0.89</v>
      </c>
      <c r="Z34" s="16">
        <v>0.6</v>
      </c>
      <c r="AA34" s="16"/>
      <c r="AB34" s="16"/>
      <c r="AC34" s="16">
        <v>0.69</v>
      </c>
      <c r="AD34" s="16"/>
      <c r="AE34" s="34">
        <v>3</v>
      </c>
    </row>
    <row r="35" spans="1:31" ht="15.75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16">
        <v>0.81</v>
      </c>
      <c r="Y35" s="16">
        <v>0.94</v>
      </c>
      <c r="Z35" s="16"/>
      <c r="AA35" s="16"/>
      <c r="AB35" s="16"/>
      <c r="AC35" s="16"/>
      <c r="AD35" s="16"/>
      <c r="AE35" s="34">
        <v>2</v>
      </c>
    </row>
    <row r="36" spans="1:31" ht="15.75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16"/>
      <c r="Y36" s="16">
        <v>0.53</v>
      </c>
      <c r="Z36" s="16"/>
      <c r="AA36" s="16"/>
      <c r="AB36" s="16">
        <v>0.7</v>
      </c>
      <c r="AC36" s="16"/>
      <c r="AD36" s="16"/>
      <c r="AE36" s="34">
        <v>2</v>
      </c>
    </row>
    <row r="37" spans="1:31" ht="15.75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16"/>
      <c r="Y37" s="16">
        <v>0.82</v>
      </c>
      <c r="Z37" s="16">
        <v>0.6</v>
      </c>
      <c r="AA37" s="16"/>
      <c r="AB37" s="16">
        <v>0.51</v>
      </c>
      <c r="AC37" s="16">
        <v>0.79</v>
      </c>
      <c r="AD37" s="16"/>
      <c r="AE37" s="34">
        <v>4</v>
      </c>
    </row>
    <row r="38" spans="1:31" ht="15.75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16"/>
      <c r="Y38" s="16">
        <v>0.64</v>
      </c>
      <c r="Z38" s="16"/>
      <c r="AA38" s="16"/>
      <c r="AB38" s="16"/>
      <c r="AC38" s="16"/>
      <c r="AD38" s="16">
        <v>0.51</v>
      </c>
      <c r="AE38" s="34">
        <v>2</v>
      </c>
    </row>
    <row r="39" spans="1:31" ht="15.75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16"/>
      <c r="Y39" s="16">
        <v>0.84</v>
      </c>
      <c r="Z39" s="16"/>
      <c r="AA39" s="16"/>
      <c r="AB39" s="16"/>
      <c r="AC39" s="16">
        <v>0.84</v>
      </c>
      <c r="AD39" s="16"/>
      <c r="AE39" s="34">
        <v>2</v>
      </c>
    </row>
    <row r="40" spans="1:31" ht="15.75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16"/>
      <c r="Y40" s="16">
        <v>0.82</v>
      </c>
      <c r="Z40" s="16"/>
      <c r="AA40" s="16"/>
      <c r="AB40" s="16"/>
      <c r="AC40" s="16">
        <v>0.68</v>
      </c>
      <c r="AD40" s="16"/>
      <c r="AE40" s="34">
        <v>2</v>
      </c>
    </row>
    <row r="41" spans="1:31" ht="15.75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16"/>
      <c r="Y41" s="16">
        <v>0.5</v>
      </c>
      <c r="Z41" s="16"/>
      <c r="AA41" s="16"/>
      <c r="AB41" s="16"/>
      <c r="AC41" s="16"/>
      <c r="AD41" s="16"/>
      <c r="AE41" s="34">
        <v>1</v>
      </c>
    </row>
    <row r="42" spans="1:31" ht="15.75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16"/>
      <c r="Y42" s="16">
        <v>0.77</v>
      </c>
      <c r="Z42" s="16"/>
      <c r="AA42" s="16"/>
      <c r="AB42" s="16"/>
      <c r="AC42" s="16"/>
      <c r="AD42" s="16"/>
      <c r="AE42" s="34">
        <v>1</v>
      </c>
    </row>
    <row r="43" spans="1:31" ht="15.75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16"/>
      <c r="Y43" s="16">
        <v>0.88</v>
      </c>
      <c r="Z43" s="16"/>
      <c r="AA43" s="16"/>
      <c r="AB43" s="16"/>
      <c r="AC43" s="16">
        <v>0.81</v>
      </c>
      <c r="AD43" s="16"/>
      <c r="AE43" s="34">
        <v>2</v>
      </c>
    </row>
    <row r="44" spans="1:31" ht="15.75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16"/>
      <c r="Y44" s="16">
        <v>0.91</v>
      </c>
      <c r="Z44" s="16">
        <v>0.59</v>
      </c>
      <c r="AA44" s="16"/>
      <c r="AB44" s="16"/>
      <c r="AC44" s="16">
        <v>0.75</v>
      </c>
      <c r="AD44" s="16"/>
      <c r="AE44" s="34">
        <v>3</v>
      </c>
    </row>
    <row r="45" spans="1:31" ht="15.75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16"/>
      <c r="Y45" s="16"/>
      <c r="Z45" s="16"/>
      <c r="AA45" s="16"/>
      <c r="AB45" s="16"/>
      <c r="AC45" s="16">
        <v>0.79</v>
      </c>
      <c r="AD45" s="16"/>
      <c r="AE45" s="34">
        <v>1</v>
      </c>
    </row>
    <row r="46" spans="1:31" ht="15.75" x14ac:dyDescent="0.25">
      <c r="A46" s="41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16"/>
      <c r="Y46" s="16">
        <v>0.75</v>
      </c>
      <c r="Z46" s="16">
        <v>0.52</v>
      </c>
      <c r="AA46" s="16"/>
      <c r="AB46" s="16"/>
      <c r="AC46" s="16"/>
      <c r="AD46" s="16"/>
      <c r="AE46" s="34">
        <v>2</v>
      </c>
    </row>
    <row r="47" spans="1:31" ht="15.75" x14ac:dyDescent="0.25">
      <c r="A47" s="41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16"/>
      <c r="Y47" s="16">
        <v>0.91</v>
      </c>
      <c r="Z47" s="16"/>
      <c r="AA47" s="16"/>
      <c r="AB47" s="16"/>
      <c r="AC47" s="16">
        <v>0.52</v>
      </c>
      <c r="AD47" s="16"/>
      <c r="AE47" s="34">
        <v>2</v>
      </c>
    </row>
    <row r="48" spans="1:31" ht="15.75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16"/>
      <c r="Y48" s="36">
        <v>0.84</v>
      </c>
      <c r="Z48" s="36"/>
      <c r="AA48" s="36"/>
      <c r="AB48" s="36">
        <v>0.53</v>
      </c>
      <c r="AC48" s="16"/>
      <c r="AD48" s="16"/>
      <c r="AE48" s="34">
        <v>2</v>
      </c>
    </row>
    <row r="49" spans="1:31" ht="15.75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16"/>
      <c r="Y49" s="16">
        <v>0.52</v>
      </c>
      <c r="Z49" s="16">
        <v>0.71</v>
      </c>
      <c r="AA49" s="16"/>
      <c r="AB49" s="16"/>
      <c r="AC49" s="16"/>
      <c r="AD49" s="16"/>
      <c r="AE49" s="34">
        <v>2</v>
      </c>
    </row>
    <row r="50" spans="1:31" ht="15.75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16"/>
      <c r="Y50" s="16">
        <v>0.67</v>
      </c>
      <c r="Z50" s="16">
        <v>0.56000000000000005</v>
      </c>
      <c r="AA50" s="16"/>
      <c r="AB50" s="16"/>
      <c r="AC50" s="16"/>
      <c r="AD50" s="16"/>
      <c r="AE50" s="34">
        <v>2</v>
      </c>
    </row>
    <row r="51" spans="1:31" ht="30" x14ac:dyDescent="0.25">
      <c r="A51" s="15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15">
        <f t="shared" si="12"/>
        <v>-0.5600000000000005</v>
      </c>
      <c r="Q51" s="15">
        <f t="shared" si="13"/>
        <v>-0.41000000000000014</v>
      </c>
      <c r="R51" s="15">
        <f t="shared" si="14"/>
        <v>-0.33999999999999986</v>
      </c>
      <c r="S51" s="15">
        <f t="shared" si="15"/>
        <v>-2.9999999999999361E-2</v>
      </c>
      <c r="T51" s="15">
        <f t="shared" si="16"/>
        <v>-0.58999999999999986</v>
      </c>
      <c r="U51" s="15">
        <f t="shared" si="17"/>
        <v>-0.37999999999999901</v>
      </c>
      <c r="V51" s="15">
        <f t="shared" si="18"/>
        <v>-0.53999999999999915</v>
      </c>
      <c r="W51" s="25" t="s">
        <v>214</v>
      </c>
      <c r="X51" s="16"/>
      <c r="Y51" s="16">
        <v>0.7</v>
      </c>
      <c r="Z51" s="16">
        <v>0.54</v>
      </c>
      <c r="AA51" s="16"/>
      <c r="AB51" s="16">
        <v>0.5</v>
      </c>
      <c r="AC51" s="16">
        <v>0.9</v>
      </c>
      <c r="AD51" s="27">
        <v>0.57999999999999996</v>
      </c>
      <c r="AE51" s="34">
        <v>5</v>
      </c>
    </row>
    <row r="52" spans="1:31" ht="15.75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16"/>
      <c r="Y52" s="16">
        <v>0.84</v>
      </c>
      <c r="Z52" s="16">
        <v>0.59</v>
      </c>
      <c r="AA52" s="16"/>
      <c r="AB52" s="16"/>
      <c r="AC52" s="16">
        <v>0.75</v>
      </c>
      <c r="AD52" s="16"/>
      <c r="AE52" s="34">
        <v>3</v>
      </c>
    </row>
    <row r="53" spans="1:3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29"/>
      <c r="Y53" s="29"/>
      <c r="Z53" s="29"/>
      <c r="AA53" s="29"/>
      <c r="AB53" s="29"/>
      <c r="AC53" s="29"/>
      <c r="AD53" s="29"/>
    </row>
    <row r="54" spans="1:31" ht="15.75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16"/>
      <c r="Y54" s="16">
        <v>0.82</v>
      </c>
      <c r="Z54" s="16"/>
      <c r="AA54" s="16"/>
      <c r="AB54" s="16">
        <v>0.61</v>
      </c>
      <c r="AC54" s="16"/>
      <c r="AD54" s="16"/>
      <c r="AE54" s="34">
        <v>2</v>
      </c>
    </row>
    <row r="55" spans="1:31" ht="15.75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16"/>
      <c r="Y55" s="16">
        <v>0.55000000000000004</v>
      </c>
      <c r="Z55" s="16">
        <v>0.55000000000000004</v>
      </c>
      <c r="AA55" s="16"/>
      <c r="AB55" s="16">
        <v>0.66</v>
      </c>
      <c r="AC55" s="16">
        <v>0.84</v>
      </c>
      <c r="AD55" s="16"/>
      <c r="AE55" s="34">
        <v>4</v>
      </c>
    </row>
    <row r="56" spans="1:31" ht="15.75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16"/>
      <c r="Y56" s="36"/>
      <c r="Z56" s="36">
        <v>0.56999999999999995</v>
      </c>
      <c r="AA56" s="36"/>
      <c r="AB56" s="36"/>
      <c r="AC56" s="36">
        <v>0.64</v>
      </c>
      <c r="AD56" s="16"/>
      <c r="AE56" s="34">
        <v>2</v>
      </c>
    </row>
    <row r="57" spans="1:31" ht="15.75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16"/>
      <c r="Y57" s="16">
        <v>0.66</v>
      </c>
      <c r="Z57" s="16">
        <v>0.66</v>
      </c>
      <c r="AA57" s="16"/>
      <c r="AB57" s="16"/>
      <c r="AC57" s="16">
        <v>0.75</v>
      </c>
      <c r="AD57" s="16"/>
      <c r="AE57" s="34">
        <v>3</v>
      </c>
    </row>
    <row r="58" spans="1:31" ht="15.75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29"/>
      <c r="Y58" s="29"/>
      <c r="Z58" s="29"/>
      <c r="AA58" s="29"/>
      <c r="AB58" s="29"/>
      <c r="AC58" s="29"/>
      <c r="AD58" s="29"/>
    </row>
    <row r="59" spans="1:31" ht="15.75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16"/>
      <c r="Y59" s="16">
        <v>0.65</v>
      </c>
      <c r="Z59" s="16">
        <v>0.62</v>
      </c>
      <c r="AA59" s="16"/>
      <c r="AB59" s="16">
        <v>0.51</v>
      </c>
      <c r="AC59" s="16">
        <v>0.66</v>
      </c>
      <c r="AD59" s="16"/>
      <c r="AE59" s="34">
        <v>4</v>
      </c>
    </row>
    <row r="60" spans="1:31" ht="15.75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16"/>
      <c r="Y60" s="16"/>
      <c r="Z60" s="16"/>
      <c r="AA60" s="16"/>
      <c r="AB60" s="16">
        <v>0.54</v>
      </c>
      <c r="AC60" s="16"/>
      <c r="AD60" s="16"/>
      <c r="AE60" s="34">
        <v>1</v>
      </c>
    </row>
    <row r="61" spans="1:31" ht="15.75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16">
        <v>0.69</v>
      </c>
      <c r="Y61" s="16">
        <v>0.96</v>
      </c>
      <c r="Z61" s="16"/>
      <c r="AA61" s="16"/>
      <c r="AB61" s="16"/>
      <c r="AC61" s="16"/>
      <c r="AD61" s="16"/>
      <c r="AE61" s="34">
        <v>2</v>
      </c>
    </row>
    <row r="62" spans="1:31" ht="15.75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16"/>
      <c r="Y62" s="16">
        <v>0.71</v>
      </c>
      <c r="Z62" s="16"/>
      <c r="AA62" s="16"/>
      <c r="AB62" s="16"/>
      <c r="AC62" s="16">
        <v>0.69</v>
      </c>
      <c r="AD62" s="16"/>
      <c r="AE62" s="34">
        <v>2</v>
      </c>
    </row>
    <row r="63" spans="1:31" ht="15.75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16">
        <v>0.6</v>
      </c>
      <c r="Y63" s="16">
        <v>0.86</v>
      </c>
      <c r="Z63" s="16"/>
      <c r="AA63" s="16"/>
      <c r="AB63" s="16">
        <v>0.59</v>
      </c>
      <c r="AC63" s="16"/>
      <c r="AD63" s="16"/>
      <c r="AE63" s="34">
        <v>3</v>
      </c>
    </row>
    <row r="64" spans="1:31" ht="15.75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16"/>
      <c r="Y64" s="16">
        <v>0.89</v>
      </c>
      <c r="Z64" s="16"/>
      <c r="AA64" s="16"/>
      <c r="AB64" s="16">
        <v>0.59</v>
      </c>
      <c r="AC64" s="16"/>
      <c r="AD64" s="16"/>
      <c r="AE64" s="34">
        <v>2</v>
      </c>
    </row>
    <row r="65" spans="1:31" ht="15.75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16">
        <v>0.64</v>
      </c>
      <c r="Y65" s="16">
        <v>0.77</v>
      </c>
      <c r="Z65" s="16">
        <v>0.54</v>
      </c>
      <c r="AA65" s="16"/>
      <c r="AB65" s="16"/>
      <c r="AC65" s="16"/>
      <c r="AD65" s="16"/>
      <c r="AE65" s="34">
        <v>3</v>
      </c>
    </row>
    <row r="66" spans="1:31" ht="30" x14ac:dyDescent="0.25">
      <c r="A66" s="15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14" t="s">
        <v>226</v>
      </c>
      <c r="X66" s="16"/>
      <c r="Y66" s="16">
        <v>0.88</v>
      </c>
      <c r="Z66" s="16"/>
      <c r="AA66" s="16"/>
      <c r="AB66" s="16"/>
      <c r="AC66" s="16">
        <v>0.85</v>
      </c>
      <c r="AD66" s="16"/>
      <c r="AE66" s="34">
        <v>2</v>
      </c>
    </row>
    <row r="67" spans="1:31" ht="15.75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16"/>
      <c r="Y67" s="16">
        <v>0.89</v>
      </c>
      <c r="Z67" s="16"/>
      <c r="AA67" s="16"/>
      <c r="AB67" s="16">
        <v>0.5</v>
      </c>
      <c r="AC67" s="16">
        <v>0.52</v>
      </c>
      <c r="AD67" s="16"/>
      <c r="AE67" s="34">
        <v>3</v>
      </c>
    </row>
    <row r="68" spans="1:31" ht="15.75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16"/>
      <c r="Y68" s="16">
        <v>0.94</v>
      </c>
      <c r="Z68" s="16">
        <v>0.53</v>
      </c>
      <c r="AA68" s="16"/>
      <c r="AB68" s="16"/>
      <c r="AC68" s="16"/>
      <c r="AD68" s="16"/>
      <c r="AE68" s="34">
        <v>2</v>
      </c>
    </row>
    <row r="69" spans="1:31" ht="15.75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16"/>
      <c r="Y69" s="16">
        <v>0.92</v>
      </c>
      <c r="Z69" s="16"/>
      <c r="AA69" s="16"/>
      <c r="AB69" s="16">
        <v>0.72</v>
      </c>
      <c r="AC69" s="16"/>
      <c r="AD69" s="16"/>
      <c r="AE69" s="34">
        <v>2</v>
      </c>
    </row>
    <row r="70" spans="1:31" ht="15.75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16"/>
      <c r="Y70" s="16"/>
      <c r="Z70" s="16"/>
      <c r="AA70" s="16"/>
      <c r="AB70" s="16">
        <v>0.83</v>
      </c>
      <c r="AC70" s="16"/>
      <c r="AD70" s="16"/>
      <c r="AE70" s="34">
        <v>1</v>
      </c>
    </row>
    <row r="71" spans="1:31" ht="15.75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16">
        <v>0.5</v>
      </c>
      <c r="Y71" s="16">
        <v>0.75</v>
      </c>
      <c r="Z71" s="16"/>
      <c r="AA71" s="16"/>
      <c r="AB71" s="16">
        <v>0.61</v>
      </c>
      <c r="AC71" s="16"/>
      <c r="AD71" s="16"/>
      <c r="AE71" s="34">
        <v>3</v>
      </c>
    </row>
    <row r="72" spans="1:31" ht="15.75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16"/>
      <c r="Y72" s="16">
        <v>0.65</v>
      </c>
      <c r="Z72" s="16">
        <v>0.6</v>
      </c>
      <c r="AA72" s="16"/>
      <c r="AB72" s="16"/>
      <c r="AC72" s="16">
        <v>0.68</v>
      </c>
      <c r="AD72" s="16"/>
      <c r="AE72" s="34">
        <v>3</v>
      </c>
    </row>
    <row r="73" spans="1:31" ht="15.75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16"/>
      <c r="Y73" s="16">
        <v>0.95</v>
      </c>
      <c r="Z73" s="16"/>
      <c r="AA73" s="16"/>
      <c r="AB73" s="16"/>
      <c r="AC73" s="16">
        <v>0.94</v>
      </c>
      <c r="AD73" s="16"/>
      <c r="AE73" s="34">
        <v>2</v>
      </c>
    </row>
    <row r="74" spans="1:31" ht="15.75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16"/>
      <c r="Y74" s="16">
        <v>0.9</v>
      </c>
      <c r="Z74" s="16"/>
      <c r="AA74" s="16"/>
      <c r="AB74" s="16">
        <v>0.56999999999999995</v>
      </c>
      <c r="AC74" s="16"/>
      <c r="AD74" s="16"/>
      <c r="AE74" s="34">
        <v>2</v>
      </c>
    </row>
    <row r="75" spans="1:31" ht="15.75" x14ac:dyDescent="0.25">
      <c r="A75" s="30" t="s">
        <v>73</v>
      </c>
      <c r="B75" s="31"/>
      <c r="C75" s="30"/>
      <c r="D75" s="30"/>
      <c r="E75" s="30"/>
      <c r="F75" s="30"/>
      <c r="G75" s="30"/>
      <c r="H75" s="30"/>
      <c r="I75" s="32">
        <v>16.309999999999999</v>
      </c>
      <c r="J75" s="32">
        <v>14.25</v>
      </c>
      <c r="K75" s="32">
        <v>14.55</v>
      </c>
      <c r="L75" s="32">
        <v>13.89</v>
      </c>
      <c r="M75" s="32">
        <v>15.52</v>
      </c>
      <c r="N75" s="32">
        <v>14.91</v>
      </c>
      <c r="O75" s="32">
        <v>14.55</v>
      </c>
      <c r="P75" s="30"/>
      <c r="Q75" s="30">
        <f t="shared" si="13"/>
        <v>14.25</v>
      </c>
      <c r="R75" s="30">
        <f t="shared" si="14"/>
        <v>14.55</v>
      </c>
      <c r="S75" s="30">
        <f t="shared" si="15"/>
        <v>13.89</v>
      </c>
      <c r="T75" s="30">
        <f t="shared" si="16"/>
        <v>15.52</v>
      </c>
      <c r="U75" s="30">
        <f t="shared" si="17"/>
        <v>14.91</v>
      </c>
      <c r="V75" s="30">
        <f t="shared" si="18"/>
        <v>14.55</v>
      </c>
      <c r="W75" s="30"/>
      <c r="X75" s="29"/>
      <c r="Y75" s="29"/>
      <c r="Z75" s="29"/>
      <c r="AA75" s="29"/>
      <c r="AB75" s="29"/>
      <c r="AC75" s="29"/>
      <c r="AD75" s="29"/>
    </row>
    <row r="76" spans="1:31" ht="15.75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16"/>
      <c r="Y76" s="16">
        <v>0.83</v>
      </c>
      <c r="Z76" s="16"/>
      <c r="AA76" s="16">
        <v>0.56000000000000005</v>
      </c>
      <c r="AB76" s="16">
        <v>0.56000000000000005</v>
      </c>
      <c r="AC76" s="16">
        <v>0.69</v>
      </c>
      <c r="AD76" s="16"/>
      <c r="AE76" s="34">
        <v>4</v>
      </c>
    </row>
    <row r="77" spans="1:31" ht="15.75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16"/>
      <c r="Y77" s="16">
        <v>0.93</v>
      </c>
      <c r="Z77" s="16">
        <v>0.56000000000000005</v>
      </c>
      <c r="AA77" s="16"/>
      <c r="AB77" s="16"/>
      <c r="AC77" s="16">
        <v>0.93</v>
      </c>
      <c r="AD77" s="16"/>
      <c r="AE77" s="34">
        <v>3</v>
      </c>
    </row>
    <row r="78" spans="1:31" ht="15.75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16"/>
      <c r="Y78" s="16">
        <v>0.56999999999999995</v>
      </c>
      <c r="Z78" s="16">
        <v>0.73</v>
      </c>
      <c r="AA78" s="16"/>
      <c r="AB78" s="16"/>
      <c r="AC78" s="16"/>
      <c r="AD78" s="16"/>
      <c r="AE78" s="34">
        <v>2</v>
      </c>
    </row>
    <row r="79" spans="1:31" ht="15.75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16"/>
      <c r="Y79" s="16">
        <v>0.92</v>
      </c>
      <c r="Z79" s="16">
        <v>0.56999999999999995</v>
      </c>
      <c r="AA79" s="16">
        <v>0.51</v>
      </c>
      <c r="AB79" s="16">
        <v>0.54</v>
      </c>
      <c r="AC79" s="16"/>
      <c r="AD79" s="16"/>
      <c r="AE79" s="34">
        <v>4</v>
      </c>
    </row>
    <row r="80" spans="1:31" ht="15.75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16"/>
      <c r="Y80" s="16">
        <v>0.87</v>
      </c>
      <c r="Z80" s="16"/>
      <c r="AA80" s="16"/>
      <c r="AB80" s="16"/>
      <c r="AC80" s="16">
        <v>0.86</v>
      </c>
      <c r="AD80" s="16"/>
      <c r="AE80" s="34">
        <v>2</v>
      </c>
    </row>
    <row r="81" spans="1:34" ht="15.75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16"/>
      <c r="Y81" s="16">
        <v>0.93</v>
      </c>
      <c r="Z81" s="16">
        <v>0.55000000000000004</v>
      </c>
      <c r="AA81" s="16"/>
      <c r="AB81" s="16"/>
      <c r="AC81" s="16"/>
      <c r="AD81" s="16"/>
      <c r="AE81" s="34">
        <v>2</v>
      </c>
    </row>
    <row r="82" spans="1:34" ht="15.75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16"/>
      <c r="Y82" s="16">
        <v>0.79</v>
      </c>
      <c r="Z82" s="16">
        <v>0.56000000000000005</v>
      </c>
      <c r="AA82" s="16"/>
      <c r="AB82" s="16"/>
      <c r="AC82" s="16"/>
      <c r="AD82" s="16"/>
      <c r="AE82" s="34">
        <v>2</v>
      </c>
    </row>
    <row r="83" spans="1:34" ht="15.75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16"/>
      <c r="Y83" s="16">
        <v>0.85</v>
      </c>
      <c r="Z83" s="16">
        <v>0.67</v>
      </c>
      <c r="AA83" s="16"/>
      <c r="AB83" s="16"/>
      <c r="AC83" s="16"/>
      <c r="AD83" s="16"/>
      <c r="AE83" s="34">
        <v>2</v>
      </c>
    </row>
    <row r="84" spans="1:34" ht="27" customHeight="1" x14ac:dyDescent="0.25">
      <c r="A84" t="s">
        <v>246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 t="shared" si="35"/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24">
        <f>COUNT(X2:X83)</f>
        <v>9</v>
      </c>
      <c r="Y84" s="24">
        <f>COUNT(Y2:Y83)</f>
        <v>72</v>
      </c>
      <c r="Z84" s="24">
        <f>COUNT(Z2:Z83)</f>
        <v>31</v>
      </c>
      <c r="AA84" s="24">
        <f t="shared" ref="AA84:AD84" si="36">COUNT(AA2:AA83)</f>
        <v>6</v>
      </c>
      <c r="AB84" s="24">
        <f t="shared" si="36"/>
        <v>30</v>
      </c>
      <c r="AC84" s="24">
        <f t="shared" si="36"/>
        <v>36</v>
      </c>
      <c r="AD84" s="24">
        <f t="shared" si="36"/>
        <v>4</v>
      </c>
    </row>
    <row r="85" spans="1:34" ht="27" customHeight="1" x14ac:dyDescent="0.25">
      <c r="A85" t="s">
        <v>249</v>
      </c>
      <c r="B85" s="7">
        <f>STDEV(B2:B84)</f>
        <v>2.4875242500784864</v>
      </c>
      <c r="C85" s="7">
        <f t="shared" ref="C85:F85" si="37">STDEV(C2:C84)</f>
        <v>2.3066852467190873</v>
      </c>
      <c r="D85" s="7">
        <f t="shared" si="37"/>
        <v>1.784213249688857</v>
      </c>
      <c r="E85" s="7">
        <f t="shared" si="37"/>
        <v>1.8236692035245858</v>
      </c>
      <c r="F85" s="7">
        <f t="shared" si="37"/>
        <v>2.7898263107971499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H85" t="s">
        <v>251</v>
      </c>
    </row>
    <row r="86" spans="1:34" x14ac:dyDescent="0.25">
      <c r="B86" s="6">
        <f>MIN(B1:B83)</f>
        <v>7.29</v>
      </c>
      <c r="C86" s="6">
        <f t="shared" ref="C86:F86" si="38">MIN(C1:C83)</f>
        <v>5.33</v>
      </c>
      <c r="D86" s="6">
        <f t="shared" si="38"/>
        <v>7.49</v>
      </c>
      <c r="E86" s="6">
        <f t="shared" si="38"/>
        <v>6.18</v>
      </c>
      <c r="F86" s="6">
        <f t="shared" si="38"/>
        <v>6.26</v>
      </c>
    </row>
    <row r="87" spans="1:34" x14ac:dyDescent="0.25">
      <c r="A87" t="s">
        <v>248</v>
      </c>
      <c r="B87" s="38">
        <f>MEDIAN(B2:B84)</f>
        <v>13.495000000000001</v>
      </c>
      <c r="C87" s="38">
        <f t="shared" ref="C87:F87" si="39">MEDIAN(C2:C84)</f>
        <v>10.895</v>
      </c>
      <c r="D87" s="38">
        <f t="shared" si="39"/>
        <v>12.3</v>
      </c>
      <c r="E87" s="38">
        <f t="shared" si="39"/>
        <v>10.719999999999999</v>
      </c>
      <c r="F87" s="38">
        <f t="shared" si="39"/>
        <v>11.805</v>
      </c>
    </row>
    <row r="88" spans="1:34" x14ac:dyDescent="0.25">
      <c r="A88" t="s">
        <v>250</v>
      </c>
      <c r="B88" s="38">
        <f>MAX(B2:B84)</f>
        <v>19.63</v>
      </c>
      <c r="C88" s="38">
        <f t="shared" ref="C88:F88" si="40">MAX(C2:C84)</f>
        <v>16.52</v>
      </c>
      <c r="D88" s="38">
        <f t="shared" si="40"/>
        <v>16.649999999999999</v>
      </c>
      <c r="E88" s="38">
        <f t="shared" si="40"/>
        <v>14.77</v>
      </c>
      <c r="F88" s="38">
        <f t="shared" si="40"/>
        <v>18.600000000000001</v>
      </c>
    </row>
    <row r="89" spans="1:34" x14ac:dyDescent="0.25">
      <c r="A89" t="s">
        <v>247</v>
      </c>
      <c r="B89" s="38">
        <f>MIN(B2:B84)</f>
        <v>7.29</v>
      </c>
      <c r="C89" s="38">
        <f t="shared" ref="C89:F89" si="41">MIN(C2:C84)</f>
        <v>5.33</v>
      </c>
      <c r="D89" s="38">
        <f t="shared" si="41"/>
        <v>7.49</v>
      </c>
      <c r="E89" s="38">
        <f t="shared" si="41"/>
        <v>6.18</v>
      </c>
      <c r="F89" s="38">
        <f t="shared" si="41"/>
        <v>6.26</v>
      </c>
      <c r="W89" s="35" t="s">
        <v>237</v>
      </c>
      <c r="X89" s="24" t="s">
        <v>168</v>
      </c>
      <c r="Y89" s="24" t="s">
        <v>169</v>
      </c>
      <c r="Z89" s="24" t="s">
        <v>170</v>
      </c>
      <c r="AA89" s="24" t="s">
        <v>171</v>
      </c>
      <c r="AB89" s="24" t="s">
        <v>174</v>
      </c>
      <c r="AC89" s="24" t="s">
        <v>175</v>
      </c>
      <c r="AD89" s="24" t="s">
        <v>179</v>
      </c>
    </row>
    <row r="90" spans="1:34" hidden="1" x14ac:dyDescent="0.25">
      <c r="B90" s="8"/>
      <c r="W90" s="35"/>
    </row>
    <row r="91" spans="1:34" hidden="1" x14ac:dyDescent="0.25">
      <c r="B91" s="8"/>
      <c r="W91" s="35"/>
    </row>
    <row r="92" spans="1:34" x14ac:dyDescent="0.25">
      <c r="B92" s="39" t="s">
        <v>155</v>
      </c>
      <c r="C92" s="39" t="s">
        <v>156</v>
      </c>
      <c r="D92" s="39" t="s">
        <v>153</v>
      </c>
      <c r="E92" s="39" t="s">
        <v>154</v>
      </c>
      <c r="F92" s="39" t="s">
        <v>157</v>
      </c>
      <c r="G92" s="39" t="s">
        <v>158</v>
      </c>
      <c r="H92" s="39" t="s">
        <v>159</v>
      </c>
      <c r="I92" s="39" t="s">
        <v>160</v>
      </c>
      <c r="W92" s="35" t="s">
        <v>238</v>
      </c>
      <c r="X92" s="24">
        <v>9</v>
      </c>
      <c r="Y92" s="24">
        <v>72</v>
      </c>
      <c r="Z92" s="24">
        <f>COUNT(Z6:Z89)</f>
        <v>31</v>
      </c>
      <c r="AA92" s="24">
        <f t="shared" ref="AA92" si="42">COUNT(AA6:AA89)</f>
        <v>6</v>
      </c>
      <c r="AB92" s="24">
        <v>30</v>
      </c>
      <c r="AC92" s="24">
        <f t="shared" ref="AC92" si="43">COUNT(AC6:AC89)</f>
        <v>36</v>
      </c>
      <c r="AD92" s="24">
        <f t="shared" ref="AD92" si="44">COUNT(AD6:AD89)</f>
        <v>5</v>
      </c>
    </row>
    <row r="93" spans="1:34" hidden="1" x14ac:dyDescent="0.25">
      <c r="A93">
        <v>2019</v>
      </c>
      <c r="B93" s="6">
        <f>COUNTIFS(G2:G83,"&gt;4", G2:G83,"&lt;6")</f>
        <v>0</v>
      </c>
      <c r="C93" s="6">
        <f>COUNTIFS(G2:G83,"&gt;6", G2:G83,"&lt;8")</f>
        <v>3</v>
      </c>
      <c r="D93" s="6">
        <f>COUNTIFS(G2:G83,"&gt;8", G2:G83,"&lt;10")</f>
        <v>11</v>
      </c>
      <c r="E93" s="6">
        <f>COUNTIFS(G2:G83,"&gt;10", G2:G83,"&lt;12")</f>
        <v>32</v>
      </c>
      <c r="F93" s="6">
        <f>COUNTIFS(G2:G83,"&gt;12", G2:G83,"&lt;14")</f>
        <v>21</v>
      </c>
      <c r="G93" s="6">
        <f>COUNTIFS(G2:G83,"&gt;14", G2:G83,"&lt;16")</f>
        <v>10</v>
      </c>
      <c r="H93" s="6">
        <f>COUNTIFS(G2:G83,"&gt;17", G2:G83,"&lt;18")</f>
        <v>0</v>
      </c>
      <c r="I93" s="6">
        <f>COUNTIFS(G2:G83,"&gt;18", G2:G83,"&lt;20")</f>
        <v>0</v>
      </c>
      <c r="J93">
        <f>SUM(B93:I93)</f>
        <v>77</v>
      </c>
    </row>
    <row r="94" spans="1:34" x14ac:dyDescent="0.25">
      <c r="A94">
        <v>2019</v>
      </c>
      <c r="B94" s="40">
        <f>B93/$J93</f>
        <v>0</v>
      </c>
      <c r="C94" s="40">
        <f t="shared" ref="C94:I94" si="45">C93/$J93</f>
        <v>3.896103896103896E-2</v>
      </c>
      <c r="D94" s="40">
        <f t="shared" si="45"/>
        <v>0.14285714285714285</v>
      </c>
      <c r="E94" s="40">
        <f t="shared" si="45"/>
        <v>0.41558441558441561</v>
      </c>
      <c r="F94" s="40">
        <f t="shared" si="45"/>
        <v>0.27272727272727271</v>
      </c>
      <c r="G94" s="40">
        <f t="shared" si="45"/>
        <v>0.12987012987012986</v>
      </c>
      <c r="H94" s="40">
        <f t="shared" si="45"/>
        <v>0</v>
      </c>
      <c r="I94" s="40">
        <f t="shared" si="45"/>
        <v>0</v>
      </c>
    </row>
    <row r="95" spans="1:34" x14ac:dyDescent="0.25">
      <c r="B95" s="12"/>
      <c r="C95" s="12"/>
      <c r="D95" s="12"/>
      <c r="E95" s="12"/>
      <c r="F95" s="12"/>
      <c r="G95" s="12"/>
      <c r="H95" s="12"/>
      <c r="I95" s="12"/>
      <c r="J95" s="11">
        <v>3.7037037037037035E-2</v>
      </c>
      <c r="X95" s="37" t="s">
        <v>240</v>
      </c>
      <c r="Y95" s="37" t="s">
        <v>239</v>
      </c>
      <c r="Z95" s="37" t="s">
        <v>241</v>
      </c>
      <c r="AA95" s="37" t="s">
        <v>242</v>
      </c>
      <c r="AB95" s="37" t="s">
        <v>243</v>
      </c>
      <c r="AC95" s="37" t="s">
        <v>244</v>
      </c>
    </row>
    <row r="96" spans="1:34" x14ac:dyDescent="0.25">
      <c r="X96" s="37">
        <v>1</v>
      </c>
      <c r="Y96" s="37">
        <f>COUNTIF(AE3:AE83,"1")</f>
        <v>8</v>
      </c>
      <c r="Z96" s="37">
        <f>COUNTIF(AE3:AE83,"2")</f>
        <v>43</v>
      </c>
      <c r="AA96" s="37">
        <f>COUNTIF(AE3:AE83,"3")</f>
        <v>16</v>
      </c>
      <c r="AB96" s="37">
        <f>COUNTIF(AE3:AE83,"4")</f>
        <v>8</v>
      </c>
      <c r="AC96" s="37">
        <f>COUNTIF(AE3:AE83,"5")</f>
        <v>2</v>
      </c>
    </row>
  </sheetData>
  <conditionalFormatting sqref="B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I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0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42" t="s">
        <v>89</v>
      </c>
      <c r="C2" s="43"/>
      <c r="D2" s="43"/>
      <c r="E2" s="43"/>
      <c r="F2" s="43"/>
      <c r="G2" s="43"/>
      <c r="H2" s="44"/>
      <c r="I2" s="45" t="s">
        <v>90</v>
      </c>
      <c r="J2" s="46"/>
      <c r="K2" s="46"/>
      <c r="L2" s="46"/>
      <c r="M2" s="46"/>
      <c r="N2" s="46"/>
      <c r="O2" s="47"/>
      <c r="P2" s="48" t="s">
        <v>91</v>
      </c>
      <c r="Q2" s="49"/>
      <c r="R2" s="49"/>
      <c r="S2" s="49"/>
      <c r="T2" s="49"/>
      <c r="U2" s="49"/>
      <c r="V2" s="50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2020-06-29T09:39:55Z</dcterms:modified>
</cp:coreProperties>
</file>