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95"/>
  </bookViews>
  <sheets>
    <sheet name="1A 1B 2019" sheetId="1" r:id="rId1"/>
    <sheet name="1A 1B 2018" sheetId="2" r:id="rId2"/>
  </sheets>
  <calcPr calcId="162913"/>
</workbook>
</file>

<file path=xl/calcChain.xml><?xml version="1.0" encoding="utf-8"?>
<calcChain xmlns="http://schemas.openxmlformats.org/spreadsheetml/2006/main">
  <c r="I93" i="1" l="1"/>
  <c r="H93" i="1"/>
  <c r="G93" i="1"/>
  <c r="F93" i="1"/>
  <c r="E93" i="1"/>
  <c r="D93" i="1"/>
  <c r="C93" i="1"/>
  <c r="B93" i="1"/>
  <c r="C86" i="1"/>
  <c r="D86" i="1"/>
  <c r="E86" i="1"/>
  <c r="F86" i="1"/>
  <c r="AC96" i="1" l="1"/>
  <c r="AB96" i="1"/>
  <c r="AA96" i="1"/>
  <c r="Z96" i="1"/>
  <c r="Y96" i="1"/>
  <c r="AA84" i="1"/>
  <c r="AA92" i="1" s="1"/>
  <c r="AB84" i="1"/>
  <c r="AC84" i="1"/>
  <c r="AC92" i="1" s="1"/>
  <c r="AD84" i="1"/>
  <c r="AD92" i="1" s="1"/>
  <c r="Z84" i="1"/>
  <c r="Z92" i="1" s="1"/>
  <c r="Y84" i="1"/>
  <c r="X84" i="1"/>
  <c r="G68" i="2" l="1"/>
  <c r="F68" i="2"/>
  <c r="E68" i="2"/>
  <c r="D68" i="2"/>
  <c r="J68" i="2"/>
  <c r="H68" i="2"/>
  <c r="C68" i="2"/>
  <c r="B68" i="2"/>
  <c r="I68" i="2"/>
  <c r="B86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4" i="1"/>
  <c r="B87" i="1" l="1"/>
  <c r="B89" i="1"/>
  <c r="B85" i="1"/>
  <c r="B88" i="1"/>
  <c r="D89" i="1"/>
  <c r="D88" i="1"/>
  <c r="D87" i="1"/>
  <c r="D85" i="1"/>
  <c r="C85" i="1"/>
  <c r="C89" i="1"/>
  <c r="C88" i="1"/>
  <c r="C87" i="1"/>
  <c r="F89" i="1"/>
  <c r="F88" i="1"/>
  <c r="F87" i="1"/>
  <c r="F85" i="1"/>
  <c r="E89" i="1"/>
  <c r="E88" i="1"/>
  <c r="E87" i="1"/>
  <c r="E85" i="1"/>
  <c r="D69" i="2"/>
  <c r="J93" i="1"/>
  <c r="C94" i="1" s="1"/>
  <c r="K68" i="2"/>
  <c r="B69" i="2" s="1"/>
  <c r="Q73" i="1"/>
  <c r="R73" i="1"/>
  <c r="S73" i="1"/>
  <c r="T73" i="1"/>
  <c r="U73" i="1"/>
  <c r="V73" i="1"/>
  <c r="P73" i="1"/>
  <c r="Q54" i="1"/>
  <c r="R54" i="1"/>
  <c r="S54" i="1"/>
  <c r="T54" i="1"/>
  <c r="U54" i="1"/>
  <c r="V54" i="1"/>
  <c r="P54" i="1"/>
  <c r="P53" i="1"/>
  <c r="Q18" i="1"/>
  <c r="R18" i="1"/>
  <c r="S18" i="1"/>
  <c r="T18" i="1"/>
  <c r="U18" i="1"/>
  <c r="V18" i="1"/>
  <c r="R7" i="1"/>
  <c r="S7" i="1"/>
  <c r="T7" i="1"/>
  <c r="U7" i="1"/>
  <c r="V7" i="1"/>
  <c r="Q7" i="1"/>
  <c r="P18" i="1"/>
  <c r="P17" i="1"/>
  <c r="P7" i="1"/>
  <c r="P82" i="1"/>
  <c r="Q82" i="1"/>
  <c r="R82" i="1"/>
  <c r="S82" i="1"/>
  <c r="T82" i="1"/>
  <c r="U82" i="1"/>
  <c r="V82" i="1"/>
  <c r="P83" i="1"/>
  <c r="Q83" i="1"/>
  <c r="R83" i="1"/>
  <c r="S83" i="1"/>
  <c r="T83" i="1"/>
  <c r="U83" i="1"/>
  <c r="V83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Q53" i="1"/>
  <c r="R53" i="1"/>
  <c r="S53" i="1"/>
  <c r="T53" i="1"/>
  <c r="U53" i="1"/>
  <c r="V53" i="1"/>
  <c r="P55" i="1"/>
  <c r="Q55" i="1"/>
  <c r="R55" i="1"/>
  <c r="S55" i="1"/>
  <c r="T55" i="1"/>
  <c r="U55" i="1"/>
  <c r="V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Q58" i="1"/>
  <c r="R58" i="1"/>
  <c r="S58" i="1"/>
  <c r="T58" i="1"/>
  <c r="U58" i="1"/>
  <c r="V58" i="1"/>
  <c r="P59" i="1"/>
  <c r="Q59" i="1"/>
  <c r="R59" i="1"/>
  <c r="S59" i="1"/>
  <c r="T59" i="1"/>
  <c r="U59" i="1"/>
  <c r="V59" i="1"/>
  <c r="Q60" i="1"/>
  <c r="R60" i="1"/>
  <c r="S60" i="1"/>
  <c r="T60" i="1"/>
  <c r="U60" i="1"/>
  <c r="V60" i="1"/>
  <c r="P61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Q72" i="1"/>
  <c r="R72" i="1"/>
  <c r="S72" i="1"/>
  <c r="T72" i="1"/>
  <c r="U72" i="1"/>
  <c r="V72" i="1"/>
  <c r="P74" i="1"/>
  <c r="Q74" i="1"/>
  <c r="R74" i="1"/>
  <c r="S74" i="1"/>
  <c r="T74" i="1"/>
  <c r="U74" i="1"/>
  <c r="V74" i="1"/>
  <c r="Q75" i="1"/>
  <c r="R75" i="1"/>
  <c r="S75" i="1"/>
  <c r="T75" i="1"/>
  <c r="U75" i="1"/>
  <c r="V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3" i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2" i="1"/>
  <c r="R2" i="1"/>
  <c r="S2" i="1"/>
  <c r="T2" i="1"/>
  <c r="U2" i="1"/>
  <c r="V2" i="1"/>
  <c r="P2" i="1"/>
  <c r="F69" i="2" l="1"/>
  <c r="D94" i="1"/>
  <c r="I94" i="1"/>
  <c r="J69" i="2"/>
  <c r="E69" i="2"/>
  <c r="G94" i="1"/>
  <c r="F94" i="1"/>
  <c r="I69" i="2"/>
  <c r="C69" i="2"/>
  <c r="E94" i="1"/>
  <c r="G69" i="2"/>
  <c r="H69" i="2"/>
  <c r="H94" i="1"/>
  <c r="B94" i="1"/>
  <c r="P84" i="1"/>
  <c r="S84" i="1"/>
  <c r="V84" i="1"/>
  <c r="R84" i="1"/>
  <c r="U84" i="1"/>
  <c r="Q84" i="1"/>
  <c r="T84" i="1"/>
</calcChain>
</file>

<file path=xl/sharedStrings.xml><?xml version="1.0" encoding="utf-8"?>
<sst xmlns="http://schemas.openxmlformats.org/spreadsheetml/2006/main" count="301" uniqueCount="257">
  <si>
    <t>Binu Abeysinghe</t>
  </si>
  <si>
    <t>Babra Ajaz</t>
  </si>
  <si>
    <t>Joshua Allan</t>
  </si>
  <si>
    <t>Jacob Allen</t>
  </si>
  <si>
    <t>Jonathan Alphonso</t>
  </si>
  <si>
    <t>Tomas Antunes</t>
  </si>
  <si>
    <t>James Beach</t>
  </si>
  <si>
    <t>Satnam Bhatt</t>
  </si>
  <si>
    <t>Jamie-Lee Bird</t>
  </si>
  <si>
    <t>Ajay Bisht</t>
  </si>
  <si>
    <t>Sholto Bolton</t>
  </si>
  <si>
    <t>Jonathan Browne</t>
  </si>
  <si>
    <t>Iain Campbell</t>
  </si>
  <si>
    <t>Gavin Cao</t>
  </si>
  <si>
    <t>Ming Chen</t>
  </si>
  <si>
    <t>Tianhang Chen</t>
  </si>
  <si>
    <t>Ting-Kai Chen</t>
  </si>
  <si>
    <t>Ian Chua</t>
  </si>
  <si>
    <t>Joseph Chua</t>
  </si>
  <si>
    <t>Grace Cocks</t>
  </si>
  <si>
    <t>Simon Dawidowski</t>
  </si>
  <si>
    <t>Thomas Denham</t>
  </si>
  <si>
    <t>Devashish Dhyani</t>
  </si>
  <si>
    <t>Shane Du Plessis</t>
  </si>
  <si>
    <t>Matt Eden</t>
  </si>
  <si>
    <t>Miles Erwin-Atmore</t>
  </si>
  <si>
    <t>Kimberley Evans-Parker</t>
  </si>
  <si>
    <t>Maxwell Ferguson</t>
  </si>
  <si>
    <t>Ken Fong</t>
  </si>
  <si>
    <t>Riley Fromont</t>
  </si>
  <si>
    <t>Rishab Goswami</t>
  </si>
  <si>
    <t>Thomas Greenop</t>
  </si>
  <si>
    <t>Rajan Gupta</t>
  </si>
  <si>
    <t>Andrew Harris</t>
  </si>
  <si>
    <t>Andy Huang</t>
  </si>
  <si>
    <t>Muhammad Azizul Islam</t>
  </si>
  <si>
    <t>Logan Kenwright</t>
  </si>
  <si>
    <t>Alex Kim</t>
  </si>
  <si>
    <t>David Kim</t>
  </si>
  <si>
    <t>Joshua Kim</t>
  </si>
  <si>
    <t>Aarone Koshy</t>
  </si>
  <si>
    <t>Suraj Kumar</t>
  </si>
  <si>
    <t>Zichun Lin</t>
  </si>
  <si>
    <t>Daniel Macalister</t>
  </si>
  <si>
    <t>Teresito Magbag</t>
  </si>
  <si>
    <t>Parie Malhotra</t>
  </si>
  <si>
    <t>Josiah Miller</t>
  </si>
  <si>
    <t>Mohammad Mirza</t>
  </si>
  <si>
    <t>Yathursan Mohanathas</t>
  </si>
  <si>
    <t>Alexander Monk</t>
  </si>
  <si>
    <t>Lakshya Oberoi</t>
  </si>
  <si>
    <t>Basant Paguman Singh</t>
  </si>
  <si>
    <t>Meet Patel</t>
  </si>
  <si>
    <t>Bill Peng</t>
  </si>
  <si>
    <t>Nikolay Petin</t>
  </si>
  <si>
    <t>Michael Pham</t>
  </si>
  <si>
    <t>Mircea Popovici</t>
  </si>
  <si>
    <t>Ronaldo Pose</t>
  </si>
  <si>
    <t>Curtiss Rollinson</t>
  </si>
  <si>
    <t>Chris Ryu</t>
  </si>
  <si>
    <t>Kazuki Saegusa</t>
  </si>
  <si>
    <t>Feneel Sanghavi</t>
  </si>
  <si>
    <t>Johathan Sayalak</t>
  </si>
  <si>
    <t>Sherjeel Shehzad</t>
  </si>
  <si>
    <t>Ryan Smith</t>
  </si>
  <si>
    <t>Victor Startsev</t>
  </si>
  <si>
    <t>Kevin Tang</t>
  </si>
  <si>
    <t>Jacob Thornton</t>
  </si>
  <si>
    <t>Niko Tjandra</t>
  </si>
  <si>
    <t>Utsav Trivedi</t>
  </si>
  <si>
    <t>Ahmad Umar</t>
  </si>
  <si>
    <t>Huyue Wang</t>
  </si>
  <si>
    <t>Elliot Warner</t>
  </si>
  <si>
    <t>Rui Wen</t>
  </si>
  <si>
    <t>Blake Williams</t>
  </si>
  <si>
    <t>Eric Wong</t>
  </si>
  <si>
    <t>Grun Wua Wong</t>
  </si>
  <si>
    <t>Stephen Wu</t>
  </si>
  <si>
    <t>Jinzhao Xu</t>
  </si>
  <si>
    <t>Zile Yang</t>
  </si>
  <si>
    <t>Jason Yao</t>
  </si>
  <si>
    <t>Yiran Zou</t>
  </si>
  <si>
    <t>Flesch-Kincaid</t>
  </si>
  <si>
    <t>SMOG</t>
  </si>
  <si>
    <t>Coleman-Liau</t>
  </si>
  <si>
    <t>Automated</t>
  </si>
  <si>
    <t>Gunning fog</t>
  </si>
  <si>
    <t>Average</t>
  </si>
  <si>
    <t>Median</t>
  </si>
  <si>
    <t>Analyze My Writing 1A</t>
  </si>
  <si>
    <t>Analyze My Writing 1B</t>
  </si>
  <si>
    <t>Analyze My Writing 1 Change</t>
  </si>
  <si>
    <t>Aorthi Afroza</t>
  </si>
  <si>
    <t>Osama Almulla</t>
  </si>
  <si>
    <t>Dion Balmforth</t>
  </si>
  <si>
    <t>Kunal Bhatia</t>
  </si>
  <si>
    <t>Mana Carr</t>
  </si>
  <si>
    <t>Patrick Casey</t>
  </si>
  <si>
    <t>Amal Chandra</t>
  </si>
  <si>
    <t>Saif Charania</t>
  </si>
  <si>
    <t>Raymond Chau</t>
  </si>
  <si>
    <t>Jordan Chen</t>
  </si>
  <si>
    <t>Dennis Cheung</t>
  </si>
  <si>
    <t>Darin Choi</t>
  </si>
  <si>
    <t>Eric Chow</t>
  </si>
  <si>
    <t>Lincoln Choy</t>
  </si>
  <si>
    <t>Kyung Ho Chun</t>
  </si>
  <si>
    <t>Blain Cribb</t>
  </si>
  <si>
    <t>Rohan D'Souza</t>
  </si>
  <si>
    <t>Anthony Dang</t>
  </si>
  <si>
    <t>Joel De Zoysa</t>
  </si>
  <si>
    <t>Salina Dhungel</t>
  </si>
  <si>
    <t>Aman Dwivedi</t>
  </si>
  <si>
    <t>James Flood</t>
  </si>
  <si>
    <t>Kenneth Foo</t>
  </si>
  <si>
    <t>Dylan Fu</t>
  </si>
  <si>
    <t>Quentin Heng</t>
  </si>
  <si>
    <t>Prasham Jhaveri</t>
  </si>
  <si>
    <t>Peter Joe</t>
  </si>
  <si>
    <t>Jonathan King</t>
  </si>
  <si>
    <t>Ikgue Lee</t>
  </si>
  <si>
    <t>Isabelle Lee</t>
  </si>
  <si>
    <t>Jae Lee</t>
  </si>
  <si>
    <t>Kenny Li</t>
  </si>
  <si>
    <t>Vilia Li</t>
  </si>
  <si>
    <t>Tony Liu</t>
  </si>
  <si>
    <t>Alexander Maehl</t>
  </si>
  <si>
    <t>Logan McMaster</t>
  </si>
  <si>
    <t>Samuel Morgan</t>
  </si>
  <si>
    <t>Kelsey Murray</t>
  </si>
  <si>
    <t>Basil Mustafa</t>
  </si>
  <si>
    <t>Bijal Patel</t>
  </si>
  <si>
    <t>Jigar Patel</t>
  </si>
  <si>
    <t>Haren Pathi</t>
  </si>
  <si>
    <t>Louis Pienaar</t>
  </si>
  <si>
    <t>Ross Porter</t>
  </si>
  <si>
    <t>Yian Qian</t>
  </si>
  <si>
    <t>Phillip Quach</t>
  </si>
  <si>
    <t>Jeremy Reeve</t>
  </si>
  <si>
    <t>Jeremy Richards</t>
  </si>
  <si>
    <t>In Ha Ryu</t>
  </si>
  <si>
    <t>Henry Shen</t>
  </si>
  <si>
    <t>Amar Parkash Singh</t>
  </si>
  <si>
    <t>King Hang Tam</t>
  </si>
  <si>
    <t>Thanushan Thanababu</t>
  </si>
  <si>
    <t>Dhairya Trivedi</t>
  </si>
  <si>
    <t>Jonathan Venema</t>
  </si>
  <si>
    <t>George Xu</t>
  </si>
  <si>
    <t>Steven Yan</t>
  </si>
  <si>
    <t>Jerry Yang</t>
  </si>
  <si>
    <t>Brian Zhang</t>
  </si>
  <si>
    <t>Shawn Zhao</t>
  </si>
  <si>
    <t>http://www.analyzemywriting.com/</t>
  </si>
  <si>
    <t>9-10</t>
  </si>
  <si>
    <t>11-12</t>
  </si>
  <si>
    <t>4-6</t>
  </si>
  <si>
    <t>6-8</t>
  </si>
  <si>
    <t>13-14</t>
  </si>
  <si>
    <t>15-16</t>
  </si>
  <si>
    <t>17-18</t>
  </si>
  <si>
    <t>19-20</t>
  </si>
  <si>
    <t>8-10</t>
  </si>
  <si>
    <t>10-12</t>
  </si>
  <si>
    <t>12-14</t>
  </si>
  <si>
    <t>14-16</t>
  </si>
  <si>
    <t>16-18</t>
  </si>
  <si>
    <t>18-20</t>
  </si>
  <si>
    <t>20-22</t>
  </si>
  <si>
    <t>Confident</t>
  </si>
  <si>
    <t>Analytical</t>
  </si>
  <si>
    <t>Sadness</t>
  </si>
  <si>
    <t>fear</t>
  </si>
  <si>
    <t>pressure sore mattress</t>
  </si>
  <si>
    <t>fire alarm</t>
  </si>
  <si>
    <t>Joy</t>
  </si>
  <si>
    <t>Tenttative</t>
  </si>
  <si>
    <t>Wireless kettle starter.</t>
  </si>
  <si>
    <t>Smart gym mirror</t>
  </si>
  <si>
    <t>Rubbish disposal detection device</t>
  </si>
  <si>
    <t>Anger</t>
  </si>
  <si>
    <t>Phone Locker</t>
  </si>
  <si>
    <t>Where is car?</t>
  </si>
  <si>
    <t>seats available</t>
  </si>
  <si>
    <t>The system that tells the spread of all kind of diseases</t>
  </si>
  <si>
    <t>Grass length monitoring system</t>
  </si>
  <si>
    <t>nap monitoing</t>
  </si>
  <si>
    <t>No dominant tone</t>
  </si>
  <si>
    <t>Auto guided vehicle</t>
  </si>
  <si>
    <t>Large card less NFC reader.</t>
  </si>
  <si>
    <t>Smart Home System</t>
  </si>
  <si>
    <t>Augmented Windscreen</t>
  </si>
  <si>
    <t>Wireless power switch</t>
  </si>
  <si>
    <t>Automatic Calls to Hospitals</t>
  </si>
  <si>
    <t>Parking Mate</t>
  </si>
  <si>
    <t>Chinese Character Recognition App</t>
  </si>
  <si>
    <t>Auto Stocker - Sorting items using image processing</t>
  </si>
  <si>
    <t>Automatic Water Boiler</t>
  </si>
  <si>
    <t xml:space="preserve">Cyborg Technology. </t>
  </si>
  <si>
    <t>Automated Humidity Control System</t>
  </si>
  <si>
    <t>The Finder</t>
  </si>
  <si>
    <t>Safe Speeds</t>
  </si>
  <si>
    <t>Life line heart monitor</t>
  </si>
  <si>
    <t>Moist-ometer</t>
  </si>
  <si>
    <t>Dish: An autonomous cleaning system</t>
  </si>
  <si>
    <t>Dynamic Crossings</t>
  </si>
  <si>
    <t xml:space="preserve">Home-Supervisor </t>
  </si>
  <si>
    <t>Parking locator</t>
  </si>
  <si>
    <t>Wireless charging Bulb.</t>
  </si>
  <si>
    <t>Park Finder</t>
  </si>
  <si>
    <t>Roundabout Router</t>
  </si>
  <si>
    <t>Idea: Smart Door</t>
  </si>
  <si>
    <t>Adjustable Smart Wall</t>
  </si>
  <si>
    <t>Bus Capacity Tracker</t>
  </si>
  <si>
    <t>Rise to the sun</t>
  </si>
  <si>
    <t>Digital Sleeping Pods and Safes – The safe way to rest during the day</t>
  </si>
  <si>
    <t>AT Hop card Auto Scanning Gates</t>
  </si>
  <si>
    <t>Med-e-ploy</t>
  </si>
  <si>
    <t>iMassagists : Electronic Massage Armchair</t>
  </si>
  <si>
    <t xml:space="preserve">Automatic Lightbulb </t>
  </si>
  <si>
    <t>Title: Dog/Cat bracelet/collar tracker.</t>
  </si>
  <si>
    <t>E-Specs</t>
  </si>
  <si>
    <t xml:space="preserve">AutoWaterTM   </t>
  </si>
  <si>
    <t>Secure-pass</t>
  </si>
  <si>
    <t>Piano Global</t>
  </si>
  <si>
    <t>Smart-hue Light bulb</t>
  </si>
  <si>
    <t>Automated Crop Watering System</t>
  </si>
  <si>
    <t>Batt-sense: Sensor to detect disposable battery health and lifetime</t>
  </si>
  <si>
    <t>Tiredness Detector</t>
  </si>
  <si>
    <t>Audio Demultiplexer</t>
  </si>
  <si>
    <t>Good Photo Taker</t>
  </si>
  <si>
    <t>Zero_Latency</t>
  </si>
  <si>
    <t>Title: information store machine</t>
  </si>
  <si>
    <t>Non-Sneaky Sneakers</t>
  </si>
  <si>
    <t>What's for dinner?</t>
  </si>
  <si>
    <t>NFC Bus Card</t>
  </si>
  <si>
    <t>The motor-vehicle pre-crash system</t>
  </si>
  <si>
    <t>Power Store Device</t>
  </si>
  <si>
    <t>Tone</t>
  </si>
  <si>
    <t># of writings</t>
  </si>
  <si>
    <t>1-tone</t>
  </si>
  <si>
    <t>No tone</t>
  </si>
  <si>
    <t>2-tones</t>
  </si>
  <si>
    <t>3-tones</t>
  </si>
  <si>
    <t>4-tones</t>
  </si>
  <si>
    <t>5-tones</t>
  </si>
  <si>
    <t>Readability Test</t>
  </si>
  <si>
    <t>Score</t>
  </si>
  <si>
    <t>Minimum</t>
  </si>
  <si>
    <t>Mean</t>
  </si>
  <si>
    <t>Standard Deviation</t>
  </si>
  <si>
    <t>Maximum</t>
  </si>
  <si>
    <t>a</t>
  </si>
  <si>
    <t>Average Sentence Length:</t>
  </si>
  <si>
    <t>Median Sentence Length:</t>
  </si>
  <si>
    <t>Std. Dev</t>
  </si>
  <si>
    <t>Average Word Length</t>
  </si>
  <si>
    <t>Passive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</si>
</sst>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9" fontId="0" fillId="0" borderId="0" xfId="2" applyFont="1"/>
    <xf numFmtId="9" fontId="0" fillId="0" borderId="0" xfId="2" applyFont="1" applyAlignme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0" xfId="0" applyFill="1"/>
    <xf numFmtId="2" fontId="0" fillId="13" borderId="0" xfId="0" applyNumberFormat="1" applyFill="1"/>
    <xf numFmtId="0" fontId="2" fillId="13" borderId="0" xfId="0" applyFont="1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12" borderId="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9" fontId="1" fillId="0" borderId="0" xfId="2" applyFont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Writing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'1A 1B 2019'!$B$92:$I$92</c:f>
            </c:multiLvlStrRef>
          </c:cat>
          <c:val>
            <c:numRef>
              <c:f>'1A 1B 2019'!$B$93:$I$93</c:f>
            </c:numRef>
          </c:val>
          <c:extLst>
            <c:ext xmlns:c16="http://schemas.microsoft.com/office/drawing/2014/chart" uri="{C3380CC4-5D6E-409C-BE32-E72D297353CC}">
              <c16:uniqueId val="{00000000-F021-4936-98AE-94D96A9718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'1A 1B 2019'!$B$92:$I$92</c:f>
            </c:multiLvlStrRef>
          </c:cat>
          <c:val>
            <c:numRef>
              <c:f>'1A 1B 2019'!$B$94:$I$94</c:f>
            </c:numRef>
          </c:val>
          <c:extLst>
            <c:ext xmlns:c16="http://schemas.microsoft.com/office/drawing/2014/chart" uri="{C3380CC4-5D6E-409C-BE32-E72D297353CC}">
              <c16:uniqueId val="{00000001-F021-4936-98AE-94D96A97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768120"/>
        <c:axId val="224777472"/>
      </c:barChart>
      <c:catAx>
        <c:axId val="22476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77472"/>
        <c:crosses val="autoZero"/>
        <c:auto val="1"/>
        <c:lblAlgn val="ctr"/>
        <c:lblOffset val="100"/>
        <c:noMultiLvlLbl val="0"/>
      </c:catAx>
      <c:valAx>
        <c:axId val="2247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6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2019'!$W$92</c:f>
              <c:strCache>
                <c:ptCount val="1"/>
                <c:pt idx="0">
                  <c:v># of writings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DF-40B9-AB71-1B48CCAD7AE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DF-40B9-AB71-1B48CCAD7AE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DF-40B9-AB71-1B48CCAD7AE6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DF-40B9-AB71-1B48CCAD7AE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DF-40B9-AB71-1B48CCAD7AE6}"/>
              </c:ext>
            </c:extLst>
          </c:dPt>
          <c:cat>
            <c:strRef>
              <c:f>'1A 1B 2019'!$X$89:$AD$89</c:f>
              <c:strCache>
                <c:ptCount val="7"/>
                <c:pt idx="0">
                  <c:v>Confident</c:v>
                </c:pt>
                <c:pt idx="1">
                  <c:v>Analytical</c:v>
                </c:pt>
                <c:pt idx="2">
                  <c:v>Sadness</c:v>
                </c:pt>
                <c:pt idx="3">
                  <c:v>fear</c:v>
                </c:pt>
                <c:pt idx="4">
                  <c:v>Joy</c:v>
                </c:pt>
                <c:pt idx="5">
                  <c:v>Tenttative</c:v>
                </c:pt>
                <c:pt idx="6">
                  <c:v>Anger</c:v>
                </c:pt>
              </c:strCache>
            </c:strRef>
          </c:cat>
          <c:val>
            <c:numRef>
              <c:f>'1A 1B 2019'!$X$92:$AD$92</c:f>
              <c:numCache>
                <c:formatCode>General</c:formatCode>
                <c:ptCount val="7"/>
                <c:pt idx="0">
                  <c:v>9</c:v>
                </c:pt>
                <c:pt idx="1">
                  <c:v>72</c:v>
                </c:pt>
                <c:pt idx="2">
                  <c:v>31</c:v>
                </c:pt>
                <c:pt idx="3">
                  <c:v>6</c:v>
                </c:pt>
                <c:pt idx="4">
                  <c:v>30</c:v>
                </c:pt>
                <c:pt idx="5">
                  <c:v>36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DF-40B9-AB71-1B48CCAD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76704"/>
        <c:axId val="224546888"/>
      </c:barChart>
      <c:catAx>
        <c:axId val="2244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46888"/>
        <c:crosses val="autoZero"/>
        <c:auto val="1"/>
        <c:lblAlgn val="ctr"/>
        <c:lblOffset val="100"/>
        <c:noMultiLvlLbl val="0"/>
      </c:catAx>
      <c:valAx>
        <c:axId val="2245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 of writings</a:t>
                </a:r>
              </a:p>
            </c:rich>
          </c:tx>
          <c:layout>
            <c:manualLayout>
              <c:xMode val="edge"/>
              <c:yMode val="edge"/>
              <c:x val="5.5183597349188554E-3"/>
              <c:y val="0.25108553979311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tones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2019'!$X$95:$AC$95</c:f>
              <c:strCache>
                <c:ptCount val="6"/>
                <c:pt idx="0">
                  <c:v>No tone</c:v>
                </c:pt>
                <c:pt idx="1">
                  <c:v>1-tone</c:v>
                </c:pt>
                <c:pt idx="2">
                  <c:v>2-tones</c:v>
                </c:pt>
                <c:pt idx="3">
                  <c:v>3-tones</c:v>
                </c:pt>
                <c:pt idx="4">
                  <c:v>4-tones</c:v>
                </c:pt>
                <c:pt idx="5">
                  <c:v>5-tones</c:v>
                </c:pt>
              </c:strCache>
            </c:strRef>
          </c:cat>
          <c:val>
            <c:numRef>
              <c:f>'1A 1B 2019'!$X$96:$AC$96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43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8-4896-9CAF-9B4B5E7B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16728"/>
        <c:axId val="123917120"/>
      </c:barChart>
      <c:catAx>
        <c:axId val="1239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20"/>
        <c:crosses val="autoZero"/>
        <c:auto val="1"/>
        <c:lblAlgn val="ctr"/>
        <c:lblOffset val="100"/>
        <c:noMultiLvlLbl val="0"/>
      </c:catAx>
      <c:valAx>
        <c:axId val="1239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Score for Different Readability Test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2019'!$B$1</c:f>
              <c:strCache>
                <c:ptCount val="1"/>
                <c:pt idx="0">
                  <c:v>Gunning 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2019'!$B$2:$B$84</c:f>
            </c:numRef>
          </c:val>
          <c:extLst>
            <c:ext xmlns:c16="http://schemas.microsoft.com/office/drawing/2014/chart" uri="{C3380CC4-5D6E-409C-BE32-E72D297353CC}">
              <c16:uniqueId val="{00000000-A8A2-4FAA-B0EF-D7D401550877}"/>
            </c:ext>
          </c:extLst>
        </c:ser>
        <c:ser>
          <c:idx val="1"/>
          <c:order val="1"/>
          <c:tx>
            <c:strRef>
              <c:f>'1A 1B 2019'!$C$1</c:f>
              <c:strCache>
                <c:ptCount val="1"/>
                <c:pt idx="0">
                  <c:v>Flesch-Kincaid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2019'!$C$2:$C$84</c:f>
            </c:numRef>
          </c:val>
          <c:extLst>
            <c:ext xmlns:c16="http://schemas.microsoft.com/office/drawing/2014/chart" uri="{C3380CC4-5D6E-409C-BE32-E72D297353CC}">
              <c16:uniqueId val="{00000001-A8A2-4FAA-B0EF-D7D401550877}"/>
            </c:ext>
          </c:extLst>
        </c:ser>
        <c:ser>
          <c:idx val="2"/>
          <c:order val="2"/>
          <c:tx>
            <c:strRef>
              <c:f>'1A 1B 2019'!$D$1</c:f>
              <c:strCache>
                <c:ptCount val="1"/>
                <c:pt idx="0">
                  <c:v>SMOG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2019'!$D$2:$D$84</c:f>
            </c:numRef>
          </c:val>
          <c:extLst>
            <c:ext xmlns:c16="http://schemas.microsoft.com/office/drawing/2014/chart" uri="{C3380CC4-5D6E-409C-BE32-E72D297353CC}">
              <c16:uniqueId val="{00000002-A8A2-4FAA-B0EF-D7D401550877}"/>
            </c:ext>
          </c:extLst>
        </c:ser>
        <c:ser>
          <c:idx val="3"/>
          <c:order val="3"/>
          <c:tx>
            <c:strRef>
              <c:f>'1A 1B 2019'!$E$1</c:f>
              <c:strCache>
                <c:ptCount val="1"/>
                <c:pt idx="0">
                  <c:v>Coleman-Liau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2019'!$E$2:$E$84</c:f>
            </c:numRef>
          </c:val>
          <c:extLst>
            <c:ext xmlns:c16="http://schemas.microsoft.com/office/drawing/2014/chart" uri="{C3380CC4-5D6E-409C-BE32-E72D297353CC}">
              <c16:uniqueId val="{00000003-A8A2-4FAA-B0EF-D7D401550877}"/>
            </c:ext>
          </c:extLst>
        </c:ser>
        <c:ser>
          <c:idx val="4"/>
          <c:order val="4"/>
          <c:tx>
            <c:strRef>
              <c:f>'1A 1B 2019'!$F$1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2019'!$F$2:$F$84</c:f>
            </c:numRef>
          </c:val>
          <c:extLst>
            <c:ext xmlns:c16="http://schemas.microsoft.com/office/drawing/2014/chart" uri="{C3380CC4-5D6E-409C-BE32-E72D297353CC}">
              <c16:uniqueId val="{00000004-A8A2-4FAA-B0EF-D7D401550877}"/>
            </c:ext>
          </c:extLst>
        </c:ser>
        <c:ser>
          <c:idx val="5"/>
          <c:order val="5"/>
          <c:tx>
            <c:strRef>
              <c:f>'1A 1B 2019'!$G$1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2019'!$G$2:$G$84</c:f>
            </c:numRef>
          </c:val>
          <c:extLst>
            <c:ext xmlns:c16="http://schemas.microsoft.com/office/drawing/2014/chart" uri="{C3380CC4-5D6E-409C-BE32-E72D297353CC}">
              <c16:uniqueId val="{00000005-A8A2-4FAA-B0EF-D7D401550877}"/>
            </c:ext>
          </c:extLst>
        </c:ser>
        <c:ser>
          <c:idx val="6"/>
          <c:order val="6"/>
          <c:tx>
            <c:strRef>
              <c:f>'1A 1B 2019'!$H$1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2019'!$H$2:$H$84</c:f>
            </c:numRef>
          </c:val>
          <c:extLst>
            <c:ext xmlns:c16="http://schemas.microsoft.com/office/drawing/2014/chart" uri="{C3380CC4-5D6E-409C-BE32-E72D297353CC}">
              <c16:uniqueId val="{00000006-A8A2-4FAA-B0EF-D7D40155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990304"/>
        <c:axId val="224990696"/>
      </c:barChart>
      <c:catAx>
        <c:axId val="2249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0696"/>
        <c:crosses val="autoZero"/>
        <c:auto val="1"/>
        <c:lblAlgn val="ctr"/>
        <c:lblOffset val="100"/>
        <c:noMultiLvlLbl val="0"/>
      </c:catAx>
      <c:valAx>
        <c:axId val="2249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2019'!$B$1</c:f>
              <c:strCache>
                <c:ptCount val="1"/>
                <c:pt idx="0">
                  <c:v>Gunning 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2019'!$B$2:$B$89</c:f>
            </c:numRef>
          </c:val>
          <c:extLst>
            <c:ext xmlns:c16="http://schemas.microsoft.com/office/drawing/2014/chart" uri="{C3380CC4-5D6E-409C-BE32-E72D297353CC}">
              <c16:uniqueId val="{00000000-7169-465F-B3CF-31264AA78E16}"/>
            </c:ext>
          </c:extLst>
        </c:ser>
        <c:ser>
          <c:idx val="1"/>
          <c:order val="1"/>
          <c:tx>
            <c:strRef>
              <c:f>'1A 1B 2019'!$C$1</c:f>
              <c:strCache>
                <c:ptCount val="1"/>
                <c:pt idx="0">
                  <c:v>Flesch-Kincaid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2019'!$C$2:$C$89</c:f>
            </c:numRef>
          </c:val>
          <c:extLst>
            <c:ext xmlns:c16="http://schemas.microsoft.com/office/drawing/2014/chart" uri="{C3380CC4-5D6E-409C-BE32-E72D297353CC}">
              <c16:uniqueId val="{00000001-7169-465F-B3CF-31264AA78E16}"/>
            </c:ext>
          </c:extLst>
        </c:ser>
        <c:ser>
          <c:idx val="2"/>
          <c:order val="2"/>
          <c:tx>
            <c:strRef>
              <c:f>'1A 1B 2019'!$D$1</c:f>
              <c:strCache>
                <c:ptCount val="1"/>
                <c:pt idx="0">
                  <c:v>SMOG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2019'!$D$2:$D$89</c:f>
            </c:numRef>
          </c:val>
          <c:extLst>
            <c:ext xmlns:c16="http://schemas.microsoft.com/office/drawing/2014/chart" uri="{C3380CC4-5D6E-409C-BE32-E72D297353CC}">
              <c16:uniqueId val="{00000002-7169-465F-B3CF-31264AA78E16}"/>
            </c:ext>
          </c:extLst>
        </c:ser>
        <c:ser>
          <c:idx val="3"/>
          <c:order val="3"/>
          <c:tx>
            <c:strRef>
              <c:f>'1A 1B 2019'!$E$1</c:f>
              <c:strCache>
                <c:ptCount val="1"/>
                <c:pt idx="0">
                  <c:v>Coleman-Liau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2019'!$E$2:$E$89</c:f>
            </c:numRef>
          </c:val>
          <c:extLst>
            <c:ext xmlns:c16="http://schemas.microsoft.com/office/drawing/2014/chart" uri="{C3380CC4-5D6E-409C-BE32-E72D297353CC}">
              <c16:uniqueId val="{00000003-7169-465F-B3CF-31264AA78E16}"/>
            </c:ext>
          </c:extLst>
        </c:ser>
        <c:ser>
          <c:idx val="4"/>
          <c:order val="4"/>
          <c:tx>
            <c:strRef>
              <c:f>'1A 1B 2019'!$F$1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2019'!$F$2:$F$89</c:f>
            </c:numRef>
          </c:val>
          <c:extLst>
            <c:ext xmlns:c16="http://schemas.microsoft.com/office/drawing/2014/chart" uri="{C3380CC4-5D6E-409C-BE32-E72D297353CC}">
              <c16:uniqueId val="{00000004-7169-465F-B3CF-31264AA7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991872"/>
        <c:axId val="224992264"/>
      </c:barChart>
      <c:catAx>
        <c:axId val="2249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2264"/>
        <c:crosses val="autoZero"/>
        <c:auto val="1"/>
        <c:lblAlgn val="ctr"/>
        <c:lblOffset val="100"/>
        <c:noMultiLvlLbl val="0"/>
      </c:catAx>
      <c:valAx>
        <c:axId val="2249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'1A 1B 2019'!$B$92:$I$92</c:f>
            </c:multiLvlStrRef>
          </c:cat>
          <c:val>
            <c:numRef>
              <c:f>'1A 1B 2019'!$B$93:$I$93</c:f>
            </c:numRef>
          </c:val>
          <c:extLst>
            <c:ext xmlns:c16="http://schemas.microsoft.com/office/drawing/2014/chart" uri="{C3380CC4-5D6E-409C-BE32-E72D297353CC}">
              <c16:uniqueId val="{00000000-65A5-496A-9D3C-DE253863A7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'1A 1B 2019'!$B$92:$I$92</c:f>
            </c:multiLvlStrRef>
          </c:cat>
          <c:val>
            <c:numRef>
              <c:f>'1A 1B 2019'!$B$94:$I$94</c:f>
            </c:numRef>
          </c:val>
          <c:extLst>
            <c:ext xmlns:c16="http://schemas.microsoft.com/office/drawing/2014/chart" uri="{C3380CC4-5D6E-409C-BE32-E72D297353CC}">
              <c16:uniqueId val="{00000001-65A5-496A-9D3C-DE253863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993048"/>
        <c:axId val="224993440"/>
      </c:barChart>
      <c:catAx>
        <c:axId val="2249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3440"/>
        <c:crosses val="autoZero"/>
        <c:auto val="1"/>
        <c:lblAlgn val="ctr"/>
        <c:lblOffset val="100"/>
        <c:noMultiLvlLbl val="0"/>
      </c:catAx>
      <c:valAx>
        <c:axId val="224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16809</xdr:colOff>
      <xdr:row>97</xdr:row>
      <xdr:rowOff>169209</xdr:rowOff>
    </xdr:from>
    <xdr:to>
      <xdr:col>6</xdr:col>
      <xdr:colOff>263338</xdr:colOff>
      <xdr:row>112</xdr:row>
      <xdr:rowOff>54909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577101</xdr:colOff>
      <xdr:row>98</xdr:row>
      <xdr:rowOff>134471</xdr:rowOff>
    </xdr:from>
    <xdr:to>
      <xdr:col>50</xdr:col>
      <xdr:colOff>100852</xdr:colOff>
      <xdr:row>114</xdr:row>
      <xdr:rowOff>183778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184897</xdr:colOff>
      <xdr:row>99</xdr:row>
      <xdr:rowOff>174811</xdr:rowOff>
    </xdr:from>
    <xdr:to>
      <xdr:col>33</xdr:col>
      <xdr:colOff>257736</xdr:colOff>
      <xdr:row>115</xdr:row>
      <xdr:rowOff>78441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846044</xdr:colOff>
      <xdr:row>113</xdr:row>
      <xdr:rowOff>112065</xdr:rowOff>
    </xdr:from>
    <xdr:to>
      <xdr:col>23</xdr:col>
      <xdr:colOff>257736</xdr:colOff>
      <xdr:row>134</xdr:row>
      <xdr:rowOff>11206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997323</xdr:colOff>
      <xdr:row>116</xdr:row>
      <xdr:rowOff>22418</xdr:rowOff>
    </xdr:from>
    <xdr:to>
      <xdr:col>12</xdr:col>
      <xdr:colOff>493059</xdr:colOff>
      <xdr:row>132</xdr:row>
      <xdr:rowOff>145675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44823</xdr:colOff>
      <xdr:row>99</xdr:row>
      <xdr:rowOff>45943</xdr:rowOff>
    </xdr:from>
    <xdr:to>
      <xdr:col>15</xdr:col>
      <xdr:colOff>851646</xdr:colOff>
      <xdr:row>113</xdr:row>
      <xdr:rowOff>122143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nalyzemywri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"/>
  <sheetViews>
    <sheetView tabSelected="1" zoomScale="85" zoomScaleNormal="85" workbookViewId="0">
      <pane ySplit="1" topLeftCell="A2" activePane="bottomLeft" state="frozen"/>
      <selection pane="bottomLeft" activeCell="AK22" sqref="AK22"/>
    </sheetView>
  </sheetViews>
  <sheetFormatPr defaultRowHeight="15" x14ac:dyDescent="0.25"/>
  <cols>
    <col min="1" max="1" width="19.7109375" customWidth="1"/>
    <col min="2" max="2" width="12.5703125" hidden="1" customWidth="1"/>
    <col min="3" max="3" width="15.85546875" hidden="1" customWidth="1"/>
    <col min="4" max="4" width="9.140625" hidden="1" customWidth="1"/>
    <col min="5" max="5" width="15.42578125" hidden="1" customWidth="1"/>
    <col min="6" max="6" width="11.85546875" hidden="1" customWidth="1"/>
    <col min="7" max="8" width="9.140625" hidden="1" customWidth="1"/>
    <col min="9" max="9" width="13.140625" hidden="1" customWidth="1"/>
    <col min="10" max="10" width="13.85546875" hidden="1" customWidth="1"/>
    <col min="11" max="11" width="10" hidden="1" customWidth="1"/>
    <col min="12" max="12" width="14.42578125" hidden="1" customWidth="1"/>
    <col min="13" max="14" width="11.28515625" hidden="1" customWidth="1"/>
    <col min="15" max="15" width="9.42578125" hidden="1" customWidth="1"/>
    <col min="16" max="16" width="13.85546875" hidden="1" customWidth="1"/>
    <col min="17" max="22" width="9.140625" hidden="1" customWidth="1"/>
    <col min="23" max="23" width="48.28515625" hidden="1" customWidth="1"/>
    <col min="24" max="24" width="14.28515625" style="24" customWidth="1"/>
    <col min="25" max="25" width="10.85546875" style="24" customWidth="1"/>
    <col min="26" max="26" width="9.85546875" style="24" customWidth="1"/>
    <col min="27" max="28" width="9.140625" style="24"/>
    <col min="29" max="29" width="11.28515625" style="24" customWidth="1"/>
    <col min="30" max="30" width="9.140625" style="24"/>
    <col min="31" max="31" width="9.140625" style="6"/>
    <col min="35" max="37" width="24.140625" style="24" customWidth="1"/>
    <col min="38" max="38" width="13.7109375" customWidth="1"/>
    <col min="39" max="39" width="16.140625" customWidth="1"/>
  </cols>
  <sheetData>
    <row r="1" spans="1:39" x14ac:dyDescent="0.25">
      <c r="A1" t="s">
        <v>245</v>
      </c>
      <c r="B1" s="3" t="s">
        <v>86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87</v>
      </c>
      <c r="H1" s="3" t="s">
        <v>88</v>
      </c>
      <c r="I1" s="4" t="s">
        <v>86</v>
      </c>
      <c r="J1" s="4" t="s">
        <v>82</v>
      </c>
      <c r="K1" s="4" t="s">
        <v>83</v>
      </c>
      <c r="L1" s="4" t="s">
        <v>84</v>
      </c>
      <c r="M1" s="4" t="s">
        <v>85</v>
      </c>
      <c r="N1" s="4" t="s">
        <v>87</v>
      </c>
      <c r="O1" s="4" t="s">
        <v>88</v>
      </c>
      <c r="P1" s="4" t="s">
        <v>86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87</v>
      </c>
      <c r="V1" s="4" t="s">
        <v>88</v>
      </c>
      <c r="W1" s="4"/>
      <c r="X1" s="18" t="s">
        <v>168</v>
      </c>
      <c r="Y1" s="19" t="s">
        <v>169</v>
      </c>
      <c r="Z1" s="20" t="s">
        <v>170</v>
      </c>
      <c r="AA1" s="21" t="s">
        <v>171</v>
      </c>
      <c r="AB1" s="22" t="s">
        <v>174</v>
      </c>
      <c r="AC1" s="23" t="s">
        <v>175</v>
      </c>
      <c r="AD1" s="28" t="s">
        <v>179</v>
      </c>
      <c r="AI1" s="37" t="s">
        <v>252</v>
      </c>
      <c r="AJ1" s="37" t="s">
        <v>255</v>
      </c>
      <c r="AK1" s="37" t="s">
        <v>256</v>
      </c>
      <c r="AL1" t="s">
        <v>253</v>
      </c>
      <c r="AM1" t="s">
        <v>254</v>
      </c>
    </row>
    <row r="2" spans="1:39" ht="15.75" x14ac:dyDescent="0.25">
      <c r="A2" t="s">
        <v>0</v>
      </c>
      <c r="B2" s="7">
        <v>12.26</v>
      </c>
      <c r="C2" s="1">
        <v>10.25</v>
      </c>
      <c r="D2" s="1">
        <v>11.77</v>
      </c>
      <c r="E2" s="1">
        <v>10.95</v>
      </c>
      <c r="F2" s="1">
        <v>10.26</v>
      </c>
      <c r="G2" s="1">
        <v>11.1</v>
      </c>
      <c r="H2" s="1">
        <v>10.95</v>
      </c>
      <c r="I2" s="1">
        <v>12.93</v>
      </c>
      <c r="J2" s="1">
        <v>10.71</v>
      </c>
      <c r="K2" s="1">
        <v>11.46</v>
      </c>
      <c r="L2" s="1">
        <v>8.57</v>
      </c>
      <c r="M2" s="1">
        <v>10.68</v>
      </c>
      <c r="N2" s="1">
        <v>10.87</v>
      </c>
      <c r="O2" s="1">
        <v>10.71</v>
      </c>
      <c r="P2">
        <f>I2-B2</f>
        <v>0.66999999999999993</v>
      </c>
      <c r="Q2">
        <f t="shared" ref="Q2:V2" si="0">J2-C2</f>
        <v>0.46000000000000085</v>
      </c>
      <c r="R2">
        <f t="shared" si="0"/>
        <v>-0.30999999999999872</v>
      </c>
      <c r="S2">
        <f t="shared" si="0"/>
        <v>-2.379999999999999</v>
      </c>
      <c r="T2">
        <f t="shared" si="0"/>
        <v>0.41999999999999993</v>
      </c>
      <c r="U2">
        <f t="shared" si="0"/>
        <v>-0.23000000000000043</v>
      </c>
      <c r="V2">
        <f t="shared" si="0"/>
        <v>-0.23999999999999844</v>
      </c>
      <c r="W2" t="s">
        <v>173</v>
      </c>
      <c r="X2" s="16">
        <v>0.56000000000000005</v>
      </c>
      <c r="Y2" s="16">
        <v>0.82</v>
      </c>
      <c r="Z2" s="16"/>
      <c r="AA2" s="16"/>
      <c r="AB2" s="16"/>
      <c r="AC2" s="16"/>
      <c r="AD2" s="16"/>
      <c r="AE2" s="6">
        <v>2</v>
      </c>
      <c r="AI2" s="24">
        <v>17.86</v>
      </c>
      <c r="AJ2" s="24">
        <v>4.7699999999999996</v>
      </c>
      <c r="AK2" s="24">
        <v>14.27</v>
      </c>
      <c r="AL2" s="6">
        <v>18</v>
      </c>
      <c r="AM2" s="6">
        <v>5.52</v>
      </c>
    </row>
    <row r="3" spans="1:39" ht="15.75" x14ac:dyDescent="0.25">
      <c r="A3" s="41" t="s">
        <v>1</v>
      </c>
      <c r="B3" s="10">
        <v>13.79</v>
      </c>
      <c r="C3" s="2">
        <v>11.03</v>
      </c>
      <c r="D3" s="2">
        <v>12.38</v>
      </c>
      <c r="E3" s="2">
        <v>10.7</v>
      </c>
      <c r="F3" s="2">
        <v>12.38</v>
      </c>
      <c r="G3" s="1">
        <v>12.06</v>
      </c>
      <c r="H3" s="1">
        <v>12.38</v>
      </c>
      <c r="I3" s="2">
        <v>13.72</v>
      </c>
      <c r="J3" s="2">
        <v>11.18</v>
      </c>
      <c r="K3" s="2">
        <v>12.6</v>
      </c>
      <c r="L3" s="2">
        <v>11.71</v>
      </c>
      <c r="M3" s="2">
        <v>12.46</v>
      </c>
      <c r="N3" s="2">
        <v>12.33</v>
      </c>
      <c r="O3" s="2">
        <v>12.46</v>
      </c>
      <c r="P3">
        <f t="shared" ref="P3:P15" si="1">I3-B3</f>
        <v>-6.9999999999998508E-2</v>
      </c>
      <c r="Q3">
        <f t="shared" ref="Q3:Q15" si="2">J3-C3</f>
        <v>0.15000000000000036</v>
      </c>
      <c r="R3">
        <f t="shared" ref="R3:R15" si="3">K3-D3</f>
        <v>0.21999999999999886</v>
      </c>
      <c r="S3">
        <f t="shared" ref="S3:S15" si="4">L3-E3</f>
        <v>1.0100000000000016</v>
      </c>
      <c r="T3">
        <f t="shared" ref="T3:T15" si="5">M3-F3</f>
        <v>8.0000000000000071E-2</v>
      </c>
      <c r="U3">
        <f t="shared" ref="U3:U15" si="6">N3-G3</f>
        <v>0.26999999999999957</v>
      </c>
      <c r="V3">
        <f t="shared" ref="V3:V15" si="7">O3-H3</f>
        <v>8.0000000000000071E-2</v>
      </c>
      <c r="W3" t="s">
        <v>172</v>
      </c>
      <c r="X3" s="36"/>
      <c r="Y3" s="36">
        <v>0.91</v>
      </c>
      <c r="Z3" s="36">
        <v>0.57999999999999996</v>
      </c>
      <c r="AA3" s="36">
        <v>0.5</v>
      </c>
      <c r="AB3" s="36"/>
      <c r="AC3" s="36"/>
      <c r="AD3" s="36"/>
      <c r="AE3" s="6">
        <v>3</v>
      </c>
      <c r="AI3" s="24">
        <v>23.13</v>
      </c>
      <c r="AJ3" s="24">
        <v>4.62</v>
      </c>
      <c r="AK3" s="24">
        <v>50</v>
      </c>
    </row>
    <row r="4" spans="1:39" ht="15.75" x14ac:dyDescent="0.25">
      <c r="A4" t="s">
        <v>2</v>
      </c>
      <c r="B4" s="10">
        <v>14.84</v>
      </c>
      <c r="C4" s="2">
        <v>12.02</v>
      </c>
      <c r="D4" s="2">
        <v>13.56</v>
      </c>
      <c r="E4" s="2">
        <v>11.97</v>
      </c>
      <c r="F4" s="2">
        <v>12.82</v>
      </c>
      <c r="G4" s="2">
        <v>13.04</v>
      </c>
      <c r="H4" s="2">
        <v>12.82</v>
      </c>
      <c r="I4" s="2">
        <v>14.46</v>
      </c>
      <c r="J4" s="2">
        <v>11.42</v>
      </c>
      <c r="K4" s="2">
        <v>13.26</v>
      </c>
      <c r="L4" s="2">
        <v>11.41</v>
      </c>
      <c r="M4" s="2">
        <v>12.25</v>
      </c>
      <c r="N4" s="2">
        <v>12.56</v>
      </c>
      <c r="O4" s="2">
        <v>12.25</v>
      </c>
      <c r="P4">
        <f t="shared" si="1"/>
        <v>-0.37999999999999901</v>
      </c>
      <c r="Q4">
        <f t="shared" si="2"/>
        <v>-0.59999999999999964</v>
      </c>
      <c r="R4">
        <f t="shared" si="3"/>
        <v>-0.30000000000000071</v>
      </c>
      <c r="S4">
        <f t="shared" si="4"/>
        <v>-0.5600000000000005</v>
      </c>
      <c r="T4">
        <f t="shared" si="5"/>
        <v>-0.57000000000000028</v>
      </c>
      <c r="U4">
        <f t="shared" si="6"/>
        <v>-0.47999999999999865</v>
      </c>
      <c r="V4">
        <f t="shared" si="7"/>
        <v>-0.57000000000000028</v>
      </c>
      <c r="X4" s="16">
        <v>0.54</v>
      </c>
      <c r="Y4" s="16">
        <v>0.84</v>
      </c>
      <c r="Z4" s="16"/>
      <c r="AA4" s="16"/>
      <c r="AB4" s="16">
        <v>0.69</v>
      </c>
      <c r="AC4" s="16"/>
      <c r="AD4" s="16"/>
      <c r="AE4" s="6">
        <v>3</v>
      </c>
      <c r="AI4" s="24">
        <v>21.83</v>
      </c>
      <c r="AJ4" s="24">
        <v>4.87</v>
      </c>
      <c r="AK4" s="24">
        <v>16.670000000000002</v>
      </c>
    </row>
    <row r="5" spans="1:39" ht="15.75" x14ac:dyDescent="0.25">
      <c r="A5" t="s">
        <v>3</v>
      </c>
      <c r="B5" s="7">
        <v>10.48</v>
      </c>
      <c r="C5" s="1">
        <v>7.85</v>
      </c>
      <c r="D5" s="1">
        <v>9.3000000000000007</v>
      </c>
      <c r="E5" s="1">
        <v>7.47</v>
      </c>
      <c r="F5" s="1">
        <v>8.6199999999999992</v>
      </c>
      <c r="G5" s="1">
        <v>8.74</v>
      </c>
      <c r="H5" s="1">
        <v>8.6199999999999992</v>
      </c>
      <c r="I5" s="1">
        <v>12.43</v>
      </c>
      <c r="J5" s="1">
        <v>9.74</v>
      </c>
      <c r="K5" s="1">
        <v>10.86</v>
      </c>
      <c r="L5" s="1">
        <v>7.97</v>
      </c>
      <c r="M5" s="1">
        <v>10.210000000000001</v>
      </c>
      <c r="N5" s="1">
        <v>10.24</v>
      </c>
      <c r="O5" s="1">
        <v>10.210000000000001</v>
      </c>
      <c r="P5">
        <f t="shared" si="1"/>
        <v>1.9499999999999993</v>
      </c>
      <c r="Q5">
        <f t="shared" si="2"/>
        <v>1.8900000000000006</v>
      </c>
      <c r="R5">
        <f t="shared" si="3"/>
        <v>1.5599999999999987</v>
      </c>
      <c r="S5">
        <f t="shared" si="4"/>
        <v>0.5</v>
      </c>
      <c r="T5">
        <f t="shared" si="5"/>
        <v>1.5900000000000016</v>
      </c>
      <c r="U5">
        <f t="shared" si="6"/>
        <v>1.5</v>
      </c>
      <c r="V5">
        <f t="shared" si="7"/>
        <v>1.5900000000000016</v>
      </c>
      <c r="W5" t="s">
        <v>176</v>
      </c>
      <c r="X5" s="16"/>
      <c r="Y5" s="16"/>
      <c r="Z5" s="16"/>
      <c r="AA5" s="16"/>
      <c r="AB5" s="16">
        <v>0.56999999999999995</v>
      </c>
      <c r="AC5" s="16">
        <v>0.8</v>
      </c>
      <c r="AD5" s="16"/>
      <c r="AE5" s="6">
        <v>2</v>
      </c>
      <c r="AI5" s="24">
        <v>20.5</v>
      </c>
      <c r="AJ5" s="24">
        <v>4.13</v>
      </c>
      <c r="AK5" s="24">
        <v>0</v>
      </c>
    </row>
    <row r="6" spans="1:39" ht="15.75" x14ac:dyDescent="0.25">
      <c r="A6" t="s">
        <v>4</v>
      </c>
      <c r="B6" s="7">
        <v>12.91</v>
      </c>
      <c r="C6" s="1">
        <v>10.24</v>
      </c>
      <c r="D6" s="1">
        <v>11.74</v>
      </c>
      <c r="E6" s="1">
        <v>10.44</v>
      </c>
      <c r="F6" s="1">
        <v>11.63</v>
      </c>
      <c r="G6" s="1">
        <v>11.39</v>
      </c>
      <c r="H6" s="1">
        <v>11.63</v>
      </c>
      <c r="I6" s="1">
        <v>13.57</v>
      </c>
      <c r="J6" s="1">
        <v>10.69</v>
      </c>
      <c r="K6" s="1">
        <v>12.24</v>
      </c>
      <c r="L6" s="1">
        <v>10.53</v>
      </c>
      <c r="M6" s="1">
        <v>12.07</v>
      </c>
      <c r="N6" s="1">
        <v>11.82</v>
      </c>
      <c r="O6" s="1">
        <v>12.07</v>
      </c>
      <c r="P6">
        <f t="shared" ref="P6:V6" si="8">I7-B6</f>
        <v>-4.8800000000000008</v>
      </c>
      <c r="Q6">
        <f t="shared" si="8"/>
        <v>-3.9400000000000004</v>
      </c>
      <c r="R6">
        <f t="shared" si="8"/>
        <v>-4.13</v>
      </c>
      <c r="S6">
        <f t="shared" si="8"/>
        <v>-2.2599999999999998</v>
      </c>
      <c r="T6">
        <f t="shared" si="8"/>
        <v>-4.2400000000000011</v>
      </c>
      <c r="U6">
        <f t="shared" si="8"/>
        <v>-3.8900000000000006</v>
      </c>
      <c r="V6">
        <f t="shared" si="8"/>
        <v>-4.0200000000000005</v>
      </c>
      <c r="W6" t="s">
        <v>177</v>
      </c>
      <c r="X6" s="17"/>
      <c r="Y6" s="17">
        <v>0.88</v>
      </c>
      <c r="Z6" s="17">
        <v>0.6</v>
      </c>
      <c r="AA6" s="17"/>
      <c r="AB6" s="17">
        <v>0.63</v>
      </c>
      <c r="AC6" s="17">
        <v>0.75</v>
      </c>
      <c r="AD6" s="16"/>
      <c r="AE6" s="33">
        <v>4</v>
      </c>
      <c r="AI6" s="24">
        <v>21.91</v>
      </c>
      <c r="AJ6" s="24">
        <v>4.6100000000000003</v>
      </c>
      <c r="AK6" s="24">
        <v>9.1</v>
      </c>
    </row>
    <row r="7" spans="1:39" ht="15.75" x14ac:dyDescent="0.25">
      <c r="A7" t="s">
        <v>5</v>
      </c>
      <c r="B7" s="7">
        <v>7.29</v>
      </c>
      <c r="C7" s="1">
        <v>5.33</v>
      </c>
      <c r="D7" s="1">
        <v>7.49</v>
      </c>
      <c r="E7" s="1">
        <v>7.88</v>
      </c>
      <c r="F7" s="1">
        <v>6.26</v>
      </c>
      <c r="G7" s="1">
        <v>6.85</v>
      </c>
      <c r="H7" s="1">
        <v>7.29</v>
      </c>
      <c r="I7" s="1">
        <v>8.0299999999999994</v>
      </c>
      <c r="J7" s="1">
        <v>6.3</v>
      </c>
      <c r="K7" s="1">
        <v>7.61</v>
      </c>
      <c r="L7" s="1">
        <v>8.18</v>
      </c>
      <c r="M7" s="1">
        <v>7.39</v>
      </c>
      <c r="N7" s="1">
        <v>7.5</v>
      </c>
      <c r="O7" s="1">
        <v>7.61</v>
      </c>
      <c r="P7">
        <f>I7-B7</f>
        <v>0.73999999999999932</v>
      </c>
      <c r="Q7">
        <f>J7-C7</f>
        <v>0.96999999999999975</v>
      </c>
      <c r="R7">
        <f t="shared" ref="R7:V7" si="9">K7-D7</f>
        <v>0.12000000000000011</v>
      </c>
      <c r="S7">
        <f t="shared" si="9"/>
        <v>0.29999999999999982</v>
      </c>
      <c r="T7">
        <f t="shared" si="9"/>
        <v>1.1299999999999999</v>
      </c>
      <c r="U7">
        <f t="shared" si="9"/>
        <v>0.65000000000000036</v>
      </c>
      <c r="V7">
        <f t="shared" si="9"/>
        <v>0.32000000000000028</v>
      </c>
      <c r="W7" s="13" t="s">
        <v>178</v>
      </c>
      <c r="X7" s="16"/>
      <c r="Y7" s="16">
        <v>0.56999999999999995</v>
      </c>
      <c r="Z7" s="16"/>
      <c r="AA7" s="16"/>
      <c r="AB7" s="16"/>
      <c r="AC7" s="16"/>
      <c r="AD7" s="16">
        <v>0.52</v>
      </c>
      <c r="AE7" s="6">
        <v>2</v>
      </c>
    </row>
    <row r="8" spans="1:39" ht="15.75" x14ac:dyDescent="0.25">
      <c r="A8" t="s">
        <v>6</v>
      </c>
      <c r="B8" s="7">
        <v>14.61</v>
      </c>
      <c r="C8" s="1">
        <v>12.3</v>
      </c>
      <c r="D8" s="1">
        <v>13.23</v>
      </c>
      <c r="E8" s="1">
        <v>12.11</v>
      </c>
      <c r="F8" s="1">
        <v>13.4</v>
      </c>
      <c r="G8" s="1">
        <v>13.09</v>
      </c>
      <c r="H8" s="1">
        <v>13.32</v>
      </c>
      <c r="I8" s="1">
        <v>14.23</v>
      </c>
      <c r="J8" s="1">
        <v>12</v>
      </c>
      <c r="K8" s="1">
        <v>12.38</v>
      </c>
      <c r="L8" s="1">
        <v>10.37</v>
      </c>
      <c r="M8" s="1">
        <v>13.04</v>
      </c>
      <c r="N8" s="1">
        <v>12.41</v>
      </c>
      <c r="O8" s="1">
        <v>12.38</v>
      </c>
      <c r="P8">
        <f t="shared" si="1"/>
        <v>-0.37999999999999901</v>
      </c>
      <c r="Q8">
        <f t="shared" si="2"/>
        <v>-0.30000000000000071</v>
      </c>
      <c r="R8">
        <f t="shared" si="3"/>
        <v>-0.84999999999999964</v>
      </c>
      <c r="S8">
        <f t="shared" si="4"/>
        <v>-1.7400000000000002</v>
      </c>
      <c r="T8">
        <f t="shared" si="5"/>
        <v>-0.36000000000000121</v>
      </c>
      <c r="U8">
        <f t="shared" si="6"/>
        <v>-0.67999999999999972</v>
      </c>
      <c r="V8">
        <f t="shared" si="7"/>
        <v>-0.9399999999999995</v>
      </c>
      <c r="W8" s="13" t="s">
        <v>180</v>
      </c>
      <c r="X8" s="17"/>
      <c r="Y8" s="17">
        <v>0.72</v>
      </c>
      <c r="Z8" s="17"/>
      <c r="AA8" s="17"/>
      <c r="AB8" s="17"/>
      <c r="AC8" s="17">
        <v>0.86</v>
      </c>
      <c r="AD8" s="16"/>
      <c r="AE8" s="6">
        <v>2</v>
      </c>
    </row>
    <row r="9" spans="1:39" ht="15.75" x14ac:dyDescent="0.25">
      <c r="A9" t="s">
        <v>7</v>
      </c>
      <c r="B9" s="7">
        <v>14.46</v>
      </c>
      <c r="C9" s="1">
        <v>11.25</v>
      </c>
      <c r="D9" s="1">
        <v>12.75</v>
      </c>
      <c r="E9" s="1">
        <v>9.42</v>
      </c>
      <c r="F9" s="1">
        <v>12.07</v>
      </c>
      <c r="G9" s="1">
        <v>11.99</v>
      </c>
      <c r="H9" s="1">
        <v>12.07</v>
      </c>
      <c r="I9" s="1">
        <v>13.65</v>
      </c>
      <c r="J9" s="1">
        <v>10.51</v>
      </c>
      <c r="K9" s="1">
        <v>12.46</v>
      </c>
      <c r="L9" s="1">
        <v>8.69</v>
      </c>
      <c r="M9" s="1">
        <v>10.27</v>
      </c>
      <c r="N9" s="1">
        <v>11.11</v>
      </c>
      <c r="O9" s="1">
        <v>10.51</v>
      </c>
      <c r="P9">
        <f t="shared" si="1"/>
        <v>-0.8100000000000005</v>
      </c>
      <c r="Q9">
        <f t="shared" si="2"/>
        <v>-0.74000000000000021</v>
      </c>
      <c r="R9">
        <f t="shared" si="3"/>
        <v>-0.28999999999999915</v>
      </c>
      <c r="S9">
        <f t="shared" si="4"/>
        <v>-0.73000000000000043</v>
      </c>
      <c r="T9">
        <f t="shared" si="5"/>
        <v>-1.8000000000000007</v>
      </c>
      <c r="U9">
        <f t="shared" si="6"/>
        <v>-0.88000000000000078</v>
      </c>
      <c r="V9">
        <f t="shared" si="7"/>
        <v>-1.5600000000000005</v>
      </c>
      <c r="W9" s="13" t="s">
        <v>181</v>
      </c>
      <c r="X9" s="16"/>
      <c r="Y9" s="16">
        <v>0.67</v>
      </c>
      <c r="Z9" s="16"/>
      <c r="AA9" s="16"/>
      <c r="AB9" s="16"/>
      <c r="AC9" s="16">
        <v>0.56000000000000005</v>
      </c>
      <c r="AD9" s="16"/>
      <c r="AE9" s="6">
        <v>2</v>
      </c>
    </row>
    <row r="10" spans="1:39" ht="15.75" x14ac:dyDescent="0.25">
      <c r="A10" t="s">
        <v>8</v>
      </c>
      <c r="B10" s="7">
        <v>16.690000000000001</v>
      </c>
      <c r="C10" s="1">
        <v>14.5</v>
      </c>
      <c r="D10" s="1">
        <v>11.21</v>
      </c>
      <c r="E10" s="1">
        <v>9.0500000000000007</v>
      </c>
      <c r="F10" s="1">
        <v>17.23</v>
      </c>
      <c r="G10" s="1">
        <v>13.73</v>
      </c>
      <c r="H10" s="1">
        <v>14.5</v>
      </c>
      <c r="I10" s="1">
        <v>17.13</v>
      </c>
      <c r="J10" s="1">
        <v>14.96</v>
      </c>
      <c r="K10" s="1">
        <v>11.98</v>
      </c>
      <c r="L10" s="1">
        <v>9.6</v>
      </c>
      <c r="M10" s="1">
        <v>17.670000000000002</v>
      </c>
      <c r="N10" s="1">
        <v>14.27</v>
      </c>
      <c r="O10" s="1">
        <v>14.96</v>
      </c>
      <c r="P10">
        <f t="shared" si="1"/>
        <v>0.43999999999999773</v>
      </c>
      <c r="Q10">
        <f t="shared" si="2"/>
        <v>0.46000000000000085</v>
      </c>
      <c r="R10">
        <f t="shared" si="3"/>
        <v>0.76999999999999957</v>
      </c>
      <c r="S10">
        <f t="shared" si="4"/>
        <v>0.54999999999999893</v>
      </c>
      <c r="T10">
        <f t="shared" si="5"/>
        <v>0.44000000000000128</v>
      </c>
      <c r="U10">
        <f t="shared" si="6"/>
        <v>0.53999999999999915</v>
      </c>
      <c r="V10">
        <f t="shared" si="7"/>
        <v>0.46000000000000085</v>
      </c>
      <c r="W10" s="13" t="s">
        <v>182</v>
      </c>
      <c r="X10" s="17"/>
      <c r="Y10" s="17">
        <v>0.89</v>
      </c>
      <c r="Z10" s="17"/>
      <c r="AA10" s="17"/>
      <c r="AB10" s="17"/>
      <c r="AC10" s="17"/>
      <c r="AD10" s="16"/>
      <c r="AE10" s="6">
        <v>1</v>
      </c>
    </row>
    <row r="11" spans="1:39" ht="30" x14ac:dyDescent="0.25">
      <c r="A11" s="15" t="s">
        <v>9</v>
      </c>
      <c r="B11" s="7">
        <v>8.4</v>
      </c>
      <c r="C11" s="1">
        <v>6.33</v>
      </c>
      <c r="D11" s="1">
        <v>7.79</v>
      </c>
      <c r="E11" s="1">
        <v>7.75</v>
      </c>
      <c r="F11" s="1">
        <v>7.37</v>
      </c>
      <c r="G11" s="1">
        <v>7.53</v>
      </c>
      <c r="H11" s="1">
        <v>7.75</v>
      </c>
      <c r="I11" s="1">
        <v>9.77</v>
      </c>
      <c r="J11" s="1">
        <v>8.5500000000000007</v>
      </c>
      <c r="K11" s="1">
        <v>9.19</v>
      </c>
      <c r="L11" s="1">
        <v>9.44</v>
      </c>
      <c r="M11" s="1">
        <v>9.2100000000000009</v>
      </c>
      <c r="N11" s="1">
        <v>9.2200000000000006</v>
      </c>
      <c r="O11" s="1">
        <v>9.2100000000000009</v>
      </c>
      <c r="P11">
        <f t="shared" si="1"/>
        <v>1.3699999999999992</v>
      </c>
      <c r="Q11">
        <f t="shared" si="2"/>
        <v>2.2200000000000006</v>
      </c>
      <c r="R11">
        <f t="shared" si="3"/>
        <v>1.3999999999999995</v>
      </c>
      <c r="S11">
        <f t="shared" si="4"/>
        <v>1.6899999999999995</v>
      </c>
      <c r="T11">
        <f t="shared" si="5"/>
        <v>1.8400000000000007</v>
      </c>
      <c r="U11">
        <f t="shared" si="6"/>
        <v>1.6900000000000004</v>
      </c>
      <c r="V11">
        <f t="shared" si="7"/>
        <v>1.4600000000000009</v>
      </c>
      <c r="W11" s="14" t="s">
        <v>183</v>
      </c>
      <c r="X11" s="16"/>
      <c r="Y11" s="16">
        <v>0.79</v>
      </c>
      <c r="Z11" s="16">
        <v>0.6</v>
      </c>
      <c r="AA11" s="16">
        <v>0.59</v>
      </c>
      <c r="AB11" s="16"/>
      <c r="AC11" s="16">
        <v>0.81</v>
      </c>
      <c r="AD11" s="16"/>
      <c r="AE11" s="26">
        <v>4</v>
      </c>
    </row>
    <row r="12" spans="1:39" ht="15.75" x14ac:dyDescent="0.25">
      <c r="A12" t="s">
        <v>10</v>
      </c>
      <c r="B12" s="7">
        <v>12.65</v>
      </c>
      <c r="C12" s="1">
        <v>9.77</v>
      </c>
      <c r="D12" s="1">
        <v>11.21</v>
      </c>
      <c r="E12" s="1">
        <v>9.41</v>
      </c>
      <c r="F12" s="1">
        <v>11.24</v>
      </c>
      <c r="G12" s="1">
        <v>10.86</v>
      </c>
      <c r="H12" s="1">
        <v>11.21</v>
      </c>
      <c r="I12" s="1">
        <v>13.4</v>
      </c>
      <c r="J12" s="1">
        <v>10.62</v>
      </c>
      <c r="K12" s="1">
        <v>11.46</v>
      </c>
      <c r="L12" s="1">
        <v>9.56</v>
      </c>
      <c r="M12" s="1">
        <v>12.34</v>
      </c>
      <c r="N12" s="1">
        <v>11.48</v>
      </c>
      <c r="O12" s="1">
        <v>11.46</v>
      </c>
      <c r="P12">
        <f t="shared" si="1"/>
        <v>0.75</v>
      </c>
      <c r="Q12">
        <f t="shared" si="2"/>
        <v>0.84999999999999964</v>
      </c>
      <c r="R12">
        <f t="shared" si="3"/>
        <v>0.25</v>
      </c>
      <c r="S12">
        <f t="shared" si="4"/>
        <v>0.15000000000000036</v>
      </c>
      <c r="T12">
        <f t="shared" si="5"/>
        <v>1.0999999999999996</v>
      </c>
      <c r="U12">
        <f t="shared" si="6"/>
        <v>0.62000000000000099</v>
      </c>
      <c r="V12">
        <f t="shared" si="7"/>
        <v>0.25</v>
      </c>
      <c r="W12" s="13" t="s">
        <v>185</v>
      </c>
      <c r="X12" s="17">
        <v>0.66</v>
      </c>
      <c r="Y12" s="17">
        <v>0.84</v>
      </c>
      <c r="Z12" s="17"/>
      <c r="AA12" s="17"/>
      <c r="AB12" s="17">
        <v>0.64</v>
      </c>
      <c r="AC12" s="17"/>
      <c r="AD12" s="16"/>
      <c r="AE12" s="6">
        <v>3</v>
      </c>
    </row>
    <row r="13" spans="1:39" ht="15.75" x14ac:dyDescent="0.25">
      <c r="A13" t="s">
        <v>11</v>
      </c>
      <c r="B13" s="7">
        <v>17.100000000000001</v>
      </c>
      <c r="C13" s="1">
        <v>14.26</v>
      </c>
      <c r="D13" s="1">
        <v>13.66</v>
      </c>
      <c r="E13" s="1">
        <v>11.73</v>
      </c>
      <c r="F13" s="1">
        <v>17.46</v>
      </c>
      <c r="G13" s="1">
        <v>14.84</v>
      </c>
      <c r="H13" s="1">
        <v>17.46</v>
      </c>
      <c r="I13" s="1">
        <v>16.62</v>
      </c>
      <c r="J13" s="1">
        <v>13.8</v>
      </c>
      <c r="K13" s="1">
        <v>13.3</v>
      </c>
      <c r="L13" s="1">
        <v>11.7</v>
      </c>
      <c r="M13" s="1">
        <v>17.100000000000001</v>
      </c>
      <c r="N13" s="1">
        <v>14.5</v>
      </c>
      <c r="O13" s="1">
        <v>13.8</v>
      </c>
      <c r="P13">
        <f t="shared" si="1"/>
        <v>-0.48000000000000043</v>
      </c>
      <c r="Q13">
        <f t="shared" si="2"/>
        <v>-0.45999999999999908</v>
      </c>
      <c r="R13">
        <f t="shared" si="3"/>
        <v>-0.35999999999999943</v>
      </c>
      <c r="S13">
        <f t="shared" si="4"/>
        <v>-3.0000000000001137E-2</v>
      </c>
      <c r="T13">
        <f t="shared" si="5"/>
        <v>-0.35999999999999943</v>
      </c>
      <c r="U13">
        <f t="shared" si="6"/>
        <v>-0.33999999999999986</v>
      </c>
      <c r="V13">
        <f t="shared" si="7"/>
        <v>-3.66</v>
      </c>
      <c r="W13" t="s">
        <v>184</v>
      </c>
      <c r="X13" s="16"/>
      <c r="Y13" s="16">
        <v>0.51</v>
      </c>
      <c r="Z13" s="16"/>
      <c r="AA13" s="16"/>
      <c r="AB13" s="16"/>
      <c r="AC13" s="16">
        <v>0.6</v>
      </c>
      <c r="AD13" s="16"/>
      <c r="AE13" s="6">
        <v>2</v>
      </c>
    </row>
    <row r="14" spans="1:39" ht="15.75" x14ac:dyDescent="0.25">
      <c r="A14" s="41" t="s">
        <v>12</v>
      </c>
      <c r="B14" s="7">
        <v>16.809999999999999</v>
      </c>
      <c r="C14" s="1">
        <v>13.59</v>
      </c>
      <c r="D14" s="1">
        <v>15.11</v>
      </c>
      <c r="E14" s="1">
        <v>13.49</v>
      </c>
      <c r="F14" s="1">
        <v>14.2</v>
      </c>
      <c r="G14" s="1">
        <v>14.64</v>
      </c>
      <c r="H14" s="1">
        <v>14.2</v>
      </c>
      <c r="I14" s="1">
        <v>15.58</v>
      </c>
      <c r="J14" s="1">
        <v>12.62</v>
      </c>
      <c r="K14" s="1">
        <v>14.14</v>
      </c>
      <c r="L14" s="1">
        <v>11.82</v>
      </c>
      <c r="M14" s="1">
        <v>12.9</v>
      </c>
      <c r="N14" s="1">
        <v>13.41</v>
      </c>
      <c r="O14" s="1">
        <v>12.9</v>
      </c>
      <c r="P14">
        <f t="shared" si="1"/>
        <v>-1.2299999999999986</v>
      </c>
      <c r="Q14">
        <f t="shared" si="2"/>
        <v>-0.97000000000000064</v>
      </c>
      <c r="R14">
        <f t="shared" si="3"/>
        <v>-0.96999999999999886</v>
      </c>
      <c r="S14">
        <f t="shared" si="4"/>
        <v>-1.67</v>
      </c>
      <c r="T14">
        <f t="shared" si="5"/>
        <v>-1.2999999999999989</v>
      </c>
      <c r="U14">
        <f t="shared" si="6"/>
        <v>-1.2300000000000004</v>
      </c>
      <c r="V14">
        <f t="shared" si="7"/>
        <v>-1.2999999999999989</v>
      </c>
      <c r="X14" s="17"/>
      <c r="Y14" s="17"/>
      <c r="Z14" s="17"/>
      <c r="AA14" s="17"/>
      <c r="AB14" s="17"/>
      <c r="AC14" s="17"/>
      <c r="AD14" s="16"/>
      <c r="AE14" s="6" t="s">
        <v>186</v>
      </c>
    </row>
    <row r="15" spans="1:39" ht="15.75" x14ac:dyDescent="0.25">
      <c r="A15" t="s">
        <v>13</v>
      </c>
      <c r="B15" s="7">
        <v>9.15</v>
      </c>
      <c r="C15" s="1">
        <v>7</v>
      </c>
      <c r="D15" s="1">
        <v>8.84</v>
      </c>
      <c r="E15" s="1">
        <v>7.48</v>
      </c>
      <c r="F15" s="1">
        <v>7.11</v>
      </c>
      <c r="G15" s="1">
        <v>7.92</v>
      </c>
      <c r="H15" s="1">
        <v>7.48</v>
      </c>
      <c r="I15" s="1">
        <v>9.19</v>
      </c>
      <c r="J15" s="1">
        <v>6.85</v>
      </c>
      <c r="K15" s="1">
        <v>8.84</v>
      </c>
      <c r="L15" s="1">
        <v>7.92</v>
      </c>
      <c r="M15" s="1">
        <v>7.52</v>
      </c>
      <c r="N15" s="1">
        <v>8.06</v>
      </c>
      <c r="O15" s="1">
        <v>7.92</v>
      </c>
      <c r="P15">
        <f t="shared" si="1"/>
        <v>3.9999999999999147E-2</v>
      </c>
      <c r="Q15">
        <f t="shared" si="2"/>
        <v>-0.15000000000000036</v>
      </c>
      <c r="R15">
        <f t="shared" si="3"/>
        <v>0</v>
      </c>
      <c r="S15">
        <f t="shared" si="4"/>
        <v>0.4399999999999995</v>
      </c>
      <c r="T15">
        <f t="shared" si="5"/>
        <v>0.40999999999999925</v>
      </c>
      <c r="U15">
        <f t="shared" si="6"/>
        <v>0.14000000000000057</v>
      </c>
      <c r="V15">
        <f t="shared" si="7"/>
        <v>0.4399999999999995</v>
      </c>
      <c r="X15" s="16"/>
      <c r="Y15" s="16">
        <v>0.86</v>
      </c>
      <c r="Z15" s="16">
        <v>0.59</v>
      </c>
      <c r="AA15" s="16"/>
      <c r="AB15" s="16"/>
      <c r="AC15" s="16"/>
      <c r="AD15" s="16">
        <v>0.63</v>
      </c>
      <c r="AE15" s="6">
        <v>3</v>
      </c>
    </row>
    <row r="16" spans="1:39" ht="15.75" x14ac:dyDescent="0.25">
      <c r="A16" t="s">
        <v>14</v>
      </c>
      <c r="B16" s="7">
        <v>11.1</v>
      </c>
      <c r="C16" s="1">
        <v>8.8800000000000008</v>
      </c>
      <c r="D16" s="1">
        <v>11</v>
      </c>
      <c r="E16" s="1">
        <v>11.11</v>
      </c>
      <c r="F16" s="1">
        <v>9.36</v>
      </c>
      <c r="G16" s="1">
        <v>10.29</v>
      </c>
      <c r="H16" s="1">
        <v>11</v>
      </c>
      <c r="Q16">
        <f t="shared" ref="Q16:V17" si="10">J17-C16</f>
        <v>-1.4400000000000004</v>
      </c>
      <c r="R16">
        <f t="shared" si="10"/>
        <v>-0.64000000000000057</v>
      </c>
      <c r="S16">
        <f t="shared" si="10"/>
        <v>-0.70999999999999908</v>
      </c>
      <c r="T16">
        <f t="shared" si="10"/>
        <v>-1.8099999999999996</v>
      </c>
      <c r="U16">
        <f t="shared" si="10"/>
        <v>-1.1099999999999994</v>
      </c>
      <c r="V16">
        <f t="shared" si="10"/>
        <v>-0.86999999999999922</v>
      </c>
      <c r="X16" s="17"/>
      <c r="Y16" s="17">
        <v>0.78</v>
      </c>
      <c r="Z16" s="17">
        <v>0.59</v>
      </c>
      <c r="AA16" s="17"/>
      <c r="AB16" s="17"/>
      <c r="AC16" s="17"/>
      <c r="AD16" s="16"/>
      <c r="AE16" s="6">
        <v>2</v>
      </c>
    </row>
    <row r="17" spans="1:31" ht="15.75" x14ac:dyDescent="0.25">
      <c r="A17" t="s">
        <v>15</v>
      </c>
      <c r="B17" s="7">
        <v>10.24</v>
      </c>
      <c r="C17" s="1">
        <v>7.27</v>
      </c>
      <c r="D17" s="1">
        <v>10.44</v>
      </c>
      <c r="E17" s="1">
        <v>10.54</v>
      </c>
      <c r="F17" s="1">
        <v>7.8</v>
      </c>
      <c r="G17" s="1">
        <v>9.26</v>
      </c>
      <c r="H17" s="1">
        <v>10.24</v>
      </c>
      <c r="I17" s="1">
        <v>10.130000000000001</v>
      </c>
      <c r="J17" s="1">
        <v>7.44</v>
      </c>
      <c r="K17" s="1">
        <v>10.36</v>
      </c>
      <c r="L17" s="1">
        <v>10.4</v>
      </c>
      <c r="M17" s="1">
        <v>7.55</v>
      </c>
      <c r="N17" s="1">
        <v>9.18</v>
      </c>
      <c r="O17" s="1">
        <v>10.130000000000001</v>
      </c>
      <c r="P17">
        <f>I17-B17</f>
        <v>-0.10999999999999943</v>
      </c>
      <c r="Q17">
        <f t="shared" si="10"/>
        <v>3.8800000000000008</v>
      </c>
      <c r="R17">
        <f t="shared" si="10"/>
        <v>-0.15000000000000036</v>
      </c>
      <c r="S17">
        <f t="shared" si="10"/>
        <v>-2.7099999999999991</v>
      </c>
      <c r="T17">
        <f t="shared" si="10"/>
        <v>4.7500000000000009</v>
      </c>
      <c r="U17">
        <f t="shared" si="10"/>
        <v>1.8200000000000003</v>
      </c>
      <c r="V17">
        <f t="shared" si="10"/>
        <v>0.91000000000000014</v>
      </c>
      <c r="W17" t="s">
        <v>187</v>
      </c>
      <c r="X17" s="16"/>
      <c r="Y17" s="16">
        <v>0.59</v>
      </c>
      <c r="Z17" s="16"/>
      <c r="AA17" s="16"/>
      <c r="AB17" s="16">
        <v>0.65</v>
      </c>
      <c r="AC17" s="16"/>
      <c r="AD17" s="16"/>
      <c r="AE17" s="6">
        <v>2</v>
      </c>
    </row>
    <row r="18" spans="1:31" ht="15.75" x14ac:dyDescent="0.25">
      <c r="A18" t="s">
        <v>16</v>
      </c>
      <c r="B18" s="7">
        <v>15.2</v>
      </c>
      <c r="C18" s="1">
        <v>12.96</v>
      </c>
      <c r="D18" s="1">
        <v>10.86</v>
      </c>
      <c r="E18" s="1">
        <v>8.14</v>
      </c>
      <c r="F18" s="1">
        <v>14.64</v>
      </c>
      <c r="G18" s="1">
        <v>12.36</v>
      </c>
      <c r="H18" s="1">
        <v>12.96</v>
      </c>
      <c r="I18" s="1">
        <v>13.58</v>
      </c>
      <c r="J18" s="1">
        <v>11.15</v>
      </c>
      <c r="K18" s="1">
        <v>10.29</v>
      </c>
      <c r="L18" s="1">
        <v>7.83</v>
      </c>
      <c r="M18" s="1">
        <v>12.55</v>
      </c>
      <c r="N18" s="1">
        <v>11.08</v>
      </c>
      <c r="O18" s="1">
        <v>11.15</v>
      </c>
      <c r="P18">
        <f>I18-B18</f>
        <v>-1.6199999999999992</v>
      </c>
      <c r="Q18">
        <f t="shared" ref="Q18:V18" si="11">J18-C18</f>
        <v>-1.8100000000000005</v>
      </c>
      <c r="R18">
        <f t="shared" si="11"/>
        <v>-0.57000000000000028</v>
      </c>
      <c r="S18">
        <f t="shared" si="11"/>
        <v>-0.3100000000000005</v>
      </c>
      <c r="T18">
        <f t="shared" si="11"/>
        <v>-2.09</v>
      </c>
      <c r="U18">
        <f t="shared" si="11"/>
        <v>-1.2799999999999994</v>
      </c>
      <c r="V18">
        <f t="shared" si="11"/>
        <v>-1.8100000000000005</v>
      </c>
      <c r="W18" t="s">
        <v>188</v>
      </c>
      <c r="X18" s="17"/>
      <c r="Y18" s="17">
        <v>0.54</v>
      </c>
      <c r="Z18" s="17"/>
      <c r="AA18" s="17"/>
      <c r="AB18" s="17"/>
      <c r="AC18" s="17">
        <v>0.68</v>
      </c>
      <c r="AD18" s="16"/>
      <c r="AE18" s="6">
        <v>2</v>
      </c>
    </row>
    <row r="19" spans="1:31" ht="15.75" x14ac:dyDescent="0.25">
      <c r="A19" t="s">
        <v>17</v>
      </c>
      <c r="B19" s="7">
        <v>12.9</v>
      </c>
      <c r="C19" s="1">
        <v>10.89</v>
      </c>
      <c r="D19" s="1">
        <v>11.77</v>
      </c>
      <c r="E19" s="1">
        <v>11.54</v>
      </c>
      <c r="F19" s="1">
        <v>12.42</v>
      </c>
      <c r="G19" s="1">
        <v>11.9</v>
      </c>
      <c r="H19" s="1">
        <v>11.7</v>
      </c>
      <c r="I19" s="1">
        <v>11.78</v>
      </c>
      <c r="J19" s="1">
        <v>9.94</v>
      </c>
      <c r="K19" s="1">
        <v>10.79</v>
      </c>
      <c r="L19" s="1">
        <v>10.76</v>
      </c>
      <c r="M19" s="1">
        <v>11.39</v>
      </c>
      <c r="N19" s="1">
        <v>10.93</v>
      </c>
      <c r="O19" s="1">
        <v>10.79</v>
      </c>
      <c r="P19">
        <f t="shared" ref="P19:P81" si="12">I19-B19</f>
        <v>-1.120000000000001</v>
      </c>
      <c r="Q19">
        <f t="shared" ref="Q19:Q81" si="13">J19-C19</f>
        <v>-0.95000000000000107</v>
      </c>
      <c r="R19">
        <f t="shared" ref="R19:R81" si="14">K19-D19</f>
        <v>-0.98000000000000043</v>
      </c>
      <c r="S19">
        <f t="shared" ref="S19:S81" si="15">L19-E19</f>
        <v>-0.77999999999999936</v>
      </c>
      <c r="T19">
        <f t="shared" ref="T19:T81" si="16">M19-F19</f>
        <v>-1.0299999999999994</v>
      </c>
      <c r="U19">
        <f t="shared" ref="U19:U81" si="17">N19-G19</f>
        <v>-0.97000000000000064</v>
      </c>
      <c r="V19">
        <f t="shared" ref="V19:V81" si="18">O19-H19</f>
        <v>-0.91000000000000014</v>
      </c>
      <c r="W19" t="s">
        <v>189</v>
      </c>
      <c r="X19" s="16"/>
      <c r="Y19" s="16">
        <v>0.92</v>
      </c>
      <c r="Z19" s="16"/>
      <c r="AA19" s="16"/>
      <c r="AB19" s="16">
        <v>0.54</v>
      </c>
      <c r="AC19" s="16"/>
      <c r="AD19" s="16"/>
      <c r="AE19" s="6">
        <v>2</v>
      </c>
    </row>
    <row r="20" spans="1:31" ht="15.75" x14ac:dyDescent="0.25">
      <c r="A20" t="s">
        <v>18</v>
      </c>
      <c r="B20" s="7">
        <v>12.02</v>
      </c>
      <c r="C20" s="1">
        <v>10.07</v>
      </c>
      <c r="D20" s="1">
        <v>11.49</v>
      </c>
      <c r="E20" s="1">
        <v>12.18</v>
      </c>
      <c r="F20" s="1">
        <v>11.48</v>
      </c>
      <c r="G20" s="1">
        <v>11.45</v>
      </c>
      <c r="H20" s="1">
        <v>11.49</v>
      </c>
      <c r="I20" s="1">
        <v>12.78</v>
      </c>
      <c r="J20" s="1">
        <v>10.75</v>
      </c>
      <c r="K20" s="1">
        <v>11.77</v>
      </c>
      <c r="L20" s="1">
        <v>12.24</v>
      </c>
      <c r="M20" s="1">
        <v>12.72</v>
      </c>
      <c r="N20" s="1">
        <v>12.05</v>
      </c>
      <c r="O20" s="1">
        <v>12.24</v>
      </c>
      <c r="P20">
        <f t="shared" si="12"/>
        <v>0.75999999999999979</v>
      </c>
      <c r="Q20">
        <f t="shared" si="13"/>
        <v>0.67999999999999972</v>
      </c>
      <c r="R20">
        <f t="shared" si="14"/>
        <v>0.27999999999999936</v>
      </c>
      <c r="S20">
        <f t="shared" si="15"/>
        <v>6.0000000000000497E-2</v>
      </c>
      <c r="T20">
        <f t="shared" si="16"/>
        <v>1.2400000000000002</v>
      </c>
      <c r="U20">
        <f t="shared" si="17"/>
        <v>0.60000000000000142</v>
      </c>
      <c r="V20">
        <f t="shared" si="18"/>
        <v>0.75</v>
      </c>
      <c r="X20" s="17"/>
      <c r="Y20" s="17">
        <v>0.75</v>
      </c>
      <c r="Z20" s="17"/>
      <c r="AA20" s="17"/>
      <c r="AB20" s="17"/>
      <c r="AC20" s="17"/>
      <c r="AD20" s="16"/>
      <c r="AE20" s="6">
        <v>1</v>
      </c>
    </row>
    <row r="21" spans="1:31" ht="15.75" x14ac:dyDescent="0.25">
      <c r="A21" s="41" t="s">
        <v>19</v>
      </c>
      <c r="B21" s="7">
        <v>13.83</v>
      </c>
      <c r="C21" s="1">
        <v>10.79</v>
      </c>
      <c r="D21" s="1">
        <v>12.84</v>
      </c>
      <c r="E21" s="1">
        <v>11.84</v>
      </c>
      <c r="F21" s="1">
        <v>11.8</v>
      </c>
      <c r="G21" s="1">
        <v>12.15</v>
      </c>
      <c r="H21" s="1">
        <v>11.8</v>
      </c>
      <c r="I21" s="1">
        <v>13.83</v>
      </c>
      <c r="J21" s="1">
        <v>10.79</v>
      </c>
      <c r="K21" s="1">
        <v>12.84</v>
      </c>
      <c r="L21" s="1">
        <v>11.48</v>
      </c>
      <c r="M21" s="1">
        <v>11.8</v>
      </c>
      <c r="N21" s="1">
        <v>12.15</v>
      </c>
      <c r="O21" s="1">
        <v>11.8</v>
      </c>
      <c r="P21">
        <f t="shared" si="12"/>
        <v>0</v>
      </c>
      <c r="Q21">
        <f t="shared" si="13"/>
        <v>0</v>
      </c>
      <c r="R21">
        <f t="shared" si="14"/>
        <v>0</v>
      </c>
      <c r="S21">
        <f t="shared" si="15"/>
        <v>-0.35999999999999943</v>
      </c>
      <c r="T21">
        <f t="shared" si="16"/>
        <v>0</v>
      </c>
      <c r="U21">
        <f t="shared" si="17"/>
        <v>0</v>
      </c>
      <c r="V21">
        <f t="shared" si="18"/>
        <v>0</v>
      </c>
      <c r="W21" t="s">
        <v>190</v>
      </c>
      <c r="X21" s="36">
        <v>0.82</v>
      </c>
      <c r="Y21" s="36">
        <v>0.87</v>
      </c>
      <c r="Z21" s="36"/>
      <c r="AA21" s="36"/>
      <c r="AB21" s="36"/>
      <c r="AC21" s="36"/>
      <c r="AD21" s="16"/>
      <c r="AE21" s="6">
        <v>2</v>
      </c>
    </row>
    <row r="22" spans="1:31" ht="15.75" x14ac:dyDescent="0.25">
      <c r="A22" t="s">
        <v>20</v>
      </c>
      <c r="B22" s="7">
        <v>13.39</v>
      </c>
      <c r="C22" s="1">
        <v>10.58</v>
      </c>
      <c r="D22" s="1">
        <v>12.65</v>
      </c>
      <c r="E22" s="1">
        <v>12.01</v>
      </c>
      <c r="F22" s="1">
        <v>11.26</v>
      </c>
      <c r="G22" s="1">
        <v>11.98</v>
      </c>
      <c r="H22" s="1">
        <v>12.01</v>
      </c>
      <c r="I22" s="1">
        <v>13.38</v>
      </c>
      <c r="J22" s="1">
        <v>10.58</v>
      </c>
      <c r="K22" s="1">
        <v>12.65</v>
      </c>
      <c r="L22" s="1">
        <v>12.22</v>
      </c>
      <c r="M22" s="1">
        <v>11.38</v>
      </c>
      <c r="N22" s="1">
        <v>12.04</v>
      </c>
      <c r="O22" s="1">
        <v>12.22</v>
      </c>
      <c r="P22">
        <f t="shared" si="12"/>
        <v>-9.9999999999997868E-3</v>
      </c>
      <c r="Q22">
        <f t="shared" si="13"/>
        <v>0</v>
      </c>
      <c r="R22">
        <f t="shared" si="14"/>
        <v>0</v>
      </c>
      <c r="S22">
        <f t="shared" si="15"/>
        <v>0.21000000000000085</v>
      </c>
      <c r="T22">
        <f t="shared" si="16"/>
        <v>0.12000000000000099</v>
      </c>
      <c r="U22">
        <f t="shared" si="17"/>
        <v>5.9999999999998721E-2</v>
      </c>
      <c r="V22">
        <f t="shared" si="18"/>
        <v>0.21000000000000085</v>
      </c>
      <c r="X22" s="17"/>
      <c r="Y22" s="17">
        <v>0.83</v>
      </c>
      <c r="Z22" s="17"/>
      <c r="AA22" s="17"/>
      <c r="AB22" s="17">
        <v>0.61</v>
      </c>
      <c r="AC22" s="17">
        <v>0.85</v>
      </c>
      <c r="AD22" s="16"/>
      <c r="AE22" s="6">
        <v>2</v>
      </c>
    </row>
    <row r="23" spans="1:31" ht="15.75" x14ac:dyDescent="0.25">
      <c r="A23" t="s">
        <v>21</v>
      </c>
      <c r="B23" s="7">
        <v>16.23</v>
      </c>
      <c r="C23" s="1">
        <v>13.85</v>
      </c>
      <c r="D23" s="1">
        <v>12.34</v>
      </c>
      <c r="E23" s="1">
        <v>8.51</v>
      </c>
      <c r="F23" s="1">
        <v>15.07</v>
      </c>
      <c r="G23" s="1">
        <v>13.2</v>
      </c>
      <c r="H23" s="1">
        <v>13.85</v>
      </c>
      <c r="I23" s="1">
        <v>16.29</v>
      </c>
      <c r="J23" s="1">
        <v>13.89</v>
      </c>
      <c r="K23" s="1">
        <v>12.34</v>
      </c>
      <c r="L23" s="1">
        <v>8.65</v>
      </c>
      <c r="M23" s="1">
        <v>15.27</v>
      </c>
      <c r="N23" s="1">
        <v>123.29</v>
      </c>
      <c r="O23" s="1">
        <v>13.89</v>
      </c>
      <c r="P23">
        <f t="shared" si="12"/>
        <v>5.9999999999998721E-2</v>
      </c>
      <c r="Q23">
        <f t="shared" si="13"/>
        <v>4.0000000000000924E-2</v>
      </c>
      <c r="R23">
        <f t="shared" si="14"/>
        <v>0</v>
      </c>
      <c r="S23">
        <f t="shared" si="15"/>
        <v>0.14000000000000057</v>
      </c>
      <c r="T23">
        <f t="shared" si="16"/>
        <v>0.19999999999999929</v>
      </c>
      <c r="U23">
        <f t="shared" si="17"/>
        <v>110.09</v>
      </c>
      <c r="V23">
        <f t="shared" si="18"/>
        <v>4.0000000000000924E-2</v>
      </c>
      <c r="W23" t="s">
        <v>191</v>
      </c>
      <c r="X23" s="16"/>
      <c r="Y23" s="16"/>
      <c r="Z23" s="16"/>
      <c r="AA23" s="16"/>
      <c r="AB23" s="16"/>
      <c r="AC23" s="16">
        <v>0.79</v>
      </c>
      <c r="AD23" s="16"/>
      <c r="AE23" s="6">
        <v>1</v>
      </c>
    </row>
    <row r="24" spans="1:31" ht="15.75" x14ac:dyDescent="0.25">
      <c r="A24" t="s">
        <v>22</v>
      </c>
      <c r="B24" s="7">
        <v>13.87</v>
      </c>
      <c r="C24" s="1">
        <v>10.199999999999999</v>
      </c>
      <c r="D24" s="1">
        <v>13.02</v>
      </c>
      <c r="E24" s="1">
        <v>11.32</v>
      </c>
      <c r="F24" s="1">
        <v>10.66</v>
      </c>
      <c r="G24" s="1">
        <v>11.81</v>
      </c>
      <c r="H24" s="1">
        <v>11.32</v>
      </c>
      <c r="I24" s="1">
        <v>12.2</v>
      </c>
      <c r="J24" s="1">
        <v>8.64</v>
      </c>
      <c r="K24" s="1">
        <v>11.81</v>
      </c>
      <c r="L24" s="1">
        <v>9.76</v>
      </c>
      <c r="M24" s="1">
        <v>8.75</v>
      </c>
      <c r="N24" s="1">
        <v>10.23</v>
      </c>
      <c r="O24" s="1">
        <v>9.76</v>
      </c>
      <c r="P24">
        <f t="shared" si="12"/>
        <v>-1.67</v>
      </c>
      <c r="Q24">
        <f t="shared" si="13"/>
        <v>-1.5599999999999987</v>
      </c>
      <c r="R24">
        <f t="shared" si="14"/>
        <v>-1.2099999999999991</v>
      </c>
      <c r="S24">
        <f t="shared" si="15"/>
        <v>-1.5600000000000005</v>
      </c>
      <c r="T24">
        <f t="shared" si="16"/>
        <v>-1.9100000000000001</v>
      </c>
      <c r="U24">
        <f t="shared" si="17"/>
        <v>-1.58</v>
      </c>
      <c r="V24">
        <f t="shared" si="18"/>
        <v>-1.5600000000000005</v>
      </c>
      <c r="W24" t="s">
        <v>192</v>
      </c>
      <c r="X24" s="16"/>
      <c r="Y24" s="16">
        <v>0.71</v>
      </c>
      <c r="Z24" s="16">
        <v>0.68</v>
      </c>
      <c r="AA24" s="16"/>
      <c r="AB24" s="16"/>
      <c r="AC24" s="16"/>
      <c r="AD24" s="16"/>
      <c r="AE24" s="6">
        <v>2</v>
      </c>
    </row>
    <row r="25" spans="1:31" ht="15.75" x14ac:dyDescent="0.25">
      <c r="A25" t="s">
        <v>23</v>
      </c>
      <c r="B25" s="7">
        <v>10.86</v>
      </c>
      <c r="C25" s="1">
        <v>7.04</v>
      </c>
      <c r="D25" s="1">
        <v>10.69</v>
      </c>
      <c r="E25" s="1">
        <v>8.15</v>
      </c>
      <c r="F25" s="1">
        <v>7.49</v>
      </c>
      <c r="G25" s="1">
        <v>8.85</v>
      </c>
      <c r="H25" s="1">
        <v>8.15</v>
      </c>
      <c r="I25" s="1">
        <v>10.92</v>
      </c>
      <c r="J25" s="1">
        <v>7.51</v>
      </c>
      <c r="K25" s="1">
        <v>10.58</v>
      </c>
      <c r="L25" s="1">
        <v>8.34</v>
      </c>
      <c r="M25" s="1">
        <v>8.1</v>
      </c>
      <c r="N25" s="1">
        <v>9.09</v>
      </c>
      <c r="O25" s="1">
        <v>8.34</v>
      </c>
      <c r="P25">
        <f t="shared" si="12"/>
        <v>6.0000000000000497E-2</v>
      </c>
      <c r="Q25">
        <f t="shared" si="13"/>
        <v>0.46999999999999975</v>
      </c>
      <c r="R25">
        <f t="shared" si="14"/>
        <v>-0.10999999999999943</v>
      </c>
      <c r="S25">
        <f t="shared" si="15"/>
        <v>0.1899999999999995</v>
      </c>
      <c r="T25">
        <f t="shared" si="16"/>
        <v>0.60999999999999943</v>
      </c>
      <c r="U25">
        <f t="shared" si="17"/>
        <v>0.24000000000000021</v>
      </c>
      <c r="V25">
        <f t="shared" si="18"/>
        <v>0.1899999999999995</v>
      </c>
      <c r="W25" t="s">
        <v>193</v>
      </c>
      <c r="X25" s="16"/>
      <c r="Y25" s="16">
        <v>0.65</v>
      </c>
      <c r="Z25" s="16"/>
      <c r="AA25" s="16"/>
      <c r="AB25" s="16">
        <v>0.55000000000000004</v>
      </c>
      <c r="AC25" s="16"/>
      <c r="AD25" s="16"/>
      <c r="AE25" s="6">
        <v>2</v>
      </c>
    </row>
    <row r="26" spans="1:31" ht="15.75" x14ac:dyDescent="0.25">
      <c r="A26" t="s">
        <v>24</v>
      </c>
      <c r="B26" s="7">
        <v>17.09</v>
      </c>
      <c r="C26" s="1">
        <v>13.7</v>
      </c>
      <c r="D26" s="1">
        <v>14.84</v>
      </c>
      <c r="E26" s="1">
        <v>11.02</v>
      </c>
      <c r="F26" s="1">
        <v>14.62</v>
      </c>
      <c r="G26" s="1">
        <v>14.25</v>
      </c>
      <c r="H26" s="1">
        <v>14.62</v>
      </c>
      <c r="I26" s="1">
        <v>17.66</v>
      </c>
      <c r="J26" s="1">
        <v>14.36</v>
      </c>
      <c r="K26" s="1">
        <v>15.34</v>
      </c>
      <c r="L26" s="1">
        <v>12.07</v>
      </c>
      <c r="M26" s="1">
        <v>15.54</v>
      </c>
      <c r="N26" s="1">
        <v>14.99</v>
      </c>
      <c r="O26" s="1">
        <v>15.34</v>
      </c>
      <c r="P26">
        <f t="shared" si="12"/>
        <v>0.57000000000000028</v>
      </c>
      <c r="Q26">
        <f t="shared" si="13"/>
        <v>0.66000000000000014</v>
      </c>
      <c r="R26">
        <f t="shared" si="14"/>
        <v>0.5</v>
      </c>
      <c r="S26">
        <f t="shared" si="15"/>
        <v>1.0500000000000007</v>
      </c>
      <c r="T26">
        <f t="shared" si="16"/>
        <v>0.91999999999999993</v>
      </c>
      <c r="U26">
        <f t="shared" si="17"/>
        <v>0.74000000000000021</v>
      </c>
      <c r="V26">
        <f t="shared" si="18"/>
        <v>0.72000000000000064</v>
      </c>
      <c r="W26" t="s">
        <v>194</v>
      </c>
      <c r="X26" s="16"/>
      <c r="Y26" s="16">
        <v>0.96</v>
      </c>
      <c r="Z26" s="16">
        <v>0.57999999999999996</v>
      </c>
      <c r="AA26" s="16"/>
      <c r="AB26" s="16"/>
      <c r="AC26" s="16">
        <v>0.88</v>
      </c>
      <c r="AD26" s="16"/>
      <c r="AE26" s="6">
        <v>3</v>
      </c>
    </row>
    <row r="27" spans="1:31" ht="15.75" x14ac:dyDescent="0.25">
      <c r="A27" t="s">
        <v>25</v>
      </c>
      <c r="B27" s="7">
        <v>9.99</v>
      </c>
      <c r="C27" s="1">
        <v>7.97</v>
      </c>
      <c r="D27" s="1">
        <v>9.61</v>
      </c>
      <c r="E27" s="1">
        <v>7.47</v>
      </c>
      <c r="F27" s="1">
        <v>7.41</v>
      </c>
      <c r="G27" s="1">
        <v>8.49</v>
      </c>
      <c r="H27" s="1">
        <v>7.97</v>
      </c>
      <c r="I27" s="1">
        <v>10.43</v>
      </c>
      <c r="J27" s="1">
        <v>7.91</v>
      </c>
      <c r="K27" s="1">
        <v>9.99</v>
      </c>
      <c r="L27" s="1">
        <v>6.95</v>
      </c>
      <c r="M27" s="1">
        <v>7.16</v>
      </c>
      <c r="N27" s="1">
        <v>8.49</v>
      </c>
      <c r="O27" s="1">
        <v>7.91</v>
      </c>
      <c r="P27">
        <f t="shared" si="12"/>
        <v>0.4399999999999995</v>
      </c>
      <c r="Q27">
        <f t="shared" si="13"/>
        <v>-5.9999999999999609E-2</v>
      </c>
      <c r="R27">
        <f t="shared" si="14"/>
        <v>0.38000000000000078</v>
      </c>
      <c r="S27">
        <f t="shared" si="15"/>
        <v>-0.51999999999999957</v>
      </c>
      <c r="T27">
        <f t="shared" si="16"/>
        <v>-0.25</v>
      </c>
      <c r="U27">
        <f t="shared" si="17"/>
        <v>0</v>
      </c>
      <c r="V27">
        <f t="shared" si="18"/>
        <v>-5.9999999999999609E-2</v>
      </c>
      <c r="X27" s="16"/>
      <c r="Y27" s="16">
        <v>0.85</v>
      </c>
      <c r="Z27" s="16"/>
      <c r="AA27" s="16"/>
      <c r="AB27" s="16">
        <v>0.65</v>
      </c>
      <c r="AC27" s="16"/>
      <c r="AD27" s="16"/>
      <c r="AE27" s="6">
        <v>2</v>
      </c>
    </row>
    <row r="28" spans="1:31" ht="15.75" x14ac:dyDescent="0.25">
      <c r="A28" s="41" t="s">
        <v>26</v>
      </c>
      <c r="B28" s="7">
        <v>12.48</v>
      </c>
      <c r="C28" s="1">
        <v>9.6999999999999993</v>
      </c>
      <c r="D28" s="1">
        <v>11.49</v>
      </c>
      <c r="E28" s="1">
        <v>9.6300000000000008</v>
      </c>
      <c r="F28" s="1">
        <v>10.57</v>
      </c>
      <c r="G28" s="1">
        <v>10.77</v>
      </c>
      <c r="H28" s="1">
        <v>10.57</v>
      </c>
      <c r="I28" s="1">
        <v>13.25</v>
      </c>
      <c r="J28" s="1">
        <v>10.67</v>
      </c>
      <c r="K28" s="1">
        <v>11.65</v>
      </c>
      <c r="L28" s="1">
        <v>8.89</v>
      </c>
      <c r="M28" s="1">
        <v>11.24</v>
      </c>
      <c r="N28" s="1">
        <v>11.14</v>
      </c>
      <c r="O28" s="1">
        <v>11.24</v>
      </c>
      <c r="P28">
        <f t="shared" si="12"/>
        <v>0.76999999999999957</v>
      </c>
      <c r="Q28">
        <f t="shared" si="13"/>
        <v>0.97000000000000064</v>
      </c>
      <c r="R28">
        <f t="shared" si="14"/>
        <v>0.16000000000000014</v>
      </c>
      <c r="S28">
        <f t="shared" si="15"/>
        <v>-0.74000000000000021</v>
      </c>
      <c r="T28">
        <f t="shared" si="16"/>
        <v>0.66999999999999993</v>
      </c>
      <c r="U28">
        <f t="shared" si="17"/>
        <v>0.37000000000000099</v>
      </c>
      <c r="V28">
        <f t="shared" si="18"/>
        <v>0.66999999999999993</v>
      </c>
      <c r="W28" t="s">
        <v>195</v>
      </c>
      <c r="X28" s="36"/>
      <c r="Y28" s="36">
        <v>0.66</v>
      </c>
      <c r="Z28" s="36"/>
      <c r="AA28" s="36"/>
      <c r="AB28" s="36">
        <v>0.53</v>
      </c>
      <c r="AC28" s="16"/>
      <c r="AD28" s="16"/>
      <c r="AE28" s="6">
        <v>2</v>
      </c>
    </row>
    <row r="29" spans="1:31" ht="15.75" x14ac:dyDescent="0.25">
      <c r="A29" t="s">
        <v>27</v>
      </c>
      <c r="B29" s="7">
        <v>10.6</v>
      </c>
      <c r="C29" s="1">
        <v>9.57</v>
      </c>
      <c r="D29" s="1">
        <v>10.36</v>
      </c>
      <c r="E29" s="1">
        <v>10.51</v>
      </c>
      <c r="F29" s="1">
        <v>9.6199999999999992</v>
      </c>
      <c r="G29" s="1">
        <v>10.130000000000001</v>
      </c>
      <c r="H29" s="1">
        <v>10.36</v>
      </c>
      <c r="I29" s="1">
        <v>10.49</v>
      </c>
      <c r="J29" s="1">
        <v>9.5299999999999994</v>
      </c>
      <c r="K29" s="1">
        <v>10.23</v>
      </c>
      <c r="L29" s="1">
        <v>10.37</v>
      </c>
      <c r="M29" s="1">
        <v>9.5399999999999991</v>
      </c>
      <c r="N29" s="1">
        <v>10.029999999999999</v>
      </c>
      <c r="O29" s="1">
        <v>10.23</v>
      </c>
      <c r="P29">
        <f t="shared" si="12"/>
        <v>-0.10999999999999943</v>
      </c>
      <c r="Q29">
        <f t="shared" si="13"/>
        <v>-4.0000000000000924E-2</v>
      </c>
      <c r="R29">
        <f t="shared" si="14"/>
        <v>-0.12999999999999901</v>
      </c>
      <c r="S29">
        <f t="shared" si="15"/>
        <v>-0.14000000000000057</v>
      </c>
      <c r="T29">
        <f t="shared" si="16"/>
        <v>-8.0000000000000071E-2</v>
      </c>
      <c r="U29">
        <f t="shared" si="17"/>
        <v>-0.10000000000000142</v>
      </c>
      <c r="V29">
        <f t="shared" si="18"/>
        <v>-0.12999999999999901</v>
      </c>
      <c r="W29" t="s">
        <v>196</v>
      </c>
      <c r="X29" s="16"/>
      <c r="Y29" s="16">
        <v>0.6</v>
      </c>
      <c r="Z29" s="16">
        <v>0.57999999999999996</v>
      </c>
      <c r="AA29" s="16"/>
      <c r="AB29" s="16"/>
      <c r="AC29" s="16"/>
      <c r="AD29" s="16"/>
      <c r="AE29" s="6">
        <v>2</v>
      </c>
    </row>
    <row r="30" spans="1:31" ht="15.75" x14ac:dyDescent="0.25">
      <c r="A30" t="s">
        <v>28</v>
      </c>
      <c r="B30" s="7">
        <v>12.54</v>
      </c>
      <c r="C30" s="1">
        <v>10.35</v>
      </c>
      <c r="D30" s="1">
        <v>11.86</v>
      </c>
      <c r="E30" s="1">
        <v>10.06</v>
      </c>
      <c r="F30" s="1">
        <v>10.11</v>
      </c>
      <c r="G30" s="1">
        <v>10.98</v>
      </c>
      <c r="H30" s="1">
        <v>10.35</v>
      </c>
      <c r="I30" s="1">
        <v>14.44</v>
      </c>
      <c r="J30" s="1">
        <v>13.48</v>
      </c>
      <c r="K30" s="1">
        <v>12.16</v>
      </c>
      <c r="L30" s="1">
        <v>11.83</v>
      </c>
      <c r="M30" s="1">
        <v>14.97</v>
      </c>
      <c r="N30" s="1">
        <v>13.38</v>
      </c>
      <c r="O30" s="1">
        <v>13.48</v>
      </c>
      <c r="P30">
        <f t="shared" si="12"/>
        <v>1.9000000000000004</v>
      </c>
      <c r="Q30">
        <f t="shared" si="13"/>
        <v>3.1300000000000008</v>
      </c>
      <c r="R30">
        <f t="shared" si="14"/>
        <v>0.30000000000000071</v>
      </c>
      <c r="S30">
        <f t="shared" si="15"/>
        <v>1.7699999999999996</v>
      </c>
      <c r="T30">
        <f t="shared" si="16"/>
        <v>4.8600000000000012</v>
      </c>
      <c r="U30">
        <f t="shared" si="17"/>
        <v>2.4000000000000004</v>
      </c>
      <c r="V30">
        <f t="shared" si="18"/>
        <v>3.1300000000000008</v>
      </c>
      <c r="W30" t="s">
        <v>197</v>
      </c>
      <c r="X30" s="16"/>
      <c r="Y30" s="16">
        <v>0.7</v>
      </c>
      <c r="Z30" s="16"/>
      <c r="AA30" s="16">
        <v>0.61</v>
      </c>
      <c r="AB30" s="16">
        <v>0.57999999999999996</v>
      </c>
      <c r="AC30" s="16">
        <v>0.73</v>
      </c>
      <c r="AD30" s="16"/>
      <c r="AE30" s="26">
        <v>4</v>
      </c>
    </row>
    <row r="31" spans="1:31" ht="15.75" x14ac:dyDescent="0.25">
      <c r="A31" t="s">
        <v>29</v>
      </c>
      <c r="B31" s="7">
        <v>14.78</v>
      </c>
      <c r="C31" s="1">
        <v>12.46</v>
      </c>
      <c r="D31" s="1">
        <v>13.43</v>
      </c>
      <c r="E31" s="1">
        <v>12.22</v>
      </c>
      <c r="F31" s="1">
        <v>13.32</v>
      </c>
      <c r="G31" s="1">
        <v>13.24</v>
      </c>
      <c r="H31" s="1">
        <v>13.32</v>
      </c>
      <c r="I31" s="1">
        <v>14.79</v>
      </c>
      <c r="J31" s="1">
        <v>12.81</v>
      </c>
      <c r="K31" s="1">
        <v>13.38</v>
      </c>
      <c r="L31" s="1">
        <v>12.22</v>
      </c>
      <c r="M31" s="1">
        <v>13.5</v>
      </c>
      <c r="N31" s="1">
        <v>13.34</v>
      </c>
      <c r="O31" s="1">
        <v>13.38</v>
      </c>
      <c r="P31">
        <f t="shared" si="12"/>
        <v>9.9999999999997868E-3</v>
      </c>
      <c r="Q31">
        <f t="shared" si="13"/>
        <v>0.34999999999999964</v>
      </c>
      <c r="R31">
        <f t="shared" si="14"/>
        <v>-4.9999999999998934E-2</v>
      </c>
      <c r="S31">
        <f t="shared" si="15"/>
        <v>0</v>
      </c>
      <c r="T31">
        <f t="shared" si="16"/>
        <v>0.17999999999999972</v>
      </c>
      <c r="U31">
        <f t="shared" si="17"/>
        <v>9.9999999999999645E-2</v>
      </c>
      <c r="V31">
        <f t="shared" si="18"/>
        <v>6.0000000000000497E-2</v>
      </c>
      <c r="W31" t="s">
        <v>198</v>
      </c>
      <c r="X31" s="16"/>
      <c r="Y31" s="16">
        <v>0.82</v>
      </c>
      <c r="Z31" s="16">
        <v>0.64</v>
      </c>
      <c r="AA31" s="16"/>
      <c r="AB31" s="16">
        <v>0.56999999999999995</v>
      </c>
      <c r="AC31" s="16">
        <v>0.62</v>
      </c>
      <c r="AD31" s="16"/>
      <c r="AE31" s="26">
        <v>3</v>
      </c>
    </row>
    <row r="32" spans="1:31" ht="15.75" x14ac:dyDescent="0.25">
      <c r="A32" t="s">
        <v>30</v>
      </c>
      <c r="B32" s="7">
        <v>11.82</v>
      </c>
      <c r="C32" s="1">
        <v>8.89</v>
      </c>
      <c r="D32" s="1">
        <v>10.69</v>
      </c>
      <c r="E32" s="1">
        <v>8.74</v>
      </c>
      <c r="F32" s="1">
        <v>10.029999999999999</v>
      </c>
      <c r="G32" s="1">
        <v>10.029999999999999</v>
      </c>
      <c r="H32" s="1">
        <v>10.029999999999999</v>
      </c>
      <c r="I32" s="1">
        <v>10.59</v>
      </c>
      <c r="J32" s="1">
        <v>8.11</v>
      </c>
      <c r="K32" s="1">
        <v>9.85</v>
      </c>
      <c r="L32" s="1">
        <v>8.06</v>
      </c>
      <c r="M32" s="1">
        <v>8.57</v>
      </c>
      <c r="N32" s="1">
        <v>9.0399999999999991</v>
      </c>
      <c r="O32" s="1">
        <v>8.57</v>
      </c>
      <c r="P32">
        <f t="shared" si="12"/>
        <v>-1.2300000000000004</v>
      </c>
      <c r="Q32">
        <f t="shared" si="13"/>
        <v>-0.78000000000000114</v>
      </c>
      <c r="R32">
        <f t="shared" si="14"/>
        <v>-0.83999999999999986</v>
      </c>
      <c r="S32">
        <f t="shared" si="15"/>
        <v>-0.67999999999999972</v>
      </c>
      <c r="T32">
        <f t="shared" si="16"/>
        <v>-1.4599999999999991</v>
      </c>
      <c r="U32">
        <f t="shared" si="17"/>
        <v>-0.99000000000000021</v>
      </c>
      <c r="V32">
        <f t="shared" si="18"/>
        <v>-1.4599999999999991</v>
      </c>
      <c r="W32" t="s">
        <v>199</v>
      </c>
      <c r="X32" s="16"/>
      <c r="Y32" s="16">
        <v>0.7</v>
      </c>
      <c r="Z32" s="16">
        <v>0.59</v>
      </c>
      <c r="AA32" s="16">
        <v>0.53</v>
      </c>
      <c r="AB32" s="16">
        <v>0.61</v>
      </c>
      <c r="AC32" s="16">
        <v>0.88</v>
      </c>
      <c r="AD32" s="16"/>
      <c r="AE32" s="26">
        <v>5</v>
      </c>
    </row>
    <row r="33" spans="1:31" ht="15.75" x14ac:dyDescent="0.25">
      <c r="A33" t="s">
        <v>31</v>
      </c>
      <c r="B33" s="7">
        <v>13.44</v>
      </c>
      <c r="C33" s="1">
        <v>11.34</v>
      </c>
      <c r="D33" s="1">
        <v>11.7</v>
      </c>
      <c r="E33" s="1">
        <v>10.15</v>
      </c>
      <c r="F33" s="1">
        <v>12.52</v>
      </c>
      <c r="G33" s="1">
        <v>11.83</v>
      </c>
      <c r="H33" s="1">
        <v>11.7</v>
      </c>
      <c r="I33" s="1">
        <v>13.6</v>
      </c>
      <c r="J33" s="1">
        <v>11.38</v>
      </c>
      <c r="K33" s="1">
        <v>11.86</v>
      </c>
      <c r="L33" s="1">
        <v>10.17</v>
      </c>
      <c r="M33" s="1">
        <v>12.57</v>
      </c>
      <c r="N33" s="1">
        <v>11.91</v>
      </c>
      <c r="O33" s="1">
        <v>11.86</v>
      </c>
      <c r="P33">
        <f t="shared" si="12"/>
        <v>0.16000000000000014</v>
      </c>
      <c r="Q33">
        <f t="shared" si="13"/>
        <v>4.0000000000000924E-2</v>
      </c>
      <c r="R33">
        <f t="shared" si="14"/>
        <v>0.16000000000000014</v>
      </c>
      <c r="S33">
        <f t="shared" si="15"/>
        <v>1.9999999999999574E-2</v>
      </c>
      <c r="T33">
        <f t="shared" si="16"/>
        <v>5.0000000000000711E-2</v>
      </c>
      <c r="U33">
        <f t="shared" si="17"/>
        <v>8.0000000000000071E-2</v>
      </c>
      <c r="V33">
        <f t="shared" si="18"/>
        <v>0.16000000000000014</v>
      </c>
      <c r="W33" t="s">
        <v>200</v>
      </c>
      <c r="X33" s="16"/>
      <c r="Y33" s="16">
        <v>0.94</v>
      </c>
      <c r="Z33" s="16"/>
      <c r="AA33" s="16"/>
      <c r="AB33" s="16"/>
      <c r="AC33" s="16">
        <v>0.53</v>
      </c>
      <c r="AD33" s="16"/>
      <c r="AE33" s="34">
        <v>2</v>
      </c>
    </row>
    <row r="34" spans="1:31" ht="15.75" x14ac:dyDescent="0.25">
      <c r="A34" t="s">
        <v>32</v>
      </c>
      <c r="B34" s="7">
        <v>13.22</v>
      </c>
      <c r="C34" s="1">
        <v>10.11</v>
      </c>
      <c r="D34" s="1">
        <v>12.56</v>
      </c>
      <c r="E34" s="1">
        <v>12.17</v>
      </c>
      <c r="F34" s="1">
        <v>10.38</v>
      </c>
      <c r="G34" s="1">
        <v>11.69</v>
      </c>
      <c r="H34" s="1">
        <v>12.17</v>
      </c>
      <c r="I34" s="1">
        <v>13.08</v>
      </c>
      <c r="J34" s="1">
        <v>10.35</v>
      </c>
      <c r="K34" s="1">
        <v>12.46</v>
      </c>
      <c r="L34" s="1">
        <v>12.16</v>
      </c>
      <c r="M34" s="1">
        <v>10.93</v>
      </c>
      <c r="N34" s="1">
        <v>11.8</v>
      </c>
      <c r="O34" s="1">
        <v>12.16</v>
      </c>
      <c r="P34">
        <f t="shared" si="12"/>
        <v>-0.14000000000000057</v>
      </c>
      <c r="Q34">
        <f t="shared" si="13"/>
        <v>0.24000000000000021</v>
      </c>
      <c r="R34">
        <f t="shared" si="14"/>
        <v>-9.9999999999999645E-2</v>
      </c>
      <c r="S34">
        <f t="shared" si="15"/>
        <v>-9.9999999999997868E-3</v>
      </c>
      <c r="T34">
        <f t="shared" si="16"/>
        <v>0.54999999999999893</v>
      </c>
      <c r="U34">
        <f t="shared" si="17"/>
        <v>0.11000000000000121</v>
      </c>
      <c r="V34">
        <f t="shared" si="18"/>
        <v>-9.9999999999997868E-3</v>
      </c>
      <c r="W34" t="s">
        <v>201</v>
      </c>
      <c r="X34" s="16"/>
      <c r="Y34" s="16">
        <v>0.89</v>
      </c>
      <c r="Z34" s="16">
        <v>0.6</v>
      </c>
      <c r="AA34" s="16"/>
      <c r="AB34" s="16"/>
      <c r="AC34" s="16">
        <v>0.69</v>
      </c>
      <c r="AD34" s="16"/>
      <c r="AE34" s="34">
        <v>3</v>
      </c>
    </row>
    <row r="35" spans="1:31" ht="15.75" x14ac:dyDescent="0.25">
      <c r="A35" t="s">
        <v>33</v>
      </c>
      <c r="B35" s="7">
        <v>15.18</v>
      </c>
      <c r="C35" s="1">
        <v>13.43</v>
      </c>
      <c r="D35" s="1">
        <v>13.97</v>
      </c>
      <c r="E35" s="1">
        <v>14.33</v>
      </c>
      <c r="F35" s="1">
        <v>13.45</v>
      </c>
      <c r="G35" s="1">
        <v>14.07</v>
      </c>
      <c r="H35" s="1">
        <v>13.97</v>
      </c>
      <c r="I35" s="1">
        <v>14.64</v>
      </c>
      <c r="J35" s="1">
        <v>12.29</v>
      </c>
      <c r="K35" s="1">
        <v>13.56</v>
      </c>
      <c r="L35" s="1">
        <v>12.94</v>
      </c>
      <c r="M35" s="1">
        <v>12.55</v>
      </c>
      <c r="N35" s="1">
        <v>13.19</v>
      </c>
      <c r="O35" s="1">
        <v>12.94</v>
      </c>
      <c r="P35">
        <f t="shared" si="12"/>
        <v>-0.53999999999999915</v>
      </c>
      <c r="Q35">
        <f t="shared" si="13"/>
        <v>-1.1400000000000006</v>
      </c>
      <c r="R35">
        <f t="shared" si="14"/>
        <v>-0.41000000000000014</v>
      </c>
      <c r="S35">
        <f t="shared" si="15"/>
        <v>-1.3900000000000006</v>
      </c>
      <c r="T35">
        <f t="shared" si="16"/>
        <v>-0.89999999999999858</v>
      </c>
      <c r="U35">
        <f t="shared" si="17"/>
        <v>-0.88000000000000078</v>
      </c>
      <c r="V35">
        <f t="shared" si="18"/>
        <v>-1.0300000000000011</v>
      </c>
      <c r="W35" t="s">
        <v>202</v>
      </c>
      <c r="X35" s="16">
        <v>0.81</v>
      </c>
      <c r="Y35" s="16">
        <v>0.94</v>
      </c>
      <c r="Z35" s="16"/>
      <c r="AA35" s="16"/>
      <c r="AB35" s="16"/>
      <c r="AC35" s="16"/>
      <c r="AD35" s="16"/>
      <c r="AE35" s="34">
        <v>2</v>
      </c>
    </row>
    <row r="36" spans="1:31" ht="15.75" x14ac:dyDescent="0.25">
      <c r="A36" t="s">
        <v>34</v>
      </c>
      <c r="B36" s="7">
        <v>15.42</v>
      </c>
      <c r="C36" s="1">
        <v>13.16</v>
      </c>
      <c r="D36" s="1">
        <v>11.6</v>
      </c>
      <c r="E36" s="1">
        <v>8.9</v>
      </c>
      <c r="F36" s="1">
        <v>14.91</v>
      </c>
      <c r="G36" s="1">
        <v>12.8</v>
      </c>
      <c r="H36" s="1">
        <v>13.16</v>
      </c>
      <c r="I36" s="1">
        <v>11.22</v>
      </c>
      <c r="J36" s="1">
        <v>8.8699999999999992</v>
      </c>
      <c r="K36" s="1">
        <v>9.57</v>
      </c>
      <c r="L36" s="1">
        <v>7.83</v>
      </c>
      <c r="M36" s="1">
        <v>9.74</v>
      </c>
      <c r="N36" s="1">
        <v>9.4499999999999993</v>
      </c>
      <c r="O36" s="1">
        <v>9.57</v>
      </c>
      <c r="P36">
        <f t="shared" si="12"/>
        <v>-4.1999999999999993</v>
      </c>
      <c r="Q36">
        <f t="shared" si="13"/>
        <v>-4.2900000000000009</v>
      </c>
      <c r="R36">
        <f t="shared" si="14"/>
        <v>-2.0299999999999994</v>
      </c>
      <c r="S36">
        <f t="shared" si="15"/>
        <v>-1.0700000000000003</v>
      </c>
      <c r="T36">
        <f t="shared" si="16"/>
        <v>-5.17</v>
      </c>
      <c r="U36">
        <f t="shared" si="17"/>
        <v>-3.3500000000000014</v>
      </c>
      <c r="V36">
        <f t="shared" si="18"/>
        <v>-3.59</v>
      </c>
      <c r="X36" s="16"/>
      <c r="Y36" s="16">
        <v>0.53</v>
      </c>
      <c r="Z36" s="16"/>
      <c r="AA36" s="16"/>
      <c r="AB36" s="16">
        <v>0.7</v>
      </c>
      <c r="AC36" s="16"/>
      <c r="AD36" s="16"/>
      <c r="AE36" s="34">
        <v>2</v>
      </c>
    </row>
    <row r="37" spans="1:31" ht="15.75" x14ac:dyDescent="0.25">
      <c r="A37" t="s">
        <v>35</v>
      </c>
      <c r="B37" s="7">
        <v>12.69</v>
      </c>
      <c r="C37" s="1">
        <v>10.029999999999999</v>
      </c>
      <c r="D37" s="1">
        <v>11.98</v>
      </c>
      <c r="E37" s="1">
        <v>12.43</v>
      </c>
      <c r="F37" s="1">
        <v>12.06</v>
      </c>
      <c r="G37" s="1">
        <v>11.84</v>
      </c>
      <c r="H37" s="1">
        <v>12.06</v>
      </c>
      <c r="I37" s="1">
        <v>14.66</v>
      </c>
      <c r="J37" s="1">
        <v>11.23</v>
      </c>
      <c r="K37" s="1">
        <v>13.38</v>
      </c>
      <c r="L37" s="1">
        <v>12.37</v>
      </c>
      <c r="M37" s="1">
        <v>13.22</v>
      </c>
      <c r="N37" s="1">
        <v>12.97</v>
      </c>
      <c r="O37" s="1">
        <v>13.22</v>
      </c>
      <c r="P37">
        <f t="shared" si="12"/>
        <v>1.9700000000000006</v>
      </c>
      <c r="Q37">
        <f t="shared" si="13"/>
        <v>1.2000000000000011</v>
      </c>
      <c r="R37">
        <f t="shared" si="14"/>
        <v>1.4000000000000004</v>
      </c>
      <c r="S37">
        <f t="shared" si="15"/>
        <v>-6.0000000000000497E-2</v>
      </c>
      <c r="T37">
        <f t="shared" si="16"/>
        <v>1.1600000000000001</v>
      </c>
      <c r="U37">
        <f t="shared" si="17"/>
        <v>1.1300000000000008</v>
      </c>
      <c r="V37">
        <f t="shared" si="18"/>
        <v>1.1600000000000001</v>
      </c>
      <c r="W37" t="s">
        <v>203</v>
      </c>
      <c r="X37" s="16"/>
      <c r="Y37" s="16">
        <v>0.82</v>
      </c>
      <c r="Z37" s="16">
        <v>0.6</v>
      </c>
      <c r="AA37" s="16"/>
      <c r="AB37" s="16">
        <v>0.51</v>
      </c>
      <c r="AC37" s="16">
        <v>0.79</v>
      </c>
      <c r="AD37" s="16"/>
      <c r="AE37" s="34">
        <v>4</v>
      </c>
    </row>
    <row r="38" spans="1:31" ht="15.75" x14ac:dyDescent="0.25">
      <c r="A38" t="s">
        <v>36</v>
      </c>
      <c r="B38" s="7">
        <v>13.92</v>
      </c>
      <c r="C38" s="1">
        <v>11.92</v>
      </c>
      <c r="D38" s="1">
        <v>12.54</v>
      </c>
      <c r="E38" s="1">
        <v>13.15</v>
      </c>
      <c r="F38" s="1">
        <v>14.29</v>
      </c>
      <c r="G38" s="1">
        <v>13.17</v>
      </c>
      <c r="H38" s="1">
        <v>13.15</v>
      </c>
      <c r="I38" s="1">
        <v>14.03</v>
      </c>
      <c r="J38" s="1">
        <v>11.85</v>
      </c>
      <c r="K38" s="1">
        <v>12.65</v>
      </c>
      <c r="L38" s="1">
        <v>13.11</v>
      </c>
      <c r="M38" s="1">
        <v>14.26</v>
      </c>
      <c r="N38" s="1">
        <v>13.18</v>
      </c>
      <c r="O38" s="1">
        <v>13.11</v>
      </c>
      <c r="P38">
        <f t="shared" si="12"/>
        <v>0.10999999999999943</v>
      </c>
      <c r="Q38">
        <f t="shared" si="13"/>
        <v>-7.0000000000000284E-2</v>
      </c>
      <c r="R38">
        <f t="shared" si="14"/>
        <v>0.11000000000000121</v>
      </c>
      <c r="S38">
        <f t="shared" si="15"/>
        <v>-4.0000000000000924E-2</v>
      </c>
      <c r="T38">
        <f t="shared" si="16"/>
        <v>-2.9999999999999361E-2</v>
      </c>
      <c r="U38">
        <f t="shared" si="17"/>
        <v>9.9999999999997868E-3</v>
      </c>
      <c r="V38">
        <f t="shared" si="18"/>
        <v>-4.0000000000000924E-2</v>
      </c>
      <c r="W38" t="s">
        <v>204</v>
      </c>
      <c r="X38" s="16"/>
      <c r="Y38" s="16">
        <v>0.64</v>
      </c>
      <c r="Z38" s="16"/>
      <c r="AA38" s="16"/>
      <c r="AB38" s="16"/>
      <c r="AC38" s="16"/>
      <c r="AD38" s="16">
        <v>0.51</v>
      </c>
      <c r="AE38" s="34">
        <v>2</v>
      </c>
    </row>
    <row r="39" spans="1:31" ht="15.75" x14ac:dyDescent="0.25">
      <c r="A39" t="s">
        <v>37</v>
      </c>
      <c r="B39" s="7">
        <v>18.489999999999998</v>
      </c>
      <c r="C39" s="1">
        <v>15.15</v>
      </c>
      <c r="D39" s="1">
        <v>16.32</v>
      </c>
      <c r="E39" s="1">
        <v>14.77</v>
      </c>
      <c r="F39" s="1">
        <v>15.19</v>
      </c>
      <c r="G39" s="1">
        <v>15.99</v>
      </c>
      <c r="H39" s="1">
        <v>15.99</v>
      </c>
      <c r="I39" s="1">
        <v>16.18</v>
      </c>
      <c r="J39" s="1">
        <v>12.75</v>
      </c>
      <c r="K39" s="1">
        <v>14.5</v>
      </c>
      <c r="L39" s="1">
        <v>14.02</v>
      </c>
      <c r="M39" s="1">
        <v>12.43</v>
      </c>
      <c r="N39" s="1">
        <v>13.99</v>
      </c>
      <c r="O39" s="1">
        <v>14.02</v>
      </c>
      <c r="P39">
        <f t="shared" si="12"/>
        <v>-2.3099999999999987</v>
      </c>
      <c r="Q39">
        <f t="shared" si="13"/>
        <v>-2.4000000000000004</v>
      </c>
      <c r="R39">
        <f t="shared" si="14"/>
        <v>-1.8200000000000003</v>
      </c>
      <c r="S39">
        <f t="shared" si="15"/>
        <v>-0.75</v>
      </c>
      <c r="T39">
        <f t="shared" si="16"/>
        <v>-2.76</v>
      </c>
      <c r="U39">
        <f t="shared" si="17"/>
        <v>-2</v>
      </c>
      <c r="V39">
        <f t="shared" si="18"/>
        <v>-1.9700000000000006</v>
      </c>
      <c r="W39" t="s">
        <v>205</v>
      </c>
      <c r="X39" s="16"/>
      <c r="Y39" s="16">
        <v>0.84</v>
      </c>
      <c r="Z39" s="16"/>
      <c r="AA39" s="16"/>
      <c r="AB39" s="16"/>
      <c r="AC39" s="16">
        <v>0.84</v>
      </c>
      <c r="AD39" s="16"/>
      <c r="AE39" s="34">
        <v>2</v>
      </c>
    </row>
    <row r="40" spans="1:31" ht="15.75" x14ac:dyDescent="0.25">
      <c r="A40" t="s">
        <v>38</v>
      </c>
      <c r="B40" s="7">
        <v>15.15</v>
      </c>
      <c r="C40" s="1">
        <v>12.11</v>
      </c>
      <c r="D40" s="1">
        <v>13.82</v>
      </c>
      <c r="E40" s="1">
        <v>12.2</v>
      </c>
      <c r="F40" s="1">
        <v>13</v>
      </c>
      <c r="G40" s="1">
        <v>13.25</v>
      </c>
      <c r="H40" s="1">
        <v>13</v>
      </c>
      <c r="I40" s="1">
        <v>14.4</v>
      </c>
      <c r="J40" s="1">
        <v>11.98</v>
      </c>
      <c r="K40" s="1">
        <v>13.3</v>
      </c>
      <c r="L40" s="1">
        <v>12.36</v>
      </c>
      <c r="M40" s="1">
        <v>12.61</v>
      </c>
      <c r="N40" s="1">
        <v>12.93</v>
      </c>
      <c r="O40" s="1">
        <v>12.61</v>
      </c>
      <c r="P40">
        <f t="shared" si="12"/>
        <v>-0.75</v>
      </c>
      <c r="Q40">
        <f t="shared" si="13"/>
        <v>-0.12999999999999901</v>
      </c>
      <c r="R40">
        <f t="shared" si="14"/>
        <v>-0.51999999999999957</v>
      </c>
      <c r="S40">
        <f t="shared" si="15"/>
        <v>0.16000000000000014</v>
      </c>
      <c r="T40">
        <f t="shared" si="16"/>
        <v>-0.39000000000000057</v>
      </c>
      <c r="U40">
        <f t="shared" si="17"/>
        <v>-0.32000000000000028</v>
      </c>
      <c r="V40">
        <f t="shared" si="18"/>
        <v>-0.39000000000000057</v>
      </c>
      <c r="W40" t="s">
        <v>206</v>
      </c>
      <c r="X40" s="16"/>
      <c r="Y40" s="16">
        <v>0.82</v>
      </c>
      <c r="Z40" s="16"/>
      <c r="AA40" s="16"/>
      <c r="AB40" s="16"/>
      <c r="AC40" s="16">
        <v>0.68</v>
      </c>
      <c r="AD40" s="16"/>
      <c r="AE40" s="34">
        <v>2</v>
      </c>
    </row>
    <row r="41" spans="1:31" ht="15.75" x14ac:dyDescent="0.25">
      <c r="A41" t="s">
        <v>39</v>
      </c>
      <c r="B41" s="7">
        <v>12.43</v>
      </c>
      <c r="C41" s="1">
        <v>9.31</v>
      </c>
      <c r="D41" s="1">
        <v>11.77</v>
      </c>
      <c r="E41" s="1">
        <v>10.43</v>
      </c>
      <c r="F41" s="1">
        <v>10.39</v>
      </c>
      <c r="G41" s="1">
        <v>10.87</v>
      </c>
      <c r="H41" s="1">
        <v>10.43</v>
      </c>
      <c r="I41" s="1">
        <v>12.28</v>
      </c>
      <c r="J41" s="1">
        <v>9.69</v>
      </c>
      <c r="K41" s="1">
        <v>11.77</v>
      </c>
      <c r="L41" s="1">
        <v>11.02</v>
      </c>
      <c r="M41" s="1">
        <v>10.37</v>
      </c>
      <c r="N41" s="1">
        <v>11.03</v>
      </c>
      <c r="O41" s="1">
        <v>11.02</v>
      </c>
      <c r="P41">
        <f t="shared" si="12"/>
        <v>-0.15000000000000036</v>
      </c>
      <c r="Q41">
        <f t="shared" si="13"/>
        <v>0.37999999999999901</v>
      </c>
      <c r="R41">
        <f t="shared" si="14"/>
        <v>0</v>
      </c>
      <c r="S41">
        <f t="shared" si="15"/>
        <v>0.58999999999999986</v>
      </c>
      <c r="T41">
        <f t="shared" si="16"/>
        <v>-2.000000000000135E-2</v>
      </c>
      <c r="U41">
        <f t="shared" si="17"/>
        <v>0.16000000000000014</v>
      </c>
      <c r="V41">
        <f t="shared" si="18"/>
        <v>0.58999999999999986</v>
      </c>
      <c r="W41" t="s">
        <v>207</v>
      </c>
      <c r="X41" s="16"/>
      <c r="Y41" s="16">
        <v>0.5</v>
      </c>
      <c r="Z41" s="16"/>
      <c r="AA41" s="16"/>
      <c r="AB41" s="16"/>
      <c r="AC41" s="16"/>
      <c r="AD41" s="16"/>
      <c r="AE41" s="34">
        <v>1</v>
      </c>
    </row>
    <row r="42" spans="1:31" ht="15.75" x14ac:dyDescent="0.25">
      <c r="A42" t="s">
        <v>40</v>
      </c>
      <c r="B42" s="7">
        <v>13.2</v>
      </c>
      <c r="C42" s="1">
        <v>11.06</v>
      </c>
      <c r="D42" s="1">
        <v>11.21</v>
      </c>
      <c r="E42" s="1">
        <v>9.59</v>
      </c>
      <c r="F42" s="1">
        <v>12.36</v>
      </c>
      <c r="G42" s="1">
        <v>11.48</v>
      </c>
      <c r="H42" s="1">
        <v>11.21</v>
      </c>
      <c r="I42" s="1">
        <v>13.02</v>
      </c>
      <c r="J42" s="1">
        <v>10.78</v>
      </c>
      <c r="K42" s="1">
        <v>10.69</v>
      </c>
      <c r="L42" s="1">
        <v>9</v>
      </c>
      <c r="M42" s="1">
        <v>12.23</v>
      </c>
      <c r="N42" s="1">
        <v>11.14</v>
      </c>
      <c r="O42" s="1">
        <v>10.78</v>
      </c>
      <c r="P42">
        <f t="shared" si="12"/>
        <v>-0.17999999999999972</v>
      </c>
      <c r="Q42">
        <f t="shared" si="13"/>
        <v>-0.28000000000000114</v>
      </c>
      <c r="R42">
        <f t="shared" si="14"/>
        <v>-0.52000000000000135</v>
      </c>
      <c r="S42">
        <f t="shared" si="15"/>
        <v>-0.58999999999999986</v>
      </c>
      <c r="T42">
        <f t="shared" si="16"/>
        <v>-0.12999999999999901</v>
      </c>
      <c r="U42">
        <f t="shared" si="17"/>
        <v>-0.33999999999999986</v>
      </c>
      <c r="V42">
        <f t="shared" si="18"/>
        <v>-0.43000000000000149</v>
      </c>
      <c r="W42" t="s">
        <v>208</v>
      </c>
      <c r="X42" s="16"/>
      <c r="Y42" s="16">
        <v>0.77</v>
      </c>
      <c r="Z42" s="16"/>
      <c r="AA42" s="16"/>
      <c r="AB42" s="16"/>
      <c r="AC42" s="16"/>
      <c r="AD42" s="16"/>
      <c r="AE42" s="34">
        <v>1</v>
      </c>
    </row>
    <row r="43" spans="1:31" ht="15.75" x14ac:dyDescent="0.25">
      <c r="A43" t="s">
        <v>41</v>
      </c>
      <c r="B43" s="7">
        <v>12.08</v>
      </c>
      <c r="C43" s="1">
        <v>8.24</v>
      </c>
      <c r="D43" s="1">
        <v>11.74</v>
      </c>
      <c r="E43" s="1">
        <v>9.6199999999999992</v>
      </c>
      <c r="F43" s="1">
        <v>7.73</v>
      </c>
      <c r="G43" s="1">
        <v>9.8800000000000008</v>
      </c>
      <c r="H43" s="1">
        <v>9.6199999999999992</v>
      </c>
      <c r="I43" s="1">
        <v>12.65</v>
      </c>
      <c r="J43" s="1">
        <v>8.9499999999999993</v>
      </c>
      <c r="K43" s="1">
        <v>12.16</v>
      </c>
      <c r="L43" s="1">
        <v>10.97</v>
      </c>
      <c r="M43" s="1">
        <v>9.27</v>
      </c>
      <c r="N43" s="1">
        <v>10.8</v>
      </c>
      <c r="O43" s="1">
        <v>10.97</v>
      </c>
      <c r="P43">
        <f t="shared" si="12"/>
        <v>0.57000000000000028</v>
      </c>
      <c r="Q43">
        <f t="shared" si="13"/>
        <v>0.70999999999999908</v>
      </c>
      <c r="R43">
        <f t="shared" si="14"/>
        <v>0.41999999999999993</v>
      </c>
      <c r="S43">
        <f t="shared" si="15"/>
        <v>1.3500000000000014</v>
      </c>
      <c r="T43">
        <f t="shared" si="16"/>
        <v>1.5399999999999991</v>
      </c>
      <c r="U43">
        <f t="shared" si="17"/>
        <v>0.91999999999999993</v>
      </c>
      <c r="V43">
        <f t="shared" si="18"/>
        <v>1.3500000000000014</v>
      </c>
      <c r="W43" t="s">
        <v>209</v>
      </c>
      <c r="X43" s="16"/>
      <c r="Y43" s="16">
        <v>0.88</v>
      </c>
      <c r="Z43" s="16"/>
      <c r="AA43" s="16"/>
      <c r="AB43" s="16"/>
      <c r="AC43" s="16">
        <v>0.81</v>
      </c>
      <c r="AD43" s="16"/>
      <c r="AE43" s="34">
        <v>2</v>
      </c>
    </row>
    <row r="44" spans="1:31" ht="15.75" x14ac:dyDescent="0.25">
      <c r="A44" t="s">
        <v>42</v>
      </c>
      <c r="B44" s="7">
        <v>10.89</v>
      </c>
      <c r="C44" s="1">
        <v>8.75</v>
      </c>
      <c r="D44" s="1">
        <v>9.9600000000000009</v>
      </c>
      <c r="E44" s="1">
        <v>8.59</v>
      </c>
      <c r="F44" s="1">
        <v>9.35</v>
      </c>
      <c r="G44" s="1">
        <v>9.51</v>
      </c>
      <c r="H44" s="1">
        <v>9.35</v>
      </c>
      <c r="I44" s="1">
        <v>11.22</v>
      </c>
      <c r="J44" s="1">
        <v>8.8699999999999992</v>
      </c>
      <c r="K44" s="1">
        <v>10.130000000000001</v>
      </c>
      <c r="L44" s="1">
        <v>8.8699999999999992</v>
      </c>
      <c r="M44" s="1">
        <v>9.91</v>
      </c>
      <c r="N44" s="1">
        <v>9.8000000000000007</v>
      </c>
      <c r="O44" s="1">
        <v>9.91</v>
      </c>
      <c r="P44">
        <f t="shared" si="12"/>
        <v>0.33000000000000007</v>
      </c>
      <c r="Q44">
        <f t="shared" si="13"/>
        <v>0.11999999999999922</v>
      </c>
      <c r="R44">
        <f t="shared" si="14"/>
        <v>0.16999999999999993</v>
      </c>
      <c r="S44">
        <f t="shared" si="15"/>
        <v>0.27999999999999936</v>
      </c>
      <c r="T44">
        <f t="shared" si="16"/>
        <v>0.5600000000000005</v>
      </c>
      <c r="U44">
        <f t="shared" si="17"/>
        <v>0.29000000000000092</v>
      </c>
      <c r="V44">
        <f t="shared" si="18"/>
        <v>0.5600000000000005</v>
      </c>
      <c r="X44" s="16"/>
      <c r="Y44" s="16">
        <v>0.91</v>
      </c>
      <c r="Z44" s="16">
        <v>0.59</v>
      </c>
      <c r="AA44" s="16"/>
      <c r="AB44" s="16"/>
      <c r="AC44" s="16">
        <v>0.75</v>
      </c>
      <c r="AD44" s="16"/>
      <c r="AE44" s="34">
        <v>3</v>
      </c>
    </row>
    <row r="45" spans="1:31" ht="15.75" x14ac:dyDescent="0.25">
      <c r="A45" t="s">
        <v>43</v>
      </c>
      <c r="B45" s="7">
        <v>16.8</v>
      </c>
      <c r="C45" s="1">
        <v>13.67</v>
      </c>
      <c r="D45" s="1">
        <v>14.27</v>
      </c>
      <c r="E45" s="1">
        <v>11.06</v>
      </c>
      <c r="F45" s="1">
        <v>15.31</v>
      </c>
      <c r="G45" s="1">
        <v>14.22</v>
      </c>
      <c r="H45" s="1">
        <v>14.27</v>
      </c>
      <c r="I45" s="1">
        <v>14.03</v>
      </c>
      <c r="J45" s="1">
        <v>11.2</v>
      </c>
      <c r="K45" s="1">
        <v>12.38</v>
      </c>
      <c r="L45" s="1">
        <v>10.38</v>
      </c>
      <c r="M45" s="1">
        <v>12.64</v>
      </c>
      <c r="N45" s="1">
        <v>12.13</v>
      </c>
      <c r="O45" s="1">
        <v>12.38</v>
      </c>
      <c r="P45">
        <f t="shared" si="12"/>
        <v>-2.7700000000000014</v>
      </c>
      <c r="Q45">
        <f t="shared" si="13"/>
        <v>-2.4700000000000006</v>
      </c>
      <c r="R45">
        <f t="shared" si="14"/>
        <v>-1.8899999999999988</v>
      </c>
      <c r="S45">
        <f t="shared" si="15"/>
        <v>-0.67999999999999972</v>
      </c>
      <c r="T45">
        <f t="shared" si="16"/>
        <v>-2.67</v>
      </c>
      <c r="U45">
        <f t="shared" si="17"/>
        <v>-2.09</v>
      </c>
      <c r="V45">
        <f t="shared" si="18"/>
        <v>-1.8899999999999988</v>
      </c>
      <c r="W45" t="s">
        <v>210</v>
      </c>
      <c r="X45" s="16"/>
      <c r="Y45" s="16"/>
      <c r="Z45" s="16"/>
      <c r="AA45" s="16"/>
      <c r="AB45" s="16"/>
      <c r="AC45" s="16">
        <v>0.79</v>
      </c>
      <c r="AD45" s="16"/>
      <c r="AE45" s="34">
        <v>1</v>
      </c>
    </row>
    <row r="46" spans="1:31" ht="15.75" x14ac:dyDescent="0.25">
      <c r="A46" s="41" t="s">
        <v>44</v>
      </c>
      <c r="B46" s="7">
        <v>10.78</v>
      </c>
      <c r="C46" s="1">
        <v>8.41</v>
      </c>
      <c r="D46" s="1">
        <v>10.69</v>
      </c>
      <c r="E46" s="1">
        <v>10.4</v>
      </c>
      <c r="F46" s="1">
        <v>9.0399999999999991</v>
      </c>
      <c r="G46" s="1">
        <v>9.86</v>
      </c>
      <c r="H46" s="1">
        <v>10.039999999999999</v>
      </c>
      <c r="I46" s="1">
        <v>11.72</v>
      </c>
      <c r="J46" s="1">
        <v>9.57</v>
      </c>
      <c r="K46" s="1">
        <v>11.21</v>
      </c>
      <c r="L46" s="1">
        <v>10.98</v>
      </c>
      <c r="M46" s="1">
        <v>10.54</v>
      </c>
      <c r="N46" s="1">
        <v>10.8</v>
      </c>
      <c r="O46" s="1">
        <v>10.98</v>
      </c>
      <c r="P46">
        <f t="shared" si="12"/>
        <v>0.94000000000000128</v>
      </c>
      <c r="Q46">
        <f t="shared" si="13"/>
        <v>1.1600000000000001</v>
      </c>
      <c r="R46">
        <f t="shared" si="14"/>
        <v>0.52000000000000135</v>
      </c>
      <c r="S46">
        <f t="shared" si="15"/>
        <v>0.58000000000000007</v>
      </c>
      <c r="T46">
        <f t="shared" si="16"/>
        <v>1.5</v>
      </c>
      <c r="U46">
        <f t="shared" si="17"/>
        <v>0.94000000000000128</v>
      </c>
      <c r="V46">
        <f t="shared" si="18"/>
        <v>0.94000000000000128</v>
      </c>
      <c r="W46" t="s">
        <v>211</v>
      </c>
      <c r="X46" s="16"/>
      <c r="Y46" s="16">
        <v>0.75</v>
      </c>
      <c r="Z46" s="16">
        <v>0.52</v>
      </c>
      <c r="AA46" s="16"/>
      <c r="AB46" s="16"/>
      <c r="AC46" s="16"/>
      <c r="AD46" s="16"/>
      <c r="AE46" s="34">
        <v>2</v>
      </c>
    </row>
    <row r="47" spans="1:31" ht="15.75" x14ac:dyDescent="0.25">
      <c r="A47" s="41" t="s">
        <v>45</v>
      </c>
      <c r="B47" s="7">
        <v>10.92</v>
      </c>
      <c r="C47" s="1">
        <v>7.97</v>
      </c>
      <c r="D47" s="1">
        <v>9.83</v>
      </c>
      <c r="E47" s="1">
        <v>6.18</v>
      </c>
      <c r="F47" s="1">
        <v>7.64</v>
      </c>
      <c r="G47" s="1">
        <v>8.51</v>
      </c>
      <c r="H47" s="1">
        <v>7.97</v>
      </c>
      <c r="I47" s="1">
        <v>11.32</v>
      </c>
      <c r="J47" s="1">
        <v>8.4600000000000009</v>
      </c>
      <c r="K47" s="1">
        <v>10.36</v>
      </c>
      <c r="L47" s="1">
        <v>6.68</v>
      </c>
      <c r="M47" s="1">
        <v>7.98</v>
      </c>
      <c r="N47" s="1">
        <v>8.9600000000000009</v>
      </c>
      <c r="O47" s="1">
        <v>8.4600000000000009</v>
      </c>
      <c r="P47">
        <f t="shared" si="12"/>
        <v>0.40000000000000036</v>
      </c>
      <c r="Q47">
        <f t="shared" si="13"/>
        <v>0.4900000000000011</v>
      </c>
      <c r="R47">
        <f t="shared" si="14"/>
        <v>0.52999999999999936</v>
      </c>
      <c r="S47">
        <f t="shared" si="15"/>
        <v>0.5</v>
      </c>
      <c r="T47">
        <f t="shared" si="16"/>
        <v>0.34000000000000075</v>
      </c>
      <c r="U47">
        <f t="shared" si="17"/>
        <v>0.45000000000000107</v>
      </c>
      <c r="V47">
        <f t="shared" si="18"/>
        <v>0.4900000000000011</v>
      </c>
      <c r="W47" t="s">
        <v>212</v>
      </c>
      <c r="X47" s="16"/>
      <c r="Y47" s="16">
        <v>0.91</v>
      </c>
      <c r="Z47" s="16"/>
      <c r="AA47" s="16"/>
      <c r="AB47" s="16"/>
      <c r="AC47" s="16">
        <v>0.52</v>
      </c>
      <c r="AD47" s="16"/>
      <c r="AE47" s="34">
        <v>2</v>
      </c>
    </row>
    <row r="48" spans="1:31" ht="15.75" x14ac:dyDescent="0.25">
      <c r="A48" t="s">
        <v>46</v>
      </c>
      <c r="B48" s="7">
        <v>9.75</v>
      </c>
      <c r="C48" s="1">
        <v>8.6999999999999993</v>
      </c>
      <c r="D48" s="1">
        <v>8.84</v>
      </c>
      <c r="E48" s="1">
        <v>8.24</v>
      </c>
      <c r="F48" s="1">
        <v>8.6300000000000008</v>
      </c>
      <c r="G48" s="1">
        <v>8.83</v>
      </c>
      <c r="H48" s="1">
        <v>8.6999999999999993</v>
      </c>
      <c r="I48" s="1">
        <v>11.28</v>
      </c>
      <c r="J48" s="1">
        <v>10.01</v>
      </c>
      <c r="K48" s="1">
        <v>9.9600000000000009</v>
      </c>
      <c r="L48" s="1">
        <v>8.84</v>
      </c>
      <c r="M48" s="1">
        <v>10.19</v>
      </c>
      <c r="N48" s="1">
        <v>10.06</v>
      </c>
      <c r="O48" s="1">
        <v>10.01</v>
      </c>
      <c r="P48">
        <f t="shared" si="12"/>
        <v>1.5299999999999994</v>
      </c>
      <c r="Q48">
        <f t="shared" si="13"/>
        <v>1.3100000000000005</v>
      </c>
      <c r="R48">
        <f t="shared" si="14"/>
        <v>1.120000000000001</v>
      </c>
      <c r="S48">
        <f t="shared" si="15"/>
        <v>0.59999999999999964</v>
      </c>
      <c r="T48">
        <f t="shared" si="16"/>
        <v>1.5599999999999987</v>
      </c>
      <c r="U48">
        <f t="shared" si="17"/>
        <v>1.2300000000000004</v>
      </c>
      <c r="V48">
        <f t="shared" si="18"/>
        <v>1.3100000000000005</v>
      </c>
      <c r="W48" t="s">
        <v>213</v>
      </c>
      <c r="X48" s="16"/>
      <c r="Y48" s="36">
        <v>0.84</v>
      </c>
      <c r="Z48" s="36"/>
      <c r="AA48" s="36"/>
      <c r="AB48" s="36">
        <v>0.53</v>
      </c>
      <c r="AC48" s="16"/>
      <c r="AD48" s="16"/>
      <c r="AE48" s="34">
        <v>2</v>
      </c>
    </row>
    <row r="49" spans="1:31" ht="15.75" x14ac:dyDescent="0.25">
      <c r="A49" t="s">
        <v>47</v>
      </c>
      <c r="B49" s="7">
        <v>13.55</v>
      </c>
      <c r="C49" s="1">
        <v>9.99</v>
      </c>
      <c r="D49" s="1">
        <v>12.69</v>
      </c>
      <c r="E49" s="1">
        <v>11.19</v>
      </c>
      <c r="F49" s="1">
        <v>11.2</v>
      </c>
      <c r="G49" s="1">
        <v>11.73</v>
      </c>
      <c r="H49" s="1">
        <v>11.2</v>
      </c>
      <c r="I49" s="1">
        <v>14.97</v>
      </c>
      <c r="J49" s="1">
        <v>11.73</v>
      </c>
      <c r="K49" s="1">
        <v>13.71</v>
      </c>
      <c r="L49" s="1">
        <v>12.14</v>
      </c>
      <c r="M49" s="1">
        <v>12.77</v>
      </c>
      <c r="N49" s="1">
        <v>13.06</v>
      </c>
      <c r="O49" s="1">
        <v>12.77</v>
      </c>
      <c r="P49">
        <f t="shared" si="12"/>
        <v>1.42</v>
      </c>
      <c r="Q49">
        <f t="shared" si="13"/>
        <v>1.7400000000000002</v>
      </c>
      <c r="R49">
        <f t="shared" si="14"/>
        <v>1.0200000000000014</v>
      </c>
      <c r="S49">
        <f t="shared" si="15"/>
        <v>0.95000000000000107</v>
      </c>
      <c r="T49">
        <f t="shared" si="16"/>
        <v>1.5700000000000003</v>
      </c>
      <c r="U49">
        <f t="shared" si="17"/>
        <v>1.33</v>
      </c>
      <c r="V49">
        <f t="shared" si="18"/>
        <v>1.5700000000000003</v>
      </c>
      <c r="X49" s="16"/>
      <c r="Y49" s="16">
        <v>0.52</v>
      </c>
      <c r="Z49" s="16">
        <v>0.71</v>
      </c>
      <c r="AA49" s="16"/>
      <c r="AB49" s="16"/>
      <c r="AC49" s="16"/>
      <c r="AD49" s="16"/>
      <c r="AE49" s="34">
        <v>2</v>
      </c>
    </row>
    <row r="50" spans="1:31" ht="15.75" x14ac:dyDescent="0.25">
      <c r="A50" t="s">
        <v>48</v>
      </c>
      <c r="B50" s="7">
        <v>15.49</v>
      </c>
      <c r="C50" s="1">
        <v>12.77</v>
      </c>
      <c r="D50" s="1">
        <v>13.71</v>
      </c>
      <c r="E50" s="1">
        <v>12.18</v>
      </c>
      <c r="F50" s="1">
        <v>14.43</v>
      </c>
      <c r="G50" s="1">
        <v>13.72</v>
      </c>
      <c r="H50" s="1">
        <v>13.71</v>
      </c>
      <c r="I50" s="1">
        <v>15.9</v>
      </c>
      <c r="J50" s="1">
        <v>13.34</v>
      </c>
      <c r="K50" s="1">
        <v>13.43</v>
      </c>
      <c r="L50" s="1">
        <v>11.23</v>
      </c>
      <c r="M50" s="1">
        <v>15.18</v>
      </c>
      <c r="N50" s="1">
        <v>13.81</v>
      </c>
      <c r="O50" s="1">
        <v>13.43</v>
      </c>
      <c r="P50">
        <f t="shared" si="12"/>
        <v>0.41000000000000014</v>
      </c>
      <c r="Q50">
        <f t="shared" si="13"/>
        <v>0.57000000000000028</v>
      </c>
      <c r="R50">
        <f t="shared" si="14"/>
        <v>-0.28000000000000114</v>
      </c>
      <c r="S50">
        <f t="shared" si="15"/>
        <v>-0.94999999999999929</v>
      </c>
      <c r="T50">
        <f t="shared" si="16"/>
        <v>0.75</v>
      </c>
      <c r="U50">
        <f t="shared" si="17"/>
        <v>8.9999999999999858E-2</v>
      </c>
      <c r="V50">
        <f t="shared" si="18"/>
        <v>-0.28000000000000114</v>
      </c>
      <c r="X50" s="16"/>
      <c r="Y50" s="16">
        <v>0.67</v>
      </c>
      <c r="Z50" s="16">
        <v>0.56000000000000005</v>
      </c>
      <c r="AA50" s="16"/>
      <c r="AB50" s="16"/>
      <c r="AC50" s="16"/>
      <c r="AD50" s="16"/>
      <c r="AE50" s="34">
        <v>2</v>
      </c>
    </row>
    <row r="51" spans="1:31" ht="30" x14ac:dyDescent="0.25">
      <c r="A51" s="15" t="s">
        <v>49</v>
      </c>
      <c r="B51" s="7">
        <v>13.58</v>
      </c>
      <c r="C51" s="1">
        <v>10.33</v>
      </c>
      <c r="D51" s="1">
        <v>12.6</v>
      </c>
      <c r="E51" s="1">
        <v>10.92</v>
      </c>
      <c r="F51" s="1">
        <v>11.43</v>
      </c>
      <c r="G51" s="1">
        <v>11.77</v>
      </c>
      <c r="H51" s="1">
        <v>11.43</v>
      </c>
      <c r="I51" s="1">
        <v>13.02</v>
      </c>
      <c r="J51" s="1">
        <v>9.92</v>
      </c>
      <c r="K51" s="1">
        <v>12.26</v>
      </c>
      <c r="L51" s="1">
        <v>10.89</v>
      </c>
      <c r="M51" s="1">
        <v>10.84</v>
      </c>
      <c r="N51" s="1">
        <v>11.39</v>
      </c>
      <c r="O51" s="1">
        <v>10.89</v>
      </c>
      <c r="P51" s="15">
        <f t="shared" si="12"/>
        <v>-0.5600000000000005</v>
      </c>
      <c r="Q51" s="15">
        <f t="shared" si="13"/>
        <v>-0.41000000000000014</v>
      </c>
      <c r="R51" s="15">
        <f t="shared" si="14"/>
        <v>-0.33999999999999986</v>
      </c>
      <c r="S51" s="15">
        <f t="shared" si="15"/>
        <v>-2.9999999999999361E-2</v>
      </c>
      <c r="T51" s="15">
        <f t="shared" si="16"/>
        <v>-0.58999999999999986</v>
      </c>
      <c r="U51" s="15">
        <f t="shared" si="17"/>
        <v>-0.37999999999999901</v>
      </c>
      <c r="V51" s="15">
        <f t="shared" si="18"/>
        <v>-0.53999999999999915</v>
      </c>
      <c r="W51" s="25" t="s">
        <v>214</v>
      </c>
      <c r="X51" s="16"/>
      <c r="Y51" s="16">
        <v>0.7</v>
      </c>
      <c r="Z51" s="16">
        <v>0.54</v>
      </c>
      <c r="AA51" s="16"/>
      <c r="AB51" s="16">
        <v>0.5</v>
      </c>
      <c r="AC51" s="16">
        <v>0.9</v>
      </c>
      <c r="AD51" s="27">
        <v>0.57999999999999996</v>
      </c>
      <c r="AE51" s="34">
        <v>5</v>
      </c>
    </row>
    <row r="52" spans="1:31" ht="15.75" x14ac:dyDescent="0.25">
      <c r="A52" t="s">
        <v>50</v>
      </c>
      <c r="B52" s="7">
        <v>15.48</v>
      </c>
      <c r="C52" s="1">
        <v>12.87</v>
      </c>
      <c r="D52" s="1">
        <v>13.66</v>
      </c>
      <c r="E52" s="1">
        <v>12.15</v>
      </c>
      <c r="F52" s="1">
        <v>14.5</v>
      </c>
      <c r="G52" s="1">
        <v>13.73</v>
      </c>
      <c r="H52" s="1">
        <v>13.66</v>
      </c>
      <c r="I52" s="1">
        <v>15.45</v>
      </c>
      <c r="J52" s="1">
        <v>12.34</v>
      </c>
      <c r="K52" s="1">
        <v>13.82</v>
      </c>
      <c r="L52" s="1">
        <v>12.1</v>
      </c>
      <c r="M52" s="1">
        <v>13.96</v>
      </c>
      <c r="N52" s="1">
        <v>13.54</v>
      </c>
      <c r="O52" s="1">
        <v>13.82</v>
      </c>
      <c r="P52">
        <f t="shared" si="12"/>
        <v>-3.0000000000001137E-2</v>
      </c>
      <c r="Q52">
        <f t="shared" si="13"/>
        <v>-0.52999999999999936</v>
      </c>
      <c r="R52">
        <f t="shared" si="14"/>
        <v>0.16000000000000014</v>
      </c>
      <c r="S52">
        <f t="shared" si="15"/>
        <v>-5.0000000000000711E-2</v>
      </c>
      <c r="T52">
        <f t="shared" si="16"/>
        <v>-0.53999999999999915</v>
      </c>
      <c r="U52">
        <f t="shared" si="17"/>
        <v>-0.19000000000000128</v>
      </c>
      <c r="V52">
        <f t="shared" si="18"/>
        <v>0.16000000000000014</v>
      </c>
      <c r="W52" t="s">
        <v>215</v>
      </c>
      <c r="X52" s="16"/>
      <c r="Y52" s="16">
        <v>0.84</v>
      </c>
      <c r="Z52" s="16">
        <v>0.59</v>
      </c>
      <c r="AA52" s="16"/>
      <c r="AB52" s="16"/>
      <c r="AC52" s="16">
        <v>0.75</v>
      </c>
      <c r="AD52" s="16"/>
      <c r="AE52" s="34">
        <v>3</v>
      </c>
    </row>
    <row r="53" spans="1:31" x14ac:dyDescent="0.25">
      <c r="A53" t="s">
        <v>51</v>
      </c>
      <c r="B53" s="8"/>
      <c r="P53">
        <f>I53-B53</f>
        <v>0</v>
      </c>
      <c r="Q53">
        <f t="shared" ref="Q53:V53" si="19">J54-C53</f>
        <v>9.11</v>
      </c>
      <c r="R53">
        <f t="shared" si="19"/>
        <v>12.27</v>
      </c>
      <c r="S53">
        <f t="shared" si="19"/>
        <v>9.7100000000000009</v>
      </c>
      <c r="T53">
        <f t="shared" si="19"/>
        <v>8.26</v>
      </c>
      <c r="U53">
        <f t="shared" si="19"/>
        <v>10.43</v>
      </c>
      <c r="V53">
        <f t="shared" si="19"/>
        <v>9.7100000000000009</v>
      </c>
      <c r="X53" s="29"/>
      <c r="Y53" s="29"/>
      <c r="Z53" s="29"/>
      <c r="AA53" s="29"/>
      <c r="AB53" s="29"/>
      <c r="AC53" s="29"/>
      <c r="AD53" s="29"/>
    </row>
    <row r="54" spans="1:31" ht="15.75" x14ac:dyDescent="0.25">
      <c r="A54" t="s">
        <v>52</v>
      </c>
      <c r="B54" s="7">
        <v>13.07</v>
      </c>
      <c r="C54" s="1">
        <v>9.32</v>
      </c>
      <c r="D54" s="1">
        <v>12.46</v>
      </c>
      <c r="E54" s="1">
        <v>8.8699999999999992</v>
      </c>
      <c r="F54" s="1">
        <v>8.16</v>
      </c>
      <c r="G54" s="1">
        <v>10.38</v>
      </c>
      <c r="H54" s="1">
        <v>9.32</v>
      </c>
      <c r="I54" s="1">
        <v>12.81</v>
      </c>
      <c r="J54" s="1">
        <v>9.11</v>
      </c>
      <c r="K54" s="1">
        <v>12.27</v>
      </c>
      <c r="L54" s="1">
        <v>9.7100000000000009</v>
      </c>
      <c r="M54" s="1">
        <v>8.26</v>
      </c>
      <c r="N54" s="1">
        <v>10.43</v>
      </c>
      <c r="O54" s="1">
        <v>9.7100000000000009</v>
      </c>
      <c r="P54">
        <f>I54-B54</f>
        <v>-0.25999999999999979</v>
      </c>
      <c r="Q54">
        <f t="shared" ref="Q54:V54" si="20">J54-C54</f>
        <v>-0.21000000000000085</v>
      </c>
      <c r="R54">
        <f t="shared" si="20"/>
        <v>-0.19000000000000128</v>
      </c>
      <c r="S54">
        <f t="shared" si="20"/>
        <v>0.84000000000000163</v>
      </c>
      <c r="T54">
        <f t="shared" si="20"/>
        <v>9.9999999999999645E-2</v>
      </c>
      <c r="U54">
        <f t="shared" si="20"/>
        <v>4.9999999999998934E-2</v>
      </c>
      <c r="V54">
        <f t="shared" si="20"/>
        <v>0.39000000000000057</v>
      </c>
      <c r="W54" t="s">
        <v>216</v>
      </c>
      <c r="X54" s="16"/>
      <c r="Y54" s="16">
        <v>0.82</v>
      </c>
      <c r="Z54" s="16"/>
      <c r="AA54" s="16"/>
      <c r="AB54" s="16">
        <v>0.61</v>
      </c>
      <c r="AC54" s="16"/>
      <c r="AD54" s="16"/>
      <c r="AE54" s="34">
        <v>2</v>
      </c>
    </row>
    <row r="55" spans="1:31" ht="15.75" x14ac:dyDescent="0.25">
      <c r="A55" t="s">
        <v>53</v>
      </c>
      <c r="B55" s="7">
        <v>13.12</v>
      </c>
      <c r="C55" s="1">
        <v>9.77</v>
      </c>
      <c r="D55" s="1">
        <v>12.46</v>
      </c>
      <c r="E55" s="1">
        <v>12.14</v>
      </c>
      <c r="F55" s="1">
        <v>12.14</v>
      </c>
      <c r="G55" s="1">
        <v>11.49</v>
      </c>
      <c r="H55" s="1">
        <v>12.14</v>
      </c>
      <c r="I55" s="1">
        <v>13.85</v>
      </c>
      <c r="J55" s="1">
        <v>10.99</v>
      </c>
      <c r="K55" s="1">
        <v>12.86</v>
      </c>
      <c r="L55" s="1">
        <v>11.89</v>
      </c>
      <c r="M55" s="1">
        <v>12.11</v>
      </c>
      <c r="N55" s="1">
        <v>12.34</v>
      </c>
      <c r="O55" s="1">
        <v>12.11</v>
      </c>
      <c r="P55">
        <f t="shared" si="12"/>
        <v>0.73000000000000043</v>
      </c>
      <c r="Q55">
        <f t="shared" si="13"/>
        <v>1.2200000000000006</v>
      </c>
      <c r="R55">
        <f t="shared" si="14"/>
        <v>0.39999999999999858</v>
      </c>
      <c r="S55">
        <f t="shared" si="15"/>
        <v>-0.25</v>
      </c>
      <c r="T55">
        <f t="shared" si="16"/>
        <v>-3.0000000000001137E-2</v>
      </c>
      <c r="U55">
        <f t="shared" si="17"/>
        <v>0.84999999999999964</v>
      </c>
      <c r="V55">
        <f t="shared" si="18"/>
        <v>-3.0000000000001137E-2</v>
      </c>
      <c r="W55" t="s">
        <v>217</v>
      </c>
      <c r="X55" s="16"/>
      <c r="Y55" s="16">
        <v>0.55000000000000004</v>
      </c>
      <c r="Z55" s="16">
        <v>0.55000000000000004</v>
      </c>
      <c r="AA55" s="16"/>
      <c r="AB55" s="16">
        <v>0.66</v>
      </c>
      <c r="AC55" s="16">
        <v>0.84</v>
      </c>
      <c r="AD55" s="16"/>
      <c r="AE55" s="34">
        <v>4</v>
      </c>
    </row>
    <row r="56" spans="1:31" ht="15.75" x14ac:dyDescent="0.25">
      <c r="A56" t="s">
        <v>54</v>
      </c>
      <c r="B56" s="7">
        <v>10.58</v>
      </c>
      <c r="C56" s="1">
        <v>9.39</v>
      </c>
      <c r="D56" s="1">
        <v>10.29</v>
      </c>
      <c r="E56" s="1">
        <v>10.210000000000001</v>
      </c>
      <c r="F56" s="1">
        <v>9.48</v>
      </c>
      <c r="G56" s="1">
        <v>9.99</v>
      </c>
      <c r="H56" s="1">
        <v>10.210000000000001</v>
      </c>
      <c r="I56" s="1">
        <v>11.26</v>
      </c>
      <c r="J56" s="1">
        <v>10.16</v>
      </c>
      <c r="K56" s="1">
        <v>10.91</v>
      </c>
      <c r="L56" s="1">
        <v>12.06</v>
      </c>
      <c r="M56" s="1">
        <v>11.02</v>
      </c>
      <c r="N56" s="1">
        <v>11.08</v>
      </c>
      <c r="O56" s="1">
        <v>11.02</v>
      </c>
      <c r="P56">
        <f t="shared" si="12"/>
        <v>0.67999999999999972</v>
      </c>
      <c r="Q56">
        <f t="shared" si="13"/>
        <v>0.76999999999999957</v>
      </c>
      <c r="R56">
        <f t="shared" si="14"/>
        <v>0.62000000000000099</v>
      </c>
      <c r="S56">
        <f t="shared" si="15"/>
        <v>1.8499999999999996</v>
      </c>
      <c r="T56">
        <f t="shared" si="16"/>
        <v>1.5399999999999991</v>
      </c>
      <c r="U56">
        <f t="shared" si="17"/>
        <v>1.0899999999999999</v>
      </c>
      <c r="V56">
        <f t="shared" si="18"/>
        <v>0.80999999999999872</v>
      </c>
      <c r="W56" t="s">
        <v>218</v>
      </c>
      <c r="X56" s="16"/>
      <c r="Y56" s="36"/>
      <c r="Z56" s="36">
        <v>0.56999999999999995</v>
      </c>
      <c r="AA56" s="36"/>
      <c r="AB56" s="36"/>
      <c r="AC56" s="36">
        <v>0.64</v>
      </c>
      <c r="AD56" s="16"/>
      <c r="AE56" s="34">
        <v>2</v>
      </c>
    </row>
    <row r="57" spans="1:31" ht="15.75" x14ac:dyDescent="0.25">
      <c r="A57" t="s">
        <v>55</v>
      </c>
      <c r="B57" s="7">
        <v>13.39</v>
      </c>
      <c r="C57" s="1">
        <v>11.1</v>
      </c>
      <c r="D57" s="1">
        <v>12.03</v>
      </c>
      <c r="E57" s="1">
        <v>9.18</v>
      </c>
      <c r="F57" s="1">
        <v>11.05</v>
      </c>
      <c r="G57" s="1">
        <v>11.35</v>
      </c>
      <c r="H57" s="1">
        <v>11.1</v>
      </c>
      <c r="I57" s="1">
        <v>13.21</v>
      </c>
      <c r="J57" s="1">
        <v>10.68</v>
      </c>
      <c r="K57" s="1">
        <v>12.26</v>
      </c>
      <c r="L57" s="1">
        <v>9.99</v>
      </c>
      <c r="M57" s="1">
        <v>10.71</v>
      </c>
      <c r="N57" s="1">
        <v>11.37</v>
      </c>
      <c r="O57" s="1">
        <v>10.71</v>
      </c>
      <c r="P57">
        <f t="shared" si="12"/>
        <v>-0.17999999999999972</v>
      </c>
      <c r="Q57">
        <f t="shared" si="13"/>
        <v>-0.41999999999999993</v>
      </c>
      <c r="R57">
        <f t="shared" si="14"/>
        <v>0.23000000000000043</v>
      </c>
      <c r="S57">
        <f t="shared" si="15"/>
        <v>0.8100000000000005</v>
      </c>
      <c r="T57">
        <f t="shared" si="16"/>
        <v>-0.33999999999999986</v>
      </c>
      <c r="U57">
        <f t="shared" si="17"/>
        <v>1.9999999999999574E-2</v>
      </c>
      <c r="V57">
        <f t="shared" si="18"/>
        <v>-0.38999999999999879</v>
      </c>
      <c r="W57" t="s">
        <v>219</v>
      </c>
      <c r="X57" s="16"/>
      <c r="Y57" s="16">
        <v>0.66</v>
      </c>
      <c r="Z57" s="16">
        <v>0.66</v>
      </c>
      <c r="AA57" s="16"/>
      <c r="AB57" s="16"/>
      <c r="AC57" s="16">
        <v>0.75</v>
      </c>
      <c r="AD57" s="16"/>
      <c r="AE57" s="34">
        <v>3</v>
      </c>
    </row>
    <row r="58" spans="1:31" ht="15.75" x14ac:dyDescent="0.25">
      <c r="A58" t="s">
        <v>56</v>
      </c>
      <c r="B58" s="7">
        <v>12.03</v>
      </c>
      <c r="C58" s="1">
        <v>9.36</v>
      </c>
      <c r="D58" s="1">
        <v>11.57</v>
      </c>
      <c r="E58" s="1">
        <v>10.86</v>
      </c>
      <c r="F58" s="1">
        <v>10.16</v>
      </c>
      <c r="G58" s="1">
        <v>10.8</v>
      </c>
      <c r="H58" s="1">
        <v>10.86</v>
      </c>
      <c r="Q58">
        <f t="shared" si="13"/>
        <v>-9.36</v>
      </c>
      <c r="R58">
        <f t="shared" si="14"/>
        <v>-11.57</v>
      </c>
      <c r="S58">
        <f t="shared" si="15"/>
        <v>-10.86</v>
      </c>
      <c r="T58">
        <f t="shared" si="16"/>
        <v>-10.16</v>
      </c>
      <c r="U58">
        <f t="shared" si="17"/>
        <v>-10.8</v>
      </c>
      <c r="V58">
        <f t="shared" si="18"/>
        <v>-10.86</v>
      </c>
      <c r="X58" s="29"/>
      <c r="Y58" s="29"/>
      <c r="Z58" s="29"/>
      <c r="AA58" s="29"/>
      <c r="AB58" s="29"/>
      <c r="AC58" s="29"/>
      <c r="AD58" s="29"/>
    </row>
    <row r="59" spans="1:31" ht="15.75" x14ac:dyDescent="0.25">
      <c r="A59" t="s">
        <v>57</v>
      </c>
      <c r="B59" s="7">
        <v>15.06</v>
      </c>
      <c r="C59" s="1">
        <v>11.92</v>
      </c>
      <c r="D59" s="1">
        <v>13.66</v>
      </c>
      <c r="E59" s="1">
        <v>12.45</v>
      </c>
      <c r="F59" s="1">
        <v>13.55</v>
      </c>
      <c r="G59" s="1">
        <v>13.33</v>
      </c>
      <c r="H59" s="1">
        <v>13.55</v>
      </c>
      <c r="I59" s="1">
        <v>12.26</v>
      </c>
      <c r="J59" s="1">
        <v>9.43</v>
      </c>
      <c r="K59" s="1">
        <v>11.74</v>
      </c>
      <c r="L59" s="1">
        <v>11.2</v>
      </c>
      <c r="M59" s="1">
        <v>10.55</v>
      </c>
      <c r="N59" s="1">
        <v>11.04</v>
      </c>
      <c r="O59" s="1">
        <v>11.2</v>
      </c>
      <c r="P59">
        <f t="shared" si="12"/>
        <v>-2.8000000000000007</v>
      </c>
      <c r="Q59">
        <f t="shared" si="13"/>
        <v>-2.4900000000000002</v>
      </c>
      <c r="R59">
        <f t="shared" si="14"/>
        <v>-1.92</v>
      </c>
      <c r="S59">
        <f t="shared" si="15"/>
        <v>-1.25</v>
      </c>
      <c r="T59">
        <f t="shared" si="16"/>
        <v>-3</v>
      </c>
      <c r="U59">
        <f t="shared" si="17"/>
        <v>-2.2900000000000009</v>
      </c>
      <c r="V59">
        <f t="shared" si="18"/>
        <v>-2.3500000000000014</v>
      </c>
      <c r="W59" t="s">
        <v>220</v>
      </c>
      <c r="X59" s="16"/>
      <c r="Y59" s="16">
        <v>0.65</v>
      </c>
      <c r="Z59" s="16">
        <v>0.62</v>
      </c>
      <c r="AA59" s="16"/>
      <c r="AB59" s="16">
        <v>0.51</v>
      </c>
      <c r="AC59" s="16">
        <v>0.66</v>
      </c>
      <c r="AD59" s="16"/>
      <c r="AE59" s="34">
        <v>4</v>
      </c>
    </row>
    <row r="60" spans="1:31" ht="15.75" x14ac:dyDescent="0.25">
      <c r="A60" t="s">
        <v>58</v>
      </c>
      <c r="B60" s="8"/>
      <c r="I60" s="1">
        <v>14.76</v>
      </c>
      <c r="J60" s="1">
        <v>11.84</v>
      </c>
      <c r="K60" s="1">
        <v>13.26</v>
      </c>
      <c r="L60" s="1">
        <v>11.95</v>
      </c>
      <c r="M60" s="1">
        <v>13.59</v>
      </c>
      <c r="N60" s="1">
        <v>13.08</v>
      </c>
      <c r="O60" s="1">
        <v>13.26</v>
      </c>
      <c r="Q60">
        <f t="shared" si="13"/>
        <v>11.84</v>
      </c>
      <c r="R60">
        <f t="shared" si="14"/>
        <v>13.26</v>
      </c>
      <c r="S60">
        <f t="shared" si="15"/>
        <v>11.95</v>
      </c>
      <c r="T60">
        <f t="shared" si="16"/>
        <v>13.59</v>
      </c>
      <c r="U60">
        <f t="shared" si="17"/>
        <v>13.08</v>
      </c>
      <c r="V60">
        <f t="shared" si="18"/>
        <v>13.26</v>
      </c>
      <c r="X60" s="16"/>
      <c r="Y60" s="16"/>
      <c r="Z60" s="16"/>
      <c r="AA60" s="16"/>
      <c r="AB60" s="16">
        <v>0.54</v>
      </c>
      <c r="AC60" s="16"/>
      <c r="AD60" s="16"/>
      <c r="AE60" s="34">
        <v>1</v>
      </c>
    </row>
    <row r="61" spans="1:31" ht="15.75" x14ac:dyDescent="0.25">
      <c r="A61" t="s">
        <v>59</v>
      </c>
      <c r="B61" s="7">
        <v>19.23</v>
      </c>
      <c r="C61" s="1">
        <v>15.67</v>
      </c>
      <c r="D61" s="1">
        <v>16.11</v>
      </c>
      <c r="E61" s="1">
        <v>12.92</v>
      </c>
      <c r="F61" s="1">
        <v>18.23</v>
      </c>
      <c r="G61" s="1">
        <v>16.46</v>
      </c>
      <c r="H61" s="1">
        <v>16.11</v>
      </c>
      <c r="I61" s="1">
        <v>15.02</v>
      </c>
      <c r="J61" s="1">
        <v>12.33</v>
      </c>
      <c r="K61" s="1">
        <v>13.43</v>
      </c>
      <c r="L61" s="1">
        <v>11.85</v>
      </c>
      <c r="M61" s="1">
        <v>13.47</v>
      </c>
      <c r="N61" s="1">
        <v>13.26</v>
      </c>
      <c r="O61" s="1">
        <v>13.43</v>
      </c>
      <c r="P61">
        <f t="shared" si="12"/>
        <v>-4.2100000000000009</v>
      </c>
      <c r="Q61">
        <f t="shared" si="13"/>
        <v>-3.34</v>
      </c>
      <c r="R61">
        <f t="shared" si="14"/>
        <v>-2.6799999999999997</v>
      </c>
      <c r="S61">
        <f t="shared" si="15"/>
        <v>-1.0700000000000003</v>
      </c>
      <c r="T61">
        <f t="shared" si="16"/>
        <v>-4.76</v>
      </c>
      <c r="U61">
        <f t="shared" si="17"/>
        <v>-3.2000000000000011</v>
      </c>
      <c r="V61">
        <f t="shared" si="18"/>
        <v>-2.6799999999999997</v>
      </c>
      <c r="W61" t="s">
        <v>221</v>
      </c>
      <c r="X61" s="16">
        <v>0.69</v>
      </c>
      <c r="Y61" s="16">
        <v>0.96</v>
      </c>
      <c r="Z61" s="16"/>
      <c r="AA61" s="16"/>
      <c r="AB61" s="16"/>
      <c r="AC61" s="16"/>
      <c r="AD61" s="16"/>
      <c r="AE61" s="34">
        <v>2</v>
      </c>
    </row>
    <row r="62" spans="1:31" ht="15.75" x14ac:dyDescent="0.25">
      <c r="A62" t="s">
        <v>60</v>
      </c>
      <c r="B62" s="7">
        <v>14.43</v>
      </c>
      <c r="C62" s="1">
        <v>12.59</v>
      </c>
      <c r="D62" s="1">
        <v>12.75</v>
      </c>
      <c r="E62" s="1">
        <v>12.23</v>
      </c>
      <c r="F62" s="1">
        <v>14.24</v>
      </c>
      <c r="G62" s="1">
        <v>13.25</v>
      </c>
      <c r="H62" s="1">
        <v>12.75</v>
      </c>
      <c r="I62" s="1">
        <v>15.02</v>
      </c>
      <c r="J62" s="1">
        <v>12.33</v>
      </c>
      <c r="K62" s="1">
        <v>13.43</v>
      </c>
      <c r="L62" s="1">
        <v>11.85</v>
      </c>
      <c r="M62" s="1">
        <v>13.7</v>
      </c>
      <c r="N62" s="1">
        <v>13.26</v>
      </c>
      <c r="O62" s="1">
        <v>13.43</v>
      </c>
      <c r="P62">
        <f t="shared" si="12"/>
        <v>0.58999999999999986</v>
      </c>
      <c r="Q62">
        <f t="shared" si="13"/>
        <v>-0.25999999999999979</v>
      </c>
      <c r="R62">
        <f t="shared" si="14"/>
        <v>0.67999999999999972</v>
      </c>
      <c r="S62">
        <f t="shared" si="15"/>
        <v>-0.38000000000000078</v>
      </c>
      <c r="T62">
        <f t="shared" si="16"/>
        <v>-0.54000000000000092</v>
      </c>
      <c r="U62">
        <f t="shared" si="17"/>
        <v>9.9999999999997868E-3</v>
      </c>
      <c r="V62">
        <f t="shared" si="18"/>
        <v>0.67999999999999972</v>
      </c>
      <c r="W62" t="s">
        <v>222</v>
      </c>
      <c r="X62" s="16"/>
      <c r="Y62" s="16">
        <v>0.71</v>
      </c>
      <c r="Z62" s="16"/>
      <c r="AA62" s="16"/>
      <c r="AB62" s="16"/>
      <c r="AC62" s="16">
        <v>0.69</v>
      </c>
      <c r="AD62" s="16"/>
      <c r="AE62" s="34">
        <v>2</v>
      </c>
    </row>
    <row r="63" spans="1:31" ht="15.75" x14ac:dyDescent="0.25">
      <c r="A63" t="s">
        <v>61</v>
      </c>
      <c r="B63" s="7">
        <v>18.510000000000002</v>
      </c>
      <c r="C63" s="1">
        <v>15.76</v>
      </c>
      <c r="D63" s="1">
        <v>13.82</v>
      </c>
      <c r="E63" s="1">
        <v>10.43</v>
      </c>
      <c r="F63" s="1">
        <v>18.600000000000001</v>
      </c>
      <c r="G63" s="1">
        <v>15.43</v>
      </c>
      <c r="H63" s="1">
        <v>15.76</v>
      </c>
      <c r="Q63">
        <f t="shared" si="13"/>
        <v>-15.76</v>
      </c>
      <c r="R63">
        <f t="shared" si="14"/>
        <v>-13.82</v>
      </c>
      <c r="S63">
        <f t="shared" si="15"/>
        <v>-10.43</v>
      </c>
      <c r="T63">
        <f t="shared" si="16"/>
        <v>-18.600000000000001</v>
      </c>
      <c r="U63">
        <f t="shared" si="17"/>
        <v>-15.43</v>
      </c>
      <c r="V63">
        <f t="shared" si="18"/>
        <v>-15.76</v>
      </c>
      <c r="W63" t="s">
        <v>223</v>
      </c>
      <c r="X63" s="16">
        <v>0.6</v>
      </c>
      <c r="Y63" s="16">
        <v>0.86</v>
      </c>
      <c r="Z63" s="16"/>
      <c r="AA63" s="16"/>
      <c r="AB63" s="16">
        <v>0.59</v>
      </c>
      <c r="AC63" s="16"/>
      <c r="AD63" s="16"/>
      <c r="AE63" s="34">
        <v>3</v>
      </c>
    </row>
    <row r="64" spans="1:31" ht="15.75" x14ac:dyDescent="0.25">
      <c r="A64" t="s">
        <v>62</v>
      </c>
      <c r="B64" s="7">
        <v>13.4</v>
      </c>
      <c r="C64" s="1">
        <v>10.9</v>
      </c>
      <c r="D64" s="1">
        <v>12.26</v>
      </c>
      <c r="E64" s="1">
        <v>10.74</v>
      </c>
      <c r="F64" s="1">
        <v>11.81</v>
      </c>
      <c r="G64" s="1">
        <v>11.82</v>
      </c>
      <c r="H64" s="1">
        <v>11.81</v>
      </c>
      <c r="I64" s="1">
        <v>13.71</v>
      </c>
      <c r="J64" s="1">
        <v>11.1</v>
      </c>
      <c r="K64" s="1">
        <v>12.4</v>
      </c>
      <c r="L64" s="1">
        <v>10.62</v>
      </c>
      <c r="M64" s="1">
        <v>12.1</v>
      </c>
      <c r="N64" s="1">
        <v>11.99</v>
      </c>
      <c r="O64" s="1">
        <v>12.1</v>
      </c>
      <c r="P64">
        <f t="shared" si="12"/>
        <v>0.3100000000000005</v>
      </c>
      <c r="Q64">
        <f t="shared" si="13"/>
        <v>0.19999999999999929</v>
      </c>
      <c r="R64">
        <f t="shared" si="14"/>
        <v>0.14000000000000057</v>
      </c>
      <c r="S64">
        <f t="shared" si="15"/>
        <v>-0.12000000000000099</v>
      </c>
      <c r="T64">
        <f t="shared" si="16"/>
        <v>0.28999999999999915</v>
      </c>
      <c r="U64">
        <f t="shared" si="17"/>
        <v>0.16999999999999993</v>
      </c>
      <c r="V64">
        <f t="shared" si="18"/>
        <v>0.28999999999999915</v>
      </c>
      <c r="W64" t="s">
        <v>224</v>
      </c>
      <c r="X64" s="16"/>
      <c r="Y64" s="16">
        <v>0.89</v>
      </c>
      <c r="Z64" s="16"/>
      <c r="AA64" s="16"/>
      <c r="AB64" s="16">
        <v>0.59</v>
      </c>
      <c r="AC64" s="16"/>
      <c r="AD64" s="16"/>
      <c r="AE64" s="34">
        <v>2</v>
      </c>
    </row>
    <row r="65" spans="1:31" ht="15.75" x14ac:dyDescent="0.25">
      <c r="A65" t="s">
        <v>63</v>
      </c>
      <c r="B65" s="7">
        <v>15.51</v>
      </c>
      <c r="C65" s="1">
        <v>13.2</v>
      </c>
      <c r="D65" s="1">
        <v>13.48</v>
      </c>
      <c r="E65" s="1">
        <v>11.13</v>
      </c>
      <c r="F65" s="1">
        <v>14.19</v>
      </c>
      <c r="G65" s="1">
        <v>13.5</v>
      </c>
      <c r="H65" s="1">
        <v>13.48</v>
      </c>
      <c r="I65" s="1">
        <v>16.38</v>
      </c>
      <c r="J65" s="1">
        <v>14.02</v>
      </c>
      <c r="K65" s="1">
        <v>14.19</v>
      </c>
      <c r="L65" s="1">
        <v>11.91</v>
      </c>
      <c r="M65" s="1">
        <v>15.2</v>
      </c>
      <c r="N65" s="1">
        <v>14.34</v>
      </c>
      <c r="O65" s="1">
        <v>14.19</v>
      </c>
      <c r="P65">
        <f t="shared" si="12"/>
        <v>0.86999999999999922</v>
      </c>
      <c r="Q65">
        <f t="shared" si="13"/>
        <v>0.82000000000000028</v>
      </c>
      <c r="R65">
        <f t="shared" si="14"/>
        <v>0.70999999999999908</v>
      </c>
      <c r="S65">
        <f t="shared" si="15"/>
        <v>0.77999999999999936</v>
      </c>
      <c r="T65">
        <f t="shared" si="16"/>
        <v>1.0099999999999998</v>
      </c>
      <c r="U65">
        <f t="shared" si="17"/>
        <v>0.83999999999999986</v>
      </c>
      <c r="V65">
        <f t="shared" si="18"/>
        <v>0.70999999999999908</v>
      </c>
      <c r="W65" t="s">
        <v>225</v>
      </c>
      <c r="X65" s="16">
        <v>0.64</v>
      </c>
      <c r="Y65" s="16">
        <v>0.77</v>
      </c>
      <c r="Z65" s="16">
        <v>0.54</v>
      </c>
      <c r="AA65" s="16"/>
      <c r="AB65" s="16"/>
      <c r="AC65" s="16"/>
      <c r="AD65" s="16"/>
      <c r="AE65" s="34">
        <v>3</v>
      </c>
    </row>
    <row r="66" spans="1:31" ht="30" x14ac:dyDescent="0.25">
      <c r="A66" s="15" t="s">
        <v>64</v>
      </c>
      <c r="B66" s="7">
        <v>16.28</v>
      </c>
      <c r="C66" s="1">
        <v>12.52</v>
      </c>
      <c r="D66" s="1">
        <v>14.76</v>
      </c>
      <c r="E66" s="1">
        <v>14.01</v>
      </c>
      <c r="F66" s="1">
        <v>13.69</v>
      </c>
      <c r="G66" s="1">
        <v>14.25</v>
      </c>
      <c r="H66" s="1">
        <v>14.01</v>
      </c>
      <c r="I66" s="1">
        <v>16.28</v>
      </c>
      <c r="J66" s="1">
        <v>12.6</v>
      </c>
      <c r="K66" s="1">
        <v>14.76</v>
      </c>
      <c r="L66" s="1">
        <v>14.17</v>
      </c>
      <c r="M66" s="1">
        <v>13.83</v>
      </c>
      <c r="N66" s="1">
        <v>14.33</v>
      </c>
      <c r="O66" s="1">
        <v>14.17</v>
      </c>
      <c r="P66">
        <f t="shared" si="12"/>
        <v>0</v>
      </c>
      <c r="Q66">
        <f t="shared" si="13"/>
        <v>8.0000000000000071E-2</v>
      </c>
      <c r="R66">
        <f t="shared" si="14"/>
        <v>0</v>
      </c>
      <c r="S66">
        <f t="shared" si="15"/>
        <v>0.16000000000000014</v>
      </c>
      <c r="T66">
        <f t="shared" si="16"/>
        <v>0.14000000000000057</v>
      </c>
      <c r="U66">
        <f t="shared" si="17"/>
        <v>8.0000000000000071E-2</v>
      </c>
      <c r="V66">
        <f t="shared" si="18"/>
        <v>0.16000000000000014</v>
      </c>
      <c r="W66" s="14" t="s">
        <v>226</v>
      </c>
      <c r="X66" s="16"/>
      <c r="Y66" s="16">
        <v>0.88</v>
      </c>
      <c r="Z66" s="16"/>
      <c r="AA66" s="16"/>
      <c r="AB66" s="16"/>
      <c r="AC66" s="16">
        <v>0.85</v>
      </c>
      <c r="AD66" s="16"/>
      <c r="AE66" s="34">
        <v>2</v>
      </c>
    </row>
    <row r="67" spans="1:31" ht="15.75" x14ac:dyDescent="0.25">
      <c r="A67" t="s">
        <v>65</v>
      </c>
      <c r="B67" s="7">
        <v>13.11</v>
      </c>
      <c r="C67" s="1">
        <v>10.119999999999999</v>
      </c>
      <c r="D67" s="1">
        <v>11.86</v>
      </c>
      <c r="E67" s="1">
        <v>9.4700000000000006</v>
      </c>
      <c r="F67" s="1">
        <v>11.04</v>
      </c>
      <c r="G67" s="1">
        <v>11.12</v>
      </c>
      <c r="H67" s="1">
        <v>11.04</v>
      </c>
      <c r="I67" s="1">
        <v>11.85</v>
      </c>
      <c r="J67" s="1">
        <v>9.43</v>
      </c>
      <c r="K67" s="1">
        <v>10.98</v>
      </c>
      <c r="L67" s="1">
        <v>9.67</v>
      </c>
      <c r="M67" s="1">
        <v>10.3</v>
      </c>
      <c r="N67" s="1">
        <v>10.45</v>
      </c>
      <c r="O67" s="1">
        <v>10.3</v>
      </c>
      <c r="P67">
        <f t="shared" si="12"/>
        <v>-1.2599999999999998</v>
      </c>
      <c r="Q67">
        <f t="shared" si="13"/>
        <v>-0.6899999999999995</v>
      </c>
      <c r="R67">
        <f t="shared" si="14"/>
        <v>-0.87999999999999901</v>
      </c>
      <c r="S67">
        <f t="shared" si="15"/>
        <v>0.19999999999999929</v>
      </c>
      <c r="T67">
        <f t="shared" si="16"/>
        <v>-0.73999999999999844</v>
      </c>
      <c r="U67">
        <f t="shared" si="17"/>
        <v>-0.66999999999999993</v>
      </c>
      <c r="V67">
        <f t="shared" si="18"/>
        <v>-0.73999999999999844</v>
      </c>
      <c r="X67" s="16"/>
      <c r="Y67" s="16">
        <v>0.89</v>
      </c>
      <c r="Z67" s="16"/>
      <c r="AA67" s="16"/>
      <c r="AB67" s="16">
        <v>0.5</v>
      </c>
      <c r="AC67" s="16">
        <v>0.52</v>
      </c>
      <c r="AD67" s="16"/>
      <c r="AE67" s="34">
        <v>3</v>
      </c>
    </row>
    <row r="68" spans="1:31" ht="15.75" x14ac:dyDescent="0.25">
      <c r="A68" t="s">
        <v>66</v>
      </c>
      <c r="B68" s="7">
        <v>14.42</v>
      </c>
      <c r="C68" s="1">
        <v>11.35</v>
      </c>
      <c r="D68" s="1">
        <v>12.46</v>
      </c>
      <c r="E68" s="1">
        <v>8.32</v>
      </c>
      <c r="F68" s="1">
        <v>11.65</v>
      </c>
      <c r="G68" s="1">
        <v>11.64</v>
      </c>
      <c r="H68" s="1">
        <v>11.65</v>
      </c>
      <c r="I68" s="1">
        <v>14.61</v>
      </c>
      <c r="J68" s="1">
        <v>11.24</v>
      </c>
      <c r="K68" s="1">
        <v>12.54</v>
      </c>
      <c r="L68" s="1">
        <v>7.78</v>
      </c>
      <c r="M68" s="1">
        <v>11.43</v>
      </c>
      <c r="N68" s="1">
        <v>11.52</v>
      </c>
      <c r="O68" s="1">
        <v>11.43</v>
      </c>
      <c r="P68">
        <f t="shared" si="12"/>
        <v>0.1899999999999995</v>
      </c>
      <c r="Q68">
        <f t="shared" si="13"/>
        <v>-0.10999999999999943</v>
      </c>
      <c r="R68">
        <f t="shared" si="14"/>
        <v>7.9999999999998295E-2</v>
      </c>
      <c r="S68">
        <f t="shared" si="15"/>
        <v>-0.54</v>
      </c>
      <c r="T68">
        <f t="shared" si="16"/>
        <v>-0.22000000000000064</v>
      </c>
      <c r="U68">
        <f t="shared" si="17"/>
        <v>-0.12000000000000099</v>
      </c>
      <c r="V68">
        <f t="shared" si="18"/>
        <v>-0.22000000000000064</v>
      </c>
      <c r="W68" t="s">
        <v>227</v>
      </c>
      <c r="X68" s="16"/>
      <c r="Y68" s="16">
        <v>0.94</v>
      </c>
      <c r="Z68" s="16">
        <v>0.53</v>
      </c>
      <c r="AA68" s="16"/>
      <c r="AB68" s="16"/>
      <c r="AC68" s="16"/>
      <c r="AD68" s="16"/>
      <c r="AE68" s="34">
        <v>2</v>
      </c>
    </row>
    <row r="69" spans="1:31" ht="15.75" x14ac:dyDescent="0.25">
      <c r="A69" t="s">
        <v>67</v>
      </c>
      <c r="B69" s="7">
        <v>19.63</v>
      </c>
      <c r="C69" s="1">
        <v>16.52</v>
      </c>
      <c r="D69" s="1">
        <v>16.649999999999999</v>
      </c>
      <c r="E69" s="1">
        <v>13.29</v>
      </c>
      <c r="F69" s="1">
        <v>18.14</v>
      </c>
      <c r="G69" s="1">
        <v>16.84</v>
      </c>
      <c r="H69" s="1">
        <v>16.649999999999999</v>
      </c>
      <c r="I69" s="1">
        <v>18.36</v>
      </c>
      <c r="J69" s="1">
        <v>14.97</v>
      </c>
      <c r="K69" s="1">
        <v>15.9</v>
      </c>
      <c r="L69" s="1">
        <v>12.82</v>
      </c>
      <c r="M69" s="1">
        <v>16.41</v>
      </c>
      <c r="N69" s="1">
        <v>15.69</v>
      </c>
      <c r="O69" s="1">
        <v>15.9</v>
      </c>
      <c r="P69">
        <f t="shared" si="12"/>
        <v>-1.2699999999999996</v>
      </c>
      <c r="Q69">
        <f t="shared" si="13"/>
        <v>-1.5499999999999989</v>
      </c>
      <c r="R69">
        <f t="shared" si="14"/>
        <v>-0.74999999999999822</v>
      </c>
      <c r="S69">
        <f t="shared" si="15"/>
        <v>-0.46999999999999886</v>
      </c>
      <c r="T69">
        <f t="shared" si="16"/>
        <v>-1.7300000000000004</v>
      </c>
      <c r="U69">
        <f t="shared" si="17"/>
        <v>-1.1500000000000004</v>
      </c>
      <c r="V69">
        <f t="shared" si="18"/>
        <v>-0.74999999999999822</v>
      </c>
      <c r="W69" t="s">
        <v>228</v>
      </c>
      <c r="X69" s="16"/>
      <c r="Y69" s="16">
        <v>0.92</v>
      </c>
      <c r="Z69" s="16"/>
      <c r="AA69" s="16"/>
      <c r="AB69" s="16">
        <v>0.72</v>
      </c>
      <c r="AC69" s="16"/>
      <c r="AD69" s="16"/>
      <c r="AE69" s="34">
        <v>2</v>
      </c>
    </row>
    <row r="70" spans="1:31" ht="15.75" x14ac:dyDescent="0.25">
      <c r="A70" t="s">
        <v>68</v>
      </c>
      <c r="B70" s="7">
        <v>15.51</v>
      </c>
      <c r="C70" s="1">
        <v>11.89</v>
      </c>
      <c r="D70" s="1">
        <v>13.97</v>
      </c>
      <c r="E70" s="1">
        <v>11.93</v>
      </c>
      <c r="F70" s="1">
        <v>13.5</v>
      </c>
      <c r="G70" s="1">
        <v>13.36</v>
      </c>
      <c r="H70" s="1">
        <v>13.5</v>
      </c>
      <c r="I70" s="1">
        <v>15.64</v>
      </c>
      <c r="J70" s="1">
        <v>12.32</v>
      </c>
      <c r="K70" s="1">
        <v>14.07</v>
      </c>
      <c r="L70" s="1">
        <v>12.55</v>
      </c>
      <c r="M70" s="1">
        <v>14.04</v>
      </c>
      <c r="N70" s="1">
        <v>13.72</v>
      </c>
      <c r="O70" s="1">
        <v>14.04</v>
      </c>
      <c r="P70">
        <f t="shared" si="12"/>
        <v>0.13000000000000078</v>
      </c>
      <c r="Q70">
        <f t="shared" si="13"/>
        <v>0.42999999999999972</v>
      </c>
      <c r="R70">
        <f t="shared" si="14"/>
        <v>9.9999999999999645E-2</v>
      </c>
      <c r="S70">
        <f t="shared" si="15"/>
        <v>0.62000000000000099</v>
      </c>
      <c r="T70">
        <f t="shared" si="16"/>
        <v>0.53999999999999915</v>
      </c>
      <c r="U70">
        <f t="shared" si="17"/>
        <v>0.36000000000000121</v>
      </c>
      <c r="V70">
        <f t="shared" si="18"/>
        <v>0.53999999999999915</v>
      </c>
      <c r="W70" t="s">
        <v>229</v>
      </c>
      <c r="X70" s="16"/>
      <c r="Y70" s="16"/>
      <c r="Z70" s="16"/>
      <c r="AA70" s="16"/>
      <c r="AB70" s="16">
        <v>0.83</v>
      </c>
      <c r="AC70" s="16"/>
      <c r="AD70" s="16"/>
      <c r="AE70" s="34">
        <v>1</v>
      </c>
    </row>
    <row r="71" spans="1:31" ht="15.75" x14ac:dyDescent="0.25">
      <c r="A71" t="s">
        <v>69</v>
      </c>
      <c r="B71" s="7">
        <v>15.83</v>
      </c>
      <c r="C71" s="1">
        <v>11.9</v>
      </c>
      <c r="D71" s="1">
        <v>14.31</v>
      </c>
      <c r="E71" s="1">
        <v>11.82</v>
      </c>
      <c r="F71" s="1">
        <v>13.07</v>
      </c>
      <c r="G71" s="1">
        <v>13.39</v>
      </c>
      <c r="H71" s="1">
        <v>13.07</v>
      </c>
      <c r="I71" s="1">
        <v>15.21</v>
      </c>
      <c r="J71" s="1">
        <v>12</v>
      </c>
      <c r="K71" s="1">
        <v>13.56</v>
      </c>
      <c r="L71" s="1">
        <v>12.06</v>
      </c>
      <c r="M71" s="1">
        <v>14.03</v>
      </c>
      <c r="N71" s="1">
        <v>13.37</v>
      </c>
      <c r="O71" s="1">
        <v>13.56</v>
      </c>
      <c r="P71">
        <f t="shared" si="12"/>
        <v>-0.61999999999999922</v>
      </c>
      <c r="Q71">
        <f t="shared" si="13"/>
        <v>9.9999999999999645E-2</v>
      </c>
      <c r="R71">
        <f t="shared" si="14"/>
        <v>-0.75</v>
      </c>
      <c r="S71">
        <f t="shared" si="15"/>
        <v>0.24000000000000021</v>
      </c>
      <c r="T71">
        <f t="shared" si="16"/>
        <v>0.95999999999999908</v>
      </c>
      <c r="U71">
        <f t="shared" si="17"/>
        <v>-2.000000000000135E-2</v>
      </c>
      <c r="V71">
        <f t="shared" si="18"/>
        <v>0.49000000000000021</v>
      </c>
      <c r="W71" t="s">
        <v>230</v>
      </c>
      <c r="X71" s="16">
        <v>0.5</v>
      </c>
      <c r="Y71" s="16">
        <v>0.75</v>
      </c>
      <c r="Z71" s="16"/>
      <c r="AA71" s="16"/>
      <c r="AB71" s="16">
        <v>0.61</v>
      </c>
      <c r="AC71" s="16"/>
      <c r="AD71" s="16"/>
      <c r="AE71" s="34">
        <v>3</v>
      </c>
    </row>
    <row r="72" spans="1:31" ht="15.75" x14ac:dyDescent="0.25">
      <c r="A72" t="s">
        <v>70</v>
      </c>
      <c r="B72" s="7">
        <v>12.09</v>
      </c>
      <c r="C72" s="1">
        <v>10.199999999999999</v>
      </c>
      <c r="D72" s="1">
        <v>11.21</v>
      </c>
      <c r="E72" s="1">
        <v>10.3</v>
      </c>
      <c r="F72" s="1">
        <v>10.85</v>
      </c>
      <c r="G72" s="1">
        <v>10.93</v>
      </c>
      <c r="H72" s="1">
        <v>10.85</v>
      </c>
      <c r="Q72">
        <f t="shared" ref="Q72:V72" si="21">J73-C72</f>
        <v>3.9800000000000004</v>
      </c>
      <c r="R72">
        <f t="shared" si="21"/>
        <v>3.6599999999999984</v>
      </c>
      <c r="S72">
        <f t="shared" si="21"/>
        <v>1.0499999999999989</v>
      </c>
      <c r="T72">
        <f t="shared" si="21"/>
        <v>4.68</v>
      </c>
      <c r="U72">
        <f t="shared" si="21"/>
        <v>3.7300000000000004</v>
      </c>
      <c r="V72">
        <f t="shared" si="21"/>
        <v>4.0199999999999996</v>
      </c>
      <c r="X72" s="16"/>
      <c r="Y72" s="16">
        <v>0.65</v>
      </c>
      <c r="Z72" s="16">
        <v>0.6</v>
      </c>
      <c r="AA72" s="16"/>
      <c r="AB72" s="16"/>
      <c r="AC72" s="16">
        <v>0.68</v>
      </c>
      <c r="AD72" s="16"/>
      <c r="AE72" s="34">
        <v>3</v>
      </c>
    </row>
    <row r="73" spans="1:31" ht="15.75" x14ac:dyDescent="0.25">
      <c r="A73" t="s">
        <v>71</v>
      </c>
      <c r="B73" s="7">
        <v>15.91</v>
      </c>
      <c r="C73" s="1">
        <v>12.58</v>
      </c>
      <c r="D73" s="1">
        <v>14.35</v>
      </c>
      <c r="E73" s="1">
        <v>11.87</v>
      </c>
      <c r="F73" s="1">
        <v>13.27</v>
      </c>
      <c r="G73" s="1">
        <v>13.6</v>
      </c>
      <c r="H73" s="1">
        <v>13.27</v>
      </c>
      <c r="I73" s="1">
        <v>17.38</v>
      </c>
      <c r="J73" s="1">
        <v>14.18</v>
      </c>
      <c r="K73" s="1">
        <v>14.87</v>
      </c>
      <c r="L73" s="1">
        <v>11.35</v>
      </c>
      <c r="M73" s="1">
        <v>15.53</v>
      </c>
      <c r="N73" s="1">
        <v>14.66</v>
      </c>
      <c r="O73" s="1">
        <v>14.87</v>
      </c>
      <c r="P73">
        <f t="shared" si="12"/>
        <v>1.4699999999999989</v>
      </c>
      <c r="Q73">
        <f t="shared" ref="Q73" si="22">J73-C73</f>
        <v>1.5999999999999996</v>
      </c>
      <c r="R73">
        <f t="shared" ref="R73" si="23">K73-D73</f>
        <v>0.51999999999999957</v>
      </c>
      <c r="S73">
        <f t="shared" ref="S73" si="24">L73-E73</f>
        <v>-0.51999999999999957</v>
      </c>
      <c r="T73">
        <f t="shared" ref="T73" si="25">M73-F73</f>
        <v>2.2599999999999998</v>
      </c>
      <c r="U73">
        <f t="shared" ref="U73" si="26">N73-G73</f>
        <v>1.0600000000000005</v>
      </c>
      <c r="V73">
        <f t="shared" ref="V73" si="27">O73-H73</f>
        <v>1.5999999999999996</v>
      </c>
      <c r="W73" t="s">
        <v>231</v>
      </c>
      <c r="X73" s="16"/>
      <c r="Y73" s="16">
        <v>0.95</v>
      </c>
      <c r="Z73" s="16"/>
      <c r="AA73" s="16"/>
      <c r="AB73" s="16"/>
      <c r="AC73" s="16">
        <v>0.94</v>
      </c>
      <c r="AD73" s="16"/>
      <c r="AE73" s="34">
        <v>2</v>
      </c>
    </row>
    <row r="74" spans="1:31" ht="15.75" x14ac:dyDescent="0.25">
      <c r="A74" t="s">
        <v>72</v>
      </c>
      <c r="B74" s="7">
        <v>10.47</v>
      </c>
      <c r="C74" s="1">
        <v>7.49</v>
      </c>
      <c r="D74" s="1">
        <v>10.130000000000001</v>
      </c>
      <c r="E74" s="1">
        <v>9.84</v>
      </c>
      <c r="F74" s="1">
        <v>8.39</v>
      </c>
      <c r="G74" s="1">
        <v>9.18</v>
      </c>
      <c r="H74" s="1">
        <v>9.84</v>
      </c>
      <c r="I74" s="1">
        <v>10.46</v>
      </c>
      <c r="J74" s="1">
        <v>8</v>
      </c>
      <c r="K74" s="1">
        <v>10.5</v>
      </c>
      <c r="L74" s="1">
        <v>10.86</v>
      </c>
      <c r="M74" s="1">
        <v>9.0500000000000007</v>
      </c>
      <c r="N74" s="1">
        <v>9.7799999999999994</v>
      </c>
      <c r="O74" s="1">
        <v>10.46</v>
      </c>
      <c r="P74">
        <f t="shared" si="12"/>
        <v>-9.9999999999997868E-3</v>
      </c>
      <c r="Q74">
        <f t="shared" si="13"/>
        <v>0.50999999999999979</v>
      </c>
      <c r="R74">
        <f t="shared" si="14"/>
        <v>0.36999999999999922</v>
      </c>
      <c r="S74">
        <f t="shared" si="15"/>
        <v>1.0199999999999996</v>
      </c>
      <c r="T74">
        <f t="shared" si="16"/>
        <v>0.66000000000000014</v>
      </c>
      <c r="U74">
        <f t="shared" si="17"/>
        <v>0.59999999999999964</v>
      </c>
      <c r="V74">
        <f t="shared" si="18"/>
        <v>0.62000000000000099</v>
      </c>
      <c r="W74" t="s">
        <v>233</v>
      </c>
      <c r="X74" s="16"/>
      <c r="Y74" s="16">
        <v>0.9</v>
      </c>
      <c r="Z74" s="16"/>
      <c r="AA74" s="16"/>
      <c r="AB74" s="16">
        <v>0.56999999999999995</v>
      </c>
      <c r="AC74" s="16"/>
      <c r="AD74" s="16"/>
      <c r="AE74" s="34">
        <v>2</v>
      </c>
    </row>
    <row r="75" spans="1:31" ht="15.75" x14ac:dyDescent="0.25">
      <c r="A75" s="30" t="s">
        <v>73</v>
      </c>
      <c r="B75" s="31"/>
      <c r="C75" s="30"/>
      <c r="D75" s="30"/>
      <c r="E75" s="30"/>
      <c r="F75" s="30"/>
      <c r="G75" s="30"/>
      <c r="H75" s="30"/>
      <c r="I75" s="32">
        <v>16.309999999999999</v>
      </c>
      <c r="J75" s="32">
        <v>14.25</v>
      </c>
      <c r="K75" s="32">
        <v>14.55</v>
      </c>
      <c r="L75" s="32">
        <v>13.89</v>
      </c>
      <c r="M75" s="32">
        <v>15.52</v>
      </c>
      <c r="N75" s="32">
        <v>14.91</v>
      </c>
      <c r="O75" s="32">
        <v>14.55</v>
      </c>
      <c r="P75" s="30"/>
      <c r="Q75" s="30">
        <f t="shared" si="13"/>
        <v>14.25</v>
      </c>
      <c r="R75" s="30">
        <f t="shared" si="14"/>
        <v>14.55</v>
      </c>
      <c r="S75" s="30">
        <f t="shared" si="15"/>
        <v>13.89</v>
      </c>
      <c r="T75" s="30">
        <f t="shared" si="16"/>
        <v>15.52</v>
      </c>
      <c r="U75" s="30">
        <f t="shared" si="17"/>
        <v>14.91</v>
      </c>
      <c r="V75" s="30">
        <f t="shared" si="18"/>
        <v>14.55</v>
      </c>
      <c r="W75" s="30"/>
      <c r="X75" s="29"/>
      <c r="Y75" s="29"/>
      <c r="Z75" s="29"/>
      <c r="AA75" s="29"/>
      <c r="AB75" s="29"/>
      <c r="AC75" s="29"/>
      <c r="AD75" s="29"/>
    </row>
    <row r="76" spans="1:31" ht="15.75" x14ac:dyDescent="0.25">
      <c r="A76" t="s">
        <v>74</v>
      </c>
      <c r="B76" s="7">
        <v>12.38</v>
      </c>
      <c r="C76" s="1">
        <v>10</v>
      </c>
      <c r="D76" s="1">
        <v>11.21</v>
      </c>
      <c r="E76" s="1">
        <v>9.27</v>
      </c>
      <c r="F76" s="1">
        <v>10.63</v>
      </c>
      <c r="G76" s="1">
        <v>10.7</v>
      </c>
      <c r="H76" s="1">
        <v>10.63</v>
      </c>
      <c r="I76" s="1">
        <v>12.02</v>
      </c>
      <c r="J76" s="1">
        <v>10.210000000000001</v>
      </c>
      <c r="K76" s="1">
        <v>11.21</v>
      </c>
      <c r="L76" s="1">
        <v>10.93</v>
      </c>
      <c r="M76" s="1">
        <v>11.21</v>
      </c>
      <c r="N76" s="1">
        <v>11.12</v>
      </c>
      <c r="O76" s="1">
        <v>11.21</v>
      </c>
      <c r="P76">
        <f t="shared" si="12"/>
        <v>-0.36000000000000121</v>
      </c>
      <c r="Q76">
        <f t="shared" si="13"/>
        <v>0.21000000000000085</v>
      </c>
      <c r="R76">
        <f t="shared" si="14"/>
        <v>0</v>
      </c>
      <c r="S76">
        <f t="shared" si="15"/>
        <v>1.6600000000000001</v>
      </c>
      <c r="T76">
        <f t="shared" si="16"/>
        <v>0.58000000000000007</v>
      </c>
      <c r="U76">
        <f t="shared" si="17"/>
        <v>0.41999999999999993</v>
      </c>
      <c r="V76">
        <f t="shared" si="18"/>
        <v>0.58000000000000007</v>
      </c>
      <c r="W76" t="s">
        <v>232</v>
      </c>
      <c r="X76" s="16"/>
      <c r="Y76" s="16">
        <v>0.83</v>
      </c>
      <c r="Z76" s="16"/>
      <c r="AA76" s="16">
        <v>0.56000000000000005</v>
      </c>
      <c r="AB76" s="16">
        <v>0.56000000000000005</v>
      </c>
      <c r="AC76" s="16">
        <v>0.69</v>
      </c>
      <c r="AD76" s="16"/>
      <c r="AE76" s="34">
        <v>4</v>
      </c>
    </row>
    <row r="77" spans="1:31" ht="15.75" x14ac:dyDescent="0.25">
      <c r="A77" t="s">
        <v>75</v>
      </c>
      <c r="B77" s="7">
        <v>13.04</v>
      </c>
      <c r="C77" s="1">
        <v>10.29</v>
      </c>
      <c r="D77" s="1">
        <v>10.95</v>
      </c>
      <c r="E77" s="1">
        <v>8.1199999999999992</v>
      </c>
      <c r="F77" s="1">
        <v>11.24</v>
      </c>
      <c r="G77" s="1">
        <v>10.73</v>
      </c>
      <c r="H77" s="1">
        <v>10.95</v>
      </c>
      <c r="I77" s="1">
        <v>12.46</v>
      </c>
      <c r="J77" s="1">
        <v>9.92</v>
      </c>
      <c r="K77" s="1">
        <v>10.25</v>
      </c>
      <c r="L77" s="1">
        <v>7.79</v>
      </c>
      <c r="M77" s="1">
        <v>10.86</v>
      </c>
      <c r="N77" s="1">
        <v>10.26</v>
      </c>
      <c r="O77" s="1">
        <v>10.25</v>
      </c>
      <c r="P77">
        <f t="shared" si="12"/>
        <v>-0.57999999999999829</v>
      </c>
      <c r="Q77">
        <f t="shared" si="13"/>
        <v>-0.36999999999999922</v>
      </c>
      <c r="R77">
        <f t="shared" si="14"/>
        <v>-0.69999999999999929</v>
      </c>
      <c r="S77">
        <f t="shared" si="15"/>
        <v>-0.32999999999999918</v>
      </c>
      <c r="T77">
        <f t="shared" si="16"/>
        <v>-0.38000000000000078</v>
      </c>
      <c r="U77">
        <f t="shared" si="17"/>
        <v>-0.47000000000000064</v>
      </c>
      <c r="V77">
        <f t="shared" si="18"/>
        <v>-0.69999999999999929</v>
      </c>
      <c r="X77" s="16"/>
      <c r="Y77" s="16">
        <v>0.93</v>
      </c>
      <c r="Z77" s="16">
        <v>0.56000000000000005</v>
      </c>
      <c r="AA77" s="16"/>
      <c r="AB77" s="16"/>
      <c r="AC77" s="16">
        <v>0.93</v>
      </c>
      <c r="AD77" s="16"/>
      <c r="AE77" s="34">
        <v>3</v>
      </c>
    </row>
    <row r="78" spans="1:31" ht="15.75" x14ac:dyDescent="0.25">
      <c r="A78" t="s">
        <v>76</v>
      </c>
      <c r="B78" s="7">
        <v>18.78</v>
      </c>
      <c r="C78" s="1">
        <v>15.94</v>
      </c>
      <c r="D78" s="1">
        <v>13.66</v>
      </c>
      <c r="E78" s="1">
        <v>8.8000000000000007</v>
      </c>
      <c r="F78" s="1">
        <v>17.899999999999999</v>
      </c>
      <c r="G78" s="1">
        <v>15.01</v>
      </c>
      <c r="H78" s="1">
        <v>15.94</v>
      </c>
      <c r="I78" s="1">
        <v>18.89</v>
      </c>
      <c r="J78" s="1">
        <v>15.92</v>
      </c>
      <c r="K78" s="1">
        <v>14.55</v>
      </c>
      <c r="L78" s="1">
        <v>9.8000000000000007</v>
      </c>
      <c r="M78" s="1">
        <v>17.82</v>
      </c>
      <c r="N78" s="1">
        <v>15.4</v>
      </c>
      <c r="O78" s="1">
        <v>15.92</v>
      </c>
      <c r="P78">
        <f t="shared" si="12"/>
        <v>0.10999999999999943</v>
      </c>
      <c r="Q78">
        <f t="shared" si="13"/>
        <v>-1.9999999999999574E-2</v>
      </c>
      <c r="R78">
        <f t="shared" si="14"/>
        <v>0.89000000000000057</v>
      </c>
      <c r="S78">
        <f t="shared" si="15"/>
        <v>1</v>
      </c>
      <c r="T78">
        <f t="shared" si="16"/>
        <v>-7.9999999999998295E-2</v>
      </c>
      <c r="U78">
        <f t="shared" si="17"/>
        <v>0.39000000000000057</v>
      </c>
      <c r="V78">
        <f t="shared" si="18"/>
        <v>-1.9999999999999574E-2</v>
      </c>
      <c r="W78" t="s">
        <v>234</v>
      </c>
      <c r="X78" s="16"/>
      <c r="Y78" s="16">
        <v>0.56999999999999995</v>
      </c>
      <c r="Z78" s="16">
        <v>0.73</v>
      </c>
      <c r="AA78" s="16"/>
      <c r="AB78" s="16"/>
      <c r="AC78" s="16"/>
      <c r="AD78" s="16"/>
      <c r="AE78" s="34">
        <v>2</v>
      </c>
    </row>
    <row r="79" spans="1:31" ht="15.75" x14ac:dyDescent="0.25">
      <c r="A79" t="s">
        <v>77</v>
      </c>
      <c r="B79" s="7">
        <v>12.3</v>
      </c>
      <c r="C79" s="1">
        <v>9.9499999999999993</v>
      </c>
      <c r="D79" s="1">
        <v>11.86</v>
      </c>
      <c r="E79" s="1">
        <v>12.65</v>
      </c>
      <c r="F79" s="1">
        <v>11.32</v>
      </c>
      <c r="G79" s="1">
        <v>11.62</v>
      </c>
      <c r="H79" s="1">
        <v>11.86</v>
      </c>
      <c r="I79" s="1">
        <v>11.74</v>
      </c>
      <c r="J79" s="1">
        <v>9.58</v>
      </c>
      <c r="K79" s="1">
        <v>11.49</v>
      </c>
      <c r="L79" s="1">
        <v>12.84</v>
      </c>
      <c r="M79" s="1">
        <v>10.84</v>
      </c>
      <c r="N79" s="1">
        <v>11.3</v>
      </c>
      <c r="O79" s="1">
        <v>11.49</v>
      </c>
      <c r="P79">
        <f t="shared" si="12"/>
        <v>-0.5600000000000005</v>
      </c>
      <c r="Q79">
        <f t="shared" si="13"/>
        <v>-0.36999999999999922</v>
      </c>
      <c r="R79">
        <f t="shared" si="14"/>
        <v>-0.36999999999999922</v>
      </c>
      <c r="S79">
        <f t="shared" si="15"/>
        <v>0.1899999999999995</v>
      </c>
      <c r="T79">
        <f t="shared" si="16"/>
        <v>-0.48000000000000043</v>
      </c>
      <c r="U79">
        <f t="shared" si="17"/>
        <v>-0.31999999999999851</v>
      </c>
      <c r="V79">
        <f t="shared" si="18"/>
        <v>-0.36999999999999922</v>
      </c>
      <c r="X79" s="16"/>
      <c r="Y79" s="16">
        <v>0.92</v>
      </c>
      <c r="Z79" s="16">
        <v>0.56999999999999995</v>
      </c>
      <c r="AA79" s="16">
        <v>0.51</v>
      </c>
      <c r="AB79" s="16">
        <v>0.54</v>
      </c>
      <c r="AC79" s="16"/>
      <c r="AD79" s="16"/>
      <c r="AE79" s="34">
        <v>4</v>
      </c>
    </row>
    <row r="80" spans="1:31" ht="15.75" x14ac:dyDescent="0.25">
      <c r="A80" t="s">
        <v>78</v>
      </c>
      <c r="B80" s="7">
        <v>16.05</v>
      </c>
      <c r="C80" s="1">
        <v>13.31</v>
      </c>
      <c r="D80" s="1">
        <v>14.55</v>
      </c>
      <c r="E80" s="1">
        <v>14.44</v>
      </c>
      <c r="F80" s="1">
        <v>14.7</v>
      </c>
      <c r="G80" s="1">
        <v>14.61</v>
      </c>
      <c r="H80" s="1">
        <v>14.55</v>
      </c>
      <c r="I80" s="1">
        <v>15.66</v>
      </c>
      <c r="J80" s="1">
        <v>12.49</v>
      </c>
      <c r="K80" s="1">
        <v>14.31</v>
      </c>
      <c r="L80" s="1">
        <v>14.04</v>
      </c>
      <c r="M80" s="1">
        <v>13.44</v>
      </c>
      <c r="N80" s="1">
        <v>13.99</v>
      </c>
      <c r="O80" s="1">
        <v>14.04</v>
      </c>
      <c r="P80">
        <f t="shared" si="12"/>
        <v>-0.39000000000000057</v>
      </c>
      <c r="Q80">
        <f t="shared" si="13"/>
        <v>-0.82000000000000028</v>
      </c>
      <c r="R80">
        <f t="shared" si="14"/>
        <v>-0.24000000000000021</v>
      </c>
      <c r="S80">
        <f t="shared" si="15"/>
        <v>-0.40000000000000036</v>
      </c>
      <c r="T80">
        <f t="shared" si="16"/>
        <v>-1.2599999999999998</v>
      </c>
      <c r="U80">
        <f t="shared" si="17"/>
        <v>-0.61999999999999922</v>
      </c>
      <c r="V80">
        <f t="shared" si="18"/>
        <v>-0.51000000000000156</v>
      </c>
      <c r="W80" t="s">
        <v>235</v>
      </c>
      <c r="X80" s="16"/>
      <c r="Y80" s="16">
        <v>0.87</v>
      </c>
      <c r="Z80" s="16"/>
      <c r="AA80" s="16"/>
      <c r="AB80" s="16"/>
      <c r="AC80" s="16">
        <v>0.86</v>
      </c>
      <c r="AD80" s="16"/>
      <c r="AE80" s="34">
        <v>2</v>
      </c>
    </row>
    <row r="81" spans="1:34" ht="15.75" x14ac:dyDescent="0.25">
      <c r="A81" t="s">
        <v>79</v>
      </c>
      <c r="B81" s="7">
        <v>14.21</v>
      </c>
      <c r="C81" s="1">
        <v>11.01</v>
      </c>
      <c r="D81" s="1">
        <v>13.02</v>
      </c>
      <c r="E81" s="1">
        <v>10.199999999999999</v>
      </c>
      <c r="F81" s="1">
        <v>11.32</v>
      </c>
      <c r="G81" s="1">
        <v>11.95</v>
      </c>
      <c r="H81" s="1">
        <v>11.32</v>
      </c>
      <c r="I81" s="1">
        <v>12.28</v>
      </c>
      <c r="J81" s="1">
        <v>9.3000000000000007</v>
      </c>
      <c r="K81" s="1">
        <v>11.66</v>
      </c>
      <c r="L81" s="1">
        <v>9.3800000000000008</v>
      </c>
      <c r="M81" s="1">
        <v>9.4600000000000009</v>
      </c>
      <c r="N81" s="1">
        <v>10.42</v>
      </c>
      <c r="O81" s="1">
        <v>9.4600000000000009</v>
      </c>
      <c r="P81">
        <f t="shared" si="12"/>
        <v>-1.9300000000000015</v>
      </c>
      <c r="Q81">
        <f t="shared" si="13"/>
        <v>-1.7099999999999991</v>
      </c>
      <c r="R81">
        <f t="shared" si="14"/>
        <v>-1.3599999999999994</v>
      </c>
      <c r="S81">
        <f t="shared" si="15"/>
        <v>-0.81999999999999851</v>
      </c>
      <c r="T81">
        <f t="shared" si="16"/>
        <v>-1.8599999999999994</v>
      </c>
      <c r="U81">
        <f t="shared" si="17"/>
        <v>-1.5299999999999994</v>
      </c>
      <c r="V81">
        <f t="shared" si="18"/>
        <v>-1.8599999999999994</v>
      </c>
      <c r="W81" t="s">
        <v>236</v>
      </c>
      <c r="X81" s="16"/>
      <c r="Y81" s="16">
        <v>0.93</v>
      </c>
      <c r="Z81" s="16">
        <v>0.55000000000000004</v>
      </c>
      <c r="AA81" s="16"/>
      <c r="AB81" s="16"/>
      <c r="AC81" s="16"/>
      <c r="AD81" s="16"/>
      <c r="AE81" s="34">
        <v>2</v>
      </c>
    </row>
    <row r="82" spans="1:34" ht="15.75" x14ac:dyDescent="0.25">
      <c r="A82" t="s">
        <v>80</v>
      </c>
      <c r="B82" s="7">
        <v>14.89</v>
      </c>
      <c r="C82" s="1">
        <v>12.02</v>
      </c>
      <c r="D82" s="1">
        <v>13.56</v>
      </c>
      <c r="E82" s="1">
        <v>11.09</v>
      </c>
      <c r="F82" s="1">
        <v>12.29</v>
      </c>
      <c r="G82" s="1">
        <v>12.77</v>
      </c>
      <c r="H82" s="1">
        <v>12.29</v>
      </c>
      <c r="I82" s="1">
        <v>15.27</v>
      </c>
      <c r="J82" s="1">
        <v>12.35</v>
      </c>
      <c r="K82" s="1">
        <v>13.73</v>
      </c>
      <c r="L82" s="1">
        <v>11.07</v>
      </c>
      <c r="M82" s="1">
        <v>12.88</v>
      </c>
      <c r="N82" s="1">
        <v>13.06</v>
      </c>
      <c r="O82" s="1">
        <v>12.88</v>
      </c>
      <c r="P82">
        <f t="shared" ref="P82:P83" si="28">I82-B82</f>
        <v>0.37999999999999901</v>
      </c>
      <c r="Q82">
        <f t="shared" ref="Q82:Q83" si="29">J82-C82</f>
        <v>0.33000000000000007</v>
      </c>
      <c r="R82">
        <f t="shared" ref="R82:R83" si="30">K82-D82</f>
        <v>0.16999999999999993</v>
      </c>
      <c r="S82">
        <f t="shared" ref="S82:S83" si="31">L82-E82</f>
        <v>-1.9999999999999574E-2</v>
      </c>
      <c r="T82">
        <f t="shared" ref="T82:T83" si="32">M82-F82</f>
        <v>0.59000000000000163</v>
      </c>
      <c r="U82">
        <f t="shared" ref="U82:U83" si="33">N82-G82</f>
        <v>0.29000000000000092</v>
      </c>
      <c r="V82">
        <f t="shared" ref="V82:V83" si="34">O82-H82</f>
        <v>0.59000000000000163</v>
      </c>
      <c r="X82" s="16"/>
      <c r="Y82" s="16">
        <v>0.79</v>
      </c>
      <c r="Z82" s="16">
        <v>0.56000000000000005</v>
      </c>
      <c r="AA82" s="16"/>
      <c r="AB82" s="16"/>
      <c r="AC82" s="16"/>
      <c r="AD82" s="16"/>
      <c r="AE82" s="34">
        <v>2</v>
      </c>
    </row>
    <row r="83" spans="1:34" ht="15.75" x14ac:dyDescent="0.25">
      <c r="A83" t="s">
        <v>81</v>
      </c>
      <c r="B83" s="7">
        <v>14.25</v>
      </c>
      <c r="C83" s="1">
        <v>11.58</v>
      </c>
      <c r="D83" s="1">
        <v>13.02</v>
      </c>
      <c r="E83" s="1">
        <v>11.32</v>
      </c>
      <c r="F83" s="1">
        <v>12.37</v>
      </c>
      <c r="G83" s="1">
        <v>12.51</v>
      </c>
      <c r="H83" s="1">
        <v>12.37</v>
      </c>
      <c r="I83" s="1">
        <v>11.09</v>
      </c>
      <c r="J83" s="1">
        <v>9.19</v>
      </c>
      <c r="K83" s="1">
        <v>10.75</v>
      </c>
      <c r="L83" s="1">
        <v>11.07</v>
      </c>
      <c r="M83" s="1">
        <v>10.27</v>
      </c>
      <c r="N83" s="1">
        <v>10.47</v>
      </c>
      <c r="O83" s="1">
        <v>10.75</v>
      </c>
      <c r="P83">
        <f t="shared" si="28"/>
        <v>-3.16</v>
      </c>
      <c r="Q83">
        <f t="shared" si="29"/>
        <v>-2.3900000000000006</v>
      </c>
      <c r="R83">
        <f t="shared" si="30"/>
        <v>-2.2699999999999996</v>
      </c>
      <c r="S83">
        <f t="shared" si="31"/>
        <v>-0.25</v>
      </c>
      <c r="T83">
        <f t="shared" si="32"/>
        <v>-2.0999999999999996</v>
      </c>
      <c r="U83">
        <f t="shared" si="33"/>
        <v>-2.0399999999999991</v>
      </c>
      <c r="V83">
        <f t="shared" si="34"/>
        <v>-1.6199999999999992</v>
      </c>
      <c r="X83" s="16"/>
      <c r="Y83" s="16">
        <v>0.85</v>
      </c>
      <c r="Z83" s="16">
        <v>0.67</v>
      </c>
      <c r="AA83" s="16"/>
      <c r="AB83" s="16"/>
      <c r="AC83" s="16"/>
      <c r="AD83" s="16"/>
      <c r="AE83" s="34">
        <v>2</v>
      </c>
    </row>
    <row r="84" spans="1:34" ht="27" customHeight="1" x14ac:dyDescent="0.25">
      <c r="A84" t="s">
        <v>246</v>
      </c>
      <c r="B84" s="7">
        <f>AVERAGE(B2:B83)</f>
        <v>13.674936708860759</v>
      </c>
      <c r="C84" s="7">
        <f t="shared" ref="C84:V84" si="35">AVERAGE(C2:C83)</f>
        <v>10.985569620253168</v>
      </c>
      <c r="D84" s="7">
        <f t="shared" si="35"/>
        <v>12.244303797468358</v>
      </c>
      <c r="E84" s="7">
        <f t="shared" si="35"/>
        <v>10.650506329113924</v>
      </c>
      <c r="F84" s="7">
        <f t="shared" si="35"/>
        <v>11.955696202531646</v>
      </c>
      <c r="G84" s="7">
        <f t="shared" si="35"/>
        <v>11.894683544303799</v>
      </c>
      <c r="H84" s="7">
        <f t="shared" si="35"/>
        <v>11.912531645569624</v>
      </c>
      <c r="I84" s="7">
        <f t="shared" si="35"/>
        <v>13.554675324675324</v>
      </c>
      <c r="J84" s="7">
        <f t="shared" si="35"/>
        <v>10.948181818181819</v>
      </c>
      <c r="K84" s="7">
        <f t="shared" si="35"/>
        <v>12.174025974025971</v>
      </c>
      <c r="L84" s="7">
        <f t="shared" si="35"/>
        <v>10.684415584415584</v>
      </c>
      <c r="M84" s="7">
        <f t="shared" si="35"/>
        <v>11.908571428571433</v>
      </c>
      <c r="N84" s="7">
        <f t="shared" si="35"/>
        <v>13.283246753246749</v>
      </c>
      <c r="O84" s="7">
        <f t="shared" si="35"/>
        <v>11.821688311688311</v>
      </c>
      <c r="P84" s="7">
        <f t="shared" si="35"/>
        <v>-0.25644736842105276</v>
      </c>
      <c r="Q84" s="7">
        <f t="shared" si="35"/>
        <v>6.341463414634152E-2</v>
      </c>
      <c r="R84" s="7">
        <f t="shared" si="35"/>
        <v>3.5365853658536679E-2</v>
      </c>
      <c r="S84" s="7">
        <f t="shared" si="35"/>
        <v>9.5731707317073256E-2</v>
      </c>
      <c r="T84" s="7">
        <f t="shared" si="35"/>
        <v>5.0243902439024421E-2</v>
      </c>
      <c r="U84" s="7">
        <f t="shared" si="35"/>
        <v>1.4021951219512194</v>
      </c>
      <c r="V84" s="7">
        <f t="shared" si="35"/>
        <v>5.48780487804901E-3</v>
      </c>
      <c r="W84" s="7"/>
      <c r="X84" s="24">
        <f>COUNT(X2:X83)</f>
        <v>9</v>
      </c>
      <c r="Y84" s="24">
        <f>COUNT(Y2:Y83)</f>
        <v>72</v>
      </c>
      <c r="Z84" s="24">
        <f>COUNT(Z2:Z83)</f>
        <v>31</v>
      </c>
      <c r="AA84" s="24">
        <f t="shared" ref="AA84:AD84" si="36">COUNT(AA2:AA83)</f>
        <v>6</v>
      </c>
      <c r="AB84" s="24">
        <f t="shared" si="36"/>
        <v>30</v>
      </c>
      <c r="AC84" s="24">
        <f t="shared" si="36"/>
        <v>36</v>
      </c>
      <c r="AD84" s="24">
        <f t="shared" si="36"/>
        <v>4</v>
      </c>
    </row>
    <row r="85" spans="1:34" ht="27" customHeight="1" x14ac:dyDescent="0.25">
      <c r="A85" t="s">
        <v>249</v>
      </c>
      <c r="B85" s="7">
        <f>STDEV(B2:B84)</f>
        <v>2.4875242500784864</v>
      </c>
      <c r="C85" s="7">
        <f t="shared" ref="C85:F85" si="37">STDEV(C2:C84)</f>
        <v>2.3066852467190873</v>
      </c>
      <c r="D85" s="7">
        <f t="shared" si="37"/>
        <v>1.784213249688857</v>
      </c>
      <c r="E85" s="7">
        <f t="shared" si="37"/>
        <v>1.8236692035245858</v>
      </c>
      <c r="F85" s="7">
        <f t="shared" si="37"/>
        <v>2.7898263107971499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AH85" t="s">
        <v>251</v>
      </c>
    </row>
    <row r="86" spans="1:34" x14ac:dyDescent="0.25">
      <c r="B86" s="6">
        <f>MIN(B1:B83)</f>
        <v>7.29</v>
      </c>
      <c r="C86" s="6">
        <f t="shared" ref="C86:F86" si="38">MIN(C1:C83)</f>
        <v>5.33</v>
      </c>
      <c r="D86" s="6">
        <f t="shared" si="38"/>
        <v>7.49</v>
      </c>
      <c r="E86" s="6">
        <f t="shared" si="38"/>
        <v>6.18</v>
      </c>
      <c r="F86" s="6">
        <f t="shared" si="38"/>
        <v>6.26</v>
      </c>
    </row>
    <row r="87" spans="1:34" x14ac:dyDescent="0.25">
      <c r="A87" t="s">
        <v>248</v>
      </c>
      <c r="B87" s="38">
        <f>MEDIAN(B2:B84)</f>
        <v>13.495000000000001</v>
      </c>
      <c r="C87" s="38">
        <f t="shared" ref="C87:F87" si="39">MEDIAN(C2:C84)</f>
        <v>10.895</v>
      </c>
      <c r="D87" s="38">
        <f t="shared" si="39"/>
        <v>12.3</v>
      </c>
      <c r="E87" s="38">
        <f t="shared" si="39"/>
        <v>10.719999999999999</v>
      </c>
      <c r="F87" s="38">
        <f t="shared" si="39"/>
        <v>11.805</v>
      </c>
    </row>
    <row r="88" spans="1:34" x14ac:dyDescent="0.25">
      <c r="A88" t="s">
        <v>250</v>
      </c>
      <c r="B88" s="38">
        <f>MAX(B2:B84)</f>
        <v>19.63</v>
      </c>
      <c r="C88" s="38">
        <f t="shared" ref="C88:F88" si="40">MAX(C2:C84)</f>
        <v>16.52</v>
      </c>
      <c r="D88" s="38">
        <f t="shared" si="40"/>
        <v>16.649999999999999</v>
      </c>
      <c r="E88" s="38">
        <f t="shared" si="40"/>
        <v>14.77</v>
      </c>
      <c r="F88" s="38">
        <f t="shared" si="40"/>
        <v>18.600000000000001</v>
      </c>
    </row>
    <row r="89" spans="1:34" x14ac:dyDescent="0.25">
      <c r="A89" t="s">
        <v>247</v>
      </c>
      <c r="B89" s="38">
        <f>MIN(B2:B84)</f>
        <v>7.29</v>
      </c>
      <c r="C89" s="38">
        <f t="shared" ref="C89:F89" si="41">MIN(C2:C84)</f>
        <v>5.33</v>
      </c>
      <c r="D89" s="38">
        <f t="shared" si="41"/>
        <v>7.49</v>
      </c>
      <c r="E89" s="38">
        <f t="shared" si="41"/>
        <v>6.18</v>
      </c>
      <c r="F89" s="38">
        <f t="shared" si="41"/>
        <v>6.26</v>
      </c>
      <c r="W89" s="35" t="s">
        <v>237</v>
      </c>
      <c r="X89" s="24" t="s">
        <v>168</v>
      </c>
      <c r="Y89" s="24" t="s">
        <v>169</v>
      </c>
      <c r="Z89" s="24" t="s">
        <v>170</v>
      </c>
      <c r="AA89" s="24" t="s">
        <v>171</v>
      </c>
      <c r="AB89" s="24" t="s">
        <v>174</v>
      </c>
      <c r="AC89" s="24" t="s">
        <v>175</v>
      </c>
      <c r="AD89" s="24" t="s">
        <v>179</v>
      </c>
    </row>
    <row r="90" spans="1:34" hidden="1" x14ac:dyDescent="0.25">
      <c r="B90" s="8"/>
      <c r="W90" s="35"/>
    </row>
    <row r="91" spans="1:34" hidden="1" x14ac:dyDescent="0.25">
      <c r="B91" s="8"/>
      <c r="W91" s="35"/>
    </row>
    <row r="92" spans="1:34" x14ac:dyDescent="0.25">
      <c r="B92" s="39" t="s">
        <v>155</v>
      </c>
      <c r="C92" s="39" t="s">
        <v>156</v>
      </c>
      <c r="D92" s="39" t="s">
        <v>153</v>
      </c>
      <c r="E92" s="39" t="s">
        <v>154</v>
      </c>
      <c r="F92" s="39" t="s">
        <v>157</v>
      </c>
      <c r="G92" s="39" t="s">
        <v>158</v>
      </c>
      <c r="H92" s="39" t="s">
        <v>159</v>
      </c>
      <c r="I92" s="39" t="s">
        <v>160</v>
      </c>
      <c r="W92" s="35" t="s">
        <v>238</v>
      </c>
      <c r="X92" s="24">
        <v>9</v>
      </c>
      <c r="Y92" s="24">
        <v>72</v>
      </c>
      <c r="Z92" s="24">
        <f>COUNT(Z6:Z89)</f>
        <v>31</v>
      </c>
      <c r="AA92" s="24">
        <f t="shared" ref="AA92" si="42">COUNT(AA6:AA89)</f>
        <v>6</v>
      </c>
      <c r="AB92" s="24">
        <v>30</v>
      </c>
      <c r="AC92" s="24">
        <f t="shared" ref="AC92" si="43">COUNT(AC6:AC89)</f>
        <v>36</v>
      </c>
      <c r="AD92" s="24">
        <f t="shared" ref="AD92" si="44">COUNT(AD6:AD89)</f>
        <v>5</v>
      </c>
    </row>
    <row r="93" spans="1:34" hidden="1" x14ac:dyDescent="0.25">
      <c r="A93">
        <v>2019</v>
      </c>
      <c r="B93" s="6">
        <f>COUNTIFS(G2:G83,"&gt;4", G2:G83,"&lt;6")</f>
        <v>0</v>
      </c>
      <c r="C93" s="6">
        <f>COUNTIFS(G2:G83,"&gt;6", G2:G83,"&lt;8")</f>
        <v>3</v>
      </c>
      <c r="D93" s="6">
        <f>COUNTIFS(G2:G83,"&gt;8", G2:G83,"&lt;10")</f>
        <v>11</v>
      </c>
      <c r="E93" s="6">
        <f>COUNTIFS(G2:G83,"&gt;10", G2:G83,"&lt;12")</f>
        <v>32</v>
      </c>
      <c r="F93" s="6">
        <f>COUNTIFS(G2:G83,"&gt;12", G2:G83,"&lt;14")</f>
        <v>21</v>
      </c>
      <c r="G93" s="6">
        <f>COUNTIFS(G2:G83,"&gt;14", G2:G83,"&lt;16")</f>
        <v>10</v>
      </c>
      <c r="H93" s="6">
        <f>COUNTIFS(G2:G83,"&gt;17", G2:G83,"&lt;18")</f>
        <v>0</v>
      </c>
      <c r="I93" s="6">
        <f>COUNTIFS(G2:G83,"&gt;18", G2:G83,"&lt;20")</f>
        <v>0</v>
      </c>
      <c r="J93">
        <f>SUM(B93:I93)</f>
        <v>77</v>
      </c>
    </row>
    <row r="94" spans="1:34" x14ac:dyDescent="0.25">
      <c r="A94">
        <v>2019</v>
      </c>
      <c r="B94" s="40">
        <f>B93/$J93</f>
        <v>0</v>
      </c>
      <c r="C94" s="40">
        <f t="shared" ref="C94:I94" si="45">C93/$J93</f>
        <v>3.896103896103896E-2</v>
      </c>
      <c r="D94" s="40">
        <f t="shared" si="45"/>
        <v>0.14285714285714285</v>
      </c>
      <c r="E94" s="40">
        <f t="shared" si="45"/>
        <v>0.41558441558441561</v>
      </c>
      <c r="F94" s="40">
        <f t="shared" si="45"/>
        <v>0.27272727272727271</v>
      </c>
      <c r="G94" s="40">
        <f t="shared" si="45"/>
        <v>0.12987012987012986</v>
      </c>
      <c r="H94" s="40">
        <f t="shared" si="45"/>
        <v>0</v>
      </c>
      <c r="I94" s="40">
        <f t="shared" si="45"/>
        <v>0</v>
      </c>
    </row>
    <row r="95" spans="1:34" x14ac:dyDescent="0.25">
      <c r="B95" s="12"/>
      <c r="C95" s="12"/>
      <c r="D95" s="12"/>
      <c r="E95" s="12"/>
      <c r="F95" s="12"/>
      <c r="G95" s="12"/>
      <c r="H95" s="12"/>
      <c r="I95" s="12"/>
      <c r="J95" s="11">
        <v>3.7037037037037035E-2</v>
      </c>
      <c r="X95" s="37" t="s">
        <v>240</v>
      </c>
      <c r="Y95" s="37" t="s">
        <v>239</v>
      </c>
      <c r="Z95" s="37" t="s">
        <v>241</v>
      </c>
      <c r="AA95" s="37" t="s">
        <v>242</v>
      </c>
      <c r="AB95" s="37" t="s">
        <v>243</v>
      </c>
      <c r="AC95" s="37" t="s">
        <v>244</v>
      </c>
    </row>
    <row r="96" spans="1:34" x14ac:dyDescent="0.25">
      <c r="X96" s="37">
        <v>1</v>
      </c>
      <c r="Y96" s="37">
        <f>COUNTIF(AE3:AE83,"1")</f>
        <v>8</v>
      </c>
      <c r="Z96" s="37">
        <f>COUNTIF(AE3:AE83,"2")</f>
        <v>43</v>
      </c>
      <c r="AA96" s="37">
        <f>COUNTIF(AE3:AE83,"3")</f>
        <v>16</v>
      </c>
      <c r="AB96" s="37">
        <f>COUNTIF(AE3:AE83,"4")</f>
        <v>8</v>
      </c>
      <c r="AC96" s="37">
        <f>COUNTIF(AE3:AE83,"5")</f>
        <v>2</v>
      </c>
    </row>
  </sheetData>
  <conditionalFormatting sqref="B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I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10" workbookViewId="0">
      <selection activeCell="B10" sqref="B10"/>
    </sheetView>
  </sheetViews>
  <sheetFormatPr defaultRowHeight="15" x14ac:dyDescent="0.25"/>
  <cols>
    <col min="1" max="1" width="17.85546875" customWidth="1"/>
    <col min="2" max="2" width="12.42578125" customWidth="1"/>
    <col min="3" max="3" width="10.140625" customWidth="1"/>
  </cols>
  <sheetData>
    <row r="1" spans="1:22" ht="15.75" thickBot="1" x14ac:dyDescent="0.3">
      <c r="B1" s="5" t="s">
        <v>152</v>
      </c>
    </row>
    <row r="2" spans="1:22" ht="19.5" thickBot="1" x14ac:dyDescent="0.35">
      <c r="B2" s="42" t="s">
        <v>89</v>
      </c>
      <c r="C2" s="43"/>
      <c r="D2" s="43"/>
      <c r="E2" s="43"/>
      <c r="F2" s="43"/>
      <c r="G2" s="43"/>
      <c r="H2" s="44"/>
      <c r="I2" s="45" t="s">
        <v>90</v>
      </c>
      <c r="J2" s="46"/>
      <c r="K2" s="46"/>
      <c r="L2" s="46"/>
      <c r="M2" s="46"/>
      <c r="N2" s="46"/>
      <c r="O2" s="47"/>
      <c r="P2" s="48" t="s">
        <v>91</v>
      </c>
      <c r="Q2" s="49"/>
      <c r="R2" s="49"/>
      <c r="S2" s="49"/>
      <c r="T2" s="49"/>
      <c r="U2" s="49"/>
      <c r="V2" s="50"/>
    </row>
    <row r="3" spans="1:22" x14ac:dyDescent="0.25">
      <c r="B3" s="3" t="s">
        <v>86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87</v>
      </c>
      <c r="H3" s="3" t="s">
        <v>88</v>
      </c>
      <c r="I3" s="4" t="s">
        <v>86</v>
      </c>
      <c r="J3" s="4" t="s">
        <v>82</v>
      </c>
      <c r="K3" s="4" t="s">
        <v>83</v>
      </c>
      <c r="L3" s="4" t="s">
        <v>84</v>
      </c>
      <c r="M3" s="4" t="s">
        <v>85</v>
      </c>
      <c r="N3" s="4" t="s">
        <v>87</v>
      </c>
      <c r="O3" s="4" t="s">
        <v>88</v>
      </c>
      <c r="P3" s="4" t="s">
        <v>86</v>
      </c>
      <c r="Q3" s="4" t="s">
        <v>82</v>
      </c>
      <c r="R3" s="4" t="s">
        <v>83</v>
      </c>
      <c r="S3" s="4" t="s">
        <v>84</v>
      </c>
      <c r="T3" s="4" t="s">
        <v>85</v>
      </c>
      <c r="U3" s="4" t="s">
        <v>87</v>
      </c>
      <c r="V3" s="4" t="s">
        <v>88</v>
      </c>
    </row>
    <row r="4" spans="1:22" x14ac:dyDescent="0.25">
      <c r="A4" t="s">
        <v>92</v>
      </c>
      <c r="B4" s="6">
        <v>15.11</v>
      </c>
      <c r="C4" s="6">
        <v>12.88</v>
      </c>
      <c r="D4" s="6">
        <v>13.66</v>
      </c>
      <c r="E4" s="6">
        <v>12.62</v>
      </c>
      <c r="F4" s="6">
        <v>13.87</v>
      </c>
      <c r="G4" s="6">
        <v>13.63</v>
      </c>
      <c r="H4" s="6">
        <v>13.66</v>
      </c>
    </row>
    <row r="5" spans="1:22" x14ac:dyDescent="0.25">
      <c r="A5" t="s">
        <v>93</v>
      </c>
      <c r="B5" s="6">
        <v>14.97</v>
      </c>
      <c r="C5" s="6">
        <v>11.63</v>
      </c>
      <c r="D5" s="6">
        <v>13.82</v>
      </c>
      <c r="E5" s="6">
        <v>13.31</v>
      </c>
      <c r="F5" s="6">
        <v>12.48</v>
      </c>
      <c r="G5" s="6">
        <v>13.24</v>
      </c>
      <c r="H5" s="6">
        <v>13.31</v>
      </c>
    </row>
    <row r="6" spans="1:22" x14ac:dyDescent="0.25">
      <c r="A6" t="s">
        <v>94</v>
      </c>
      <c r="B6" s="6">
        <v>23.36</v>
      </c>
      <c r="C6" s="6">
        <v>19.73</v>
      </c>
      <c r="D6" s="6">
        <v>18.510000000000002</v>
      </c>
      <c r="E6" s="6">
        <v>13.45</v>
      </c>
      <c r="F6" s="6">
        <v>22.84</v>
      </c>
      <c r="G6" s="6">
        <v>19.579999999999998</v>
      </c>
      <c r="H6" s="6">
        <v>19.73</v>
      </c>
    </row>
    <row r="7" spans="1:22" x14ac:dyDescent="0.25">
      <c r="A7" t="s">
        <v>95</v>
      </c>
      <c r="B7" s="6">
        <v>13.2</v>
      </c>
      <c r="C7" s="6">
        <v>9.56</v>
      </c>
      <c r="D7" s="6">
        <v>12.34</v>
      </c>
      <c r="E7" s="6">
        <v>8.65</v>
      </c>
      <c r="F7" s="6">
        <v>9.34</v>
      </c>
      <c r="G7" s="6">
        <v>10.62</v>
      </c>
      <c r="H7" s="6">
        <v>9.56</v>
      </c>
    </row>
    <row r="8" spans="1:22" x14ac:dyDescent="0.25">
      <c r="A8" t="s">
        <v>96</v>
      </c>
      <c r="B8" s="6">
        <v>16.600000000000001</v>
      </c>
      <c r="C8" s="6">
        <v>12.73</v>
      </c>
      <c r="D8" s="6">
        <v>14.96</v>
      </c>
      <c r="E8" s="6">
        <v>14.46</v>
      </c>
      <c r="F8" s="6">
        <v>13.68</v>
      </c>
      <c r="G8" s="6">
        <v>14.49</v>
      </c>
      <c r="H8" s="6">
        <v>14.46</v>
      </c>
    </row>
    <row r="9" spans="1:22" x14ac:dyDescent="0.25">
      <c r="A9" t="s">
        <v>97</v>
      </c>
      <c r="B9" s="6">
        <v>13.16</v>
      </c>
      <c r="C9" s="6">
        <v>11.01</v>
      </c>
      <c r="D9" s="6">
        <v>11.98</v>
      </c>
      <c r="E9" s="6">
        <v>10.49</v>
      </c>
      <c r="F9" s="6">
        <v>11.71</v>
      </c>
      <c r="G9" s="6">
        <v>11.67</v>
      </c>
      <c r="H9" s="6">
        <v>11.71</v>
      </c>
    </row>
    <row r="10" spans="1:22" x14ac:dyDescent="0.25">
      <c r="A10" t="s">
        <v>98</v>
      </c>
      <c r="B10" s="6">
        <v>10.92</v>
      </c>
      <c r="C10" s="6">
        <v>8.4700000000000006</v>
      </c>
      <c r="D10" s="6">
        <v>9.44</v>
      </c>
      <c r="E10" s="6">
        <v>7.86</v>
      </c>
      <c r="F10" s="6">
        <v>9.4499999999999993</v>
      </c>
      <c r="G10" s="6">
        <v>9.23</v>
      </c>
      <c r="H10" s="6">
        <v>9.44</v>
      </c>
    </row>
    <row r="11" spans="1:22" x14ac:dyDescent="0.25">
      <c r="A11" t="s">
        <v>99</v>
      </c>
      <c r="B11" s="6">
        <v>13.62</v>
      </c>
      <c r="C11" s="6">
        <v>10.16</v>
      </c>
      <c r="D11" s="6">
        <v>12.69</v>
      </c>
      <c r="E11" s="6">
        <v>9.0500000000000007</v>
      </c>
      <c r="F11" s="6">
        <v>9.75</v>
      </c>
      <c r="G11" s="6">
        <v>11.05</v>
      </c>
      <c r="H11" s="6">
        <v>10.16</v>
      </c>
    </row>
    <row r="12" spans="1:22" x14ac:dyDescent="0.25">
      <c r="A12" t="s">
        <v>100</v>
      </c>
      <c r="B12" s="6">
        <v>12.26</v>
      </c>
      <c r="C12" s="6">
        <v>9.41</v>
      </c>
      <c r="D12" s="6">
        <v>11.65</v>
      </c>
      <c r="E12" s="6">
        <v>11.06</v>
      </c>
      <c r="F12" s="6">
        <v>10.79</v>
      </c>
      <c r="G12" s="6">
        <v>11.03</v>
      </c>
      <c r="H12" s="6">
        <v>11.06</v>
      </c>
    </row>
    <row r="13" spans="1:22" x14ac:dyDescent="0.25">
      <c r="A13" t="s">
        <v>101</v>
      </c>
      <c r="B13" s="6">
        <v>10.91</v>
      </c>
      <c r="C13" s="6">
        <v>9.09</v>
      </c>
      <c r="D13" s="6">
        <v>10.41</v>
      </c>
      <c r="E13" s="6">
        <v>9.6199999999999992</v>
      </c>
      <c r="F13" s="6">
        <v>9.4600000000000009</v>
      </c>
      <c r="G13" s="6">
        <v>9.9</v>
      </c>
      <c r="H13" s="6">
        <v>9.6199999999999992</v>
      </c>
    </row>
    <row r="14" spans="1:22" x14ac:dyDescent="0.25">
      <c r="A14" t="s">
        <v>102</v>
      </c>
      <c r="B14" s="6">
        <v>12.54</v>
      </c>
      <c r="C14" s="6">
        <v>10.76</v>
      </c>
      <c r="D14" s="6">
        <v>11.93</v>
      </c>
      <c r="E14" s="6">
        <v>11.48</v>
      </c>
      <c r="F14" s="6">
        <v>10.96</v>
      </c>
      <c r="G14" s="6">
        <v>11.53</v>
      </c>
      <c r="H14" s="6">
        <v>11.48</v>
      </c>
    </row>
    <row r="15" spans="1:22" x14ac:dyDescent="0.25">
      <c r="A15" t="s">
        <v>103</v>
      </c>
      <c r="B15" s="6">
        <v>10.46</v>
      </c>
      <c r="C15" s="6">
        <v>8.2799999999999994</v>
      </c>
      <c r="D15" s="6">
        <v>9.73</v>
      </c>
      <c r="E15" s="6">
        <v>9.14</v>
      </c>
      <c r="F15" s="6">
        <v>9.39</v>
      </c>
      <c r="G15" s="6">
        <v>9.4</v>
      </c>
      <c r="H15" s="6">
        <v>9.39</v>
      </c>
    </row>
    <row r="16" spans="1:22" x14ac:dyDescent="0.25">
      <c r="A16" t="s">
        <v>104</v>
      </c>
      <c r="B16" s="6">
        <v>12.93</v>
      </c>
      <c r="C16" s="6">
        <v>9.66</v>
      </c>
      <c r="D16" s="6">
        <v>12.16</v>
      </c>
      <c r="E16" s="6">
        <v>9.02</v>
      </c>
      <c r="F16" s="6">
        <v>9.41</v>
      </c>
      <c r="G16" s="6">
        <v>10.64</v>
      </c>
      <c r="H16" s="6">
        <v>9.66</v>
      </c>
    </row>
    <row r="17" spans="1:8" x14ac:dyDescent="0.25">
      <c r="A17" t="s">
        <v>105</v>
      </c>
      <c r="B17" s="6">
        <v>11.36</v>
      </c>
      <c r="C17" s="6">
        <v>9.7100000000000009</v>
      </c>
      <c r="D17" s="6">
        <v>10.61</v>
      </c>
      <c r="E17" s="6">
        <v>10.27</v>
      </c>
      <c r="F17" s="6">
        <v>10.51</v>
      </c>
      <c r="G17" s="6">
        <v>10.49</v>
      </c>
      <c r="H17" s="6">
        <v>10.51</v>
      </c>
    </row>
    <row r="18" spans="1:8" x14ac:dyDescent="0.25">
      <c r="A18" t="s">
        <v>106</v>
      </c>
      <c r="B18" s="6">
        <v>11.84</v>
      </c>
      <c r="C18" s="6">
        <v>9.4</v>
      </c>
      <c r="D18" s="6">
        <v>11.21</v>
      </c>
      <c r="E18" s="6">
        <v>10.52</v>
      </c>
      <c r="F18" s="6">
        <v>10.46</v>
      </c>
      <c r="G18" s="6">
        <v>10.68</v>
      </c>
      <c r="H18" s="6">
        <v>10.52</v>
      </c>
    </row>
    <row r="19" spans="1:8" x14ac:dyDescent="0.25">
      <c r="A19" t="s">
        <v>107</v>
      </c>
      <c r="B19" s="6">
        <v>9.8000000000000007</v>
      </c>
      <c r="C19" s="6">
        <v>6.19</v>
      </c>
      <c r="D19" s="6">
        <v>8.84</v>
      </c>
      <c r="E19" s="6">
        <v>6.39</v>
      </c>
      <c r="F19" s="6">
        <v>7.24</v>
      </c>
      <c r="G19" s="6">
        <v>7.69</v>
      </c>
      <c r="H19" s="6">
        <v>7.24</v>
      </c>
    </row>
    <row r="20" spans="1:8" x14ac:dyDescent="0.25">
      <c r="A20" t="s">
        <v>108</v>
      </c>
      <c r="B20" s="6">
        <v>14.31</v>
      </c>
      <c r="C20" s="6">
        <v>10.76</v>
      </c>
      <c r="D20" s="6">
        <v>13.23</v>
      </c>
      <c r="E20" s="6">
        <v>9.8800000000000008</v>
      </c>
      <c r="F20" s="6">
        <v>10.61</v>
      </c>
      <c r="G20" s="6">
        <v>11.76</v>
      </c>
      <c r="H20" s="6">
        <v>10.76</v>
      </c>
    </row>
    <row r="21" spans="1:8" x14ac:dyDescent="0.25">
      <c r="A21" t="s">
        <v>109</v>
      </c>
      <c r="B21" s="6">
        <v>14.45</v>
      </c>
      <c r="C21" s="6">
        <v>11.71</v>
      </c>
      <c r="D21" s="6">
        <v>13.3</v>
      </c>
      <c r="E21" s="6">
        <v>12.2</v>
      </c>
      <c r="F21" s="6">
        <v>12.7</v>
      </c>
      <c r="G21" s="6">
        <v>12.87</v>
      </c>
      <c r="H21" s="6">
        <v>12.7</v>
      </c>
    </row>
    <row r="22" spans="1:8" x14ac:dyDescent="0.25">
      <c r="A22" t="s">
        <v>110</v>
      </c>
      <c r="B22" s="6">
        <v>13.3</v>
      </c>
      <c r="C22" s="6">
        <v>10.55</v>
      </c>
      <c r="D22" s="6">
        <v>10.29</v>
      </c>
      <c r="E22" s="6">
        <v>7.56</v>
      </c>
      <c r="F22" s="6">
        <v>11.66</v>
      </c>
      <c r="G22" s="6">
        <v>10.44</v>
      </c>
      <c r="H22" s="6">
        <v>10.55</v>
      </c>
    </row>
    <row r="23" spans="1:8" x14ac:dyDescent="0.25">
      <c r="A23" t="s">
        <v>111</v>
      </c>
      <c r="B23" s="6">
        <v>13.13</v>
      </c>
      <c r="C23" s="6">
        <v>10.55</v>
      </c>
      <c r="D23" s="6">
        <v>10.29</v>
      </c>
      <c r="E23" s="6">
        <v>7.56</v>
      </c>
      <c r="F23" s="6">
        <v>11.66</v>
      </c>
      <c r="G23" s="6">
        <v>10.64</v>
      </c>
      <c r="H23" s="6">
        <v>10.55</v>
      </c>
    </row>
    <row r="24" spans="1:8" x14ac:dyDescent="0.25">
      <c r="A24" t="s">
        <v>112</v>
      </c>
      <c r="B24" s="6">
        <v>12.98</v>
      </c>
      <c r="C24" s="6">
        <v>10.11</v>
      </c>
      <c r="D24" s="6">
        <v>12.26</v>
      </c>
      <c r="E24" s="6">
        <v>11.77</v>
      </c>
      <c r="F24" s="6">
        <v>11.4</v>
      </c>
      <c r="G24" s="6">
        <v>11.7</v>
      </c>
      <c r="H24" s="6">
        <v>11.77</v>
      </c>
    </row>
    <row r="25" spans="1:8" x14ac:dyDescent="0.25">
      <c r="A25" t="s">
        <v>113</v>
      </c>
      <c r="B25" s="6">
        <v>14.25</v>
      </c>
      <c r="C25" s="6">
        <v>11.64</v>
      </c>
      <c r="D25" s="6">
        <v>13.02</v>
      </c>
      <c r="E25">
        <v>12.08</v>
      </c>
      <c r="F25" s="6">
        <v>12.98</v>
      </c>
      <c r="G25" s="6">
        <v>12.8</v>
      </c>
      <c r="H25" s="6">
        <v>12.98</v>
      </c>
    </row>
    <row r="26" spans="1:8" x14ac:dyDescent="0.25">
      <c r="A26" t="s">
        <v>114</v>
      </c>
      <c r="B26" s="6">
        <v>8.7100000000000009</v>
      </c>
      <c r="C26" s="6">
        <v>5.93</v>
      </c>
      <c r="D26" s="6">
        <v>9.34</v>
      </c>
      <c r="E26" s="6">
        <v>9.68</v>
      </c>
      <c r="F26" s="6">
        <v>6.75</v>
      </c>
      <c r="G26" s="6">
        <v>8.08</v>
      </c>
      <c r="H26" s="6">
        <v>8.7100000000000009</v>
      </c>
    </row>
    <row r="27" spans="1:8" x14ac:dyDescent="0.25">
      <c r="A27" t="s">
        <v>115</v>
      </c>
      <c r="B27" s="6">
        <v>12.81</v>
      </c>
      <c r="C27" s="6">
        <v>10.16</v>
      </c>
      <c r="D27" s="6">
        <v>11.93</v>
      </c>
      <c r="E27" s="6">
        <v>10.24</v>
      </c>
      <c r="F27" s="6">
        <v>10.78</v>
      </c>
      <c r="G27" s="6">
        <v>11.18</v>
      </c>
      <c r="H27" s="6">
        <v>10.78</v>
      </c>
    </row>
    <row r="28" spans="1:8" x14ac:dyDescent="0.25">
      <c r="A28" t="s">
        <v>116</v>
      </c>
      <c r="B28" s="6">
        <v>12.09</v>
      </c>
      <c r="C28" s="6">
        <v>9.23</v>
      </c>
      <c r="D28" s="6">
        <v>10.86</v>
      </c>
      <c r="E28" s="6">
        <v>9.15</v>
      </c>
      <c r="F28" s="6">
        <v>10.56</v>
      </c>
      <c r="G28" s="6">
        <v>10.38</v>
      </c>
      <c r="H28" s="6">
        <v>10.56</v>
      </c>
    </row>
    <row r="29" spans="1:8" x14ac:dyDescent="0.25">
      <c r="A29" t="s">
        <v>117</v>
      </c>
      <c r="B29" s="6">
        <v>11.4</v>
      </c>
      <c r="C29" s="6">
        <v>8.84</v>
      </c>
      <c r="D29" s="6">
        <v>11.21</v>
      </c>
      <c r="E29" s="6">
        <v>10.16</v>
      </c>
      <c r="F29" s="6">
        <v>8.84</v>
      </c>
      <c r="G29" s="6">
        <v>10.09</v>
      </c>
      <c r="H29" s="6">
        <v>10.16</v>
      </c>
    </row>
    <row r="30" spans="1:8" x14ac:dyDescent="0.25">
      <c r="A30" t="s">
        <v>118</v>
      </c>
      <c r="B30" s="6">
        <v>20.47</v>
      </c>
      <c r="C30" s="6">
        <v>15.54</v>
      </c>
      <c r="D30" s="6">
        <v>17.579999999999998</v>
      </c>
      <c r="E30" s="6">
        <v>14.67</v>
      </c>
      <c r="F30" s="6">
        <v>18.489999999999998</v>
      </c>
      <c r="G30" s="6">
        <v>17.350000000000001</v>
      </c>
      <c r="H30" s="6">
        <v>17.579999999999998</v>
      </c>
    </row>
    <row r="31" spans="1:8" x14ac:dyDescent="0.25">
      <c r="A31" t="s">
        <v>119</v>
      </c>
      <c r="B31" s="6">
        <v>11.14</v>
      </c>
      <c r="C31" s="6">
        <v>9.74</v>
      </c>
      <c r="D31" s="6">
        <v>8.4700000000000006</v>
      </c>
      <c r="E31" s="6">
        <v>8.11</v>
      </c>
      <c r="F31" s="6">
        <v>10.82</v>
      </c>
      <c r="G31" s="6">
        <v>9.66</v>
      </c>
      <c r="H31" s="6">
        <v>9.74</v>
      </c>
    </row>
    <row r="32" spans="1:8" x14ac:dyDescent="0.25">
      <c r="A32" t="s">
        <v>120</v>
      </c>
      <c r="B32" s="6">
        <v>16.309999999999999</v>
      </c>
      <c r="C32" s="6">
        <v>13.22</v>
      </c>
      <c r="D32" s="6">
        <v>14.55</v>
      </c>
      <c r="E32" s="6">
        <v>13.23</v>
      </c>
      <c r="F32" s="6">
        <v>14.98</v>
      </c>
      <c r="G32" s="6">
        <v>14.46</v>
      </c>
      <c r="H32" s="6">
        <v>14.55</v>
      </c>
    </row>
    <row r="33" spans="1:8" x14ac:dyDescent="0.25">
      <c r="A33" t="s">
        <v>121</v>
      </c>
      <c r="B33" s="6">
        <v>15.65</v>
      </c>
      <c r="C33" s="6">
        <v>11.93</v>
      </c>
      <c r="D33" s="6">
        <v>14.23</v>
      </c>
      <c r="E33" s="6">
        <v>12.09</v>
      </c>
      <c r="F33" s="6">
        <v>12.89</v>
      </c>
      <c r="G33" s="6">
        <v>13.36</v>
      </c>
      <c r="H33" s="6">
        <v>12.89</v>
      </c>
    </row>
    <row r="34" spans="1:8" x14ac:dyDescent="0.25">
      <c r="A34" t="s">
        <v>122</v>
      </c>
      <c r="B34" s="6">
        <v>15.09</v>
      </c>
      <c r="C34" s="6">
        <v>12.47</v>
      </c>
      <c r="D34" s="6">
        <v>13.71</v>
      </c>
      <c r="E34" s="6">
        <v>12.65</v>
      </c>
      <c r="F34" s="6">
        <v>13.71</v>
      </c>
      <c r="G34" s="6">
        <v>12.65</v>
      </c>
      <c r="H34" s="6">
        <v>13.63</v>
      </c>
    </row>
    <row r="35" spans="1:8" x14ac:dyDescent="0.25">
      <c r="A35" t="s">
        <v>123</v>
      </c>
      <c r="B35" s="6">
        <v>15.04</v>
      </c>
      <c r="C35" s="6">
        <v>11.33</v>
      </c>
      <c r="D35" s="6">
        <v>13.82</v>
      </c>
      <c r="E35" s="6">
        <v>11.06</v>
      </c>
      <c r="F35" s="6">
        <v>11.55</v>
      </c>
      <c r="G35" s="6">
        <v>12.56</v>
      </c>
      <c r="H35" s="6">
        <v>11.55</v>
      </c>
    </row>
    <row r="36" spans="1:8" x14ac:dyDescent="0.25">
      <c r="A36" t="s">
        <v>124</v>
      </c>
      <c r="B36" s="6">
        <v>16.43</v>
      </c>
      <c r="C36" s="6">
        <v>13.7</v>
      </c>
      <c r="D36" s="6">
        <v>14.84</v>
      </c>
      <c r="E36" s="6">
        <v>16.29</v>
      </c>
      <c r="F36" s="6">
        <v>16.260000000000002</v>
      </c>
      <c r="G36" s="6">
        <v>15.5</v>
      </c>
      <c r="H36" s="6">
        <v>16.260000000000002</v>
      </c>
    </row>
    <row r="37" spans="1:8" x14ac:dyDescent="0.25">
      <c r="A37" t="s">
        <v>125</v>
      </c>
    </row>
    <row r="38" spans="1:8" x14ac:dyDescent="0.25">
      <c r="A38" t="s">
        <v>126</v>
      </c>
      <c r="B38" s="6">
        <v>20.29</v>
      </c>
      <c r="C38" s="6">
        <v>17.670000000000002</v>
      </c>
      <c r="D38" s="6">
        <v>16.22</v>
      </c>
      <c r="E38" s="6">
        <v>13.07</v>
      </c>
      <c r="F38" s="6">
        <v>20.47</v>
      </c>
      <c r="G38" s="6">
        <v>17.54</v>
      </c>
      <c r="H38" s="6">
        <v>17.670000000000002</v>
      </c>
    </row>
    <row r="39" spans="1:8" x14ac:dyDescent="0.25">
      <c r="A39" t="s">
        <v>127</v>
      </c>
      <c r="B39" s="6">
        <v>15.82</v>
      </c>
      <c r="C39" s="6">
        <v>12.02</v>
      </c>
      <c r="D39" s="6">
        <v>14.39</v>
      </c>
      <c r="E39" s="6">
        <v>12.3</v>
      </c>
      <c r="F39" s="6">
        <v>12.81</v>
      </c>
      <c r="G39" s="6">
        <v>13.47</v>
      </c>
      <c r="H39" s="6">
        <v>12.81</v>
      </c>
    </row>
    <row r="40" spans="1:8" x14ac:dyDescent="0.25">
      <c r="A40" t="s">
        <v>128</v>
      </c>
      <c r="B40" s="6">
        <v>17.920000000000002</v>
      </c>
      <c r="C40" s="6">
        <v>14.66</v>
      </c>
      <c r="D40" s="6">
        <v>15.9</v>
      </c>
      <c r="E40" s="6">
        <v>14.05</v>
      </c>
      <c r="F40" s="6">
        <v>15.31</v>
      </c>
      <c r="G40" s="6">
        <v>15.57</v>
      </c>
      <c r="H40" s="6">
        <v>15.31</v>
      </c>
    </row>
    <row r="41" spans="1:8" x14ac:dyDescent="0.25">
      <c r="A41" t="s">
        <v>129</v>
      </c>
      <c r="B41" s="6">
        <v>15.79</v>
      </c>
      <c r="C41" s="6">
        <v>12.52</v>
      </c>
      <c r="D41" s="6">
        <v>13.26</v>
      </c>
      <c r="E41" s="6">
        <v>10.52</v>
      </c>
      <c r="F41" s="6">
        <v>14.7</v>
      </c>
      <c r="G41" s="6">
        <v>13.36</v>
      </c>
      <c r="H41" s="6">
        <v>13.26</v>
      </c>
    </row>
    <row r="42" spans="1:8" x14ac:dyDescent="0.25">
      <c r="A42" t="s">
        <v>130</v>
      </c>
      <c r="B42" s="6">
        <v>13.74</v>
      </c>
      <c r="C42" s="6">
        <v>10.49</v>
      </c>
      <c r="D42" s="6">
        <v>12.65</v>
      </c>
      <c r="E42" s="6">
        <v>11.66</v>
      </c>
      <c r="F42" s="6">
        <v>12.35</v>
      </c>
      <c r="G42" s="6">
        <v>12.18</v>
      </c>
      <c r="H42" s="6">
        <v>12.35</v>
      </c>
    </row>
    <row r="43" spans="1:8" x14ac:dyDescent="0.25">
      <c r="A43" t="s">
        <v>131</v>
      </c>
      <c r="B43" s="6">
        <v>14.89</v>
      </c>
      <c r="C43" s="6">
        <v>11.4</v>
      </c>
      <c r="D43" s="6">
        <v>13.71</v>
      </c>
      <c r="E43" s="6">
        <v>15.15</v>
      </c>
      <c r="F43" s="6">
        <v>13.13</v>
      </c>
      <c r="G43" s="6">
        <v>13.66</v>
      </c>
      <c r="H43" s="6">
        <v>13.71</v>
      </c>
    </row>
    <row r="44" spans="1:8" x14ac:dyDescent="0.25">
      <c r="A44" t="s">
        <v>132</v>
      </c>
      <c r="B44" s="6">
        <v>13.71</v>
      </c>
      <c r="C44" s="6">
        <v>11.2</v>
      </c>
      <c r="D44" s="6">
        <v>12.75</v>
      </c>
      <c r="E44" s="6">
        <v>11.9</v>
      </c>
      <c r="F44" s="6">
        <v>12.09</v>
      </c>
      <c r="G44" s="6">
        <v>12.33</v>
      </c>
      <c r="H44" s="6">
        <v>12.09</v>
      </c>
    </row>
    <row r="45" spans="1:8" x14ac:dyDescent="0.25">
      <c r="A45" t="s">
        <v>133</v>
      </c>
      <c r="B45" s="6">
        <v>11.83</v>
      </c>
      <c r="C45" s="6">
        <v>9.89</v>
      </c>
      <c r="D45" s="6">
        <v>10.5</v>
      </c>
      <c r="E45" s="6">
        <v>8.3800000000000008</v>
      </c>
      <c r="F45" s="6">
        <v>10.02</v>
      </c>
      <c r="G45" s="6">
        <v>10.119999999999999</v>
      </c>
      <c r="H45" s="6">
        <v>10.02</v>
      </c>
    </row>
    <row r="46" spans="1:8" x14ac:dyDescent="0.25">
      <c r="A46" t="s">
        <v>134</v>
      </c>
    </row>
    <row r="47" spans="1:8" x14ac:dyDescent="0.25">
      <c r="A47" t="s">
        <v>135</v>
      </c>
      <c r="B47" s="6">
        <v>11.1</v>
      </c>
      <c r="C47" s="6">
        <v>7.4</v>
      </c>
      <c r="D47" s="6">
        <v>10.98</v>
      </c>
      <c r="E47" s="6">
        <v>10.36</v>
      </c>
      <c r="F47" s="6">
        <v>8.0500000000000007</v>
      </c>
      <c r="G47" s="6">
        <v>9.56</v>
      </c>
      <c r="H47" s="6">
        <v>10.36</v>
      </c>
    </row>
    <row r="48" spans="1:8" x14ac:dyDescent="0.25">
      <c r="A48" t="s">
        <v>136</v>
      </c>
      <c r="B48" s="6">
        <v>17.18</v>
      </c>
      <c r="C48" s="6">
        <v>12.83</v>
      </c>
      <c r="D48" s="6">
        <v>15.34</v>
      </c>
      <c r="E48" s="6">
        <v>12.41</v>
      </c>
      <c r="F48" s="6">
        <v>13.89</v>
      </c>
      <c r="G48" s="6">
        <v>14.33</v>
      </c>
      <c r="H48" s="6">
        <v>13.89</v>
      </c>
    </row>
    <row r="49" spans="1:8" x14ac:dyDescent="0.25">
      <c r="A49" t="s">
        <v>137</v>
      </c>
      <c r="B49" s="6">
        <v>13.55</v>
      </c>
      <c r="C49" s="6">
        <v>10.34</v>
      </c>
    </row>
    <row r="50" spans="1:8" x14ac:dyDescent="0.25">
      <c r="A50" t="s">
        <v>138</v>
      </c>
    </row>
    <row r="51" spans="1:8" x14ac:dyDescent="0.25">
      <c r="A51" t="s">
        <v>139</v>
      </c>
      <c r="B51" s="6">
        <v>16.63</v>
      </c>
      <c r="C51" s="6">
        <v>12.53</v>
      </c>
      <c r="D51" s="6">
        <v>14.98</v>
      </c>
      <c r="E51" s="6">
        <v>13.23</v>
      </c>
      <c r="F51" s="6">
        <v>12.74</v>
      </c>
      <c r="G51" s="6">
        <v>14.02</v>
      </c>
      <c r="H51" s="6">
        <v>13.23</v>
      </c>
    </row>
    <row r="52" spans="1:8" x14ac:dyDescent="0.25">
      <c r="A52" t="s">
        <v>140</v>
      </c>
      <c r="B52" s="6">
        <v>11.42</v>
      </c>
      <c r="C52" s="6">
        <v>9.73</v>
      </c>
      <c r="D52" s="6">
        <v>11.21</v>
      </c>
      <c r="E52" s="6">
        <v>9.8000000000000007</v>
      </c>
      <c r="F52" s="6">
        <v>8.65</v>
      </c>
      <c r="G52" s="6">
        <v>10.16</v>
      </c>
      <c r="H52" s="6">
        <v>9.8000000000000007</v>
      </c>
    </row>
    <row r="53" spans="1:8" x14ac:dyDescent="0.25">
      <c r="A53" t="s">
        <v>141</v>
      </c>
      <c r="B53" s="6">
        <v>12.95</v>
      </c>
      <c r="C53" s="6">
        <v>10.55</v>
      </c>
      <c r="D53" s="6">
        <v>10.69</v>
      </c>
      <c r="E53" s="6">
        <v>9.61</v>
      </c>
      <c r="F53" s="6">
        <v>12.61</v>
      </c>
      <c r="G53" s="6">
        <v>11.28</v>
      </c>
      <c r="H53" s="6">
        <v>10.69</v>
      </c>
    </row>
    <row r="54" spans="1:8" x14ac:dyDescent="0.25">
      <c r="A54" t="s">
        <v>142</v>
      </c>
      <c r="B54" s="6">
        <v>16.100000000000001</v>
      </c>
      <c r="C54" s="6">
        <v>13.27</v>
      </c>
      <c r="D54" s="6">
        <v>13.71</v>
      </c>
      <c r="E54" s="6">
        <v>11.1</v>
      </c>
      <c r="F54" s="6">
        <v>14.97</v>
      </c>
      <c r="G54" s="6">
        <v>13.83</v>
      </c>
      <c r="H54" s="6">
        <v>13.71</v>
      </c>
    </row>
    <row r="55" spans="1:8" x14ac:dyDescent="0.25">
      <c r="A55" t="s">
        <v>143</v>
      </c>
      <c r="B55" s="6">
        <v>16.05</v>
      </c>
      <c r="C55" s="6">
        <v>12.14</v>
      </c>
      <c r="D55" s="6">
        <v>14.55</v>
      </c>
      <c r="E55" s="6">
        <v>12.65</v>
      </c>
      <c r="F55" s="6">
        <v>12.59</v>
      </c>
      <c r="G55" s="6">
        <v>13.59</v>
      </c>
      <c r="H55" s="6">
        <v>12.65</v>
      </c>
    </row>
    <row r="56" spans="1:8" x14ac:dyDescent="0.25">
      <c r="A56" t="s">
        <v>144</v>
      </c>
    </row>
    <row r="57" spans="1:8" x14ac:dyDescent="0.25">
      <c r="A57" t="s">
        <v>145</v>
      </c>
    </row>
    <row r="58" spans="1:8" x14ac:dyDescent="0.25">
      <c r="A58" t="s">
        <v>146</v>
      </c>
      <c r="B58" s="6">
        <v>10.85</v>
      </c>
      <c r="C58" s="6">
        <v>7.72</v>
      </c>
      <c r="D58" s="6">
        <v>10.130000000000001</v>
      </c>
      <c r="E58" s="6">
        <v>8.09</v>
      </c>
      <c r="F58" s="6">
        <v>8.6199999999999992</v>
      </c>
      <c r="G58" s="6">
        <v>9.08</v>
      </c>
      <c r="H58" s="6">
        <v>8.6199999999999992</v>
      </c>
    </row>
    <row r="59" spans="1:8" x14ac:dyDescent="0.25">
      <c r="A59" t="s">
        <v>147</v>
      </c>
      <c r="B59" s="6">
        <v>15.76</v>
      </c>
      <c r="C59" s="6">
        <v>12.81</v>
      </c>
      <c r="D59" s="6">
        <v>13.48</v>
      </c>
      <c r="E59" s="6">
        <v>11.39</v>
      </c>
      <c r="F59" s="6">
        <v>14.93</v>
      </c>
      <c r="G59" s="6">
        <v>13.67</v>
      </c>
      <c r="H59" s="6">
        <v>13.48</v>
      </c>
    </row>
    <row r="60" spans="1:8" x14ac:dyDescent="0.25">
      <c r="A60" t="s">
        <v>148</v>
      </c>
      <c r="B60" s="6">
        <v>8.94</v>
      </c>
      <c r="C60" s="6">
        <v>6.16</v>
      </c>
      <c r="D60" s="6">
        <v>9.27</v>
      </c>
      <c r="E60" s="6">
        <v>7.99</v>
      </c>
      <c r="F60" s="6">
        <v>6.41</v>
      </c>
      <c r="G60" s="6">
        <v>7.75</v>
      </c>
      <c r="H60" s="6">
        <v>7.99</v>
      </c>
    </row>
    <row r="61" spans="1:8" x14ac:dyDescent="0.25">
      <c r="A61" t="s">
        <v>149</v>
      </c>
      <c r="B61">
        <v>16.239999999999998</v>
      </c>
      <c r="C61">
        <v>13.53</v>
      </c>
      <c r="D61">
        <v>13.93</v>
      </c>
      <c r="E61">
        <v>10.02</v>
      </c>
      <c r="F61">
        <v>13.96</v>
      </c>
      <c r="G61">
        <v>13.53</v>
      </c>
      <c r="H61">
        <v>13.93</v>
      </c>
    </row>
    <row r="62" spans="1:8" x14ac:dyDescent="0.25">
      <c r="A62" t="s">
        <v>150</v>
      </c>
      <c r="B62" s="6">
        <v>10.86</v>
      </c>
      <c r="C62" s="6">
        <v>8.0399999999999991</v>
      </c>
      <c r="D62" s="6">
        <v>10.79</v>
      </c>
      <c r="E62" s="6">
        <v>10.19</v>
      </c>
      <c r="F62" s="6">
        <v>8.7100000000000009</v>
      </c>
      <c r="G62" s="6">
        <v>9.7200000000000006</v>
      </c>
      <c r="H62" s="6">
        <v>10.19</v>
      </c>
    </row>
    <row r="63" spans="1:8" x14ac:dyDescent="0.25">
      <c r="A63" t="s">
        <v>151</v>
      </c>
      <c r="B63" s="6">
        <v>16.55</v>
      </c>
      <c r="C63" s="6">
        <v>13.58</v>
      </c>
      <c r="D63" s="6">
        <v>13.82</v>
      </c>
      <c r="E63" s="6">
        <v>11.37</v>
      </c>
      <c r="F63" s="6">
        <v>15.89</v>
      </c>
      <c r="G63" s="6">
        <v>14.24</v>
      </c>
      <c r="H63" s="6">
        <v>13.82</v>
      </c>
    </row>
    <row r="67" spans="2:11" x14ac:dyDescent="0.25">
      <c r="B67" s="9" t="s">
        <v>155</v>
      </c>
      <c r="C67" s="9" t="s">
        <v>156</v>
      </c>
      <c r="D67" s="9" t="s">
        <v>161</v>
      </c>
      <c r="E67" s="9" t="s">
        <v>162</v>
      </c>
      <c r="F67" s="9" t="s">
        <v>163</v>
      </c>
      <c r="G67" s="9" t="s">
        <v>164</v>
      </c>
      <c r="H67" s="9" t="s">
        <v>165</v>
      </c>
      <c r="I67" s="9" t="s">
        <v>166</v>
      </c>
      <c r="J67" s="9" t="s">
        <v>167</v>
      </c>
    </row>
    <row r="68" spans="2:11" x14ac:dyDescent="0.25">
      <c r="B68" s="6">
        <f>COUNTIFS(B4:B63,"&gt;4",B4:B63, "&lt;6")</f>
        <v>0</v>
      </c>
      <c r="C68" s="6">
        <f>COUNTIFS(B4:B63,"&gt;6",B4:B63, "&lt;8")</f>
        <v>0</v>
      </c>
      <c r="D68" s="6">
        <f>COUNTIFS(B4:B63,"&gt;8",B4:B63, "&lt;10")</f>
        <v>3</v>
      </c>
      <c r="E68" s="6">
        <f>COUNTIFS(B4:B63,"&gt;10",B4:B63, "&lt;12")</f>
        <v>12</v>
      </c>
      <c r="F68" s="6">
        <f>COUNTIFS(B4:B63,"&gt;12",B4:B63, "&lt;14")</f>
        <v>15</v>
      </c>
      <c r="G68" s="6">
        <f>COUNTIFS(B4:B63,"&gt;14",B4:B63, "&lt;16")</f>
        <v>12</v>
      </c>
      <c r="H68" s="6">
        <f>COUNTIFS(B3:B63,"&gt;16",B3:B63, "&lt;18")</f>
        <v>10</v>
      </c>
      <c r="I68" s="6">
        <f>COUNTIFS(B3:B63,"&gt;18",B3:B63, "&lt;20")</f>
        <v>0</v>
      </c>
      <c r="J68">
        <f>COUNTIFS(B3:B63,"&gt;20",B3:B63, "&lt;22")</f>
        <v>2</v>
      </c>
      <c r="K68">
        <f>SUM(B68:J68)</f>
        <v>54</v>
      </c>
    </row>
    <row r="69" spans="2:11" x14ac:dyDescent="0.25">
      <c r="B69" s="11">
        <f>B68/$K68</f>
        <v>0</v>
      </c>
      <c r="C69" s="11">
        <f t="shared" ref="C69:J69" si="0">C68/$K68</f>
        <v>0</v>
      </c>
      <c r="D69" s="11">
        <f t="shared" si="0"/>
        <v>5.5555555555555552E-2</v>
      </c>
      <c r="E69" s="11">
        <f t="shared" si="0"/>
        <v>0.22222222222222221</v>
      </c>
      <c r="F69" s="11">
        <f t="shared" si="0"/>
        <v>0.27777777777777779</v>
      </c>
      <c r="G69" s="11">
        <f t="shared" si="0"/>
        <v>0.22222222222222221</v>
      </c>
      <c r="H69" s="11">
        <f t="shared" si="0"/>
        <v>0.18518518518518517</v>
      </c>
      <c r="I69" s="11">
        <f t="shared" si="0"/>
        <v>0</v>
      </c>
      <c r="J69" s="11">
        <f t="shared" si="0"/>
        <v>3.7037037037037035E-2</v>
      </c>
    </row>
  </sheetData>
  <mergeCells count="3">
    <mergeCell ref="B2:H2"/>
    <mergeCell ref="I2:O2"/>
    <mergeCell ref="P2:V2"/>
  </mergeCells>
  <conditionalFormatting sqref="B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J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 1B 2019</vt:lpstr>
      <vt:lpstr>1A 1B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2020-07-02T06:29:52Z</dcterms:modified>
</cp:coreProperties>
</file>