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edia\Common\Sir Qaseem\ADVANCE EXCEL  7-8\LECTURE 3\"/>
    </mc:Choice>
  </mc:AlternateContent>
  <xr:revisionPtr revIDLastSave="0" documentId="13_ncr:1_{F59D8314-AFB0-4DA3-BA02-85C41EBC75B1}" xr6:coauthVersionLast="47" xr6:coauthVersionMax="47" xr10:uidLastSave="{00000000-0000-0000-0000-000000000000}"/>
  <bookViews>
    <workbookView xWindow="-120" yWindow="-120" windowWidth="21840" windowHeight="13140" activeTab="1" xr2:uid="{3D4793AD-DD3B-4AFB-896E-44CC069A5792}"/>
  </bookViews>
  <sheets>
    <sheet name="MARKSHEET" sheetId="1" r:id="rId1"/>
    <sheet name="RESUL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2" l="1"/>
  <c r="F20" i="2"/>
  <c r="F19" i="2"/>
  <c r="F18" i="2"/>
  <c r="F17" i="2"/>
  <c r="D21" i="2"/>
  <c r="D20" i="2"/>
  <c r="D19" i="2"/>
  <c r="D18" i="2"/>
  <c r="D17" i="2"/>
  <c r="F15" i="2"/>
  <c r="F14" i="2"/>
  <c r="F13" i="2"/>
  <c r="D15" i="2"/>
  <c r="D14" i="2"/>
  <c r="D13" i="2"/>
  <c r="G9" i="2"/>
  <c r="G8" i="2"/>
  <c r="E9" i="2"/>
  <c r="J10" i="1"/>
  <c r="L10" i="1" s="1"/>
  <c r="N10" i="1" s="1"/>
  <c r="J14" i="1"/>
  <c r="L14" i="1" s="1"/>
  <c r="M14" i="1" s="1"/>
  <c r="J18" i="1"/>
  <c r="L18" i="1" s="1"/>
  <c r="N18" i="1" s="1"/>
  <c r="J21" i="1"/>
  <c r="L21" i="1" s="1"/>
  <c r="N21" i="1" s="1"/>
  <c r="J22" i="1"/>
  <c r="L22" i="1" s="1"/>
  <c r="M22" i="1" s="1"/>
  <c r="J5" i="1"/>
  <c r="L5" i="1" s="1"/>
  <c r="N5" i="1" s="1"/>
  <c r="J7" i="1"/>
  <c r="L7" i="1" s="1"/>
  <c r="N7" i="1" s="1"/>
  <c r="J9" i="1"/>
  <c r="L9" i="1" s="1"/>
  <c r="N9" i="1" s="1"/>
  <c r="J11" i="1"/>
  <c r="L11" i="1" s="1"/>
  <c r="N11" i="1" s="1"/>
  <c r="J13" i="1"/>
  <c r="L13" i="1" s="1"/>
  <c r="M13" i="1" s="1"/>
  <c r="J15" i="1"/>
  <c r="L15" i="1" s="1"/>
  <c r="N15" i="1" s="1"/>
  <c r="J17" i="1"/>
  <c r="L17" i="1" s="1"/>
  <c r="N17" i="1" s="1"/>
  <c r="J19" i="1"/>
  <c r="L19" i="1" s="1"/>
  <c r="N19" i="1" s="1"/>
  <c r="J3" i="1"/>
  <c r="L3" i="1" s="1"/>
  <c r="N3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M10" i="1" l="1"/>
  <c r="N22" i="1"/>
  <c r="M5" i="1"/>
  <c r="N14" i="1"/>
  <c r="N13" i="1"/>
  <c r="M18" i="1"/>
  <c r="M21" i="1"/>
  <c r="M17" i="1"/>
  <c r="M9" i="1"/>
  <c r="M19" i="1"/>
  <c r="M15" i="1"/>
  <c r="M11" i="1"/>
  <c r="M7" i="1"/>
  <c r="M3" i="1"/>
  <c r="J20" i="1"/>
  <c r="L20" i="1" s="1"/>
  <c r="J16" i="1"/>
  <c r="L16" i="1" s="1"/>
  <c r="J12" i="1"/>
  <c r="L12" i="1" s="1"/>
  <c r="J8" i="1"/>
  <c r="L8" i="1" s="1"/>
  <c r="J6" i="1"/>
  <c r="L6" i="1" s="1"/>
  <c r="J4" i="1"/>
  <c r="L4" i="1" s="1"/>
  <c r="N8" i="1" l="1"/>
  <c r="M8" i="1"/>
  <c r="N12" i="1"/>
  <c r="M12" i="1"/>
  <c r="N4" i="1"/>
  <c r="M4" i="1"/>
  <c r="N16" i="1"/>
  <c r="M16" i="1"/>
  <c r="N6" i="1"/>
  <c r="M6" i="1"/>
  <c r="N20" i="1"/>
  <c r="M20" i="1"/>
</calcChain>
</file>

<file path=xl/sharedStrings.xml><?xml version="1.0" encoding="utf-8"?>
<sst xmlns="http://schemas.openxmlformats.org/spreadsheetml/2006/main" count="89" uniqueCount="67">
  <si>
    <t>S.no</t>
  </si>
  <si>
    <t>Name of students</t>
  </si>
  <si>
    <t>ENG</t>
  </si>
  <si>
    <t>MATHS</t>
  </si>
  <si>
    <t>SCIENCE</t>
  </si>
  <si>
    <t>TOTAL</t>
  </si>
  <si>
    <t>OBT</t>
  </si>
  <si>
    <t>PERCENTAGE</t>
  </si>
  <si>
    <t>GRADES</t>
  </si>
  <si>
    <t>CRITERIA</t>
  </si>
  <si>
    <t>80%&gt;</t>
  </si>
  <si>
    <t>A+</t>
  </si>
  <si>
    <t>70-80%</t>
  </si>
  <si>
    <t>A</t>
  </si>
  <si>
    <t>60-70%</t>
  </si>
  <si>
    <t>B</t>
  </si>
  <si>
    <t>50-60</t>
  </si>
  <si>
    <t>C</t>
  </si>
  <si>
    <t>40-50</t>
  </si>
  <si>
    <t>D</t>
  </si>
  <si>
    <t>&lt;40</t>
  </si>
  <si>
    <t>FAIL</t>
  </si>
  <si>
    <t>EXCELLENT</t>
  </si>
  <si>
    <t>GOOD</t>
  </si>
  <si>
    <t>FAIR</t>
  </si>
  <si>
    <t>NEED IMPROVEMENT</t>
  </si>
  <si>
    <t>UNSATISFACTORY</t>
  </si>
  <si>
    <t>SATISFACTORY</t>
  </si>
  <si>
    <t>REMARKS</t>
  </si>
  <si>
    <t>XYZ SCHOOL</t>
  </si>
  <si>
    <t>RESULT CARD</t>
  </si>
  <si>
    <t>NAME</t>
  </si>
  <si>
    <t xml:space="preserve">ROLL NO </t>
  </si>
  <si>
    <t>CLASS</t>
  </si>
  <si>
    <t>EXAM DATE</t>
  </si>
  <si>
    <t>SUBJECTS</t>
  </si>
  <si>
    <t>MARKS</t>
  </si>
  <si>
    <t>ROLL NO</t>
  </si>
  <si>
    <t>CLASS 9</t>
  </si>
  <si>
    <t>RESULT DATE</t>
  </si>
  <si>
    <t>ALI</t>
  </si>
  <si>
    <t>HASAN</t>
  </si>
  <si>
    <t>FAHAD</t>
  </si>
  <si>
    <t>FAISAL</t>
  </si>
  <si>
    <t>FAHEEM</t>
  </si>
  <si>
    <t>KAMRAN</t>
  </si>
  <si>
    <t>ANAS</t>
  </si>
  <si>
    <t>INSHAL</t>
  </si>
  <si>
    <t>JAVERIA</t>
  </si>
  <si>
    <t>M.KAMRAN</t>
  </si>
  <si>
    <t>HUSSAIN</t>
  </si>
  <si>
    <t>SARA</t>
  </si>
  <si>
    <t>HINA</t>
  </si>
  <si>
    <t>HIRA</t>
  </si>
  <si>
    <t>SABA</t>
  </si>
  <si>
    <t>DUA</t>
  </si>
  <si>
    <t>SANA</t>
  </si>
  <si>
    <t>ADEEL</t>
  </si>
  <si>
    <t>ADIL</t>
  </si>
  <si>
    <t>HASNAIN</t>
  </si>
  <si>
    <t>TEACHER SIGNATURE</t>
  </si>
  <si>
    <t>PARENTS SIGNATURE</t>
  </si>
  <si>
    <t>PRINCIPAL'S SIGNATURE</t>
  </si>
  <si>
    <t>VLOOKUP</t>
  </si>
  <si>
    <t>INDEXMATCH</t>
  </si>
  <si>
    <t>HLOOKUP</t>
  </si>
  <si>
    <t>XLOOKUP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</si>
</sst>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8" formatCode="dd\-mmmm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1" applyFont="1"/>
    <xf numFmtId="0" fontId="3" fillId="2" borderId="0" xfId="0" applyFont="1" applyFill="1"/>
    <xf numFmtId="164" fontId="0" fillId="0" borderId="0" xfId="0" applyNumberFormat="1" applyAlignment="1">
      <alignment horizontal="center" vertical="center"/>
    </xf>
    <xf numFmtId="9" fontId="0" fillId="0" borderId="0" xfId="0" applyNumberFormat="1"/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168" fontId="0" fillId="0" borderId="2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4" fillId="0" borderId="0" xfId="0" applyFo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</cellXfs>
  <cellStyles count="2">
    <cellStyle name="Normal" xfId="0" builtinId="0"/>
    <cellStyle name="Percent" xfId="1" builtinId="5"/>
  </cellStyles>
  <dxfs count="15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F1DA76-6569-486E-B809-AA34D15D2E31}" name="Table1" displayName="Table1" ref="B2:N22" totalsRowShown="0" headerRowDxfId="14" dataDxfId="13">
  <autoFilter ref="B2:N22" xr:uid="{59F1DA76-6569-486E-B809-AA34D15D2E31}"/>
  <tableColumns count="13">
    <tableColumn id="1" xr3:uid="{451ECDBE-CEEE-4927-A9D3-500C9DD9085C}" name="S.no" dataDxfId="12">
      <calculatedColumnFormula>B2+1</calculatedColumnFormula>
    </tableColumn>
    <tableColumn id="2" xr3:uid="{EFEA91EE-B903-4545-BA85-7106B5C5ACB2}" name="Name of students" dataDxfId="11"/>
    <tableColumn id="14" xr3:uid="{FC8DB8D9-D329-4BF6-9F57-52E672686014}" name="ROLL NO" dataDxfId="10"/>
    <tableColumn id="13" xr3:uid="{7E452ACF-A1EA-499C-84D1-0A9C7C4CCBB0}" name="CLASS" dataDxfId="9"/>
    <tableColumn id="12" xr3:uid="{9A11E811-B484-4ACC-AA7C-FFCF2E7B3367}" name="RESULT DATE" dataDxfId="8"/>
    <tableColumn id="3" xr3:uid="{8CECD85D-32DE-42FD-B00C-9C10BF183B2B}" name="ENG" dataDxfId="7"/>
    <tableColumn id="4" xr3:uid="{F1E14FC6-DEC2-48C3-8682-B628A44E138F}" name="MATHS" dataDxfId="6"/>
    <tableColumn id="5" xr3:uid="{3EC01B7A-2C19-4514-A7F7-C7F005062ABA}" name="SCIENCE" dataDxfId="5"/>
    <tableColumn id="6" xr3:uid="{5BE04AEF-37E1-4E9D-9C93-91CA01C647A7}" name="OBT" dataDxfId="4">
      <calculatedColumnFormula>SUM(G3:I3)</calculatedColumnFormula>
    </tableColumn>
    <tableColumn id="7" xr3:uid="{940667FC-EBD3-4B9C-BFDC-34A7AC98D042}" name="TOTAL" dataDxfId="3"/>
    <tableColumn id="8" xr3:uid="{EAA08AE3-37B2-4B82-9F21-71CF5EAAA6BF}" name="PERCENTAGE" dataDxfId="2" dataCellStyle="Percent">
      <calculatedColumnFormula>J3/K3</calculatedColumnFormula>
    </tableColumn>
    <tableColumn id="9" xr3:uid="{CB026DFA-9D0E-40C4-9FA4-D985AF6D66B8}" name="GRADES" dataDxfId="1">
      <calculatedColumnFormula>IF(L3&gt;=80%,"A+",IF(L3&gt;=70%,"A",IF(L3&gt;=60%,"B",IF(L3&gt;=50%,"C",IF(L3&gt;=40%,"D",IF(L3&lt;40%,"FAIL"))))))</calculatedColumnFormula>
    </tableColumn>
    <tableColumn id="10" xr3:uid="{579C025E-1F15-4360-B816-8171131ACDAD}" name="REMARKS" dataDxfId="0">
      <calculatedColumnFormula>IF(L3&gt;=80%,"EXCELLENT",IF(L3&gt;=70%,"GOOD",IF(L3&gt;=60%,"FAIR",IF(L3&gt;=50%,"SATISFACTORY",IF(L3&gt;=40%,"NEED IMPROVEMENT",IF(L3&lt;40%,"UNSATISFACTORY"))))))</calculatedColumnFormula>
    </tableColumn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7C0C8-5EBD-46FA-B955-4E60692394C0}">
  <dimension ref="B2:R22"/>
  <sheetViews>
    <sheetView topLeftCell="E1" zoomScale="112" zoomScaleNormal="112" workbookViewId="0">
      <selection activeCell="N3" sqref="N3"/>
    </sheetView>
  </sheetViews>
  <sheetFormatPr defaultRowHeight="15" x14ac:dyDescent="0.25"/>
  <cols>
    <col min="2" max="2" width="11.7109375" customWidth="1"/>
    <col min="3" max="5" width="20" customWidth="1"/>
    <col min="6" max="6" width="27.140625" customWidth="1"/>
    <col min="7" max="11" width="11.7109375" customWidth="1"/>
    <col min="12" max="12" width="18.28515625" customWidth="1"/>
    <col min="14" max="14" width="19.85546875" bestFit="1" customWidth="1"/>
    <col min="18" max="18" width="15.140625" bestFit="1" customWidth="1"/>
  </cols>
  <sheetData>
    <row r="2" spans="2:18" x14ac:dyDescent="0.25">
      <c r="B2" s="4" t="s">
        <v>0</v>
      </c>
      <c r="C2" s="4" t="s">
        <v>1</v>
      </c>
      <c r="D2" s="4" t="s">
        <v>37</v>
      </c>
      <c r="E2" s="4" t="s">
        <v>33</v>
      </c>
      <c r="F2" s="4" t="s">
        <v>39</v>
      </c>
      <c r="G2" s="4" t="s">
        <v>2</v>
      </c>
      <c r="H2" s="4" t="s">
        <v>3</v>
      </c>
      <c r="I2" s="4" t="s">
        <v>4</v>
      </c>
      <c r="J2" s="4" t="s">
        <v>6</v>
      </c>
      <c r="K2" s="4" t="s">
        <v>5</v>
      </c>
      <c r="L2" s="4" t="s">
        <v>7</v>
      </c>
      <c r="M2" s="4" t="s">
        <v>8</v>
      </c>
      <c r="N2" s="4" t="s">
        <v>28</v>
      </c>
    </row>
    <row r="3" spans="2:18" x14ac:dyDescent="0.25">
      <c r="B3" s="1">
        <v>1</v>
      </c>
      <c r="C3" s="1" t="s">
        <v>40</v>
      </c>
      <c r="D3" s="1">
        <v>1001</v>
      </c>
      <c r="E3" s="1" t="s">
        <v>38</v>
      </c>
      <c r="F3" s="5">
        <v>44935</v>
      </c>
      <c r="G3" s="1">
        <v>69</v>
      </c>
      <c r="H3" s="1">
        <v>60</v>
      </c>
      <c r="I3" s="1">
        <v>31</v>
      </c>
      <c r="J3" s="1">
        <f>SUM(G3:I3)</f>
        <v>160</v>
      </c>
      <c r="K3" s="1">
        <v>300</v>
      </c>
      <c r="L3" s="2">
        <f>J3/K3</f>
        <v>0.53333333333333333</v>
      </c>
      <c r="M3" s="1" t="str">
        <f t="shared" ref="M3:M22" si="0">IF(L3&gt;=80%,"A+",IF(L3&gt;=70%,"A",IF(L3&gt;=60%,"B",IF(L3&gt;=50%,"C",IF(L3&gt;=40%,"D",IF(L3&lt;40%,"FAIL"))))))</f>
        <v>C</v>
      </c>
      <c r="N3" s="1" t="str">
        <f t="shared" ref="N3:N22" si="1">IF(L3&gt;=80%,"EXCELLENT",IF(L3&gt;=70%,"GOOD",IF(L3&gt;=60%,"FAIR",IF(L3&gt;=50%,"SATISFACTORY",IF(L3&gt;=40%,"NEED IMPROVEMENT",IF(L3&lt;40%,"UNSATISFACTORY"))))))</f>
        <v>SATISFACTORY</v>
      </c>
    </row>
    <row r="4" spans="2:18" x14ac:dyDescent="0.25">
      <c r="B4" s="1">
        <f>B3+1</f>
        <v>2</v>
      </c>
      <c r="C4" s="1" t="s">
        <v>41</v>
      </c>
      <c r="D4" s="1">
        <v>1002</v>
      </c>
      <c r="E4" s="1" t="s">
        <v>38</v>
      </c>
      <c r="F4" s="5">
        <v>44935</v>
      </c>
      <c r="G4" s="1">
        <v>60</v>
      </c>
      <c r="H4" s="1">
        <v>51</v>
      </c>
      <c r="I4" s="1">
        <v>31</v>
      </c>
      <c r="J4" s="1">
        <f>SUM(G4:I4)</f>
        <v>142</v>
      </c>
      <c r="K4" s="1">
        <v>300</v>
      </c>
      <c r="L4" s="2">
        <f t="shared" ref="L4:L22" si="2">J4/K4</f>
        <v>0.47333333333333333</v>
      </c>
      <c r="M4" s="1" t="str">
        <f t="shared" si="0"/>
        <v>D</v>
      </c>
      <c r="N4" s="1" t="str">
        <f t="shared" si="1"/>
        <v>NEED IMPROVEMENT</v>
      </c>
    </row>
    <row r="5" spans="2:18" x14ac:dyDescent="0.25">
      <c r="B5" s="1">
        <f>B4+1</f>
        <v>3</v>
      </c>
      <c r="C5" s="1" t="s">
        <v>42</v>
      </c>
      <c r="D5" s="1">
        <v>1003</v>
      </c>
      <c r="E5" s="1" t="s">
        <v>38</v>
      </c>
      <c r="F5" s="5">
        <v>44935</v>
      </c>
      <c r="G5" s="1">
        <v>84</v>
      </c>
      <c r="H5" s="1">
        <v>57</v>
      </c>
      <c r="I5" s="1">
        <v>60</v>
      </c>
      <c r="J5" s="1">
        <f>SUM(G5:I5)</f>
        <v>201</v>
      </c>
      <c r="K5" s="1">
        <v>300</v>
      </c>
      <c r="L5" s="2">
        <f t="shared" si="2"/>
        <v>0.67</v>
      </c>
      <c r="M5" s="1" t="str">
        <f t="shared" si="0"/>
        <v>B</v>
      </c>
      <c r="N5" s="1" t="str">
        <f t="shared" si="1"/>
        <v>FAIR</v>
      </c>
    </row>
    <row r="6" spans="2:18" x14ac:dyDescent="0.25">
      <c r="B6" s="1">
        <f t="shared" ref="B6:B16" si="3">B5+1</f>
        <v>4</v>
      </c>
      <c r="C6" s="1" t="s">
        <v>43</v>
      </c>
      <c r="D6" s="1">
        <v>1004</v>
      </c>
      <c r="E6" s="1" t="s">
        <v>38</v>
      </c>
      <c r="F6" s="5">
        <v>44935</v>
      </c>
      <c r="G6" s="1">
        <v>79</v>
      </c>
      <c r="H6" s="1">
        <v>38</v>
      </c>
      <c r="I6" s="1">
        <v>78</v>
      </c>
      <c r="J6" s="1">
        <f>SUM(G6:I6)</f>
        <v>195</v>
      </c>
      <c r="K6" s="1">
        <v>300</v>
      </c>
      <c r="L6" s="2">
        <f t="shared" si="2"/>
        <v>0.65</v>
      </c>
      <c r="M6" s="1" t="str">
        <f t="shared" si="0"/>
        <v>B</v>
      </c>
      <c r="N6" s="1" t="str">
        <f t="shared" si="1"/>
        <v>FAIR</v>
      </c>
    </row>
    <row r="7" spans="2:18" x14ac:dyDescent="0.25">
      <c r="B7" s="1">
        <f t="shared" si="3"/>
        <v>5</v>
      </c>
      <c r="C7" s="1" t="s">
        <v>44</v>
      </c>
      <c r="D7" s="1">
        <v>1005</v>
      </c>
      <c r="E7" s="1" t="s">
        <v>38</v>
      </c>
      <c r="F7" s="5">
        <v>44935</v>
      </c>
      <c r="G7" s="1">
        <v>52</v>
      </c>
      <c r="H7" s="1">
        <v>46</v>
      </c>
      <c r="I7" s="1">
        <v>36</v>
      </c>
      <c r="J7" s="1">
        <f t="shared" ref="J7:J22" si="4">SUM(G7:I7)</f>
        <v>134</v>
      </c>
      <c r="K7" s="1">
        <v>300</v>
      </c>
      <c r="L7" s="2">
        <f t="shared" si="2"/>
        <v>0.44666666666666666</v>
      </c>
      <c r="M7" s="1" t="str">
        <f t="shared" si="0"/>
        <v>D</v>
      </c>
      <c r="N7" s="1" t="str">
        <f t="shared" si="1"/>
        <v>NEED IMPROVEMENT</v>
      </c>
    </row>
    <row r="8" spans="2:18" x14ac:dyDescent="0.25">
      <c r="B8" s="1">
        <f t="shared" si="3"/>
        <v>6</v>
      </c>
      <c r="C8" s="1" t="s">
        <v>45</v>
      </c>
      <c r="D8" s="1">
        <v>1006</v>
      </c>
      <c r="E8" s="1" t="s">
        <v>38</v>
      </c>
      <c r="F8" s="5">
        <v>44935</v>
      </c>
      <c r="G8" s="1">
        <v>53</v>
      </c>
      <c r="H8" s="1">
        <v>63</v>
      </c>
      <c r="I8" s="1">
        <v>94</v>
      </c>
      <c r="J8" s="1">
        <f t="shared" si="4"/>
        <v>210</v>
      </c>
      <c r="K8" s="1">
        <v>300</v>
      </c>
      <c r="L8" s="2">
        <f t="shared" si="2"/>
        <v>0.7</v>
      </c>
      <c r="M8" s="1" t="str">
        <f t="shared" si="0"/>
        <v>A</v>
      </c>
      <c r="N8" s="1" t="str">
        <f t="shared" si="1"/>
        <v>GOOD</v>
      </c>
    </row>
    <row r="9" spans="2:18" x14ac:dyDescent="0.25">
      <c r="B9" s="1">
        <f t="shared" si="3"/>
        <v>7</v>
      </c>
      <c r="C9" s="1" t="s">
        <v>46</v>
      </c>
      <c r="D9" s="1">
        <v>1007</v>
      </c>
      <c r="E9" s="1" t="s">
        <v>38</v>
      </c>
      <c r="F9" s="5">
        <v>44935</v>
      </c>
      <c r="G9" s="1">
        <v>47</v>
      </c>
      <c r="H9" s="1">
        <v>51</v>
      </c>
      <c r="I9" s="1">
        <v>84</v>
      </c>
      <c r="J9" s="1">
        <f t="shared" si="4"/>
        <v>182</v>
      </c>
      <c r="K9" s="1">
        <v>300</v>
      </c>
      <c r="L9" s="2">
        <f t="shared" si="2"/>
        <v>0.60666666666666669</v>
      </c>
      <c r="M9" s="1" t="str">
        <f t="shared" si="0"/>
        <v>B</v>
      </c>
      <c r="N9" s="1" t="str">
        <f t="shared" si="1"/>
        <v>FAIR</v>
      </c>
    </row>
    <row r="10" spans="2:18" x14ac:dyDescent="0.25">
      <c r="B10" s="1">
        <f t="shared" si="3"/>
        <v>8</v>
      </c>
      <c r="C10" s="1" t="s">
        <v>47</v>
      </c>
      <c r="D10" s="1">
        <v>1008</v>
      </c>
      <c r="E10" s="1" t="s">
        <v>38</v>
      </c>
      <c r="F10" s="5">
        <v>44935</v>
      </c>
      <c r="G10" s="1">
        <v>49</v>
      </c>
      <c r="H10" s="1">
        <v>71</v>
      </c>
      <c r="I10" s="1">
        <v>52</v>
      </c>
      <c r="J10" s="1">
        <f t="shared" si="4"/>
        <v>172</v>
      </c>
      <c r="K10" s="1">
        <v>300</v>
      </c>
      <c r="L10" s="2">
        <f t="shared" si="2"/>
        <v>0.57333333333333336</v>
      </c>
      <c r="M10" s="1" t="str">
        <f t="shared" si="0"/>
        <v>C</v>
      </c>
      <c r="N10" s="1" t="str">
        <f t="shared" si="1"/>
        <v>SATISFACTORY</v>
      </c>
      <c r="P10" t="s">
        <v>9</v>
      </c>
    </row>
    <row r="11" spans="2:18" x14ac:dyDescent="0.25">
      <c r="B11" s="1">
        <f t="shared" si="3"/>
        <v>9</v>
      </c>
      <c r="C11" s="1" t="s">
        <v>49</v>
      </c>
      <c r="D11" s="1">
        <v>1009</v>
      </c>
      <c r="E11" s="1" t="s">
        <v>38</v>
      </c>
      <c r="F11" s="5">
        <v>44935</v>
      </c>
      <c r="G11" s="1">
        <v>91</v>
      </c>
      <c r="H11" s="1">
        <v>60</v>
      </c>
      <c r="I11" s="1">
        <v>90</v>
      </c>
      <c r="J11" s="1">
        <f t="shared" si="4"/>
        <v>241</v>
      </c>
      <c r="K11" s="1">
        <v>300</v>
      </c>
      <c r="L11" s="2">
        <f t="shared" si="2"/>
        <v>0.80333333333333334</v>
      </c>
      <c r="M11" s="1" t="str">
        <f t="shared" si="0"/>
        <v>A+</v>
      </c>
      <c r="N11" s="1" t="str">
        <f t="shared" si="1"/>
        <v>EXCELLENT</v>
      </c>
      <c r="P11" t="s">
        <v>10</v>
      </c>
      <c r="Q11" t="s">
        <v>11</v>
      </c>
      <c r="R11" t="s">
        <v>22</v>
      </c>
    </row>
    <row r="12" spans="2:18" x14ac:dyDescent="0.25">
      <c r="B12" s="1">
        <f t="shared" si="3"/>
        <v>10</v>
      </c>
      <c r="C12" s="1" t="s">
        <v>48</v>
      </c>
      <c r="D12" s="1">
        <v>1010</v>
      </c>
      <c r="E12" s="1" t="s">
        <v>38</v>
      </c>
      <c r="F12" s="5">
        <v>44935</v>
      </c>
      <c r="G12" s="1">
        <v>92</v>
      </c>
      <c r="H12" s="1">
        <v>75</v>
      </c>
      <c r="I12" s="1">
        <v>80</v>
      </c>
      <c r="J12" s="1">
        <f t="shared" si="4"/>
        <v>247</v>
      </c>
      <c r="K12" s="1">
        <v>300</v>
      </c>
      <c r="L12" s="2">
        <f t="shared" si="2"/>
        <v>0.82333333333333336</v>
      </c>
      <c r="M12" s="1" t="str">
        <f t="shared" si="0"/>
        <v>A+</v>
      </c>
      <c r="N12" s="1" t="str">
        <f t="shared" si="1"/>
        <v>EXCELLENT</v>
      </c>
      <c r="P12" t="s">
        <v>12</v>
      </c>
      <c r="Q12" t="s">
        <v>13</v>
      </c>
      <c r="R12" t="s">
        <v>23</v>
      </c>
    </row>
    <row r="13" spans="2:18" x14ac:dyDescent="0.25">
      <c r="B13" s="1">
        <f t="shared" si="3"/>
        <v>11</v>
      </c>
      <c r="C13" s="1" t="s">
        <v>50</v>
      </c>
      <c r="D13" s="1">
        <v>1011</v>
      </c>
      <c r="E13" s="1" t="s">
        <v>38</v>
      </c>
      <c r="F13" s="5">
        <v>44935</v>
      </c>
      <c r="G13" s="1">
        <v>31</v>
      </c>
      <c r="H13" s="1">
        <v>89</v>
      </c>
      <c r="I13" s="1">
        <v>49</v>
      </c>
      <c r="J13" s="1">
        <f t="shared" si="4"/>
        <v>169</v>
      </c>
      <c r="K13" s="1">
        <v>300</v>
      </c>
      <c r="L13" s="2">
        <f t="shared" si="2"/>
        <v>0.56333333333333335</v>
      </c>
      <c r="M13" s="1" t="str">
        <f t="shared" si="0"/>
        <v>C</v>
      </c>
      <c r="N13" s="1" t="str">
        <f t="shared" si="1"/>
        <v>SATISFACTORY</v>
      </c>
      <c r="P13" t="s">
        <v>14</v>
      </c>
      <c r="Q13" t="s">
        <v>15</v>
      </c>
      <c r="R13" t="s">
        <v>24</v>
      </c>
    </row>
    <row r="14" spans="2:18" x14ac:dyDescent="0.25">
      <c r="B14" s="1">
        <f t="shared" si="3"/>
        <v>12</v>
      </c>
      <c r="C14" s="1" t="s">
        <v>51</v>
      </c>
      <c r="D14" s="1">
        <v>1012</v>
      </c>
      <c r="E14" s="1" t="s">
        <v>38</v>
      </c>
      <c r="F14" s="5">
        <v>44935</v>
      </c>
      <c r="G14" s="1">
        <v>53</v>
      </c>
      <c r="H14" s="1">
        <v>53</v>
      </c>
      <c r="I14" s="1">
        <v>79</v>
      </c>
      <c r="J14" s="1">
        <f t="shared" si="4"/>
        <v>185</v>
      </c>
      <c r="K14" s="1">
        <v>300</v>
      </c>
      <c r="L14" s="2">
        <f t="shared" si="2"/>
        <v>0.6166666666666667</v>
      </c>
      <c r="M14" s="1" t="str">
        <f t="shared" si="0"/>
        <v>B</v>
      </c>
      <c r="N14" s="1" t="str">
        <f t="shared" si="1"/>
        <v>FAIR</v>
      </c>
      <c r="P14" t="s">
        <v>16</v>
      </c>
      <c r="Q14" t="s">
        <v>17</v>
      </c>
      <c r="R14" t="s">
        <v>27</v>
      </c>
    </row>
    <row r="15" spans="2:18" x14ac:dyDescent="0.25">
      <c r="B15" s="1">
        <f t="shared" si="3"/>
        <v>13</v>
      </c>
      <c r="C15" s="1" t="s">
        <v>52</v>
      </c>
      <c r="D15" s="1">
        <v>1013</v>
      </c>
      <c r="E15" s="1" t="s">
        <v>38</v>
      </c>
      <c r="F15" s="5">
        <v>44935</v>
      </c>
      <c r="G15" s="1">
        <v>87</v>
      </c>
      <c r="H15" s="1">
        <v>62</v>
      </c>
      <c r="I15" s="1">
        <v>98</v>
      </c>
      <c r="J15" s="1">
        <f t="shared" si="4"/>
        <v>247</v>
      </c>
      <c r="K15" s="1">
        <v>300</v>
      </c>
      <c r="L15" s="2">
        <f t="shared" si="2"/>
        <v>0.82333333333333336</v>
      </c>
      <c r="M15" s="1" t="str">
        <f t="shared" si="0"/>
        <v>A+</v>
      </c>
      <c r="N15" s="1" t="str">
        <f t="shared" si="1"/>
        <v>EXCELLENT</v>
      </c>
      <c r="P15" t="s">
        <v>18</v>
      </c>
      <c r="Q15" t="s">
        <v>19</v>
      </c>
      <c r="R15" t="s">
        <v>25</v>
      </c>
    </row>
    <row r="16" spans="2:18" x14ac:dyDescent="0.25">
      <c r="B16" s="1">
        <f t="shared" si="3"/>
        <v>14</v>
      </c>
      <c r="C16" s="1" t="s">
        <v>53</v>
      </c>
      <c r="D16" s="1">
        <v>1014</v>
      </c>
      <c r="E16" s="1" t="s">
        <v>38</v>
      </c>
      <c r="F16" s="5">
        <v>44935</v>
      </c>
      <c r="G16" s="1">
        <v>77</v>
      </c>
      <c r="H16" s="1">
        <v>82</v>
      </c>
      <c r="I16" s="1">
        <v>52</v>
      </c>
      <c r="J16" s="1">
        <f t="shared" si="4"/>
        <v>211</v>
      </c>
      <c r="K16" s="1">
        <v>300</v>
      </c>
      <c r="L16" s="2">
        <f t="shared" si="2"/>
        <v>0.70333333333333337</v>
      </c>
      <c r="M16" s="1" t="str">
        <f t="shared" si="0"/>
        <v>A</v>
      </c>
      <c r="N16" s="1" t="str">
        <f t="shared" si="1"/>
        <v>GOOD</v>
      </c>
      <c r="P16" t="s">
        <v>20</v>
      </c>
      <c r="Q16" t="s">
        <v>21</v>
      </c>
      <c r="R16" t="s">
        <v>26</v>
      </c>
    </row>
    <row r="17" spans="2:14" x14ac:dyDescent="0.25">
      <c r="B17" s="1">
        <f>B16+1</f>
        <v>15</v>
      </c>
      <c r="C17" s="1" t="s">
        <v>54</v>
      </c>
      <c r="D17" s="1">
        <v>1015</v>
      </c>
      <c r="E17" s="1" t="s">
        <v>38</v>
      </c>
      <c r="F17" s="5">
        <v>44935</v>
      </c>
      <c r="G17" s="1">
        <v>81</v>
      </c>
      <c r="H17" s="1">
        <v>78</v>
      </c>
      <c r="I17" s="1">
        <v>97</v>
      </c>
      <c r="J17" s="1">
        <f t="shared" si="4"/>
        <v>256</v>
      </c>
      <c r="K17" s="1">
        <v>300</v>
      </c>
      <c r="L17" s="2">
        <f t="shared" si="2"/>
        <v>0.85333333333333339</v>
      </c>
      <c r="M17" s="1" t="str">
        <f t="shared" si="0"/>
        <v>A+</v>
      </c>
      <c r="N17" s="1" t="str">
        <f t="shared" si="1"/>
        <v>EXCELLENT</v>
      </c>
    </row>
    <row r="18" spans="2:14" x14ac:dyDescent="0.25">
      <c r="B18" s="1">
        <f>B17+1</f>
        <v>16</v>
      </c>
      <c r="C18" s="1" t="s">
        <v>55</v>
      </c>
      <c r="D18" s="1">
        <v>1016</v>
      </c>
      <c r="E18" s="1" t="s">
        <v>38</v>
      </c>
      <c r="F18" s="5">
        <v>44935</v>
      </c>
      <c r="G18" s="1">
        <v>87</v>
      </c>
      <c r="H18" s="1">
        <v>94</v>
      </c>
      <c r="I18" s="1">
        <v>47</v>
      </c>
      <c r="J18" s="1">
        <f t="shared" si="4"/>
        <v>228</v>
      </c>
      <c r="K18" s="1">
        <v>300</v>
      </c>
      <c r="L18" s="2">
        <f t="shared" si="2"/>
        <v>0.76</v>
      </c>
      <c r="M18" s="1" t="str">
        <f t="shared" si="0"/>
        <v>A</v>
      </c>
      <c r="N18" s="1" t="str">
        <f t="shared" si="1"/>
        <v>GOOD</v>
      </c>
    </row>
    <row r="19" spans="2:14" x14ac:dyDescent="0.25">
      <c r="B19" s="1">
        <f t="shared" ref="B19:B21" si="5">B18+1</f>
        <v>17</v>
      </c>
      <c r="C19" s="1" t="s">
        <v>56</v>
      </c>
      <c r="D19" s="1">
        <v>1017</v>
      </c>
      <c r="E19" s="1" t="s">
        <v>38</v>
      </c>
      <c r="F19" s="5">
        <v>44935</v>
      </c>
      <c r="G19" s="1">
        <v>32</v>
      </c>
      <c r="H19" s="1">
        <v>74</v>
      </c>
      <c r="I19" s="1">
        <v>41</v>
      </c>
      <c r="J19" s="1">
        <f t="shared" si="4"/>
        <v>147</v>
      </c>
      <c r="K19" s="1">
        <v>300</v>
      </c>
      <c r="L19" s="2">
        <f t="shared" si="2"/>
        <v>0.49</v>
      </c>
      <c r="M19" s="1" t="str">
        <f t="shared" si="0"/>
        <v>D</v>
      </c>
      <c r="N19" s="1" t="str">
        <f t="shared" si="1"/>
        <v>NEED IMPROVEMENT</v>
      </c>
    </row>
    <row r="20" spans="2:14" x14ac:dyDescent="0.25">
      <c r="B20" s="1">
        <f t="shared" si="5"/>
        <v>18</v>
      </c>
      <c r="C20" s="1" t="s">
        <v>58</v>
      </c>
      <c r="D20" s="1">
        <v>1018</v>
      </c>
      <c r="E20" s="1" t="s">
        <v>38</v>
      </c>
      <c r="F20" s="5">
        <v>44935</v>
      </c>
      <c r="G20" s="1">
        <v>71</v>
      </c>
      <c r="H20" s="1">
        <v>64</v>
      </c>
      <c r="I20" s="1">
        <v>53</v>
      </c>
      <c r="J20" s="1">
        <f t="shared" si="4"/>
        <v>188</v>
      </c>
      <c r="K20" s="1">
        <v>300</v>
      </c>
      <c r="L20" s="2">
        <f t="shared" si="2"/>
        <v>0.62666666666666671</v>
      </c>
      <c r="M20" s="1" t="str">
        <f t="shared" si="0"/>
        <v>B</v>
      </c>
      <c r="N20" s="1" t="str">
        <f t="shared" si="1"/>
        <v>FAIR</v>
      </c>
    </row>
    <row r="21" spans="2:14" x14ac:dyDescent="0.25">
      <c r="B21" s="1">
        <f t="shared" si="5"/>
        <v>19</v>
      </c>
      <c r="C21" s="1" t="s">
        <v>57</v>
      </c>
      <c r="D21" s="1">
        <v>1019</v>
      </c>
      <c r="E21" s="1" t="s">
        <v>38</v>
      </c>
      <c r="F21" s="5">
        <v>44935</v>
      </c>
      <c r="G21" s="1">
        <v>59</v>
      </c>
      <c r="H21" s="1">
        <v>46</v>
      </c>
      <c r="I21" s="1">
        <v>36</v>
      </c>
      <c r="J21" s="1">
        <f t="shared" si="4"/>
        <v>141</v>
      </c>
      <c r="K21" s="1">
        <v>300</v>
      </c>
      <c r="L21" s="2">
        <f t="shared" si="2"/>
        <v>0.47</v>
      </c>
      <c r="M21" s="1" t="str">
        <f t="shared" si="0"/>
        <v>D</v>
      </c>
      <c r="N21" s="1" t="str">
        <f t="shared" si="1"/>
        <v>NEED IMPROVEMENT</v>
      </c>
    </row>
    <row r="22" spans="2:14" x14ac:dyDescent="0.25">
      <c r="B22" s="1">
        <f>B21+1</f>
        <v>20</v>
      </c>
      <c r="C22" s="1" t="s">
        <v>59</v>
      </c>
      <c r="D22" s="1">
        <v>1020</v>
      </c>
      <c r="E22" s="1" t="s">
        <v>38</v>
      </c>
      <c r="F22" s="5">
        <v>44935</v>
      </c>
      <c r="G22" s="1">
        <v>89</v>
      </c>
      <c r="H22" s="1">
        <v>78</v>
      </c>
      <c r="I22" s="1">
        <v>80</v>
      </c>
      <c r="J22" s="1">
        <f t="shared" si="4"/>
        <v>247</v>
      </c>
      <c r="K22" s="1">
        <v>300</v>
      </c>
      <c r="L22" s="2">
        <f t="shared" si="2"/>
        <v>0.82333333333333336</v>
      </c>
      <c r="M22" s="1" t="str">
        <f t="shared" si="0"/>
        <v>A+</v>
      </c>
      <c r="N22" s="1" t="str">
        <f t="shared" si="1"/>
        <v>EXCELLENT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1176-AF2D-4AA0-A6AF-463D0D82701D}">
  <dimension ref="D4:K24"/>
  <sheetViews>
    <sheetView showGridLines="0" tabSelected="1" workbookViewId="0">
      <selection activeCell="M10" sqref="M10"/>
    </sheetView>
  </sheetViews>
  <sheetFormatPr defaultRowHeight="15" x14ac:dyDescent="0.25"/>
  <cols>
    <col min="4" max="4" width="20.85546875" customWidth="1"/>
    <col min="5" max="5" width="21.28515625" customWidth="1"/>
    <col min="6" max="6" width="15" customWidth="1"/>
    <col min="7" max="7" width="10.42578125" bestFit="1" customWidth="1"/>
  </cols>
  <sheetData>
    <row r="4" spans="4:11" x14ac:dyDescent="0.25">
      <c r="K4" t="s">
        <v>63</v>
      </c>
    </row>
    <row r="5" spans="4:11" x14ac:dyDescent="0.25">
      <c r="D5" s="14" t="s">
        <v>29</v>
      </c>
      <c r="E5" s="15"/>
      <c r="F5" s="15"/>
      <c r="G5" s="16"/>
      <c r="J5" s="3"/>
      <c r="K5" t="s">
        <v>64</v>
      </c>
    </row>
    <row r="6" spans="4:11" x14ac:dyDescent="0.25">
      <c r="D6" s="17" t="s">
        <v>30</v>
      </c>
      <c r="E6" s="7"/>
      <c r="F6" s="7"/>
      <c r="G6" s="18"/>
      <c r="J6" s="3"/>
      <c r="K6" t="s">
        <v>65</v>
      </c>
    </row>
    <row r="7" spans="4:11" x14ac:dyDescent="0.25">
      <c r="D7" s="19"/>
      <c r="E7" s="8"/>
      <c r="F7" s="8"/>
      <c r="G7" s="20"/>
      <c r="J7" s="3"/>
      <c r="K7" t="s">
        <v>66</v>
      </c>
    </row>
    <row r="8" spans="4:11" x14ac:dyDescent="0.25">
      <c r="D8" s="10" t="s">
        <v>31</v>
      </c>
      <c r="E8" s="10" t="s">
        <v>51</v>
      </c>
      <c r="F8" s="10" t="s">
        <v>33</v>
      </c>
      <c r="G8" s="10" t="str">
        <f>VLOOKUP($E$8,Table1[[#All],[Name of students]:[REMARKS]],3,0)</f>
        <v>CLASS 9</v>
      </c>
      <c r="J8" s="3"/>
    </row>
    <row r="9" spans="4:11" x14ac:dyDescent="0.25">
      <c r="D9" s="10" t="s">
        <v>32</v>
      </c>
      <c r="E9" s="10">
        <f>VLOOKUP($E$8,Table1[[#All],[Name of students]:[REMARKS]],2,0)</f>
        <v>1012</v>
      </c>
      <c r="F9" s="10" t="s">
        <v>34</v>
      </c>
      <c r="G9" s="11">
        <f>VLOOKUP($E$8,Table1[[#All],[Name of students]:[REMARKS]],4,0)</f>
        <v>44935</v>
      </c>
      <c r="J9" s="3"/>
    </row>
    <row r="10" spans="4:11" x14ac:dyDescent="0.25">
      <c r="J10" s="3"/>
    </row>
    <row r="11" spans="4:11" x14ac:dyDescent="0.25">
      <c r="J11" s="3"/>
      <c r="K11" s="6" t="s">
        <v>66</v>
      </c>
    </row>
    <row r="12" spans="4:11" x14ac:dyDescent="0.25">
      <c r="D12" s="9" t="s">
        <v>35</v>
      </c>
      <c r="E12" s="9"/>
      <c r="F12" s="9" t="s">
        <v>36</v>
      </c>
      <c r="G12" s="9"/>
      <c r="J12" s="3"/>
    </row>
    <row r="13" spans="4:11" x14ac:dyDescent="0.25">
      <c r="D13" s="9" t="str">
        <f>Table1[[#Headers],[ENG]]</f>
        <v>ENG</v>
      </c>
      <c r="E13" s="9"/>
      <c r="F13" s="9">
        <f>VLOOKUP($E$8,Table1[[#All],[Name of students]:[REMARKS]],5,0)</f>
        <v>53</v>
      </c>
      <c r="G13" s="9"/>
      <c r="J13" s="3"/>
    </row>
    <row r="14" spans="4:11" x14ac:dyDescent="0.25">
      <c r="D14" s="9" t="str">
        <f>Table1[[#Headers],[MATHS]]</f>
        <v>MATHS</v>
      </c>
      <c r="E14" s="9"/>
      <c r="F14" s="9">
        <f>VLOOKUP($E$8,Table1[[#All],[Name of students]:[REMARKS]],6,0)</f>
        <v>53</v>
      </c>
      <c r="G14" s="9"/>
      <c r="J14" s="3"/>
    </row>
    <row r="15" spans="4:11" x14ac:dyDescent="0.25">
      <c r="D15" s="9" t="str">
        <f>Table1[[#Headers],[SCIENCE]]</f>
        <v>SCIENCE</v>
      </c>
      <c r="E15" s="9"/>
      <c r="F15" s="9">
        <f>VLOOKUP($E$8,Table1[[#All],[Name of students]:[REMARKS]],7,0)</f>
        <v>79</v>
      </c>
      <c r="G15" s="9"/>
      <c r="J15" s="3"/>
    </row>
    <row r="16" spans="4:11" x14ac:dyDescent="0.25">
      <c r="D16" s="9"/>
      <c r="E16" s="9"/>
      <c r="F16" s="9"/>
      <c r="G16" s="9"/>
      <c r="J16" s="3"/>
    </row>
    <row r="17" spans="4:10" x14ac:dyDescent="0.25">
      <c r="D17" s="9" t="str">
        <f>Table1[[#Headers],[OBT]]</f>
        <v>OBT</v>
      </c>
      <c r="E17" s="9"/>
      <c r="F17" s="9">
        <f>VLOOKUP($E$8,Table1[[#All],[Name of students]:[REMARKS]],8,0)</f>
        <v>185</v>
      </c>
      <c r="G17" s="9"/>
      <c r="J17" s="3"/>
    </row>
    <row r="18" spans="4:10" x14ac:dyDescent="0.25">
      <c r="D18" s="9" t="str">
        <f>Table1[[#Headers],[TOTAL]]</f>
        <v>TOTAL</v>
      </c>
      <c r="E18" s="9"/>
      <c r="F18" s="9">
        <f>VLOOKUP($E$8,Table1[[#All],[Name of students]:[REMARKS]],9,0)</f>
        <v>300</v>
      </c>
      <c r="G18" s="9"/>
      <c r="J18" s="3"/>
    </row>
    <row r="19" spans="4:10" x14ac:dyDescent="0.25">
      <c r="D19" s="9" t="str">
        <f>Table1[[#Headers],[PERCENTAGE]]</f>
        <v>PERCENTAGE</v>
      </c>
      <c r="E19" s="9"/>
      <c r="F19" s="12">
        <f>VLOOKUP($E$8,Table1[[#All],[Name of students]:[REMARKS]],10,0)</f>
        <v>0.6166666666666667</v>
      </c>
      <c r="G19" s="12"/>
      <c r="J19" s="3"/>
    </row>
    <row r="20" spans="4:10" x14ac:dyDescent="0.25">
      <c r="D20" s="9" t="str">
        <f>Table1[[#Headers],[GRADES]]</f>
        <v>GRADES</v>
      </c>
      <c r="E20" s="9"/>
      <c r="F20" s="9" t="str">
        <f>VLOOKUP($E$8,Table1[[#All],[Name of students]:[REMARKS]],11,0)</f>
        <v>B</v>
      </c>
      <c r="G20" s="9"/>
      <c r="J20" s="3"/>
    </row>
    <row r="21" spans="4:10" x14ac:dyDescent="0.25">
      <c r="D21" s="9" t="str">
        <f>Table1[[#Headers],[REMARKS]]</f>
        <v>REMARKS</v>
      </c>
      <c r="E21" s="9"/>
      <c r="F21" s="9" t="str">
        <f>VLOOKUP($E$8,Table1[[#All],[Name of students]:[REMARKS]],12,0)</f>
        <v>FAIR</v>
      </c>
      <c r="G21" s="9"/>
      <c r="J21" s="3"/>
    </row>
    <row r="22" spans="4:10" x14ac:dyDescent="0.25">
      <c r="J22" s="3"/>
    </row>
    <row r="23" spans="4:10" x14ac:dyDescent="0.25">
      <c r="J23" s="3"/>
    </row>
    <row r="24" spans="4:10" x14ac:dyDescent="0.25">
      <c r="D24" s="13" t="s">
        <v>60</v>
      </c>
      <c r="E24" s="13" t="s">
        <v>61</v>
      </c>
      <c r="F24" s="13" t="s">
        <v>62</v>
      </c>
      <c r="G24" s="13"/>
      <c r="J24" s="3"/>
    </row>
  </sheetData>
  <mergeCells count="22">
    <mergeCell ref="F20:G20"/>
    <mergeCell ref="F21:G21"/>
    <mergeCell ref="F15:G15"/>
    <mergeCell ref="F16:G16"/>
    <mergeCell ref="F17:G17"/>
    <mergeCell ref="F18:G18"/>
    <mergeCell ref="F19:G19"/>
    <mergeCell ref="D20:E20"/>
    <mergeCell ref="D21:E21"/>
    <mergeCell ref="D15:E15"/>
    <mergeCell ref="D16:E16"/>
    <mergeCell ref="D17:E17"/>
    <mergeCell ref="D18:E18"/>
    <mergeCell ref="D19:E19"/>
    <mergeCell ref="D5:G5"/>
    <mergeCell ref="D6:G6"/>
    <mergeCell ref="D12:E12"/>
    <mergeCell ref="D13:E13"/>
    <mergeCell ref="D14:E14"/>
    <mergeCell ref="F12:G12"/>
    <mergeCell ref="F13:G13"/>
    <mergeCell ref="F14:G14"/>
  </mergeCells>
  <dataValidations count="1">
    <dataValidation type="list" allowBlank="1" showInputMessage="1" showErrorMessage="1" sqref="K11" xr:uid="{A69AFED3-EED6-4A42-BC25-BB7650C6705B}">
      <formula1>$K$4:$K$7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F76BD8E-6B34-437A-9F28-F82C41880940}">
          <x14:formula1>
            <xm:f>MARKSHEET!$C$3:$C$22</xm:f>
          </x14:formula1>
          <xm:sqref>E8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MARKSHEET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Computer Collegiate</cp:lastModifiedBy>
  <dcterms:created xsi:type="dcterms:W3CDTF">2023-10-09T15:17:41Z</dcterms:created>
  <dcterms:modified xsi:type="dcterms:W3CDTF">2023-10-13T14:36:33Z</dcterms:modified>
</cp:coreProperties>
</file>