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sv\Documents\MRM\Exp\"/>
    </mc:Choice>
  </mc:AlternateContent>
  <xr:revisionPtr revIDLastSave="0" documentId="13_ncr:1_{D640D52A-52DC-4981-83FA-41C2D7807BAB}" xr6:coauthVersionLast="47" xr6:coauthVersionMax="47" xr10:uidLastSave="{00000000-0000-0000-0000-000000000000}"/>
  <bookViews>
    <workbookView xWindow="14295" yWindow="0" windowWidth="14610" windowHeight="15585" activeTab="1" xr2:uid="{3D4AB41A-A489-4B25-A396-A0605B8067B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1" i="2" l="1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10" i="2"/>
  <c r="H10" i="2"/>
  <c r="G11" i="2"/>
  <c r="G61" i="1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10" i="2"/>
  <c r="G10" i="2" s="1"/>
  <c r="E12" i="2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11" i="2"/>
  <c r="G56" i="1" l="1"/>
  <c r="G46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 s="1"/>
  <c r="D82" i="1" s="1"/>
  <c r="D83" i="1" s="1"/>
  <c r="D84" i="1" s="1"/>
  <c r="D85" i="1" s="1"/>
  <c r="D86" i="1" s="1"/>
  <c r="D87" i="1" s="1"/>
  <c r="D88" i="1" s="1"/>
  <c r="D68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67" i="1"/>
  <c r="G69" i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68" i="1"/>
  <c r="G67" i="1"/>
  <c r="G55" i="1"/>
  <c r="G50" i="1"/>
  <c r="G53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G47" i="1"/>
  <c r="M7" i="1"/>
  <c r="J85" i="1" l="1"/>
  <c r="E86" i="1"/>
  <c r="J74" i="1"/>
  <c r="J73" i="1"/>
  <c r="J84" i="1"/>
  <c r="J83" i="1"/>
  <c r="J67" i="1"/>
  <c r="J75" i="1"/>
  <c r="J72" i="1"/>
  <c r="J69" i="1"/>
  <c r="J76" i="1"/>
  <c r="J82" i="1"/>
  <c r="J81" i="1"/>
  <c r="J71" i="1"/>
  <c r="J80" i="1"/>
  <c r="J70" i="1"/>
  <c r="J79" i="1"/>
  <c r="J78" i="1"/>
  <c r="J68" i="1"/>
  <c r="J77" i="1"/>
  <c r="G63" i="1"/>
  <c r="G49" i="1"/>
  <c r="G52" i="1" s="1"/>
  <c r="M8" i="1"/>
  <c r="E87" i="1" l="1"/>
  <c r="J86" i="1"/>
  <c r="E88" i="1" l="1"/>
  <c r="J88" i="1" s="1"/>
  <c r="J87" i="1"/>
</calcChain>
</file>

<file path=xl/sharedStrings.xml><?xml version="1.0" encoding="utf-8"?>
<sst xmlns="http://schemas.openxmlformats.org/spreadsheetml/2006/main" count="74" uniqueCount="51">
  <si>
    <t>Service Conditions:</t>
  </si>
  <si>
    <t>Fluid &amp; state</t>
  </si>
  <si>
    <t>H2</t>
  </si>
  <si>
    <t>G</t>
  </si>
  <si>
    <t>P1: Inlet Pressure</t>
  </si>
  <si>
    <t>Nor. Flow</t>
  </si>
  <si>
    <t>Min. Flow</t>
  </si>
  <si>
    <t>Max. Flow</t>
  </si>
  <si>
    <t>Bar g</t>
  </si>
  <si>
    <t>P2: Outlet Pressure</t>
  </si>
  <si>
    <r>
      <rPr>
        <sz val="11"/>
        <color theme="1"/>
        <rFont val="Calibri"/>
        <family val="2"/>
      </rPr>
      <t>∆</t>
    </r>
    <r>
      <rPr>
        <sz val="11"/>
        <color theme="1"/>
        <rFont val="Calibri"/>
        <family val="2"/>
        <scheme val="minor"/>
      </rPr>
      <t>P: Pressure Drop</t>
    </r>
  </si>
  <si>
    <t>Q: Flow Rate</t>
  </si>
  <si>
    <t>Shut off Pressure</t>
  </si>
  <si>
    <t>Specific gravity: G</t>
  </si>
  <si>
    <t>MW: Molecular Weight</t>
  </si>
  <si>
    <t>FL: Pressure Recovery factor</t>
  </si>
  <si>
    <t>Pv: Vapor Pressure</t>
  </si>
  <si>
    <t>Pc: Critical Pressure</t>
  </si>
  <si>
    <t>Pvc: Vena Contracta Press</t>
  </si>
  <si>
    <t>Tsh: Degree of superheat</t>
  </si>
  <si>
    <t>V: Viscosity</t>
  </si>
  <si>
    <t>k: Viscosity correction factor</t>
  </si>
  <si>
    <t>Z: Compressibility factor</t>
  </si>
  <si>
    <t>V: Outlet Specific Volume</t>
  </si>
  <si>
    <t>Temperature</t>
  </si>
  <si>
    <t>Kg/h</t>
  </si>
  <si>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</si>
  <si>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Calculated Cv</t>
  </si>
  <si>
    <t>0.5FL^2P1</t>
  </si>
  <si>
    <t>del P</t>
  </si>
  <si>
    <t>Eq</t>
  </si>
  <si>
    <t>(3)</t>
  </si>
  <si>
    <t>Q/289*sqrt(G*T*Z/delP*(P1+P2))</t>
  </si>
  <si>
    <t>q: volumetric flow rate</t>
  </si>
  <si>
    <t>rho: density</t>
  </si>
  <si>
    <t>rho std: standard density</t>
  </si>
  <si>
    <t>kg/m3</t>
  </si>
  <si>
    <t>m3/h</t>
  </si>
  <si>
    <t>rho air std</t>
  </si>
  <si>
    <t>q std at MAX. FLOW</t>
  </si>
  <si>
    <t>q actual at MAX. FLOW</t>
  </si>
  <si>
    <t>q actual at MIN. FLOW</t>
  </si>
  <si>
    <t>q std at MIN. FLOW</t>
  </si>
  <si>
    <t>Rangeability</t>
  </si>
  <si>
    <t>Cv</t>
  </si>
  <si>
    <t>x</t>
  </si>
  <si>
    <t>H</t>
  </si>
  <si>
    <t>Lift</t>
  </si>
  <si>
    <t>Kvr</t>
  </si>
  <si>
    <t>% Cvr/Cv</t>
  </si>
  <si>
    <t>% lift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</si>
</sst>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quotePrefix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 textRotation="90" wrapText="1"/>
    </xf>
    <xf numFmtId="2" fontId="0" fillId="0" borderId="0" xfId="0" applyNumberFormat="1"/>
    <xf numFmtId="168" fontId="0" fillId="0" borderId="0" xfId="0" applyNumberFormat="1"/>
    <xf numFmtId="0" fontId="0" fillId="0" borderId="0" xfId="0" applyAlignment="1">
      <alignment horizontal="center" vertical="center"/>
    </xf>
    <xf numFmtId="168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Sheet1!$D$67:$D$88</c:f>
              <c:numCache>
                <c:formatCode>General</c:formatCode>
                <c:ptCount val="22"/>
                <c:pt idx="0">
                  <c:v>0</c:v>
                </c:pt>
                <c:pt idx="1">
                  <c:v>4.5</c:v>
                </c:pt>
                <c:pt idx="2">
                  <c:v>9</c:v>
                </c:pt>
                <c:pt idx="3">
                  <c:v>13.5</c:v>
                </c:pt>
                <c:pt idx="4">
                  <c:v>18</c:v>
                </c:pt>
                <c:pt idx="5">
                  <c:v>22.5</c:v>
                </c:pt>
                <c:pt idx="6">
                  <c:v>27</c:v>
                </c:pt>
                <c:pt idx="7">
                  <c:v>31.5</c:v>
                </c:pt>
                <c:pt idx="8">
                  <c:v>36</c:v>
                </c:pt>
                <c:pt idx="9">
                  <c:v>40.5</c:v>
                </c:pt>
                <c:pt idx="10">
                  <c:v>45</c:v>
                </c:pt>
                <c:pt idx="11">
                  <c:v>49.5</c:v>
                </c:pt>
                <c:pt idx="12">
                  <c:v>54</c:v>
                </c:pt>
                <c:pt idx="13">
                  <c:v>58.5</c:v>
                </c:pt>
                <c:pt idx="14">
                  <c:v>63</c:v>
                </c:pt>
                <c:pt idx="15">
                  <c:v>67.5</c:v>
                </c:pt>
                <c:pt idx="16">
                  <c:v>72</c:v>
                </c:pt>
                <c:pt idx="17">
                  <c:v>76.5</c:v>
                </c:pt>
                <c:pt idx="18">
                  <c:v>81</c:v>
                </c:pt>
                <c:pt idx="19">
                  <c:v>85.5</c:v>
                </c:pt>
                <c:pt idx="20">
                  <c:v>90</c:v>
                </c:pt>
                <c:pt idx="21">
                  <c:v>94.5</c:v>
                </c:pt>
              </c:numCache>
            </c:numRef>
          </c:xVal>
          <c:yVal>
            <c:numRef>
              <c:f>Sheet1!$J$67:$J$88</c:f>
              <c:numCache>
                <c:formatCode>General</c:formatCode>
                <c:ptCount val="22"/>
                <c:pt idx="0">
                  <c:v>2.8657518475678728E-3</c:v>
                </c:pt>
                <c:pt idx="1">
                  <c:v>5.4986850603657182E-3</c:v>
                </c:pt>
                <c:pt idx="2">
                  <c:v>8.2058064775903904E-3</c:v>
                </c:pt>
                <c:pt idx="3">
                  <c:v>1.0992465656696733E-2</c:v>
                </c:pt>
                <c:pt idx="4">
                  <c:v>1.3864585060842686E-2</c:v>
                </c:pt>
                <c:pt idx="5">
                  <c:v>1.682874315226051E-2</c:v>
                </c:pt>
                <c:pt idx="6">
                  <c:v>1.9892272853265582E-2</c:v>
                </c:pt>
                <c:pt idx="7">
                  <c:v>2.3063378870164512E-2</c:v>
                </c:pt>
                <c:pt idx="8">
                  <c:v>2.6351278329225097E-2</c:v>
                </c:pt>
                <c:pt idx="9">
                  <c:v>2.9766370434691953E-2</c:v>
                </c:pt>
                <c:pt idx="10">
                  <c:v>3.3320442541484641E-2</c:v>
                </c:pt>
                <c:pt idx="11">
                  <c:v>3.702692230417761E-2</c:v>
                </c:pt>
                <c:pt idx="12">
                  <c:v>4.0901188657624342E-2</c:v>
                </c:pt>
                <c:pt idx="13">
                  <c:v>4.4960958653798636E-2</c:v>
                </c:pt>
                <c:pt idx="14">
                  <c:v>4.9226773147434434E-2</c:v>
                </c:pt>
                <c:pt idx="15">
                  <c:v>5.3722612783735309E-2</c:v>
                </c:pt>
                <c:pt idx="16">
                  <c:v>5.8476687920479838E-2</c:v>
                </c:pt>
                <c:pt idx="17">
                  <c:v>6.3522463943293389E-2</c:v>
                </c:pt>
                <c:pt idx="18">
                  <c:v>6.8900010007107632E-2</c:v>
                </c:pt>
                <c:pt idx="19">
                  <c:v>7.4657799658407964E-2</c:v>
                </c:pt>
                <c:pt idx="20">
                  <c:v>8.085515466600976E-2</c:v>
                </c:pt>
                <c:pt idx="21">
                  <c:v>8.7565623647404334E-2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30-49A0-8BE6-9C4D25098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91695"/>
        <c:axId val="1207592175"/>
      </c:scatterChart>
      <c:valAx>
        <c:axId val="12075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92175"/>
        <c:crosses val="autoZero"/>
        <c:crossBetween val="midCat"/>
      </c:valAx>
      <c:valAx>
        <c:axId val="12075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9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Sheet2!$E$10:$E$20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</c:numCache>
            </c:numRef>
          </c:xVal>
          <c:yVal>
            <c:numRef>
              <c:f>Sheet2!$G$10:$G$20</c:f>
              <c:numCache>
                <c:formatCode>0.000000</c:formatCode>
                <c:ptCount val="11"/>
                <c:pt idx="0">
                  <c:v>2.0000000000000002E-5</c:v>
                </c:pt>
                <c:pt idx="1">
                  <c:v>2.7288426606428372E-5</c:v>
                </c:pt>
                <c:pt idx="2">
                  <c:v>3.723291133272139E-5</c:v>
                </c:pt>
                <c:pt idx="3">
                  <c:v>5.0801378412331137E-5</c:v>
                </c:pt>
                <c:pt idx="4">
                  <c:v>6.9314484315514648E-5</c:v>
                </c:pt>
                <c:pt idx="5">
                  <c:v>9.4574160900317558E-5</c:v>
                </c:pt>
                <c:pt idx="6">
                  <c:v>1.2903900242964317E-4</c:v>
                </c:pt>
                <c:pt idx="7">
                  <c:v>1.7606356735840246E-4</c:v>
                </c:pt>
                <c:pt idx="8">
                  <c:v>2.4022488679628615E-4</c:v>
                </c:pt>
                <c:pt idx="9">
                  <c:v>3.2776795961890086E-4</c:v>
                </c:pt>
                <c:pt idx="10">
                  <c:v>4.4721359549995768E-4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51-4FD1-A883-B70CEAAE4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7591695"/>
        <c:axId val="1207592175"/>
      </c:scatterChart>
      <c:valAx>
        <c:axId val="1207591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92175"/>
        <c:crosses val="autoZero"/>
        <c:crossBetween val="midCat"/>
      </c:valAx>
      <c:valAx>
        <c:axId val="120759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7591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476250</xdr:colOff>
      <xdr:row>54</xdr:row>
      <xdr:rowOff>61912</xdr:rowOff>
    </xdr:from>
    <xdr:to>
      <xdr:col>17</xdr:col>
      <xdr:colOff>123825</xdr:colOff>
      <xdr:row>68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2AC30D-B97D-B9F5-EF27-BA6F71C4C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</xdr:row>
      <xdr:rowOff>0</xdr:rowOff>
    </xdr:from>
    <xdr:to>
      <xdr:col>19</xdr:col>
      <xdr:colOff>304800</xdr:colOff>
      <xdr:row>25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7DC64B-4D58-4D5D-898A-99F472FFE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40A03-7857-407F-8C9A-6C75B40C0F47}">
  <dimension ref="D7:M88"/>
  <sheetViews>
    <sheetView topLeftCell="A7" workbookViewId="0">
      <selection activeCell="E17" sqref="E17"/>
    </sheetView>
  </sheetViews>
  <sheetFormatPr defaultRowHeight="15" x14ac:dyDescent="0.25"/>
  <cols>
    <col min="5" max="5" width="26.5703125" customWidth="1"/>
    <col min="6" max="6" width="1.5703125" customWidth="1"/>
    <col min="9" max="9" width="1.42578125" customWidth="1"/>
    <col min="12" max="12" width="9.85546875" customWidth="1"/>
  </cols>
  <sheetData>
    <row r="7" spans="4:13" ht="15" customHeight="1" x14ac:dyDescent="0.25">
      <c r="D7" s="6" t="s">
        <v>0</v>
      </c>
      <c r="E7" t="s">
        <v>1</v>
      </c>
      <c r="G7" s="1" t="s">
        <v>2</v>
      </c>
      <c r="H7" s="1" t="s">
        <v>3</v>
      </c>
      <c r="L7" t="s">
        <v>28</v>
      </c>
      <c r="M7">
        <f>0.5*G28^2*G10</f>
        <v>22.5625</v>
      </c>
    </row>
    <row r="8" spans="4:13" x14ac:dyDescent="0.25">
      <c r="D8" s="6"/>
      <c r="E8" t="s">
        <v>24</v>
      </c>
      <c r="G8" s="1">
        <v>40</v>
      </c>
      <c r="H8" s="1" t="s">
        <v>26</v>
      </c>
      <c r="L8" t="s">
        <v>29</v>
      </c>
      <c r="M8">
        <f>G20</f>
        <v>7</v>
      </c>
    </row>
    <row r="9" spans="4:13" x14ac:dyDescent="0.25">
      <c r="D9" s="6"/>
      <c r="E9" t="s">
        <v>4</v>
      </c>
      <c r="G9" s="1"/>
      <c r="H9" s="1" t="s">
        <v>8</v>
      </c>
      <c r="L9" t="s">
        <v>30</v>
      </c>
      <c r="M9" s="4" t="s">
        <v>31</v>
      </c>
    </row>
    <row r="10" spans="4:13" x14ac:dyDescent="0.25">
      <c r="D10" s="6"/>
      <c r="E10" s="2" t="s">
        <v>7</v>
      </c>
      <c r="G10" s="1">
        <v>50</v>
      </c>
      <c r="H10" s="1"/>
    </row>
    <row r="11" spans="4:13" x14ac:dyDescent="0.25">
      <c r="D11" s="6"/>
      <c r="E11" s="2" t="s">
        <v>5</v>
      </c>
      <c r="G11" s="1"/>
      <c r="H11" s="1"/>
      <c r="L11" t="s">
        <v>32</v>
      </c>
    </row>
    <row r="12" spans="4:13" x14ac:dyDescent="0.25">
      <c r="D12" s="6"/>
      <c r="E12" s="2" t="s">
        <v>6</v>
      </c>
      <c r="G12" s="1">
        <v>50</v>
      </c>
      <c r="H12" s="1"/>
    </row>
    <row r="13" spans="4:13" x14ac:dyDescent="0.25">
      <c r="D13" s="6"/>
      <c r="E13" t="s">
        <v>9</v>
      </c>
      <c r="G13" s="1"/>
      <c r="H13" s="1" t="s">
        <v>8</v>
      </c>
    </row>
    <row r="14" spans="4:13" x14ac:dyDescent="0.25">
      <c r="D14" s="6"/>
      <c r="E14" s="2" t="s">
        <v>7</v>
      </c>
      <c r="G14" s="1">
        <v>47</v>
      </c>
      <c r="H14" s="1"/>
    </row>
    <row r="15" spans="4:13" x14ac:dyDescent="0.25">
      <c r="D15" s="6"/>
      <c r="E15" s="2" t="s">
        <v>5</v>
      </c>
      <c r="G15" s="1"/>
      <c r="H15" s="1"/>
    </row>
    <row r="16" spans="4:13" x14ac:dyDescent="0.25">
      <c r="D16" s="6"/>
      <c r="E16" s="2" t="s">
        <v>6</v>
      </c>
      <c r="G16" s="1">
        <v>43</v>
      </c>
      <c r="H16" s="1"/>
    </row>
    <row r="17" spans="4:8" x14ac:dyDescent="0.25">
      <c r="D17" s="6"/>
      <c r="E17" t="s">
        <v>10</v>
      </c>
      <c r="G17" s="1"/>
      <c r="H17" s="1" t="s">
        <v>8</v>
      </c>
    </row>
    <row r="18" spans="4:8" x14ac:dyDescent="0.25">
      <c r="D18" s="6"/>
      <c r="E18" s="2" t="s">
        <v>7</v>
      </c>
      <c r="G18" s="1">
        <v>3</v>
      </c>
      <c r="H18" s="1"/>
    </row>
    <row r="19" spans="4:8" x14ac:dyDescent="0.25">
      <c r="D19" s="6"/>
      <c r="E19" s="2" t="s">
        <v>5</v>
      </c>
      <c r="G19" s="1"/>
      <c r="H19" s="1"/>
    </row>
    <row r="20" spans="4:8" x14ac:dyDescent="0.25">
      <c r="D20" s="6"/>
      <c r="E20" s="2" t="s">
        <v>6</v>
      </c>
      <c r="G20" s="1">
        <v>7</v>
      </c>
      <c r="H20" s="1"/>
    </row>
    <row r="21" spans="4:8" x14ac:dyDescent="0.25">
      <c r="D21" s="6"/>
      <c r="E21" t="s">
        <v>11</v>
      </c>
      <c r="G21" s="1"/>
      <c r="H21" s="1" t="s">
        <v>25</v>
      </c>
    </row>
    <row r="22" spans="4:8" x14ac:dyDescent="0.25">
      <c r="D22" s="6"/>
      <c r="E22" s="2" t="s">
        <v>7</v>
      </c>
      <c r="G22" s="1">
        <v>0.5</v>
      </c>
      <c r="H22" s="1"/>
    </row>
    <row r="23" spans="4:8" x14ac:dyDescent="0.25">
      <c r="D23" s="6"/>
      <c r="E23" s="2" t="s">
        <v>5</v>
      </c>
      <c r="G23" s="1"/>
      <c r="H23" s="1"/>
    </row>
    <row r="24" spans="4:8" x14ac:dyDescent="0.25">
      <c r="D24" s="6"/>
      <c r="E24" s="2" t="s">
        <v>6</v>
      </c>
      <c r="G24" s="1">
        <v>2.5000000000000001E-2</v>
      </c>
      <c r="H24" s="1"/>
    </row>
    <row r="25" spans="4:8" x14ac:dyDescent="0.25">
      <c r="D25" s="6"/>
      <c r="E25" s="3" t="s">
        <v>12</v>
      </c>
      <c r="G25" s="1">
        <v>70</v>
      </c>
      <c r="H25" s="1" t="s">
        <v>8</v>
      </c>
    </row>
    <row r="26" spans="4:8" x14ac:dyDescent="0.25">
      <c r="D26" s="6"/>
      <c r="E26" s="3" t="s">
        <v>13</v>
      </c>
      <c r="G26" s="1"/>
      <c r="H26" s="1"/>
    </row>
    <row r="27" spans="4:8" x14ac:dyDescent="0.25">
      <c r="D27" s="6"/>
      <c r="E27" s="3" t="s">
        <v>14</v>
      </c>
      <c r="G27" s="1">
        <v>2</v>
      </c>
      <c r="H27" s="1"/>
    </row>
    <row r="28" spans="4:8" x14ac:dyDescent="0.25">
      <c r="D28" s="6"/>
      <c r="E28" s="3" t="s">
        <v>15</v>
      </c>
      <c r="G28" s="1">
        <v>0.95</v>
      </c>
      <c r="H28" s="1"/>
    </row>
    <row r="29" spans="4:8" x14ac:dyDescent="0.25">
      <c r="D29" s="6"/>
      <c r="E29" s="3" t="s">
        <v>16</v>
      </c>
      <c r="G29" s="1"/>
      <c r="H29" s="1"/>
    </row>
    <row r="30" spans="4:8" x14ac:dyDescent="0.25">
      <c r="D30" s="6"/>
      <c r="E30" s="3" t="s">
        <v>17</v>
      </c>
      <c r="G30" s="1"/>
      <c r="H30" s="1"/>
    </row>
    <row r="31" spans="4:8" x14ac:dyDescent="0.25">
      <c r="D31" s="6"/>
      <c r="E31" s="3" t="s">
        <v>18</v>
      </c>
      <c r="G31" s="1"/>
      <c r="H31" s="1"/>
    </row>
    <row r="32" spans="4:8" x14ac:dyDescent="0.25">
      <c r="D32" s="6"/>
      <c r="E32" s="3" t="s">
        <v>19</v>
      </c>
      <c r="G32" s="1"/>
      <c r="H32" s="1"/>
    </row>
    <row r="33" spans="4:8" x14ac:dyDescent="0.25">
      <c r="D33" s="6"/>
      <c r="E33" s="3" t="s">
        <v>20</v>
      </c>
      <c r="G33" s="1">
        <v>0.01</v>
      </c>
      <c r="H33" s="1"/>
    </row>
    <row r="34" spans="4:8" x14ac:dyDescent="0.25">
      <c r="D34" s="6"/>
      <c r="E34" s="3" t="s">
        <v>21</v>
      </c>
      <c r="G34" s="1"/>
      <c r="H34" s="1"/>
    </row>
    <row r="35" spans="4:8" x14ac:dyDescent="0.25">
      <c r="D35" s="6"/>
      <c r="E35" s="3" t="s">
        <v>22</v>
      </c>
      <c r="G35" s="1">
        <v>1.03</v>
      </c>
      <c r="H35" s="1"/>
    </row>
    <row r="36" spans="4:8" x14ac:dyDescent="0.25">
      <c r="D36" s="6"/>
      <c r="E36" s="3" t="s">
        <v>23</v>
      </c>
    </row>
    <row r="45" spans="4:8" x14ac:dyDescent="0.25">
      <c r="E45" s="3" t="s">
        <v>33</v>
      </c>
    </row>
    <row r="46" spans="4:8" x14ac:dyDescent="0.25">
      <c r="E46" s="3" t="s">
        <v>34</v>
      </c>
      <c r="G46">
        <f>G10*101325*G27/(8.314*(G8+273))/1000</f>
        <v>3.8936979159061162</v>
      </c>
      <c r="H46" t="s">
        <v>36</v>
      </c>
    </row>
    <row r="47" spans="4:8" x14ac:dyDescent="0.25">
      <c r="E47" s="3" t="s">
        <v>35</v>
      </c>
      <c r="G47">
        <f>1*101325*G27/(8.314*(15+273))/1000</f>
        <v>8.4633850533237118E-2</v>
      </c>
      <c r="H47" t="s">
        <v>36</v>
      </c>
    </row>
    <row r="48" spans="4:8" x14ac:dyDescent="0.25">
      <c r="E48" s="3"/>
    </row>
    <row r="49" spans="5:8" x14ac:dyDescent="0.25">
      <c r="E49" s="3" t="s">
        <v>40</v>
      </c>
      <c r="G49">
        <f>G46*G22</f>
        <v>1.9468489579530581</v>
      </c>
      <c r="H49" t="s">
        <v>37</v>
      </c>
    </row>
    <row r="50" spans="5:8" x14ac:dyDescent="0.25">
      <c r="E50" s="3" t="s">
        <v>41</v>
      </c>
      <c r="G50">
        <f>G46*G24</f>
        <v>9.7342447897652909E-2</v>
      </c>
      <c r="H50" t="s">
        <v>37</v>
      </c>
    </row>
    <row r="51" spans="5:8" x14ac:dyDescent="0.25">
      <c r="E51" s="3"/>
    </row>
    <row r="52" spans="5:8" x14ac:dyDescent="0.25">
      <c r="E52" s="3" t="s">
        <v>39</v>
      </c>
      <c r="G52">
        <f>G49*(G46/G47)</f>
        <v>89.567491995284456</v>
      </c>
      <c r="H52" t="s">
        <v>37</v>
      </c>
    </row>
    <row r="53" spans="5:8" x14ac:dyDescent="0.25">
      <c r="E53" s="3" t="s">
        <v>42</v>
      </c>
      <c r="G53">
        <f>G50*(G46/G47)</f>
        <v>4.4783745997642228</v>
      </c>
      <c r="H53" t="s">
        <v>37</v>
      </c>
    </row>
    <row r="54" spans="5:8" x14ac:dyDescent="0.25">
      <c r="E54" s="3"/>
    </row>
    <row r="55" spans="5:8" x14ac:dyDescent="0.25">
      <c r="E55" s="3" t="s">
        <v>38</v>
      </c>
      <c r="G55">
        <f>1*101325*28.96/(8.314*(15+273))/1000</f>
        <v>1.2254981557212734</v>
      </c>
      <c r="H55" t="s">
        <v>36</v>
      </c>
    </row>
    <row r="56" spans="5:8" x14ac:dyDescent="0.25">
      <c r="E56" s="3" t="s">
        <v>3</v>
      </c>
      <c r="G56">
        <f>G47/G55</f>
        <v>6.9060773480662987E-2</v>
      </c>
    </row>
    <row r="57" spans="5:8" x14ac:dyDescent="0.25">
      <c r="E57" s="3"/>
    </row>
    <row r="58" spans="5:8" x14ac:dyDescent="0.25">
      <c r="E58" s="3"/>
    </row>
    <row r="60" spans="5:8" x14ac:dyDescent="0.25">
      <c r="E60" s="3" t="s">
        <v>27</v>
      </c>
    </row>
    <row r="61" spans="5:8" x14ac:dyDescent="0.25">
      <c r="E61" s="3" t="s">
        <v>7</v>
      </c>
      <c r="G61">
        <f>G52/289*SQRT($G$56*(273+$G$8)*$G$35/(G18*(G10+G14)))</f>
        <v>8.5726003283513222E-2</v>
      </c>
    </row>
    <row r="62" spans="5:8" x14ac:dyDescent="0.25">
      <c r="E62" s="3" t="s">
        <v>5</v>
      </c>
    </row>
    <row r="63" spans="5:8" x14ac:dyDescent="0.25">
      <c r="E63" s="3" t="s">
        <v>6</v>
      </c>
      <c r="G63">
        <f>G53/289*SQRT($G$56*(273+$G$8)*$G$35/(G20*(G12+G16)))</f>
        <v>2.8657518475678728E-3</v>
      </c>
    </row>
    <row r="67" spans="4:10" x14ac:dyDescent="0.25">
      <c r="D67">
        <v>0</v>
      </c>
      <c r="E67">
        <f>G53</f>
        <v>4.4783745997642228</v>
      </c>
      <c r="G67">
        <f>G16</f>
        <v>43</v>
      </c>
      <c r="H67">
        <f>50 - G67</f>
        <v>7</v>
      </c>
      <c r="J67">
        <f>E67/289*SQRT($G$56*(273+$G$8)*$G$35/(H67*($G$12+G67)))</f>
        <v>2.8657518475678728E-3</v>
      </c>
    </row>
    <row r="68" spans="4:10" x14ac:dyDescent="0.25">
      <c r="D68">
        <f>D67+4.5</f>
        <v>4.5</v>
      </c>
      <c r="E68">
        <f>E67+4</f>
        <v>8.4783745997642228</v>
      </c>
      <c r="G68">
        <f>G67+0.2</f>
        <v>43.2</v>
      </c>
      <c r="H68">
        <f t="shared" ref="H68:H88" si="0">50 - G68</f>
        <v>6.7999999999999972</v>
      </c>
      <c r="J68">
        <f t="shared" ref="J68:J88" si="1">E68/289*SQRT($G$56*(273+$G$8)*$G$35/(H68*($G$12+G68)))</f>
        <v>5.4986850603657182E-3</v>
      </c>
    </row>
    <row r="69" spans="4:10" x14ac:dyDescent="0.25">
      <c r="D69">
        <f t="shared" ref="D69:D88" si="2">D68+4.5</f>
        <v>9</v>
      </c>
      <c r="E69">
        <f t="shared" ref="E69:E88" si="3">E68+4</f>
        <v>12.478374599764223</v>
      </c>
      <c r="G69">
        <f t="shared" ref="G69:G88" si="4">G68+0.2</f>
        <v>43.400000000000006</v>
      </c>
      <c r="H69">
        <f t="shared" si="0"/>
        <v>6.5999999999999943</v>
      </c>
      <c r="J69">
        <f t="shared" si="1"/>
        <v>8.2058064775903904E-3</v>
      </c>
    </row>
    <row r="70" spans="4:10" s="5" customFormat="1" x14ac:dyDescent="0.25">
      <c r="D70" s="5">
        <f t="shared" si="2"/>
        <v>13.5</v>
      </c>
      <c r="E70" s="5">
        <f t="shared" si="3"/>
        <v>16.478374599764223</v>
      </c>
      <c r="G70" s="5">
        <f t="shared" si="4"/>
        <v>43.600000000000009</v>
      </c>
      <c r="H70" s="5">
        <f t="shared" si="0"/>
        <v>6.3999999999999915</v>
      </c>
      <c r="J70" s="5">
        <f t="shared" si="1"/>
        <v>1.0992465656696733E-2</v>
      </c>
    </row>
    <row r="71" spans="4:10" x14ac:dyDescent="0.25">
      <c r="D71">
        <f t="shared" si="2"/>
        <v>18</v>
      </c>
      <c r="E71">
        <f t="shared" si="3"/>
        <v>20.478374599764223</v>
      </c>
      <c r="G71">
        <f t="shared" si="4"/>
        <v>43.800000000000011</v>
      </c>
      <c r="H71">
        <f t="shared" si="0"/>
        <v>6.1999999999999886</v>
      </c>
      <c r="J71">
        <f t="shared" si="1"/>
        <v>1.3864585060842686E-2</v>
      </c>
    </row>
    <row r="72" spans="4:10" x14ac:dyDescent="0.25">
      <c r="D72">
        <f t="shared" si="2"/>
        <v>22.5</v>
      </c>
      <c r="E72">
        <f t="shared" si="3"/>
        <v>24.478374599764223</v>
      </c>
      <c r="G72">
        <f t="shared" si="4"/>
        <v>44.000000000000014</v>
      </c>
      <c r="H72">
        <f t="shared" si="0"/>
        <v>5.9999999999999858</v>
      </c>
      <c r="J72">
        <f t="shared" si="1"/>
        <v>1.682874315226051E-2</v>
      </c>
    </row>
    <row r="73" spans="4:10" x14ac:dyDescent="0.25">
      <c r="D73">
        <f t="shared" si="2"/>
        <v>27</v>
      </c>
      <c r="E73">
        <f t="shared" si="3"/>
        <v>28.478374599764223</v>
      </c>
      <c r="G73">
        <f t="shared" si="4"/>
        <v>44.200000000000017</v>
      </c>
      <c r="H73">
        <f t="shared" si="0"/>
        <v>5.7999999999999829</v>
      </c>
      <c r="J73">
        <f t="shared" si="1"/>
        <v>1.9892272853265582E-2</v>
      </c>
    </row>
    <row r="74" spans="4:10" x14ac:dyDescent="0.25">
      <c r="D74">
        <f t="shared" si="2"/>
        <v>31.5</v>
      </c>
      <c r="E74">
        <f t="shared" si="3"/>
        <v>32.478374599764223</v>
      </c>
      <c r="G74">
        <f t="shared" si="4"/>
        <v>44.40000000000002</v>
      </c>
      <c r="H74">
        <f t="shared" si="0"/>
        <v>5.5999999999999801</v>
      </c>
      <c r="J74">
        <f t="shared" si="1"/>
        <v>2.3063378870164512E-2</v>
      </c>
    </row>
    <row r="75" spans="4:10" x14ac:dyDescent="0.25">
      <c r="D75">
        <f t="shared" si="2"/>
        <v>36</v>
      </c>
      <c r="E75">
        <f t="shared" si="3"/>
        <v>36.478374599764223</v>
      </c>
      <c r="G75">
        <f t="shared" si="4"/>
        <v>44.600000000000023</v>
      </c>
      <c r="H75">
        <f t="shared" si="0"/>
        <v>5.3999999999999773</v>
      </c>
      <c r="J75">
        <f t="shared" si="1"/>
        <v>2.6351278329225097E-2</v>
      </c>
    </row>
    <row r="76" spans="4:10" x14ac:dyDescent="0.25">
      <c r="D76">
        <f t="shared" si="2"/>
        <v>40.5</v>
      </c>
      <c r="E76">
        <f t="shared" si="3"/>
        <v>40.478374599764223</v>
      </c>
      <c r="G76">
        <f t="shared" si="4"/>
        <v>44.800000000000026</v>
      </c>
      <c r="H76">
        <f t="shared" si="0"/>
        <v>5.1999999999999744</v>
      </c>
      <c r="J76">
        <f t="shared" si="1"/>
        <v>2.9766370434691953E-2</v>
      </c>
    </row>
    <row r="77" spans="4:10" x14ac:dyDescent="0.25">
      <c r="D77">
        <f t="shared" si="2"/>
        <v>45</v>
      </c>
      <c r="E77">
        <f t="shared" si="3"/>
        <v>44.478374599764223</v>
      </c>
      <c r="G77">
        <f t="shared" si="4"/>
        <v>45.000000000000028</v>
      </c>
      <c r="H77">
        <f t="shared" si="0"/>
        <v>4.9999999999999716</v>
      </c>
      <c r="J77">
        <f t="shared" si="1"/>
        <v>3.3320442541484641E-2</v>
      </c>
    </row>
    <row r="78" spans="4:10" x14ac:dyDescent="0.25">
      <c r="D78">
        <f t="shared" si="2"/>
        <v>49.5</v>
      </c>
      <c r="E78">
        <f t="shared" si="3"/>
        <v>48.478374599764223</v>
      </c>
      <c r="G78">
        <f t="shared" si="4"/>
        <v>45.200000000000031</v>
      </c>
      <c r="H78">
        <f t="shared" si="0"/>
        <v>4.7999999999999687</v>
      </c>
      <c r="J78">
        <f t="shared" si="1"/>
        <v>3.702692230417761E-2</v>
      </c>
    </row>
    <row r="79" spans="4:10" x14ac:dyDescent="0.25">
      <c r="D79">
        <f t="shared" si="2"/>
        <v>54</v>
      </c>
      <c r="E79">
        <f t="shared" si="3"/>
        <v>52.478374599764223</v>
      </c>
      <c r="G79">
        <f t="shared" si="4"/>
        <v>45.400000000000034</v>
      </c>
      <c r="H79">
        <f t="shared" si="0"/>
        <v>4.5999999999999659</v>
      </c>
      <c r="J79">
        <f t="shared" si="1"/>
        <v>4.0901188657624342E-2</v>
      </c>
    </row>
    <row r="80" spans="4:10" x14ac:dyDescent="0.25">
      <c r="D80">
        <f t="shared" si="2"/>
        <v>58.5</v>
      </c>
      <c r="E80">
        <f>E79+4</f>
        <v>56.478374599764223</v>
      </c>
      <c r="G80">
        <f t="shared" si="4"/>
        <v>45.600000000000037</v>
      </c>
      <c r="H80">
        <f t="shared" si="0"/>
        <v>4.3999999999999631</v>
      </c>
      <c r="J80">
        <f t="shared" si="1"/>
        <v>4.4960958653798636E-2</v>
      </c>
    </row>
    <row r="81" spans="4:10" x14ac:dyDescent="0.25">
      <c r="D81">
        <f t="shared" si="2"/>
        <v>63</v>
      </c>
      <c r="E81">
        <f t="shared" si="3"/>
        <v>60.478374599764223</v>
      </c>
      <c r="G81">
        <f t="shared" si="4"/>
        <v>45.80000000000004</v>
      </c>
      <c r="H81">
        <f t="shared" si="0"/>
        <v>4.1999999999999602</v>
      </c>
      <c r="J81">
        <f t="shared" si="1"/>
        <v>4.9226773147434434E-2</v>
      </c>
    </row>
    <row r="82" spans="4:10" x14ac:dyDescent="0.25">
      <c r="D82">
        <f t="shared" si="2"/>
        <v>67.5</v>
      </c>
      <c r="E82">
        <f t="shared" si="3"/>
        <v>64.478374599764223</v>
      </c>
      <c r="G82">
        <f t="shared" si="4"/>
        <v>46.000000000000043</v>
      </c>
      <c r="H82">
        <f t="shared" si="0"/>
        <v>3.9999999999999574</v>
      </c>
      <c r="J82">
        <f t="shared" si="1"/>
        <v>5.3722612783735309E-2</v>
      </c>
    </row>
    <row r="83" spans="4:10" x14ac:dyDescent="0.25">
      <c r="D83">
        <f t="shared" si="2"/>
        <v>72</v>
      </c>
      <c r="E83">
        <f t="shared" si="3"/>
        <v>68.478374599764223</v>
      </c>
      <c r="G83">
        <f t="shared" si="4"/>
        <v>46.200000000000045</v>
      </c>
      <c r="H83">
        <f t="shared" si="0"/>
        <v>3.7999999999999545</v>
      </c>
      <c r="J83">
        <f t="shared" si="1"/>
        <v>5.8476687920479838E-2</v>
      </c>
    </row>
    <row r="84" spans="4:10" x14ac:dyDescent="0.25">
      <c r="D84">
        <f t="shared" si="2"/>
        <v>76.5</v>
      </c>
      <c r="E84">
        <f t="shared" si="3"/>
        <v>72.478374599764223</v>
      </c>
      <c r="G84">
        <f t="shared" si="4"/>
        <v>46.400000000000048</v>
      </c>
      <c r="H84">
        <f t="shared" si="0"/>
        <v>3.5999999999999517</v>
      </c>
      <c r="J84">
        <f t="shared" si="1"/>
        <v>6.3522463943293389E-2</v>
      </c>
    </row>
    <row r="85" spans="4:10" x14ac:dyDescent="0.25">
      <c r="D85">
        <f t="shared" si="2"/>
        <v>81</v>
      </c>
      <c r="E85">
        <f t="shared" si="3"/>
        <v>76.478374599764223</v>
      </c>
      <c r="G85">
        <f t="shared" si="4"/>
        <v>46.600000000000051</v>
      </c>
      <c r="H85">
        <f t="shared" si="0"/>
        <v>3.3999999999999488</v>
      </c>
      <c r="J85">
        <f t="shared" si="1"/>
        <v>6.8900010007107632E-2</v>
      </c>
    </row>
    <row r="86" spans="4:10" x14ac:dyDescent="0.25">
      <c r="D86">
        <f t="shared" si="2"/>
        <v>85.5</v>
      </c>
      <c r="E86">
        <f t="shared" si="3"/>
        <v>80.478374599764223</v>
      </c>
      <c r="G86">
        <f t="shared" si="4"/>
        <v>46.800000000000054</v>
      </c>
      <c r="H86">
        <f t="shared" si="0"/>
        <v>3.199999999999946</v>
      </c>
      <c r="J86">
        <f t="shared" si="1"/>
        <v>7.4657799658407964E-2</v>
      </c>
    </row>
    <row r="87" spans="4:10" x14ac:dyDescent="0.25">
      <c r="D87">
        <f t="shared" si="2"/>
        <v>90</v>
      </c>
      <c r="E87">
        <f t="shared" si="3"/>
        <v>84.478374599764223</v>
      </c>
      <c r="G87">
        <f t="shared" si="4"/>
        <v>47.000000000000057</v>
      </c>
      <c r="H87">
        <f t="shared" si="0"/>
        <v>2.9999999999999432</v>
      </c>
      <c r="J87">
        <f t="shared" si="1"/>
        <v>8.085515466600976E-2</v>
      </c>
    </row>
    <row r="88" spans="4:10" x14ac:dyDescent="0.25">
      <c r="D88">
        <f t="shared" si="2"/>
        <v>94.5</v>
      </c>
      <c r="E88">
        <f t="shared" si="3"/>
        <v>88.478374599764223</v>
      </c>
      <c r="G88">
        <f t="shared" si="4"/>
        <v>47.20000000000006</v>
      </c>
      <c r="H88">
        <f t="shared" si="0"/>
        <v>2.7999999999999403</v>
      </c>
      <c r="J88">
        <f t="shared" si="1"/>
        <v>8.7565623647404334E-2</v>
      </c>
    </row>
  </sheetData>
  <mergeCells count="1">
    <mergeCell ref="D7:D36"/>
  </mergeCells>
  <pageMargins left="0.7" right="0.7" top="0.75" bottom="0.75" header="0.3" footer="0.3"/>
  <ignoredErrors>
    <ignoredError sqref="M9" numberStoredAsText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CE8A-F758-42E9-A2A9-79017E244D0B}">
  <dimension ref="C5:J30"/>
  <sheetViews>
    <sheetView tabSelected="1" topLeftCell="C4" workbookViewId="0">
      <selection activeCell="J19" sqref="J19"/>
    </sheetView>
  </sheetViews>
  <sheetFormatPr defaultRowHeight="15" x14ac:dyDescent="0.25"/>
  <cols>
    <col min="3" max="3" width="13.42578125" customWidth="1"/>
    <col min="4" max="4" width="1.7109375" customWidth="1"/>
    <col min="8" max="8" width="12" customWidth="1"/>
  </cols>
  <sheetData>
    <row r="5" spans="3:10" x14ac:dyDescent="0.25">
      <c r="C5" t="s">
        <v>43</v>
      </c>
      <c r="E5">
        <v>500</v>
      </c>
    </row>
    <row r="6" spans="3:10" x14ac:dyDescent="0.25">
      <c r="C6" t="s">
        <v>44</v>
      </c>
      <c r="E6">
        <v>0.01</v>
      </c>
    </row>
    <row r="7" spans="3:10" x14ac:dyDescent="0.25">
      <c r="C7" t="s">
        <v>46</v>
      </c>
      <c r="E7">
        <v>1</v>
      </c>
      <c r="F7" t="s">
        <v>47</v>
      </c>
    </row>
    <row r="9" spans="3:10" x14ac:dyDescent="0.25">
      <c r="E9" s="9" t="s">
        <v>46</v>
      </c>
      <c r="F9" s="9" t="s">
        <v>45</v>
      </c>
      <c r="G9" s="9" t="s">
        <v>44</v>
      </c>
      <c r="H9" s="1" t="s">
        <v>48</v>
      </c>
      <c r="I9" s="9" t="s">
        <v>49</v>
      </c>
      <c r="J9" s="9" t="s">
        <v>50</v>
      </c>
    </row>
    <row r="10" spans="3:10" x14ac:dyDescent="0.25">
      <c r="E10" s="9">
        <v>0</v>
      </c>
      <c r="F10" s="9">
        <f>LN($E$5)*E10</f>
        <v>0</v>
      </c>
      <c r="G10" s="10">
        <f>(EXP(F10)/$E$5)*$E$6</f>
        <v>2.0000000000000002E-5</v>
      </c>
      <c r="H10" s="8">
        <f>G28</f>
        <v>5.3715917676368866E-3</v>
      </c>
      <c r="I10" s="7">
        <f>G10/$H$10*100</f>
        <v>0.37232911332721325</v>
      </c>
    </row>
    <row r="11" spans="3:10" x14ac:dyDescent="0.25">
      <c r="E11" s="9">
        <f>E10+0.05</f>
        <v>0.05</v>
      </c>
      <c r="F11" s="9">
        <f t="shared" ref="F11:F30" si="0">LN($E$5)*E11</f>
        <v>0.31073040492110959</v>
      </c>
      <c r="G11" s="10">
        <f>(EXP(F11)/$E$5)*$E$6</f>
        <v>2.7288426606428372E-5</v>
      </c>
      <c r="I11" s="7">
        <f t="shared" ref="I11:I30" si="1">G11/$H$10*100</f>
        <v>0.50801378412331055</v>
      </c>
    </row>
    <row r="12" spans="3:10" x14ac:dyDescent="0.25">
      <c r="E12" s="9">
        <f t="shared" ref="E12:E30" si="2">E11+0.05</f>
        <v>0.1</v>
      </c>
      <c r="F12" s="9">
        <f t="shared" si="0"/>
        <v>0.62146080984221919</v>
      </c>
      <c r="G12" s="10">
        <f t="shared" ref="G11:G30" si="3">(EXP(F12)/$E$5)*$E$6</f>
        <v>3.723291133272139E-5</v>
      </c>
      <c r="I12" s="7">
        <f t="shared" si="1"/>
        <v>0.69314484315514524</v>
      </c>
    </row>
    <row r="13" spans="3:10" x14ac:dyDescent="0.25">
      <c r="E13" s="9">
        <f t="shared" si="2"/>
        <v>0.15000000000000002</v>
      </c>
      <c r="F13" s="9">
        <f t="shared" si="0"/>
        <v>0.93219121476332889</v>
      </c>
      <c r="G13" s="10">
        <f t="shared" si="3"/>
        <v>5.0801378412331137E-5</v>
      </c>
      <c r="I13" s="7">
        <f t="shared" si="1"/>
        <v>0.94574160900317428</v>
      </c>
    </row>
    <row r="14" spans="3:10" x14ac:dyDescent="0.25">
      <c r="E14" s="9">
        <f t="shared" si="2"/>
        <v>0.2</v>
      </c>
      <c r="F14" s="9">
        <f t="shared" si="0"/>
        <v>1.2429216196844384</v>
      </c>
      <c r="G14" s="10">
        <f t="shared" si="3"/>
        <v>6.9314484315514648E-5</v>
      </c>
      <c r="I14" s="7">
        <f t="shared" si="1"/>
        <v>1.2903900242964299</v>
      </c>
    </row>
    <row r="15" spans="3:10" x14ac:dyDescent="0.25">
      <c r="E15" s="9">
        <f t="shared" si="2"/>
        <v>0.25</v>
      </c>
      <c r="F15" s="9">
        <f t="shared" si="0"/>
        <v>1.5536520246055479</v>
      </c>
      <c r="G15" s="10">
        <f t="shared" si="3"/>
        <v>9.4574160900317558E-5</v>
      </c>
      <c r="I15" s="7">
        <f t="shared" si="1"/>
        <v>1.7606356735840218</v>
      </c>
    </row>
    <row r="16" spans="3:10" x14ac:dyDescent="0.25">
      <c r="E16" s="9">
        <f t="shared" si="2"/>
        <v>0.3</v>
      </c>
      <c r="F16" s="9">
        <f t="shared" si="0"/>
        <v>1.8643824295266573</v>
      </c>
      <c r="G16" s="10">
        <f t="shared" si="3"/>
        <v>1.2903900242964317E-4</v>
      </c>
      <c r="I16" s="7">
        <f t="shared" si="1"/>
        <v>2.4022488679628577</v>
      </c>
    </row>
    <row r="17" spans="5:9" x14ac:dyDescent="0.25">
      <c r="E17" s="9">
        <f t="shared" si="2"/>
        <v>0.35</v>
      </c>
      <c r="F17" s="9">
        <f t="shared" si="0"/>
        <v>2.1751128344477668</v>
      </c>
      <c r="G17" s="10">
        <f t="shared" si="3"/>
        <v>1.7606356735840246E-4</v>
      </c>
      <c r="I17" s="7">
        <f t="shared" si="1"/>
        <v>3.277679596189004</v>
      </c>
    </row>
    <row r="18" spans="5:9" x14ac:dyDescent="0.25">
      <c r="E18" s="9">
        <f t="shared" si="2"/>
        <v>0.39999999999999997</v>
      </c>
      <c r="F18" s="9">
        <f t="shared" si="0"/>
        <v>2.4858432393688763</v>
      </c>
      <c r="G18" s="10">
        <f t="shared" si="3"/>
        <v>2.4022488679628615E-4</v>
      </c>
      <c r="I18" s="7">
        <f t="shared" si="1"/>
        <v>4.4721359549995698</v>
      </c>
    </row>
    <row r="19" spans="5:9" x14ac:dyDescent="0.25">
      <c r="E19" s="9">
        <f t="shared" si="2"/>
        <v>0.44999999999999996</v>
      </c>
      <c r="F19" s="9">
        <f t="shared" si="0"/>
        <v>2.7965736442899858</v>
      </c>
      <c r="G19" s="10">
        <f t="shared" si="3"/>
        <v>3.2776795961890086E-4</v>
      </c>
      <c r="I19" s="7">
        <f t="shared" si="1"/>
        <v>6.1018776890987594</v>
      </c>
    </row>
    <row r="20" spans="5:9" x14ac:dyDescent="0.25">
      <c r="E20" s="9">
        <f t="shared" si="2"/>
        <v>0.49999999999999994</v>
      </c>
      <c r="F20" s="9">
        <f t="shared" si="0"/>
        <v>3.1073040492110953</v>
      </c>
      <c r="G20" s="10">
        <f t="shared" si="3"/>
        <v>4.4721359549995768E-4</v>
      </c>
      <c r="I20" s="7">
        <f t="shared" si="1"/>
        <v>8.325532074018712</v>
      </c>
    </row>
    <row r="21" spans="5:9" x14ac:dyDescent="0.25">
      <c r="E21" s="9">
        <f t="shared" si="2"/>
        <v>0.54999999999999993</v>
      </c>
      <c r="F21" s="9">
        <f t="shared" si="0"/>
        <v>3.4180344541322047</v>
      </c>
      <c r="G21" s="10">
        <f t="shared" si="3"/>
        <v>6.1018776890987695E-4</v>
      </c>
      <c r="I21" s="7">
        <f t="shared" si="1"/>
        <v>11.359533548066249</v>
      </c>
    </row>
    <row r="22" spans="5:9" x14ac:dyDescent="0.25">
      <c r="E22" s="9">
        <f t="shared" si="2"/>
        <v>0.6</v>
      </c>
      <c r="F22" s="9">
        <f t="shared" si="0"/>
        <v>3.7287648590533147</v>
      </c>
      <c r="G22" s="10">
        <f t="shared" si="3"/>
        <v>8.3255320740187279E-4</v>
      </c>
      <c r="I22" s="7">
        <f t="shared" si="1"/>
        <v>15.499189875483339</v>
      </c>
    </row>
    <row r="23" spans="5:9" x14ac:dyDescent="0.25">
      <c r="E23" s="9">
        <f t="shared" si="2"/>
        <v>0.65</v>
      </c>
      <c r="F23" s="9">
        <f t="shared" si="0"/>
        <v>4.0394952639744242</v>
      </c>
      <c r="G23" s="10">
        <f t="shared" si="3"/>
        <v>1.1359533548066271E-3</v>
      </c>
      <c r="I23" s="7">
        <f t="shared" si="1"/>
        <v>21.147425268811237</v>
      </c>
    </row>
    <row r="24" spans="5:9" x14ac:dyDescent="0.25">
      <c r="E24" s="9">
        <f t="shared" si="2"/>
        <v>0.70000000000000007</v>
      </c>
      <c r="F24" s="9">
        <f t="shared" si="0"/>
        <v>4.3502256688955345</v>
      </c>
      <c r="G24" s="10">
        <f t="shared" si="3"/>
        <v>1.5499189875483378E-3</v>
      </c>
      <c r="I24" s="7">
        <f t="shared" si="1"/>
        <v>28.853998118144229</v>
      </c>
    </row>
    <row r="25" spans="5:9" x14ac:dyDescent="0.25">
      <c r="E25" s="9">
        <f t="shared" si="2"/>
        <v>0.75000000000000011</v>
      </c>
      <c r="F25" s="9">
        <f t="shared" si="0"/>
        <v>4.660956073816644</v>
      </c>
      <c r="G25" s="10">
        <f t="shared" si="3"/>
        <v>2.1147425268811288E-3</v>
      </c>
      <c r="I25" s="7">
        <f t="shared" si="1"/>
        <v>39.369010497450049</v>
      </c>
    </row>
    <row r="26" spans="5:9" x14ac:dyDescent="0.25">
      <c r="E26" s="9">
        <f t="shared" si="2"/>
        <v>0.80000000000000016</v>
      </c>
      <c r="F26" s="9">
        <f t="shared" si="0"/>
        <v>4.9716864787377544</v>
      </c>
      <c r="G26" s="10">
        <f t="shared" si="3"/>
        <v>2.8853998118144302E-3</v>
      </c>
      <c r="I26" s="7">
        <f t="shared" si="1"/>
        <v>53.71591767636874</v>
      </c>
    </row>
    <row r="27" spans="5:9" x14ac:dyDescent="0.25">
      <c r="E27" s="9">
        <f t="shared" si="2"/>
        <v>0.8500000000000002</v>
      </c>
      <c r="F27" s="9">
        <f t="shared" si="0"/>
        <v>5.2824168836588639</v>
      </c>
      <c r="G27" s="10">
        <f t="shared" si="3"/>
        <v>3.936901049745015E-3</v>
      </c>
      <c r="I27" s="7">
        <f t="shared" si="1"/>
        <v>73.291143855426824</v>
      </c>
    </row>
    <row r="28" spans="5:9" x14ac:dyDescent="0.25">
      <c r="E28" s="9">
        <f t="shared" si="2"/>
        <v>0.90000000000000024</v>
      </c>
      <c r="F28" s="9">
        <f t="shared" si="0"/>
        <v>5.5931472885799742</v>
      </c>
      <c r="G28" s="10">
        <f t="shared" si="3"/>
        <v>5.3715917676368866E-3</v>
      </c>
      <c r="I28" s="7">
        <f t="shared" si="1"/>
        <v>100</v>
      </c>
    </row>
    <row r="29" spans="5:9" x14ac:dyDescent="0.25">
      <c r="E29" s="9">
        <f t="shared" si="2"/>
        <v>0.95000000000000029</v>
      </c>
      <c r="F29" s="9">
        <f t="shared" si="0"/>
        <v>5.9038776935010837</v>
      </c>
      <c r="G29" s="10">
        <f t="shared" si="3"/>
        <v>7.3291143855426987E-3</v>
      </c>
      <c r="I29" s="7">
        <f t="shared" si="1"/>
        <v>136.44213303214181</v>
      </c>
    </row>
    <row r="30" spans="5:9" x14ac:dyDescent="0.25">
      <c r="E30" s="9">
        <f t="shared" si="2"/>
        <v>1.0000000000000002</v>
      </c>
      <c r="F30" s="9">
        <f t="shared" si="0"/>
        <v>6.2146080984221932</v>
      </c>
      <c r="G30" s="10">
        <f t="shared" si="3"/>
        <v>1.0000000000000016E-2</v>
      </c>
      <c r="I30" s="7">
        <f t="shared" si="1"/>
        <v>186.16455666360693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Shift Production Supervisor</dc:creator>
  <cp:lastModifiedBy>Shift Production Supervisor</cp:lastModifiedBy>
  <dcterms:created xsi:type="dcterms:W3CDTF">2024-09-01T08:09:39Z</dcterms:created>
  <dcterms:modified xsi:type="dcterms:W3CDTF">2024-09-01T14:58:38Z</dcterms:modified>
</cp:coreProperties>
</file>