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rijonsigurdsson/Desktop/"/>
    </mc:Choice>
  </mc:AlternateContent>
  <xr:revisionPtr revIDLastSave="0" documentId="8_{FFF4867F-F242-8942-BF44-098A9B1A437F}" xr6:coauthVersionLast="47" xr6:coauthVersionMax="47" xr10:uidLastSave="{00000000-0000-0000-0000-000000000000}"/>
  <bookViews>
    <workbookView xWindow="0" yWindow="0" windowWidth="51200" windowHeight="28800" xr2:uid="{756EAC0D-B83D-5A4E-BB90-932AE272FC39}"/>
  </bookViews>
  <sheets>
    <sheet name="Sheet1 (3)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4" i="2" l="1"/>
  <c r="R54" i="2"/>
  <c r="W54" i="2" s="1"/>
  <c r="W53" i="2"/>
  <c r="V53" i="2"/>
  <c r="Q53" i="2"/>
  <c r="V52" i="2"/>
  <c r="R52" i="2"/>
  <c r="W52" i="2" s="1"/>
  <c r="W51" i="2"/>
  <c r="Q51" i="2"/>
  <c r="V51" i="2" s="1"/>
  <c r="V55" i="2" s="1"/>
  <c r="V50" i="2"/>
  <c r="R50" i="2"/>
  <c r="W50" i="2" s="1"/>
  <c r="W49" i="2"/>
  <c r="V49" i="2"/>
  <c r="R49" i="2"/>
  <c r="V48" i="2"/>
  <c r="R48" i="2"/>
  <c r="W48" i="2" s="1"/>
  <c r="V47" i="2"/>
  <c r="R47" i="2"/>
  <c r="W47" i="2" s="1"/>
  <c r="V46" i="2"/>
  <c r="R46" i="2"/>
  <c r="W46" i="2" s="1"/>
  <c r="AF45" i="2"/>
  <c r="W45" i="2"/>
  <c r="V45" i="2"/>
  <c r="R45" i="2"/>
  <c r="U35" i="2"/>
  <c r="Y34" i="2"/>
  <c r="P54" i="2" s="1"/>
  <c r="Z54" i="2" s="1"/>
  <c r="AA54" i="2" s="1"/>
  <c r="V34" i="2"/>
  <c r="P34" i="2"/>
  <c r="V33" i="2"/>
  <c r="P33" i="2"/>
  <c r="Y33" i="2" s="1"/>
  <c r="Y32" i="2"/>
  <c r="Z32" i="2" s="1"/>
  <c r="V32" i="2"/>
  <c r="P32" i="2"/>
  <c r="U31" i="2"/>
  <c r="P31" i="2"/>
  <c r="Y31" i="2" s="1"/>
  <c r="Y30" i="2"/>
  <c r="P50" i="2" s="1"/>
  <c r="Z50" i="2" s="1"/>
  <c r="AA50" i="2" s="1"/>
  <c r="V30" i="2"/>
  <c r="P30" i="2"/>
  <c r="V29" i="2"/>
  <c r="P29" i="2"/>
  <c r="Y29" i="2" s="1"/>
  <c r="Y28" i="2"/>
  <c r="P48" i="2" s="1"/>
  <c r="Z48" i="2" s="1"/>
  <c r="AA48" i="2" s="1"/>
  <c r="U28" i="2"/>
  <c r="P28" i="2"/>
  <c r="V27" i="2"/>
  <c r="V35" i="2" s="1"/>
  <c r="P27" i="2"/>
  <c r="Y27" i="2" s="1"/>
  <c r="Y26" i="2"/>
  <c r="Z26" i="2" s="1"/>
  <c r="V26" i="2"/>
  <c r="P26" i="2"/>
  <c r="AD25" i="2"/>
  <c r="AE45" i="2" s="1"/>
  <c r="AG45" i="2" s="1"/>
  <c r="U25" i="2"/>
  <c r="P25" i="2"/>
  <c r="Y25" i="2" s="1"/>
  <c r="H18" i="2"/>
  <c r="G18" i="2"/>
  <c r="F18" i="2"/>
  <c r="E18" i="2"/>
  <c r="D18" i="2"/>
  <c r="S17" i="2"/>
  <c r="U17" i="2" s="1"/>
  <c r="R17" i="2"/>
  <c r="S16" i="2"/>
  <c r="U16" i="2" s="1"/>
  <c r="R16" i="2"/>
  <c r="S15" i="2"/>
  <c r="U15" i="2" s="1"/>
  <c r="R15" i="2"/>
  <c r="S14" i="2"/>
  <c r="U14" i="2" s="1"/>
  <c r="R14" i="2"/>
  <c r="S13" i="2"/>
  <c r="U13" i="2" s="1"/>
  <c r="R13" i="2"/>
  <c r="U12" i="2"/>
  <c r="S12" i="2"/>
  <c r="R12" i="2"/>
  <c r="S11" i="2"/>
  <c r="U11" i="2" s="1"/>
  <c r="R11" i="2"/>
  <c r="U10" i="2"/>
  <c r="S10" i="2"/>
  <c r="R10" i="2"/>
  <c r="S9" i="2"/>
  <c r="U9" i="2" s="1"/>
  <c r="R9" i="2"/>
  <c r="R18" i="2" s="1"/>
  <c r="V8" i="2"/>
  <c r="X8" i="2" s="1"/>
  <c r="S8" i="2"/>
  <c r="U8" i="2" s="1"/>
  <c r="R8" i="2"/>
  <c r="W55" i="2" l="1"/>
  <c r="P49" i="2"/>
  <c r="Z49" i="2" s="1"/>
  <c r="AA49" i="2" s="1"/>
  <c r="Z29" i="2"/>
  <c r="U18" i="2"/>
  <c r="Y8" i="2" s="1"/>
  <c r="P53" i="2"/>
  <c r="Z53" i="2" s="1"/>
  <c r="AA53" i="2" s="1"/>
  <c r="Z33" i="2"/>
  <c r="Z27" i="2"/>
  <c r="P47" i="2"/>
  <c r="Z47" i="2" s="1"/>
  <c r="AA47" i="2" s="1"/>
  <c r="P45" i="2"/>
  <c r="Z45" i="2" s="1"/>
  <c r="AA45" i="2" s="1"/>
  <c r="Z25" i="2"/>
  <c r="P51" i="2"/>
  <c r="Z51" i="2" s="1"/>
  <c r="AA51" i="2" s="1"/>
  <c r="Z31" i="2"/>
  <c r="V36" i="2"/>
  <c r="W56" i="2"/>
  <c r="R55" i="2"/>
  <c r="AH45" i="2" s="1"/>
  <c r="AJ45" i="2" s="1"/>
  <c r="AA25" i="2"/>
  <c r="Z30" i="2"/>
  <c r="Z34" i="2"/>
  <c r="AF25" i="2"/>
  <c r="P46" i="2"/>
  <c r="Z46" i="2" s="1"/>
  <c r="AA46" i="2" s="1"/>
  <c r="P52" i="2"/>
  <c r="Z52" i="2" s="1"/>
  <c r="AA52" i="2" s="1"/>
  <c r="Z28" i="2"/>
  <c r="Z35" i="2" l="1"/>
  <c r="AG25" i="2" s="1"/>
  <c r="AB45" i="2"/>
  <c r="AD45" i="2" s="1"/>
  <c r="AC25" i="2"/>
  <c r="AA55" i="2"/>
  <c r="AK45" i="2" s="1"/>
  <c r="X62" i="2" l="1"/>
</calcChain>
</file>

<file path=xl/sharedStrings.xml><?xml version="1.0" encoding="utf-8"?>
<sst xmlns="http://schemas.openxmlformats.org/spreadsheetml/2006/main" count="176" uniqueCount="100">
  <si>
    <t>Number of customers (n)</t>
  </si>
  <si>
    <t>Maximum age of the products(s)</t>
  </si>
  <si>
    <t>Number of vehicles (K)</t>
  </si>
  <si>
    <t>Number of periods(H)</t>
  </si>
  <si>
    <t>Capacity of the vehicle(Q_k)</t>
  </si>
  <si>
    <t>X-coor depoit</t>
  </si>
  <si>
    <t>Y-coor depoit</t>
  </si>
  <si>
    <t>Initial inventory depoit</t>
  </si>
  <si>
    <t>Replenishments for period 1</t>
  </si>
  <si>
    <t>Replenishments for period 2</t>
  </si>
  <si>
    <t>Replenishments for period 3</t>
  </si>
  <si>
    <t>Holding costs for products of age 0</t>
  </si>
  <si>
    <t>Holding costs for products of age 1</t>
  </si>
  <si>
    <t>Holding costs for products of age 2</t>
  </si>
  <si>
    <t>0.92</t>
  </si>
  <si>
    <t>0.28</t>
  </si>
  <si>
    <t>0.34</t>
  </si>
  <si>
    <t>Period 1</t>
  </si>
  <si>
    <t>Customer</t>
  </si>
  <si>
    <t>X-coor customer</t>
  </si>
  <si>
    <t>Y-coor customer</t>
  </si>
  <si>
    <t>Capacity of the customer inventory</t>
  </si>
  <si>
    <t>Initial inventory for the customer</t>
  </si>
  <si>
    <t>Demand for period 1</t>
  </si>
  <si>
    <t>Demand for period 2</t>
  </si>
  <si>
    <t>Demand for period 3</t>
  </si>
  <si>
    <t>Revenue for product of age 0</t>
  </si>
  <si>
    <t>Revenue for product of age 1</t>
  </si>
  <si>
    <t>Revenue for product of age 2</t>
  </si>
  <si>
    <t>Holding cost for product of age 0</t>
  </si>
  <si>
    <t>Holding cost for product of age 1</t>
  </si>
  <si>
    <t>Holding cost for product of age 2</t>
  </si>
  <si>
    <t>Revenue</t>
  </si>
  <si>
    <t>Inventory</t>
  </si>
  <si>
    <t>Holding cost</t>
  </si>
  <si>
    <t>Inventory left at depot:</t>
  </si>
  <si>
    <t>Holding cost at depoit</t>
  </si>
  <si>
    <t>Profit: Revenue - holding cost</t>
  </si>
  <si>
    <t>12.0</t>
  </si>
  <si>
    <t>4.0</t>
  </si>
  <si>
    <t>0.3</t>
  </si>
  <si>
    <t>0.63</t>
  </si>
  <si>
    <t>14.0</t>
  </si>
  <si>
    <t>10.0</t>
  </si>
  <si>
    <t>6.0</t>
  </si>
  <si>
    <t>0.19</t>
  </si>
  <si>
    <t>0.48</t>
  </si>
  <si>
    <t>0.25</t>
  </si>
  <si>
    <t>0.38</t>
  </si>
  <si>
    <t>0.59</t>
  </si>
  <si>
    <t>17.0</t>
  </si>
  <si>
    <t>11.0</t>
  </si>
  <si>
    <t>5.0</t>
  </si>
  <si>
    <t>0.5</t>
  </si>
  <si>
    <t>0.91</t>
  </si>
  <si>
    <t>0.93</t>
  </si>
  <si>
    <t>0.86</t>
  </si>
  <si>
    <t>0.82</t>
  </si>
  <si>
    <t>0.39</t>
  </si>
  <si>
    <t>15.0</t>
  </si>
  <si>
    <t>7.0</t>
  </si>
  <si>
    <t>0.41</t>
  </si>
  <si>
    <t>0.36</t>
  </si>
  <si>
    <t>0.37</t>
  </si>
  <si>
    <t>16.0</t>
  </si>
  <si>
    <t>13.0</t>
  </si>
  <si>
    <t>0.53</t>
  </si>
  <si>
    <t>0.89</t>
  </si>
  <si>
    <t>0.49</t>
  </si>
  <si>
    <t>0.54</t>
  </si>
  <si>
    <t>0.62</t>
  </si>
  <si>
    <t>9.0</t>
  </si>
  <si>
    <t>0.64</t>
  </si>
  <si>
    <t>0.76</t>
  </si>
  <si>
    <t>18.0</t>
  </si>
  <si>
    <t>0.21</t>
  </si>
  <si>
    <t>0.61</t>
  </si>
  <si>
    <t>Same as the code gives us</t>
  </si>
  <si>
    <t>Period 2</t>
  </si>
  <si>
    <t>Depoit:</t>
  </si>
  <si>
    <t>Initial Inventory:</t>
  </si>
  <si>
    <t>Old inventory used:</t>
  </si>
  <si>
    <t xml:space="preserve">Revenue using old inventory: </t>
  </si>
  <si>
    <t>Revenue using new inventory</t>
  </si>
  <si>
    <t>Transportation cost:</t>
  </si>
  <si>
    <t>Inventory of product of age 1</t>
  </si>
  <si>
    <t>Total HC for product age 1</t>
  </si>
  <si>
    <t>Inventory left at depot of age 1:</t>
  </si>
  <si>
    <t>Holding cost at depoit for product of age 1</t>
  </si>
  <si>
    <t>Inventory left at depot of age 0:</t>
  </si>
  <si>
    <t>Holding cost at depoit for product of age 0</t>
  </si>
  <si>
    <t>Manually calculated could be error</t>
  </si>
  <si>
    <t>Same as in the code!</t>
  </si>
  <si>
    <t>Period 3</t>
  </si>
  <si>
    <t>Transported items</t>
  </si>
  <si>
    <t>Inventory of product of age 2</t>
  </si>
  <si>
    <t>Total HC for product age 2</t>
  </si>
  <si>
    <t>Inventory left at depot of age 2:</t>
  </si>
  <si>
    <t>Holding cost at depoit for product of age 2</t>
  </si>
  <si>
    <t xml:space="preserve">Total profit: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</si>
</sst>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22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2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5" fillId="0" borderId="12" xfId="0" applyFont="1" applyBorder="1"/>
    <xf numFmtId="0" fontId="5" fillId="0" borderId="13" xfId="0" applyFont="1" applyBorder="1"/>
    <xf numFmtId="41" fontId="5" fillId="0" borderId="13" xfId="1" applyFont="1" applyBorder="1"/>
    <xf numFmtId="0" fontId="5" fillId="0" borderId="14" xfId="0" applyFont="1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41" fontId="7" fillId="2" borderId="11" xfId="0" applyNumberFormat="1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0" fillId="0" borderId="24" xfId="0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13" xfId="1" applyNumberFormat="1" applyFont="1" applyBorder="1" applyAlignment="1">
      <alignment horizontal="left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0" fillId="0" borderId="17" xfId="0" applyBorder="1"/>
    <xf numFmtId="41" fontId="7" fillId="0" borderId="0" xfId="0" applyNumberFormat="1" applyFont="1"/>
    <xf numFmtId="0" fontId="2" fillId="0" borderId="0" xfId="0" applyFont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8" xfId="0" applyFont="1" applyBorder="1" applyAlignment="1">
      <alignment wrapText="1"/>
    </xf>
    <xf numFmtId="1" fontId="0" fillId="0" borderId="11" xfId="0" applyNumberFormat="1" applyBorder="1"/>
    <xf numFmtId="0" fontId="0" fillId="0" borderId="29" xfId="0" applyBorder="1"/>
    <xf numFmtId="0" fontId="5" fillId="0" borderId="29" xfId="0" applyFont="1" applyBorder="1"/>
    <xf numFmtId="41" fontId="5" fillId="0" borderId="10" xfId="0" applyNumberFormat="1" applyFont="1" applyBorder="1"/>
    <xf numFmtId="0" fontId="5" fillId="0" borderId="11" xfId="0" applyFont="1" applyBorder="1"/>
    <xf numFmtId="0" fontId="5" fillId="0" borderId="10" xfId="0" applyFont="1" applyBorder="1"/>
    <xf numFmtId="1" fontId="0" fillId="0" borderId="0" xfId="0" applyNumberFormat="1"/>
    <xf numFmtId="0" fontId="2" fillId="0" borderId="16" xfId="0" applyFont="1" applyBorder="1"/>
    <xf numFmtId="1" fontId="5" fillId="0" borderId="10" xfId="0" applyNumberFormat="1" applyFont="1" applyBorder="1"/>
    <xf numFmtId="164" fontId="5" fillId="0" borderId="10" xfId="1" applyNumberFormat="1" applyFont="1" applyBorder="1" applyAlignment="1">
      <alignment horizontal="left"/>
    </xf>
    <xf numFmtId="1" fontId="0" fillId="0" borderId="17" xfId="0" applyNumberFormat="1" applyBorder="1"/>
    <xf numFmtId="0" fontId="0" fillId="0" borderId="30" xfId="0" applyBorder="1"/>
    <xf numFmtId="0" fontId="5" fillId="0" borderId="30" xfId="0" applyFont="1" applyBorder="1"/>
    <xf numFmtId="1" fontId="5" fillId="0" borderId="15" xfId="0" applyNumberFormat="1" applyFont="1" applyBorder="1"/>
    <xf numFmtId="0" fontId="5" fillId="0" borderId="17" xfId="0" applyFont="1" applyBorder="1"/>
    <xf numFmtId="0" fontId="5" fillId="0" borderId="15" xfId="0" applyFont="1" applyBorder="1"/>
    <xf numFmtId="1" fontId="0" fillId="0" borderId="16" xfId="0" applyNumberFormat="1" applyBorder="1"/>
    <xf numFmtId="0" fontId="7" fillId="0" borderId="0" xfId="0" applyFont="1"/>
    <xf numFmtId="41" fontId="0" fillId="0" borderId="11" xfId="0" applyNumberFormat="1" applyBorder="1"/>
    <xf numFmtId="41" fontId="0" fillId="0" borderId="17" xfId="0" applyNumberFormat="1" applyBorder="1"/>
    <xf numFmtId="41" fontId="2" fillId="0" borderId="0" xfId="0" applyNumberFormat="1" applyFont="1"/>
    <xf numFmtId="41" fontId="7" fillId="0" borderId="16" xfId="0" applyNumberFormat="1" applyFont="1" applyBorder="1"/>
    <xf numFmtId="0" fontId="3" fillId="2" borderId="24" xfId="0" applyFont="1" applyFill="1" applyBorder="1"/>
    <xf numFmtId="41" fontId="3" fillId="2" borderId="31" xfId="0" applyNumberFormat="1" applyFont="1" applyFill="1" applyBorder="1"/>
    <xf numFmtId="41" fontId="0" fillId="0" borderId="0" xfId="0" applyNumberFormat="1"/>
    <xf numFmtId="9" fontId="0" fillId="0" borderId="0" xfId="2" applyFont="1"/>
  </cellXfs>
  <cellStyles count="3">
    <cellStyle name="Comma [0]" xfId="1" builtinId="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335643</xdr:colOff>
      <xdr:row>22</xdr:row>
      <xdr:rowOff>72571</xdr:rowOff>
    </xdr:from>
    <xdr:to>
      <xdr:col>12</xdr:col>
      <xdr:colOff>638629</xdr:colOff>
      <xdr:row>40</xdr:row>
      <xdr:rowOff>119743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57793A-3547-C747-ABEA-3BBEDDFEC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9743" y="6651171"/>
          <a:ext cx="4062186" cy="4644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012-61A8-E848-9351-D10DFB56C272}">
  <dimension ref="A1:AK63"/>
  <sheetViews>
    <sheetView tabSelected="1" topLeftCell="K23" zoomScale="140" zoomScaleNormal="140" workbookViewId="0">
      <selection activeCell="S60" sqref="S60"/>
    </sheetView>
  </sheetViews>
  <sheetFormatPr baseColWidth="10" defaultRowHeight="16" x14ac:dyDescent="0.2"/>
  <cols>
    <col min="2" max="14" width="12.33203125" customWidth="1"/>
  </cols>
  <sheetData>
    <row r="1" spans="1:25" ht="52" thickBot="1" x14ac:dyDescent="0.25"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/>
      <c r="K1" s="5"/>
      <c r="L1" s="5"/>
      <c r="M1" s="5"/>
      <c r="N1" s="5"/>
    </row>
    <row r="2" spans="1:25" ht="17" thickBot="1" x14ac:dyDescent="0.25">
      <c r="B2" s="6">
        <v>10</v>
      </c>
      <c r="C2" s="7">
        <v>2</v>
      </c>
      <c r="D2" s="7">
        <v>1</v>
      </c>
      <c r="E2" s="7">
        <v>3</v>
      </c>
      <c r="F2" s="8">
        <v>1535</v>
      </c>
      <c r="G2" s="5"/>
      <c r="H2" s="5"/>
      <c r="I2" s="5"/>
      <c r="J2" s="5"/>
      <c r="K2" s="5"/>
      <c r="L2" s="5"/>
      <c r="M2" s="5"/>
      <c r="N2" s="5"/>
    </row>
    <row r="3" spans="1:25" ht="17" thickBot="1" x14ac:dyDescent="0.25">
      <c r="K3" s="4"/>
    </row>
    <row r="4" spans="1:25" ht="69" thickBot="1" x14ac:dyDescent="0.25">
      <c r="B4" s="1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3" t="s">
        <v>13</v>
      </c>
    </row>
    <row r="5" spans="1:25" ht="30" thickBot="1" x14ac:dyDescent="0.4">
      <c r="B5" s="6">
        <v>793</v>
      </c>
      <c r="C5" s="7">
        <v>335</v>
      </c>
      <c r="D5" s="7">
        <v>2457</v>
      </c>
      <c r="E5" s="7">
        <v>2457</v>
      </c>
      <c r="F5" s="7">
        <v>2457</v>
      </c>
      <c r="G5" s="7">
        <v>2457</v>
      </c>
      <c r="H5" s="7" t="s">
        <v>14</v>
      </c>
      <c r="I5" s="7" t="s">
        <v>15</v>
      </c>
      <c r="J5" s="8" t="s">
        <v>16</v>
      </c>
      <c r="P5" s="9" t="s">
        <v>17</v>
      </c>
      <c r="Q5" s="10"/>
      <c r="R5" s="10"/>
      <c r="S5" s="10"/>
      <c r="T5" s="10"/>
      <c r="U5" s="10"/>
      <c r="V5" s="10"/>
      <c r="W5" s="10"/>
      <c r="X5" s="10"/>
      <c r="Y5" s="11"/>
    </row>
    <row r="6" spans="1:25" ht="17" thickBot="1" x14ac:dyDescent="0.25">
      <c r="P6" s="12"/>
      <c r="Y6" s="13"/>
    </row>
    <row r="7" spans="1:25" ht="69" thickBot="1" x14ac:dyDescent="0.25">
      <c r="A7" t="s">
        <v>18</v>
      </c>
      <c r="B7" s="1" t="s">
        <v>19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27</v>
      </c>
      <c r="K7" s="2" t="s">
        <v>28</v>
      </c>
      <c r="L7" s="2" t="s">
        <v>29</v>
      </c>
      <c r="M7" s="2" t="s">
        <v>30</v>
      </c>
      <c r="N7" s="3" t="s">
        <v>31</v>
      </c>
      <c r="P7" s="14" t="s">
        <v>23</v>
      </c>
      <c r="Q7" s="15" t="s">
        <v>26</v>
      </c>
      <c r="R7" s="16" t="s">
        <v>32</v>
      </c>
      <c r="S7" s="14" t="s">
        <v>33</v>
      </c>
      <c r="T7" s="15" t="s">
        <v>29</v>
      </c>
      <c r="U7" s="16" t="s">
        <v>34</v>
      </c>
      <c r="V7" s="14" t="s">
        <v>35</v>
      </c>
      <c r="W7" s="15" t="s">
        <v>11</v>
      </c>
      <c r="X7" s="16" t="s">
        <v>36</v>
      </c>
      <c r="Y7" s="17" t="s">
        <v>37</v>
      </c>
    </row>
    <row r="8" spans="1:25" ht="17" thickBot="1" x14ac:dyDescent="0.25">
      <c r="A8">
        <v>1</v>
      </c>
      <c r="B8" s="18">
        <v>567</v>
      </c>
      <c r="C8" s="19">
        <v>429</v>
      </c>
      <c r="D8" s="19">
        <v>332</v>
      </c>
      <c r="E8" s="19">
        <v>250</v>
      </c>
      <c r="F8" s="19">
        <v>82</v>
      </c>
      <c r="G8" s="19">
        <v>166</v>
      </c>
      <c r="H8" s="19">
        <v>101</v>
      </c>
      <c r="I8" s="20" t="s">
        <v>38</v>
      </c>
      <c r="J8" s="19" t="s">
        <v>38</v>
      </c>
      <c r="K8" s="19" t="s">
        <v>39</v>
      </c>
      <c r="L8" s="19" t="s">
        <v>40</v>
      </c>
      <c r="M8" s="19" t="s">
        <v>41</v>
      </c>
      <c r="N8" s="21" t="s">
        <v>14</v>
      </c>
      <c r="P8" s="12">
        <v>82</v>
      </c>
      <c r="Q8">
        <v>12</v>
      </c>
      <c r="R8" s="13">
        <f t="shared" ref="R8:R17" si="0">Q8*P8</f>
        <v>984</v>
      </c>
      <c r="S8" s="12">
        <f>E8-F8</f>
        <v>168</v>
      </c>
      <c r="T8">
        <v>0.3</v>
      </c>
      <c r="U8" s="13">
        <f t="shared" ref="U8:U17" si="1">T8*S8</f>
        <v>50.4</v>
      </c>
      <c r="V8" s="22">
        <f>E5</f>
        <v>2457</v>
      </c>
      <c r="W8" s="23">
        <v>0.92</v>
      </c>
      <c r="X8" s="24">
        <f>V8*W8</f>
        <v>2260.44</v>
      </c>
      <c r="Y8" s="25">
        <f>R18-U18-X8</f>
        <v>15233.17</v>
      </c>
    </row>
    <row r="9" spans="1:25" x14ac:dyDescent="0.2">
      <c r="A9">
        <v>2</v>
      </c>
      <c r="B9" s="26">
        <v>229</v>
      </c>
      <c r="C9" s="27">
        <v>373</v>
      </c>
      <c r="D9" s="27">
        <v>206</v>
      </c>
      <c r="E9" s="27">
        <v>103</v>
      </c>
      <c r="F9" s="27">
        <v>103</v>
      </c>
      <c r="G9" s="27">
        <v>46</v>
      </c>
      <c r="H9" s="27">
        <v>61</v>
      </c>
      <c r="I9" s="27" t="s">
        <v>42</v>
      </c>
      <c r="J9" s="27" t="s">
        <v>43</v>
      </c>
      <c r="K9" s="27" t="s">
        <v>44</v>
      </c>
      <c r="L9" s="27" t="s">
        <v>45</v>
      </c>
      <c r="M9" s="27" t="s">
        <v>46</v>
      </c>
      <c r="N9" s="28" t="s">
        <v>15</v>
      </c>
      <c r="P9" s="12">
        <v>103</v>
      </c>
      <c r="Q9">
        <v>14</v>
      </c>
      <c r="R9" s="13">
        <f t="shared" si="0"/>
        <v>1442</v>
      </c>
      <c r="S9" s="12">
        <f t="shared" ref="S9:S18" si="2">E9-F9</f>
        <v>0</v>
      </c>
      <c r="T9">
        <v>0.19</v>
      </c>
      <c r="U9" s="13">
        <f t="shared" si="1"/>
        <v>0</v>
      </c>
      <c r="Y9" s="13"/>
    </row>
    <row r="10" spans="1:25" x14ac:dyDescent="0.2">
      <c r="A10">
        <v>3</v>
      </c>
      <c r="B10" s="26">
        <v>996</v>
      </c>
      <c r="C10" s="27">
        <v>281</v>
      </c>
      <c r="D10" s="27">
        <v>366</v>
      </c>
      <c r="E10" s="27">
        <v>220</v>
      </c>
      <c r="F10" s="27">
        <v>146</v>
      </c>
      <c r="G10" s="27">
        <v>183</v>
      </c>
      <c r="H10" s="27">
        <v>152</v>
      </c>
      <c r="I10" s="27" t="s">
        <v>42</v>
      </c>
      <c r="J10" s="27" t="s">
        <v>43</v>
      </c>
      <c r="K10" s="27" t="s">
        <v>39</v>
      </c>
      <c r="L10" s="27" t="s">
        <v>47</v>
      </c>
      <c r="M10" s="27" t="s">
        <v>48</v>
      </c>
      <c r="N10" s="28" t="s">
        <v>49</v>
      </c>
      <c r="P10" s="12">
        <v>146</v>
      </c>
      <c r="Q10">
        <v>14</v>
      </c>
      <c r="R10" s="13">
        <f t="shared" si="0"/>
        <v>2044</v>
      </c>
      <c r="S10" s="12">
        <f t="shared" si="2"/>
        <v>74</v>
      </c>
      <c r="T10">
        <v>0.25</v>
      </c>
      <c r="U10" s="13">
        <f t="shared" si="1"/>
        <v>18.5</v>
      </c>
      <c r="Y10" s="13"/>
    </row>
    <row r="11" spans="1:25" x14ac:dyDescent="0.2">
      <c r="A11">
        <v>4</v>
      </c>
      <c r="B11" s="26">
        <v>434</v>
      </c>
      <c r="C11" s="27">
        <v>364</v>
      </c>
      <c r="D11" s="27">
        <v>576</v>
      </c>
      <c r="E11" s="27">
        <v>384</v>
      </c>
      <c r="F11" s="27">
        <v>192</v>
      </c>
      <c r="G11" s="27">
        <v>75</v>
      </c>
      <c r="H11" s="27">
        <v>104</v>
      </c>
      <c r="I11" s="27" t="s">
        <v>50</v>
      </c>
      <c r="J11" s="27" t="s">
        <v>51</v>
      </c>
      <c r="K11" s="27" t="s">
        <v>52</v>
      </c>
      <c r="L11" s="27" t="s">
        <v>53</v>
      </c>
      <c r="M11" s="27" t="s">
        <v>54</v>
      </c>
      <c r="N11" s="28" t="s">
        <v>55</v>
      </c>
      <c r="P11" s="12">
        <v>192</v>
      </c>
      <c r="Q11">
        <v>17</v>
      </c>
      <c r="R11" s="13">
        <f t="shared" si="0"/>
        <v>3264</v>
      </c>
      <c r="S11" s="12">
        <f t="shared" si="2"/>
        <v>192</v>
      </c>
      <c r="T11">
        <v>0.5</v>
      </c>
      <c r="U11" s="13">
        <f t="shared" si="1"/>
        <v>96</v>
      </c>
      <c r="Y11" s="13"/>
    </row>
    <row r="12" spans="1:25" ht="17" thickBot="1" x14ac:dyDescent="0.25">
      <c r="A12">
        <v>5</v>
      </c>
      <c r="B12" s="29">
        <v>739</v>
      </c>
      <c r="C12" s="30">
        <v>12</v>
      </c>
      <c r="D12" s="30">
        <v>324</v>
      </c>
      <c r="E12" s="30">
        <v>162</v>
      </c>
      <c r="F12" s="30">
        <v>162</v>
      </c>
      <c r="G12" s="30">
        <v>90</v>
      </c>
      <c r="H12" s="30">
        <v>146</v>
      </c>
      <c r="I12" s="30" t="s">
        <v>42</v>
      </c>
      <c r="J12" s="30" t="s">
        <v>43</v>
      </c>
      <c r="K12" s="30" t="s">
        <v>44</v>
      </c>
      <c r="L12" s="30" t="s">
        <v>56</v>
      </c>
      <c r="M12" s="30" t="s">
        <v>57</v>
      </c>
      <c r="N12" s="31" t="s">
        <v>58</v>
      </c>
      <c r="P12" s="12">
        <v>162</v>
      </c>
      <c r="Q12">
        <v>14</v>
      </c>
      <c r="R12" s="13">
        <f t="shared" si="0"/>
        <v>2268</v>
      </c>
      <c r="S12" s="12">
        <f t="shared" si="2"/>
        <v>0</v>
      </c>
      <c r="T12">
        <v>0.86</v>
      </c>
      <c r="U12" s="13">
        <f t="shared" si="1"/>
        <v>0</v>
      </c>
      <c r="Y12" s="13"/>
    </row>
    <row r="13" spans="1:25" ht="17" thickBot="1" x14ac:dyDescent="0.25">
      <c r="A13" s="32">
        <v>6</v>
      </c>
      <c r="B13" s="33">
        <v>301</v>
      </c>
      <c r="C13" s="34">
        <v>280</v>
      </c>
      <c r="D13" s="34">
        <v>414</v>
      </c>
      <c r="E13" s="34">
        <v>207</v>
      </c>
      <c r="F13" s="34">
        <v>207</v>
      </c>
      <c r="G13" s="34">
        <v>102</v>
      </c>
      <c r="H13" s="34">
        <v>82</v>
      </c>
      <c r="I13" s="34" t="s">
        <v>59</v>
      </c>
      <c r="J13" s="34" t="s">
        <v>60</v>
      </c>
      <c r="K13" s="34" t="s">
        <v>44</v>
      </c>
      <c r="L13" s="34" t="s">
        <v>61</v>
      </c>
      <c r="M13" s="34" t="s">
        <v>62</v>
      </c>
      <c r="N13" s="35" t="s">
        <v>63</v>
      </c>
      <c r="P13" s="12">
        <v>207</v>
      </c>
      <c r="Q13">
        <v>15</v>
      </c>
      <c r="R13" s="13">
        <f t="shared" si="0"/>
        <v>3105</v>
      </c>
      <c r="S13" s="12">
        <f t="shared" si="2"/>
        <v>0</v>
      </c>
      <c r="T13">
        <v>0.41</v>
      </c>
      <c r="U13" s="13">
        <f t="shared" si="1"/>
        <v>0</v>
      </c>
      <c r="Y13" s="13"/>
    </row>
    <row r="14" spans="1:25" x14ac:dyDescent="0.2">
      <c r="A14">
        <v>7</v>
      </c>
      <c r="B14" s="18">
        <v>567</v>
      </c>
      <c r="C14" s="19">
        <v>856</v>
      </c>
      <c r="D14" s="19">
        <v>555</v>
      </c>
      <c r="E14" s="19">
        <v>504</v>
      </c>
      <c r="F14" s="19">
        <v>51</v>
      </c>
      <c r="G14" s="19">
        <v>185</v>
      </c>
      <c r="H14" s="19">
        <v>39</v>
      </c>
      <c r="I14" s="19" t="s">
        <v>64</v>
      </c>
      <c r="J14" s="19" t="s">
        <v>65</v>
      </c>
      <c r="K14" s="19" t="s">
        <v>44</v>
      </c>
      <c r="L14" s="19" t="s">
        <v>66</v>
      </c>
      <c r="M14" s="36">
        <v>1.01</v>
      </c>
      <c r="N14" s="21" t="s">
        <v>67</v>
      </c>
      <c r="P14" s="12">
        <v>51</v>
      </c>
      <c r="Q14">
        <v>16</v>
      </c>
      <c r="R14" s="13">
        <f t="shared" si="0"/>
        <v>816</v>
      </c>
      <c r="S14" s="12">
        <f t="shared" si="2"/>
        <v>453</v>
      </c>
      <c r="T14">
        <v>0.53</v>
      </c>
      <c r="U14" s="13">
        <f t="shared" si="1"/>
        <v>240.09</v>
      </c>
      <c r="Y14" s="13"/>
    </row>
    <row r="15" spans="1:25" x14ac:dyDescent="0.2">
      <c r="A15">
        <v>8</v>
      </c>
      <c r="B15" s="26">
        <v>708</v>
      </c>
      <c r="C15" s="27">
        <v>715</v>
      </c>
      <c r="D15" s="27">
        <v>298</v>
      </c>
      <c r="E15" s="27">
        <v>265</v>
      </c>
      <c r="F15" s="27">
        <v>33</v>
      </c>
      <c r="G15" s="27">
        <v>149</v>
      </c>
      <c r="H15" s="27">
        <v>120</v>
      </c>
      <c r="I15" s="27" t="s">
        <v>64</v>
      </c>
      <c r="J15" s="27" t="s">
        <v>43</v>
      </c>
      <c r="K15" s="27" t="s">
        <v>52</v>
      </c>
      <c r="L15" s="27" t="s">
        <v>68</v>
      </c>
      <c r="M15" s="27" t="s">
        <v>69</v>
      </c>
      <c r="N15" s="28" t="s">
        <v>70</v>
      </c>
      <c r="P15" s="12">
        <v>33</v>
      </c>
      <c r="Q15">
        <v>16</v>
      </c>
      <c r="R15" s="13">
        <f t="shared" si="0"/>
        <v>528</v>
      </c>
      <c r="S15" s="12">
        <f t="shared" si="2"/>
        <v>232</v>
      </c>
      <c r="T15">
        <v>0.49</v>
      </c>
      <c r="U15" s="13">
        <f t="shared" si="1"/>
        <v>113.67999999999999</v>
      </c>
      <c r="Y15" s="13"/>
    </row>
    <row r="16" spans="1:25" x14ac:dyDescent="0.2">
      <c r="A16">
        <v>9</v>
      </c>
      <c r="B16" s="26">
        <v>193</v>
      </c>
      <c r="C16" s="27">
        <v>500</v>
      </c>
      <c r="D16" s="27">
        <v>196</v>
      </c>
      <c r="E16" s="27">
        <v>122</v>
      </c>
      <c r="F16" s="27">
        <v>74</v>
      </c>
      <c r="G16" s="27">
        <v>98</v>
      </c>
      <c r="H16" s="27">
        <v>31</v>
      </c>
      <c r="I16" s="27" t="s">
        <v>42</v>
      </c>
      <c r="J16" s="27" t="s">
        <v>71</v>
      </c>
      <c r="K16" s="27" t="s">
        <v>52</v>
      </c>
      <c r="L16" s="27" t="s">
        <v>72</v>
      </c>
      <c r="M16" s="27" t="s">
        <v>72</v>
      </c>
      <c r="N16" s="28" t="s">
        <v>73</v>
      </c>
      <c r="P16" s="12">
        <v>74</v>
      </c>
      <c r="Q16">
        <v>14</v>
      </c>
      <c r="R16" s="13">
        <f t="shared" si="0"/>
        <v>1036</v>
      </c>
      <c r="S16" s="12">
        <f t="shared" si="2"/>
        <v>48</v>
      </c>
      <c r="T16">
        <v>0.64</v>
      </c>
      <c r="U16" s="13">
        <f t="shared" si="1"/>
        <v>30.72</v>
      </c>
      <c r="Y16" s="13"/>
    </row>
    <row r="17" spans="1:33" ht="17" thickBot="1" x14ac:dyDescent="0.25">
      <c r="A17">
        <v>10</v>
      </c>
      <c r="B17" s="37">
        <v>275</v>
      </c>
      <c r="C17" s="38">
        <v>407</v>
      </c>
      <c r="D17" s="38">
        <v>284</v>
      </c>
      <c r="E17" s="38">
        <v>142</v>
      </c>
      <c r="F17" s="38">
        <v>142</v>
      </c>
      <c r="G17" s="38">
        <v>21</v>
      </c>
      <c r="H17" s="38">
        <v>47</v>
      </c>
      <c r="I17" s="38" t="s">
        <v>74</v>
      </c>
      <c r="J17" s="38" t="s">
        <v>43</v>
      </c>
      <c r="K17" s="38" t="s">
        <v>39</v>
      </c>
      <c r="L17" s="38" t="s">
        <v>75</v>
      </c>
      <c r="M17" s="38" t="s">
        <v>76</v>
      </c>
      <c r="N17" s="39" t="s">
        <v>66</v>
      </c>
      <c r="P17" s="22">
        <v>142</v>
      </c>
      <c r="Q17" s="23">
        <v>18</v>
      </c>
      <c r="R17" s="40">
        <f t="shared" si="0"/>
        <v>2556</v>
      </c>
      <c r="S17" s="22">
        <f t="shared" si="2"/>
        <v>0</v>
      </c>
      <c r="T17" s="23">
        <v>0.21</v>
      </c>
      <c r="U17" s="40">
        <f t="shared" si="1"/>
        <v>0</v>
      </c>
      <c r="Y17" s="13"/>
    </row>
    <row r="18" spans="1:33" x14ac:dyDescent="0.2">
      <c r="D18">
        <f>SUM(D8:D17)</f>
        <v>3551</v>
      </c>
      <c r="E18">
        <f>SUM(E8:E17)</f>
        <v>2359</v>
      </c>
      <c r="F18">
        <f>SUM(F8:F17)</f>
        <v>1192</v>
      </c>
      <c r="G18">
        <f>SUM(G8:G17)</f>
        <v>1115</v>
      </c>
      <c r="H18">
        <f>SUM(H8:H17)</f>
        <v>883</v>
      </c>
      <c r="P18" s="12"/>
      <c r="R18" s="41">
        <f>SUM(R8:R17)</f>
        <v>18043</v>
      </c>
      <c r="U18" s="42">
        <f>SUM(U8:U17)</f>
        <v>549.39</v>
      </c>
      <c r="Y18" s="13"/>
    </row>
    <row r="19" spans="1:33" ht="17" thickBot="1" x14ac:dyDescent="0.25">
      <c r="P19" s="22"/>
      <c r="Q19" s="23"/>
      <c r="R19" s="23" t="s">
        <v>77</v>
      </c>
      <c r="S19" s="23"/>
      <c r="T19" s="23"/>
      <c r="U19" s="23"/>
      <c r="V19" s="23"/>
      <c r="W19" s="23"/>
      <c r="X19" s="23"/>
      <c r="Y19" s="40"/>
    </row>
    <row r="20" spans="1:33" ht="17" thickBot="1" x14ac:dyDescent="0.25"/>
    <row r="21" spans="1:33" ht="16" customHeight="1" x14ac:dyDescent="0.2">
      <c r="O21" s="43" t="s">
        <v>78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</row>
    <row r="22" spans="1:33" ht="17" customHeight="1" x14ac:dyDescent="0.2">
      <c r="O22" s="46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8"/>
    </row>
    <row r="23" spans="1:33" ht="17" thickBot="1" x14ac:dyDescent="0.25">
      <c r="O23" s="12"/>
      <c r="AA23" s="49" t="s">
        <v>79</v>
      </c>
      <c r="AB23" s="49"/>
      <c r="AC23" s="49"/>
      <c r="AD23" s="49"/>
      <c r="AE23" s="49"/>
      <c r="AF23" s="49"/>
      <c r="AG23" s="13"/>
    </row>
    <row r="24" spans="1:33" ht="85" x14ac:dyDescent="0.2">
      <c r="O24" s="14" t="s">
        <v>18</v>
      </c>
      <c r="P24" s="16" t="s">
        <v>80</v>
      </c>
      <c r="Q24" s="50" t="s">
        <v>81</v>
      </c>
      <c r="R24" s="50" t="s">
        <v>24</v>
      </c>
      <c r="S24" s="14" t="s">
        <v>26</v>
      </c>
      <c r="T24" s="16" t="s">
        <v>27</v>
      </c>
      <c r="U24" s="14" t="s">
        <v>82</v>
      </c>
      <c r="V24" s="16" t="s">
        <v>83</v>
      </c>
      <c r="W24" s="50" t="s">
        <v>84</v>
      </c>
      <c r="X24" s="14" t="s">
        <v>30</v>
      </c>
      <c r="Y24" s="15" t="s">
        <v>85</v>
      </c>
      <c r="Z24" s="16" t="s">
        <v>86</v>
      </c>
      <c r="AA24" s="14" t="s">
        <v>87</v>
      </c>
      <c r="AB24" s="15" t="s">
        <v>12</v>
      </c>
      <c r="AC24" s="15" t="s">
        <v>88</v>
      </c>
      <c r="AD24" s="15" t="s">
        <v>89</v>
      </c>
      <c r="AE24" s="15" t="s">
        <v>11</v>
      </c>
      <c r="AF24" s="16" t="s">
        <v>90</v>
      </c>
      <c r="AG24" s="17" t="s">
        <v>37</v>
      </c>
    </row>
    <row r="25" spans="1:33" ht="17" thickBot="1" x14ac:dyDescent="0.25">
      <c r="O25" s="12">
        <v>1</v>
      </c>
      <c r="P25" s="51">
        <f t="shared" ref="P25:P34" si="3">E8-P8</f>
        <v>168</v>
      </c>
      <c r="Q25" s="52">
        <v>166</v>
      </c>
      <c r="R25" s="53">
        <v>166</v>
      </c>
      <c r="S25" s="54">
        <v>12</v>
      </c>
      <c r="T25" s="55">
        <v>12</v>
      </c>
      <c r="U25" s="12">
        <f>Q25*T25</f>
        <v>1992</v>
      </c>
      <c r="V25" s="13"/>
      <c r="W25" s="52" t="s">
        <v>91</v>
      </c>
      <c r="X25" s="56">
        <v>0.63</v>
      </c>
      <c r="Y25" s="57">
        <f>P25-Q25</f>
        <v>2</v>
      </c>
      <c r="Z25" s="13">
        <f t="shared" ref="Z25:Z34" si="4">Y25*X25</f>
        <v>1.26</v>
      </c>
      <c r="AA25" s="22">
        <f>V8</f>
        <v>2457</v>
      </c>
      <c r="AB25" s="23">
        <v>0.28000000000000003</v>
      </c>
      <c r="AC25" s="58">
        <f>AB25*AA25</f>
        <v>687.96</v>
      </c>
      <c r="AD25" s="23">
        <f>F5-(R26+R27+R29+R30+R32+R33+R34)</f>
        <v>1748</v>
      </c>
      <c r="AE25" s="23">
        <v>0.92</v>
      </c>
      <c r="AF25" s="24">
        <f>AE25*AD25</f>
        <v>1608.16</v>
      </c>
      <c r="AG25" s="25">
        <f>V36-W35-Z35-AC25-AF25</f>
        <v>8829.3499999999985</v>
      </c>
    </row>
    <row r="26" spans="1:33" x14ac:dyDescent="0.2">
      <c r="O26" s="12">
        <v>2</v>
      </c>
      <c r="P26" s="51">
        <f t="shared" si="3"/>
        <v>0</v>
      </c>
      <c r="Q26" s="52">
        <v>0</v>
      </c>
      <c r="R26" s="53">
        <v>46</v>
      </c>
      <c r="S26" s="59">
        <v>14</v>
      </c>
      <c r="T26" s="55" t="s">
        <v>43</v>
      </c>
      <c r="U26" s="12"/>
      <c r="V26" s="13">
        <f>S26*R26</f>
        <v>644</v>
      </c>
      <c r="W26" s="52" t="s">
        <v>91</v>
      </c>
      <c r="X26" s="56">
        <v>0.48</v>
      </c>
      <c r="Y26" s="57">
        <f t="shared" ref="Y26:Y35" si="5">P26-Q26</f>
        <v>0</v>
      </c>
      <c r="Z26" s="13">
        <f t="shared" si="4"/>
        <v>0</v>
      </c>
      <c r="AG26" s="13"/>
    </row>
    <row r="27" spans="1:33" x14ac:dyDescent="0.2">
      <c r="O27" s="12">
        <v>3</v>
      </c>
      <c r="P27" s="51">
        <f t="shared" si="3"/>
        <v>74</v>
      </c>
      <c r="Q27" s="52">
        <v>0</v>
      </c>
      <c r="R27" s="53">
        <v>183</v>
      </c>
      <c r="S27" s="59">
        <v>14</v>
      </c>
      <c r="T27" s="55" t="s">
        <v>43</v>
      </c>
      <c r="U27" s="12"/>
      <c r="V27" s="13">
        <f>S27*R27</f>
        <v>2562</v>
      </c>
      <c r="W27" s="52" t="s">
        <v>91</v>
      </c>
      <c r="X27" s="56">
        <v>0.38</v>
      </c>
      <c r="Y27" s="57">
        <f t="shared" si="5"/>
        <v>74</v>
      </c>
      <c r="Z27" s="13">
        <f t="shared" si="4"/>
        <v>28.12</v>
      </c>
      <c r="AG27" s="13"/>
    </row>
    <row r="28" spans="1:33" x14ac:dyDescent="0.2">
      <c r="O28" s="12">
        <v>4</v>
      </c>
      <c r="P28" s="51">
        <f t="shared" si="3"/>
        <v>192</v>
      </c>
      <c r="Q28" s="52">
        <v>75</v>
      </c>
      <c r="R28" s="53">
        <v>75</v>
      </c>
      <c r="S28" s="59">
        <v>17</v>
      </c>
      <c r="T28" s="55">
        <v>11</v>
      </c>
      <c r="U28" s="12">
        <f>T28*Q28</f>
        <v>825</v>
      </c>
      <c r="V28" s="13"/>
      <c r="W28" s="52" t="s">
        <v>91</v>
      </c>
      <c r="X28" s="56">
        <v>0.91</v>
      </c>
      <c r="Y28" s="57">
        <f t="shared" si="5"/>
        <v>117</v>
      </c>
      <c r="Z28" s="13">
        <f t="shared" si="4"/>
        <v>106.47</v>
      </c>
      <c r="AG28" s="13"/>
    </row>
    <row r="29" spans="1:33" x14ac:dyDescent="0.2">
      <c r="O29" s="12">
        <v>5</v>
      </c>
      <c r="P29" s="51">
        <f t="shared" si="3"/>
        <v>0</v>
      </c>
      <c r="Q29" s="52">
        <v>0</v>
      </c>
      <c r="R29" s="53">
        <v>90</v>
      </c>
      <c r="S29" s="59">
        <v>14</v>
      </c>
      <c r="T29" s="55" t="s">
        <v>43</v>
      </c>
      <c r="U29" s="12"/>
      <c r="V29" s="13">
        <f>S29*R29</f>
        <v>1260</v>
      </c>
      <c r="W29" s="52" t="s">
        <v>91</v>
      </c>
      <c r="X29" s="56">
        <v>0.82</v>
      </c>
      <c r="Y29" s="57">
        <f t="shared" si="5"/>
        <v>0</v>
      </c>
      <c r="Z29" s="13">
        <f t="shared" si="4"/>
        <v>0</v>
      </c>
      <c r="AG29" s="13"/>
    </row>
    <row r="30" spans="1:33" x14ac:dyDescent="0.2">
      <c r="O30" s="12">
        <v>6</v>
      </c>
      <c r="P30" s="51">
        <f t="shared" si="3"/>
        <v>0</v>
      </c>
      <c r="Q30" s="52">
        <v>0</v>
      </c>
      <c r="R30" s="53">
        <v>102</v>
      </c>
      <c r="S30" s="59">
        <v>15</v>
      </c>
      <c r="T30" s="55" t="s">
        <v>60</v>
      </c>
      <c r="U30" s="12"/>
      <c r="V30" s="13">
        <f>S30*R30</f>
        <v>1530</v>
      </c>
      <c r="W30" s="52" t="s">
        <v>91</v>
      </c>
      <c r="X30" s="56">
        <v>0.36</v>
      </c>
      <c r="Y30" s="57">
        <f t="shared" si="5"/>
        <v>0</v>
      </c>
      <c r="Z30" s="13">
        <f t="shared" si="4"/>
        <v>0</v>
      </c>
      <c r="AG30" s="13"/>
    </row>
    <row r="31" spans="1:33" x14ac:dyDescent="0.2">
      <c r="O31" s="12">
        <v>7</v>
      </c>
      <c r="P31" s="51">
        <f t="shared" si="3"/>
        <v>453</v>
      </c>
      <c r="Q31" s="52">
        <v>185</v>
      </c>
      <c r="R31" s="53">
        <v>185</v>
      </c>
      <c r="S31" s="59">
        <v>16</v>
      </c>
      <c r="T31" s="55">
        <v>13</v>
      </c>
      <c r="U31" s="12">
        <f>T31*Q31</f>
        <v>2405</v>
      </c>
      <c r="V31" s="13"/>
      <c r="W31" s="52" t="s">
        <v>91</v>
      </c>
      <c r="X31" s="60">
        <v>1.01</v>
      </c>
      <c r="Y31" s="57">
        <f t="shared" si="5"/>
        <v>268</v>
      </c>
      <c r="Z31" s="13">
        <f t="shared" si="4"/>
        <v>270.68</v>
      </c>
      <c r="AG31" s="13"/>
    </row>
    <row r="32" spans="1:33" x14ac:dyDescent="0.2">
      <c r="O32" s="12">
        <v>8</v>
      </c>
      <c r="P32" s="51">
        <f t="shared" si="3"/>
        <v>232</v>
      </c>
      <c r="Q32" s="52">
        <v>0</v>
      </c>
      <c r="R32" s="53">
        <v>149</v>
      </c>
      <c r="S32" s="59">
        <v>16</v>
      </c>
      <c r="T32" s="55" t="s">
        <v>43</v>
      </c>
      <c r="U32" s="12"/>
      <c r="V32" s="13">
        <f>S32*R32</f>
        <v>2384</v>
      </c>
      <c r="W32" s="52" t="s">
        <v>91</v>
      </c>
      <c r="X32" s="56">
        <v>0.54</v>
      </c>
      <c r="Y32" s="57">
        <f t="shared" si="5"/>
        <v>232</v>
      </c>
      <c r="Z32" s="13">
        <f t="shared" si="4"/>
        <v>125.28</v>
      </c>
      <c r="AG32" s="13"/>
    </row>
    <row r="33" spans="15:37" x14ac:dyDescent="0.2">
      <c r="O33" s="12">
        <v>9</v>
      </c>
      <c r="P33" s="51">
        <f t="shared" si="3"/>
        <v>48</v>
      </c>
      <c r="Q33" s="52">
        <v>0</v>
      </c>
      <c r="R33" s="53">
        <v>98</v>
      </c>
      <c r="S33" s="59">
        <v>14</v>
      </c>
      <c r="T33" s="55" t="s">
        <v>71</v>
      </c>
      <c r="U33" s="12"/>
      <c r="V33" s="13">
        <f>S33*R33</f>
        <v>1372</v>
      </c>
      <c r="W33" s="52" t="s">
        <v>91</v>
      </c>
      <c r="X33" s="56">
        <v>0.64</v>
      </c>
      <c r="Y33" s="57">
        <f t="shared" si="5"/>
        <v>48</v>
      </c>
      <c r="Z33" s="13">
        <f t="shared" si="4"/>
        <v>30.72</v>
      </c>
      <c r="AG33" s="13"/>
    </row>
    <row r="34" spans="15:37" ht="17" thickBot="1" x14ac:dyDescent="0.25">
      <c r="O34" s="22">
        <v>10</v>
      </c>
      <c r="P34" s="61">
        <f t="shared" si="3"/>
        <v>0</v>
      </c>
      <c r="Q34" s="62">
        <v>0</v>
      </c>
      <c r="R34" s="63">
        <v>41</v>
      </c>
      <c r="S34" s="64">
        <v>18</v>
      </c>
      <c r="T34" s="65" t="s">
        <v>43</v>
      </c>
      <c r="U34" s="22"/>
      <c r="V34" s="40">
        <f>S34*R34</f>
        <v>738</v>
      </c>
      <c r="W34" s="62" t="s">
        <v>91</v>
      </c>
      <c r="X34" s="66">
        <v>0.61</v>
      </c>
      <c r="Y34" s="67">
        <f t="shared" si="5"/>
        <v>0</v>
      </c>
      <c r="Z34" s="40">
        <f t="shared" si="4"/>
        <v>0</v>
      </c>
      <c r="AG34" s="13"/>
    </row>
    <row r="35" spans="15:37" x14ac:dyDescent="0.2">
      <c r="O35" s="12"/>
      <c r="P35" s="57"/>
      <c r="U35" s="42">
        <f>SUM(U25:U34)</f>
        <v>5222</v>
      </c>
      <c r="V35" s="42">
        <f>SUM(V25:V34)</f>
        <v>10490</v>
      </c>
      <c r="W35" s="42">
        <v>4024</v>
      </c>
      <c r="Z35" s="42">
        <f>SUM(Z25:Z34)</f>
        <v>562.53</v>
      </c>
      <c r="AG35" s="13"/>
    </row>
    <row r="36" spans="15:37" x14ac:dyDescent="0.2">
      <c r="O36" s="12"/>
      <c r="P36" s="57"/>
      <c r="V36" s="68">
        <f>SUM(U35:V35)</f>
        <v>15712</v>
      </c>
      <c r="AG36" s="13"/>
    </row>
    <row r="37" spans="15:37" ht="17" thickBot="1" x14ac:dyDescent="0.25">
      <c r="O37" s="22"/>
      <c r="P37" s="23"/>
      <c r="Q37" s="23"/>
      <c r="R37" s="23"/>
      <c r="S37" s="23"/>
      <c r="T37" s="23"/>
      <c r="U37" s="23"/>
      <c r="V37" s="23" t="s">
        <v>92</v>
      </c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40"/>
    </row>
    <row r="40" spans="15:37" ht="17" thickBot="1" x14ac:dyDescent="0.25"/>
    <row r="41" spans="15:37" ht="16" customHeight="1" x14ac:dyDescent="0.2">
      <c r="O41" s="43" t="s">
        <v>93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5"/>
    </row>
    <row r="42" spans="15:37" ht="16" customHeight="1" x14ac:dyDescent="0.2">
      <c r="O42" s="46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8"/>
    </row>
    <row r="43" spans="15:37" ht="17" thickBot="1" x14ac:dyDescent="0.25">
      <c r="O43" s="12"/>
      <c r="AA43" s="49"/>
      <c r="AB43" s="49"/>
      <c r="AC43" s="49"/>
      <c r="AD43" s="49"/>
      <c r="AE43" s="49"/>
      <c r="AF43" s="49"/>
      <c r="AK43" s="13"/>
    </row>
    <row r="44" spans="15:37" ht="85" x14ac:dyDescent="0.2">
      <c r="O44" s="14" t="s">
        <v>18</v>
      </c>
      <c r="P44" s="16" t="s">
        <v>80</v>
      </c>
      <c r="Q44" s="50" t="s">
        <v>81</v>
      </c>
      <c r="R44" s="50" t="s">
        <v>94</v>
      </c>
      <c r="S44" s="50" t="s">
        <v>25</v>
      </c>
      <c r="T44" s="14" t="s">
        <v>26</v>
      </c>
      <c r="U44" s="16" t="s">
        <v>28</v>
      </c>
      <c r="V44" s="14" t="s">
        <v>82</v>
      </c>
      <c r="W44" s="16" t="s">
        <v>83</v>
      </c>
      <c r="X44" s="50" t="s">
        <v>84</v>
      </c>
      <c r="Y44" s="14" t="s">
        <v>31</v>
      </c>
      <c r="Z44" s="15" t="s">
        <v>95</v>
      </c>
      <c r="AA44" s="16" t="s">
        <v>96</v>
      </c>
      <c r="AB44" s="14" t="s">
        <v>97</v>
      </c>
      <c r="AC44" s="15" t="s">
        <v>13</v>
      </c>
      <c r="AD44" s="15" t="s">
        <v>98</v>
      </c>
      <c r="AE44" s="15" t="s">
        <v>87</v>
      </c>
      <c r="AF44" s="15" t="s">
        <v>12</v>
      </c>
      <c r="AG44" s="15" t="s">
        <v>88</v>
      </c>
      <c r="AH44" s="15" t="s">
        <v>89</v>
      </c>
      <c r="AI44" s="15" t="s">
        <v>11</v>
      </c>
      <c r="AJ44" s="16" t="s">
        <v>90</v>
      </c>
      <c r="AK44" s="17" t="s">
        <v>37</v>
      </c>
    </row>
    <row r="45" spans="15:37" ht="17" thickBot="1" x14ac:dyDescent="0.25">
      <c r="O45" s="12">
        <v>1</v>
      </c>
      <c r="P45" s="51">
        <f>Y25</f>
        <v>2</v>
      </c>
      <c r="Q45" s="52"/>
      <c r="R45" s="52">
        <f>S45</f>
        <v>101</v>
      </c>
      <c r="S45" s="53">
        <v>101</v>
      </c>
      <c r="T45" s="54">
        <v>12</v>
      </c>
      <c r="U45" s="55">
        <v>4</v>
      </c>
      <c r="V45" s="12">
        <f>Q45*U45</f>
        <v>0</v>
      </c>
      <c r="W45" s="69">
        <f>R45*T45</f>
        <v>1212</v>
      </c>
      <c r="X45" s="52" t="s">
        <v>91</v>
      </c>
      <c r="Y45" s="56">
        <v>0.92</v>
      </c>
      <c r="Z45" s="57">
        <f>P45-Q45</f>
        <v>2</v>
      </c>
      <c r="AA45" s="13">
        <f>Z45*Y45</f>
        <v>1.84</v>
      </c>
      <c r="AB45" s="22">
        <f>AA25</f>
        <v>2457</v>
      </c>
      <c r="AC45" s="23">
        <v>0.34</v>
      </c>
      <c r="AD45" s="58">
        <f>AC45*AB45</f>
        <v>835.38000000000011</v>
      </c>
      <c r="AE45" s="23">
        <f>AD25</f>
        <v>1748</v>
      </c>
      <c r="AF45" s="23">
        <f>0.28</f>
        <v>0.28000000000000003</v>
      </c>
      <c r="AG45" s="58">
        <f>AF45*AE45</f>
        <v>489.44000000000005</v>
      </c>
      <c r="AH45" s="23">
        <f>G5-R55</f>
        <v>1644</v>
      </c>
      <c r="AI45" s="23">
        <v>0.92</v>
      </c>
      <c r="AJ45" s="24">
        <f>AI45*AH45</f>
        <v>1512.48</v>
      </c>
      <c r="AK45" s="25">
        <f>W56-X55-AA55-AD45-AG45-AJ45</f>
        <v>4046.8199999999993</v>
      </c>
    </row>
    <row r="46" spans="15:37" x14ac:dyDescent="0.2">
      <c r="O46" s="12">
        <v>2</v>
      </c>
      <c r="P46" s="51">
        <f t="shared" ref="P46:P54" si="6">Y26</f>
        <v>0</v>
      </c>
      <c r="Q46" s="52"/>
      <c r="R46" s="52">
        <f t="shared" ref="R46:R54" si="7">S46</f>
        <v>61</v>
      </c>
      <c r="S46" s="53">
        <v>61</v>
      </c>
      <c r="T46" s="59">
        <v>14</v>
      </c>
      <c r="U46" s="55">
        <v>6</v>
      </c>
      <c r="V46" s="12">
        <f t="shared" ref="V46:V54" si="8">Q46*U46</f>
        <v>0</v>
      </c>
      <c r="W46" s="69">
        <f t="shared" ref="W46:W54" si="9">R46*T46</f>
        <v>854</v>
      </c>
      <c r="X46" s="52" t="s">
        <v>91</v>
      </c>
      <c r="Y46" s="56">
        <v>0.28000000000000003</v>
      </c>
      <c r="Z46" s="57">
        <f t="shared" ref="Z46:Z54" si="10">P46-Q46</f>
        <v>0</v>
      </c>
      <c r="AA46" s="13">
        <f t="shared" ref="AA46:AA54" si="11">Z46*Y46</f>
        <v>0</v>
      </c>
      <c r="AK46" s="13"/>
    </row>
    <row r="47" spans="15:37" x14ac:dyDescent="0.2">
      <c r="O47" s="12">
        <v>3</v>
      </c>
      <c r="P47" s="51">
        <f t="shared" si="6"/>
        <v>74</v>
      </c>
      <c r="Q47" s="52"/>
      <c r="R47" s="52">
        <f t="shared" si="7"/>
        <v>152</v>
      </c>
      <c r="S47" s="53">
        <v>152</v>
      </c>
      <c r="T47" s="59">
        <v>14</v>
      </c>
      <c r="U47" s="55">
        <v>4</v>
      </c>
      <c r="V47" s="12">
        <f t="shared" si="8"/>
        <v>0</v>
      </c>
      <c r="W47" s="69">
        <f t="shared" si="9"/>
        <v>2128</v>
      </c>
      <c r="X47" s="52" t="s">
        <v>91</v>
      </c>
      <c r="Y47" s="56">
        <v>0.59</v>
      </c>
      <c r="Z47" s="57">
        <f t="shared" si="10"/>
        <v>74</v>
      </c>
      <c r="AA47" s="13">
        <f t="shared" si="11"/>
        <v>43.66</v>
      </c>
      <c r="AK47" s="13"/>
    </row>
    <row r="48" spans="15:37" x14ac:dyDescent="0.2">
      <c r="O48" s="12">
        <v>4</v>
      </c>
      <c r="P48" s="51">
        <f t="shared" si="6"/>
        <v>117</v>
      </c>
      <c r="Q48" s="52"/>
      <c r="R48" s="52">
        <f t="shared" si="7"/>
        <v>104</v>
      </c>
      <c r="S48" s="53">
        <v>104</v>
      </c>
      <c r="T48" s="59">
        <v>17</v>
      </c>
      <c r="U48" s="55">
        <v>5</v>
      </c>
      <c r="V48" s="12">
        <f t="shared" si="8"/>
        <v>0</v>
      </c>
      <c r="W48" s="69">
        <f t="shared" si="9"/>
        <v>1768</v>
      </c>
      <c r="X48" s="52" t="s">
        <v>91</v>
      </c>
      <c r="Y48" s="56">
        <v>0.93</v>
      </c>
      <c r="Z48" s="57">
        <f t="shared" si="10"/>
        <v>117</v>
      </c>
      <c r="AA48" s="13">
        <f t="shared" si="11"/>
        <v>108.81</v>
      </c>
      <c r="AK48" s="13"/>
    </row>
    <row r="49" spans="15:37" x14ac:dyDescent="0.2">
      <c r="O49" s="12">
        <v>5</v>
      </c>
      <c r="P49" s="51">
        <f t="shared" si="6"/>
        <v>0</v>
      </c>
      <c r="Q49" s="52"/>
      <c r="R49" s="52">
        <f t="shared" si="7"/>
        <v>146</v>
      </c>
      <c r="S49" s="53">
        <v>146</v>
      </c>
      <c r="T49" s="59">
        <v>14</v>
      </c>
      <c r="U49" s="55">
        <v>6</v>
      </c>
      <c r="V49" s="12">
        <f t="shared" si="8"/>
        <v>0</v>
      </c>
      <c r="W49" s="69">
        <f t="shared" si="9"/>
        <v>2044</v>
      </c>
      <c r="X49" s="52" t="s">
        <v>91</v>
      </c>
      <c r="Y49" s="56">
        <v>0.39</v>
      </c>
      <c r="Z49" s="57">
        <f t="shared" si="10"/>
        <v>0</v>
      </c>
      <c r="AA49" s="13">
        <f t="shared" si="11"/>
        <v>0</v>
      </c>
      <c r="AK49" s="13"/>
    </row>
    <row r="50" spans="15:37" x14ac:dyDescent="0.2">
      <c r="O50" s="12">
        <v>6</v>
      </c>
      <c r="P50" s="51">
        <f t="shared" si="6"/>
        <v>0</v>
      </c>
      <c r="Q50" s="52"/>
      <c r="R50" s="52">
        <f t="shared" si="7"/>
        <v>82</v>
      </c>
      <c r="S50" s="53">
        <v>82</v>
      </c>
      <c r="T50" s="59">
        <v>15</v>
      </c>
      <c r="U50" s="55">
        <v>6</v>
      </c>
      <c r="V50" s="12">
        <f t="shared" si="8"/>
        <v>0</v>
      </c>
      <c r="W50" s="69">
        <f t="shared" si="9"/>
        <v>1230</v>
      </c>
      <c r="X50" s="52" t="s">
        <v>91</v>
      </c>
      <c r="Y50" s="56">
        <v>0.37</v>
      </c>
      <c r="Z50" s="57">
        <f t="shared" si="10"/>
        <v>0</v>
      </c>
      <c r="AA50" s="13">
        <f t="shared" si="11"/>
        <v>0</v>
      </c>
      <c r="AK50" s="13"/>
    </row>
    <row r="51" spans="15:37" x14ac:dyDescent="0.2">
      <c r="O51" s="12">
        <v>7</v>
      </c>
      <c r="P51" s="51">
        <f t="shared" si="6"/>
        <v>268</v>
      </c>
      <c r="Q51" s="52">
        <f>S51</f>
        <v>39</v>
      </c>
      <c r="R51" s="52"/>
      <c r="S51" s="53">
        <v>39</v>
      </c>
      <c r="T51" s="59">
        <v>16</v>
      </c>
      <c r="U51" s="55">
        <v>6</v>
      </c>
      <c r="V51" s="12">
        <f t="shared" si="8"/>
        <v>234</v>
      </c>
      <c r="W51" s="69">
        <f t="shared" si="9"/>
        <v>0</v>
      </c>
      <c r="X51" s="52" t="s">
        <v>91</v>
      </c>
      <c r="Y51" s="56">
        <v>0.89</v>
      </c>
      <c r="Z51" s="57">
        <f t="shared" si="10"/>
        <v>229</v>
      </c>
      <c r="AA51" s="13">
        <f t="shared" si="11"/>
        <v>203.81</v>
      </c>
      <c r="AK51" s="13"/>
    </row>
    <row r="52" spans="15:37" x14ac:dyDescent="0.2">
      <c r="O52" s="12">
        <v>8</v>
      </c>
      <c r="P52" s="51">
        <f t="shared" si="6"/>
        <v>232</v>
      </c>
      <c r="Q52" s="52"/>
      <c r="R52" s="52">
        <f t="shared" si="7"/>
        <v>120</v>
      </c>
      <c r="S52" s="53">
        <v>120</v>
      </c>
      <c r="T52" s="59">
        <v>16</v>
      </c>
      <c r="U52" s="55">
        <v>5</v>
      </c>
      <c r="V52" s="12">
        <f t="shared" si="8"/>
        <v>0</v>
      </c>
      <c r="W52" s="69">
        <f t="shared" si="9"/>
        <v>1920</v>
      </c>
      <c r="X52" s="52" t="s">
        <v>91</v>
      </c>
      <c r="Y52" s="56">
        <v>0.62</v>
      </c>
      <c r="Z52" s="57">
        <f t="shared" si="10"/>
        <v>232</v>
      </c>
      <c r="AA52" s="13">
        <f t="shared" si="11"/>
        <v>143.84</v>
      </c>
      <c r="AK52" s="13"/>
    </row>
    <row r="53" spans="15:37" x14ac:dyDescent="0.2">
      <c r="O53" s="12">
        <v>9</v>
      </c>
      <c r="P53" s="51">
        <f t="shared" si="6"/>
        <v>48</v>
      </c>
      <c r="Q53" s="52">
        <f>S53</f>
        <v>31</v>
      </c>
      <c r="R53" s="52"/>
      <c r="S53" s="53">
        <v>31</v>
      </c>
      <c r="T53" s="59">
        <v>14</v>
      </c>
      <c r="U53" s="55">
        <v>5</v>
      </c>
      <c r="V53" s="12">
        <f t="shared" si="8"/>
        <v>155</v>
      </c>
      <c r="W53" s="69">
        <f t="shared" si="9"/>
        <v>0</v>
      </c>
      <c r="X53" s="52" t="s">
        <v>91</v>
      </c>
      <c r="Y53" s="56">
        <v>0.76</v>
      </c>
      <c r="Z53" s="57">
        <f t="shared" si="10"/>
        <v>17</v>
      </c>
      <c r="AA53" s="13">
        <f t="shared" si="11"/>
        <v>12.92</v>
      </c>
      <c r="AK53" s="13"/>
    </row>
    <row r="54" spans="15:37" ht="17" thickBot="1" x14ac:dyDescent="0.25">
      <c r="O54" s="22">
        <v>10</v>
      </c>
      <c r="P54" s="61">
        <f t="shared" si="6"/>
        <v>0</v>
      </c>
      <c r="Q54" s="62"/>
      <c r="R54" s="62">
        <f t="shared" si="7"/>
        <v>47</v>
      </c>
      <c r="S54" s="63">
        <v>47</v>
      </c>
      <c r="T54" s="64">
        <v>18</v>
      </c>
      <c r="U54" s="65">
        <v>4</v>
      </c>
      <c r="V54" s="22">
        <f t="shared" si="8"/>
        <v>0</v>
      </c>
      <c r="W54" s="70">
        <f t="shared" si="9"/>
        <v>846</v>
      </c>
      <c r="X54" s="62" t="s">
        <v>91</v>
      </c>
      <c r="Y54" s="66">
        <v>0.53</v>
      </c>
      <c r="Z54" s="67">
        <f t="shared" si="10"/>
        <v>0</v>
      </c>
      <c r="AA54" s="40">
        <f t="shared" si="11"/>
        <v>0</v>
      </c>
      <c r="AK54" s="13"/>
    </row>
    <row r="55" spans="15:37" x14ac:dyDescent="0.2">
      <c r="O55" s="12"/>
      <c r="P55" s="57"/>
      <c r="R55">
        <f>SUM(R45:R54)</f>
        <v>813</v>
      </c>
      <c r="V55" s="71">
        <f>SUM(V45:V54)</f>
        <v>389</v>
      </c>
      <c r="W55" s="71">
        <f>SUM(W45:W54)</f>
        <v>12002</v>
      </c>
      <c r="X55" s="42">
        <v>4992</v>
      </c>
      <c r="AA55" s="42">
        <f>SUM(AA45:AA54)</f>
        <v>514.88</v>
      </c>
      <c r="AK55" s="13"/>
    </row>
    <row r="56" spans="15:37" ht="17" thickBot="1" x14ac:dyDescent="0.25">
      <c r="O56" s="22"/>
      <c r="P56" s="67"/>
      <c r="Q56" s="23"/>
      <c r="R56" s="23"/>
      <c r="S56" s="23"/>
      <c r="T56" s="23"/>
      <c r="U56" s="23"/>
      <c r="V56" s="23"/>
      <c r="W56" s="72">
        <f>SUM(V55:W55)</f>
        <v>12391</v>
      </c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40"/>
    </row>
    <row r="61" spans="15:37" ht="17" thickBot="1" x14ac:dyDescent="0.25"/>
    <row r="62" spans="15:37" ht="17" thickBot="1" x14ac:dyDescent="0.25">
      <c r="W62" s="73" t="s">
        <v>99</v>
      </c>
      <c r="X62" s="74">
        <f>AK45+AG25+Y8</f>
        <v>28109.339999999997</v>
      </c>
    </row>
    <row r="63" spans="15:37" x14ac:dyDescent="0.2">
      <c r="Z63" s="75"/>
      <c r="AA63" s="75"/>
      <c r="AC63" s="76"/>
    </row>
  </sheetData>
  <mergeCells count="5">
    <mergeCell ref="P5:Y5"/>
    <mergeCell ref="O21:AG22"/>
    <mergeCell ref="AA23:AF23"/>
    <mergeCell ref="O41:AK42"/>
    <mergeCell ref="AA43:AF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DED9-04A4-A945-A2A3-4EAC8CC4EC2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Kári Jón Sigurðsson</dc:creator>
  <cp:lastModifiedBy>Kári Jón Sigurðsson</cp:lastModifiedBy>
  <dcterms:created xsi:type="dcterms:W3CDTF">2024-08-19T13:07:09Z</dcterms:created>
  <dcterms:modified xsi:type="dcterms:W3CDTF">2024-08-19T13:07:57Z</dcterms:modified>
</cp:coreProperties>
</file>