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aha\Aptech\Excel\"/>
    </mc:Choice>
  </mc:AlternateContent>
  <bookViews>
    <workbookView xWindow="0" yWindow="0" windowWidth="21600" windowHeight="96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C9" i="1"/>
  <c r="Q7" i="1" l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8" i="1"/>
  <c r="C7" i="1"/>
  <c r="C6" i="1"/>
  <c r="C5" i="1"/>
  <c r="C4" i="1"/>
  <c r="Q4" i="1" l="1"/>
  <c r="Q13" i="1"/>
  <c r="Q24" i="1" l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P13" i="1"/>
  <c r="Q12" i="1"/>
  <c r="P12" i="1"/>
  <c r="Q11" i="1"/>
  <c r="P11" i="1"/>
  <c r="Q10" i="1"/>
  <c r="P10" i="1"/>
  <c r="Q9" i="1"/>
  <c r="P9" i="1"/>
  <c r="Q8" i="1"/>
  <c r="P8" i="1"/>
  <c r="P7" i="1"/>
  <c r="Q6" i="1"/>
  <c r="P6" i="1"/>
  <c r="Q5" i="1"/>
  <c r="P5" i="1"/>
  <c r="P4" i="1"/>
  <c r="P3" i="1"/>
  <c r="P2" i="1"/>
  <c r="A6" i="1" l="1"/>
  <c r="B21" i="1" s="1"/>
  <c r="A17" i="1"/>
  <c r="B10" i="1" s="1"/>
  <c r="A23" i="1"/>
  <c r="B4" i="1" s="1"/>
  <c r="A4" i="1"/>
  <c r="A9" i="1"/>
  <c r="B18" i="1" s="1"/>
  <c r="A11" i="1"/>
  <c r="B16" i="1" s="1"/>
  <c r="A13" i="1"/>
  <c r="A19" i="1"/>
  <c r="B8" i="1" s="1"/>
  <c r="A5" i="1"/>
  <c r="B22" i="1" s="1"/>
  <c r="A14" i="1"/>
  <c r="A16" i="1"/>
  <c r="B11" i="1" s="1"/>
  <c r="A18" i="1"/>
  <c r="A20" i="1"/>
  <c r="B7" i="1" s="1"/>
  <c r="A22" i="1"/>
  <c r="A15" i="1"/>
  <c r="A21" i="1"/>
  <c r="B6" i="1" s="1"/>
  <c r="A7" i="1"/>
  <c r="B20" i="1" s="1"/>
  <c r="A8" i="1"/>
  <c r="B19" i="1" s="1"/>
  <c r="A10" i="1"/>
  <c r="A12" i="1"/>
  <c r="B15" i="1" s="1"/>
  <c r="S14" i="1"/>
  <c r="T13" i="1" s="1"/>
  <c r="S9" i="1"/>
  <c r="S15" i="1"/>
  <c r="S17" i="1"/>
  <c r="S21" i="1"/>
  <c r="S8" i="1"/>
  <c r="S24" i="1"/>
  <c r="S5" i="1"/>
  <c r="S7" i="1"/>
  <c r="S6" i="1"/>
  <c r="S12" i="1"/>
  <c r="S13" i="1"/>
  <c r="S19" i="1"/>
  <c r="S16" i="1"/>
  <c r="S23" i="1"/>
  <c r="S4" i="1"/>
  <c r="T23" i="1" s="1"/>
  <c r="S11" i="1"/>
  <c r="S20" i="1"/>
  <c r="B14" i="1"/>
  <c r="B17" i="1"/>
  <c r="S10" i="1"/>
  <c r="B13" i="1"/>
  <c r="R14" i="1"/>
  <c r="B9" i="1"/>
  <c r="S18" i="1"/>
  <c r="B5" i="1"/>
  <c r="S22" i="1"/>
  <c r="B12" i="1"/>
  <c r="H28" i="1" l="1"/>
  <c r="G28" i="1"/>
  <c r="E28" i="1"/>
  <c r="I28" i="1"/>
  <c r="E27" i="1"/>
  <c r="B23" i="1"/>
  <c r="G27" i="1"/>
  <c r="H26" i="1"/>
  <c r="H27" i="1"/>
  <c r="G26" i="1"/>
  <c r="I26" i="1"/>
  <c r="I27" i="1"/>
  <c r="E26" i="1"/>
  <c r="R22" i="1"/>
  <c r="T5" i="1"/>
  <c r="R23" i="1"/>
  <c r="R20" i="1"/>
  <c r="T7" i="1"/>
  <c r="M28" i="1" s="1"/>
  <c r="R16" i="1"/>
  <c r="T11" i="1"/>
  <c r="R6" i="1"/>
  <c r="T21" i="1"/>
  <c r="R8" i="1"/>
  <c r="T19" i="1"/>
  <c r="R9" i="1"/>
  <c r="T18" i="1"/>
  <c r="R15" i="1"/>
  <c r="T12" i="1"/>
  <c r="R18" i="1"/>
  <c r="T9" i="1"/>
  <c r="R10" i="1"/>
  <c r="T17" i="1"/>
  <c r="R11" i="1"/>
  <c r="T16" i="1"/>
  <c r="R19" i="1"/>
  <c r="T8" i="1"/>
  <c r="R7" i="1"/>
  <c r="T20" i="1"/>
  <c r="R21" i="1"/>
  <c r="T6" i="1"/>
  <c r="R24" i="1"/>
  <c r="R13" i="1"/>
  <c r="T14" i="1"/>
  <c r="R5" i="1"/>
  <c r="T22" i="1"/>
  <c r="R17" i="1"/>
  <c r="T10" i="1"/>
  <c r="R12" i="1"/>
  <c r="T15" i="1"/>
  <c r="M27" i="1" s="1"/>
  <c r="R4" i="1"/>
  <c r="M26" i="1" l="1"/>
</calcChain>
</file>

<file path=xl/sharedStrings.xml><?xml version="1.0" encoding="utf-8"?>
<sst xmlns="http://schemas.openxmlformats.org/spreadsheetml/2006/main" count="60" uniqueCount="50">
  <si>
    <t>MAX. MARKS</t>
  </si>
  <si>
    <t>-</t>
  </si>
  <si>
    <t>MIN. MARKS</t>
  </si>
  <si>
    <t>RANK</t>
  </si>
  <si>
    <t>SUBJECTS</t>
  </si>
  <si>
    <t>English</t>
  </si>
  <si>
    <t>Mathematics</t>
  </si>
  <si>
    <t>Chemistry</t>
  </si>
  <si>
    <t>Urdu</t>
  </si>
  <si>
    <t>Islamiat</t>
  </si>
  <si>
    <t>Sindhi</t>
  </si>
  <si>
    <t>Computer</t>
  </si>
  <si>
    <t>Physics</t>
  </si>
  <si>
    <t>Biology</t>
  </si>
  <si>
    <t>Pak Studies</t>
  </si>
  <si>
    <t>TOTAL</t>
  </si>
  <si>
    <t>PASS/FAIL</t>
  </si>
  <si>
    <t>GRADE</t>
  </si>
  <si>
    <t>PERCENTAGE</t>
  </si>
  <si>
    <t>=</t>
  </si>
  <si>
    <t>Fail</t>
  </si>
  <si>
    <t>1st in a subject</t>
  </si>
  <si>
    <t>2nd in a subject</t>
  </si>
  <si>
    <t>3rd in a subject</t>
  </si>
  <si>
    <t>1st:</t>
  </si>
  <si>
    <t>2nd:</t>
  </si>
  <si>
    <t>3rd:</t>
  </si>
  <si>
    <t>Positions: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</si>
  <si>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</si>
  <si>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</si>
  <si>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</si>
  <si>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</si>
  <si>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</si>
  <si>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</si>
  <si>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</si>
  <si>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</si>
  <si>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</si>
  <si>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</si>
  <si>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</si>
  <si>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</si>
  <si>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</si>
  <si>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</si>
  <si>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</si>
  <si>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</si>
  <si>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</si>
  <si>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</si>
  <si>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</si>
  <si>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</si>
  <si>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Roll no.</t>
  </si>
  <si>
    <t>password : taha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</si>
</sst>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lgerian"/>
      <family val="5"/>
    </font>
    <font>
      <sz val="11"/>
      <color theme="0"/>
      <name val="Calibri"/>
      <family val="2"/>
      <scheme val="minor"/>
    </font>
    <font>
      <sz val="11"/>
      <color theme="0"/>
      <name val="Calibri Light"/>
      <family val="2"/>
      <scheme val="major"/>
    </font>
    <font>
      <b/>
      <sz val="14"/>
      <color theme="1"/>
      <name val="Times New Roman"/>
      <family val="1"/>
    </font>
    <font>
      <sz val="11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B7B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0" fontId="0" fillId="0" borderId="0" xfId="1" applyNumberFormat="1" applyFont="1" applyAlignment="1">
      <alignment horizontal="left"/>
    </xf>
    <xf numFmtId="0" fontId="0" fillId="2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Alignment="1">
      <alignment vertical="center"/>
    </xf>
    <xf numFmtId="0" fontId="0" fillId="0" borderId="0" xfId="0" applyBorder="1" applyAlignment="1">
      <alignment horizontal="center"/>
    </xf>
    <xf numFmtId="10" fontId="0" fillId="0" borderId="0" xfId="0" applyNumberFormat="1"/>
    <xf numFmtId="0" fontId="0" fillId="0" borderId="0" xfId="0" applyFont="1" applyFill="1" applyAlignment="1">
      <alignment horizontal="left" vertical="center"/>
    </xf>
    <xf numFmtId="10" fontId="0" fillId="0" borderId="0" xfId="1" applyNumberFormat="1" applyFont="1" applyBorder="1" applyAlignment="1">
      <alignment horizontal="left"/>
    </xf>
    <xf numFmtId="0" fontId="0" fillId="0" borderId="0" xfId="0" applyBorder="1" applyAlignment="1"/>
    <xf numFmtId="0" fontId="5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center" vertical="center"/>
    </xf>
    <xf numFmtId="0" fontId="3" fillId="0" borderId="0" xfId="0" applyFont="1" applyAlignment="1"/>
    <xf numFmtId="0" fontId="0" fillId="0" borderId="0" xfId="0" applyAlignment="1"/>
    <xf numFmtId="0" fontId="7" fillId="0" borderId="0" xfId="0" applyFont="1"/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ont="1" applyFill="1" applyBorder="1" applyAlignment="1"/>
    <xf numFmtId="10" fontId="0" fillId="0" borderId="0" xfId="1" applyNumberFormat="1" applyFont="1" applyBorder="1" applyAlignment="1">
      <alignment horizontal="left"/>
    </xf>
    <xf numFmtId="0" fontId="0" fillId="0" borderId="0" xfId="0" applyBorder="1" applyAlignment="1">
      <alignment horizontal="left"/>
    </xf>
  </cellXfs>
  <cellStyles count="2">
    <cellStyle name="Normal" xfId="0" builtinId="0"/>
    <cellStyle name="Percent" xfId="1" builtinId="5"/>
  </cellStyles>
  <dxfs count="56">
    <dxf>
      <fill>
        <gradientFill type="path" left="0.5" right="0.5" top="0.5" bottom="0.5">
          <stop position="0">
            <color theme="7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5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theme="7" tint="0.39994506668294322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8F00"/>
      <color rgb="FF00FFFF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C29"/>
  <sheetViews>
    <sheetView tabSelected="1" topLeftCell="D1" zoomScaleNormal="100" workbookViewId="0">
      <selection activeCell="V8" sqref="V8"/>
    </sheetView>
  </sheetViews>
  <sheetFormatPr defaultRowHeight="15" x14ac:dyDescent="0.25"/>
  <cols>
    <col min="1" max="1" width="9.140625" style="2" hidden="1" customWidth="1"/>
    <col min="2" max="3" width="9.140625" hidden="1" customWidth="1"/>
    <col min="4" max="4" width="6.85546875" style="2" customWidth="1"/>
    <col min="5" max="5" width="12.42578125" style="2" customWidth="1"/>
    <col min="6" max="6" width="7" style="2" customWidth="1"/>
    <col min="7" max="7" width="11.140625" style="2" customWidth="1"/>
    <col min="8" max="8" width="9" style="2" customWidth="1"/>
    <col min="9" max="9" width="5" style="2" customWidth="1"/>
    <col min="10" max="10" width="6.7109375" style="2" customWidth="1"/>
    <col min="11" max="11" width="5.5703125" style="2" customWidth="1"/>
    <col min="12" max="12" width="9" style="2" customWidth="1"/>
    <col min="13" max="13" width="6.5703125" style="2" customWidth="1"/>
    <col min="14" max="14" width="6.42578125" style="2" customWidth="1"/>
    <col min="15" max="15" width="10.42578125" style="2" customWidth="1"/>
    <col min="16" max="16" width="6" style="2" customWidth="1"/>
    <col min="17" max="17" width="9.140625" style="2" customWidth="1"/>
    <col min="18" max="18" width="6.5703125" style="2" customWidth="1"/>
    <col min="19" max="19" width="12.5703125" style="2" customWidth="1"/>
    <col min="20" max="20" width="9.140625" hidden="1" customWidth="1"/>
    <col min="21" max="16384" width="9.140625" style="2"/>
  </cols>
  <sheetData>
    <row r="1" spans="1:29" ht="15.95" customHeight="1" x14ac:dyDescent="0.25">
      <c r="A1" s="1" t="s">
        <v>3</v>
      </c>
      <c r="B1" s="1"/>
      <c r="C1" s="1"/>
      <c r="D1" s="26" t="s">
        <v>48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</row>
    <row r="2" spans="1:29" ht="15.95" customHeight="1" x14ac:dyDescent="0.25">
      <c r="B2" s="2"/>
      <c r="C2" s="2"/>
      <c r="D2" s="28" t="s">
        <v>1</v>
      </c>
      <c r="E2" s="29" t="s">
        <v>0</v>
      </c>
      <c r="F2" s="30">
        <v>75</v>
      </c>
      <c r="G2" s="30">
        <v>75</v>
      </c>
      <c r="H2" s="30">
        <v>75</v>
      </c>
      <c r="I2" s="30">
        <v>75</v>
      </c>
      <c r="J2" s="30">
        <v>75</v>
      </c>
      <c r="K2" s="30">
        <v>75</v>
      </c>
      <c r="L2" s="30">
        <v>75</v>
      </c>
      <c r="M2" s="30">
        <v>75</v>
      </c>
      <c r="N2" s="31">
        <v>75</v>
      </c>
      <c r="O2" s="31">
        <v>75</v>
      </c>
      <c r="P2" s="32">
        <f t="shared" ref="P2:P24" si="0">SUM(F2:O2)</f>
        <v>750</v>
      </c>
      <c r="Q2" s="32" t="s">
        <v>1</v>
      </c>
      <c r="R2" s="32" t="s">
        <v>1</v>
      </c>
      <c r="S2" s="30" t="s">
        <v>1</v>
      </c>
    </row>
    <row r="3" spans="1:29" ht="15.95" customHeight="1" x14ac:dyDescent="0.25">
      <c r="B3" s="2"/>
      <c r="C3" s="2"/>
      <c r="D3" s="28" t="s">
        <v>1</v>
      </c>
      <c r="E3" s="29" t="s">
        <v>2</v>
      </c>
      <c r="F3" s="30">
        <v>25</v>
      </c>
      <c r="G3" s="30">
        <v>25</v>
      </c>
      <c r="H3" s="30">
        <v>25</v>
      </c>
      <c r="I3" s="30">
        <v>25</v>
      </c>
      <c r="J3" s="30">
        <v>25</v>
      </c>
      <c r="K3" s="30">
        <v>25</v>
      </c>
      <c r="L3" s="30">
        <v>25</v>
      </c>
      <c r="M3" s="30">
        <v>25</v>
      </c>
      <c r="N3" s="31">
        <v>25</v>
      </c>
      <c r="O3" s="31">
        <v>25</v>
      </c>
      <c r="P3" s="32">
        <f t="shared" si="0"/>
        <v>250</v>
      </c>
      <c r="Q3" s="32" t="s">
        <v>1</v>
      </c>
      <c r="R3" s="32" t="s">
        <v>1</v>
      </c>
      <c r="S3" s="30" t="s">
        <v>1</v>
      </c>
      <c r="V3" s="40"/>
      <c r="W3" s="40"/>
      <c r="X3" s="40"/>
      <c r="Y3" s="40"/>
      <c r="Z3" s="40"/>
      <c r="AA3" s="40"/>
      <c r="AB3" s="40"/>
      <c r="AC3" s="40"/>
    </row>
    <row r="4" spans="1:29" ht="15.95" customHeight="1" x14ac:dyDescent="0.25">
      <c r="A4" s="3">
        <f>RANK(P4,$P$4:$P$23)</f>
        <v>1</v>
      </c>
      <c r="B4" s="3">
        <f>A23</f>
        <v>6</v>
      </c>
      <c r="C4" s="3" t="str">
        <f>E23</f>
        <v>Student20</v>
      </c>
      <c r="D4" s="33">
        <v>1001</v>
      </c>
      <c r="E4" s="29" t="s">
        <v>28</v>
      </c>
      <c r="F4" s="34">
        <v>98</v>
      </c>
      <c r="G4" s="34">
        <v>74</v>
      </c>
      <c r="H4" s="34">
        <v>68</v>
      </c>
      <c r="I4" s="34">
        <v>72</v>
      </c>
      <c r="J4" s="34">
        <v>65</v>
      </c>
      <c r="K4" s="34">
        <v>55</v>
      </c>
      <c r="L4" s="34">
        <v>65</v>
      </c>
      <c r="M4" s="34">
        <v>59</v>
      </c>
      <c r="N4" s="35">
        <v>28</v>
      </c>
      <c r="O4" s="35">
        <v>72</v>
      </c>
      <c r="P4" s="36">
        <f>SUM(F4:O4)</f>
        <v>656</v>
      </c>
      <c r="Q4" s="37" t="str">
        <f>IF(OR(F4&lt;$F$3,G4&lt;$G$3,H4&lt;$H$3,I4&lt;$I$3,J4&lt;$J$3,K4&lt;$K$3,L4&lt;$L$3,M4&lt;$M$3,N4&lt;$N$3,O4&lt;$O$3),"FAIL","PASS")</f>
        <v>PASS</v>
      </c>
      <c r="R4" s="37" t="str">
        <f>IF(S4&gt;=80%,"A+",IF(S4&gt;=70%,"A",IF(S4&gt;=60%,"B",IF(S4&gt;=50%,"C",IF(S4&gt;=40%,"D",IF(S4&gt;=30%,"E","-"))))))</f>
        <v>A+</v>
      </c>
      <c r="S4" s="38">
        <f>P4/P2</f>
        <v>0.8746666666666667</v>
      </c>
      <c r="T4" s="13">
        <f>S23</f>
        <v>0.7506666666666667</v>
      </c>
      <c r="V4" s="40"/>
      <c r="W4" s="40"/>
      <c r="X4" s="40"/>
      <c r="Y4" s="40"/>
      <c r="Z4" s="40"/>
      <c r="AA4" s="40"/>
      <c r="AB4" s="40"/>
      <c r="AC4" s="40"/>
    </row>
    <row r="5" spans="1:29" ht="15.95" customHeight="1" x14ac:dyDescent="0.25">
      <c r="A5" s="3">
        <f t="shared" ref="A5:A23" si="1">RANK(P5,$P$4:$P$23)</f>
        <v>20</v>
      </c>
      <c r="B5" s="3">
        <f>A22</f>
        <v>9</v>
      </c>
      <c r="C5" s="3" t="str">
        <f>E22</f>
        <v>Student19</v>
      </c>
      <c r="D5" s="39">
        <v>1002</v>
      </c>
      <c r="E5" s="29" t="s">
        <v>29</v>
      </c>
      <c r="F5" s="34">
        <v>30</v>
      </c>
      <c r="G5" s="34">
        <v>30</v>
      </c>
      <c r="H5" s="34">
        <v>25</v>
      </c>
      <c r="I5" s="34">
        <v>30</v>
      </c>
      <c r="J5" s="34">
        <v>30</v>
      </c>
      <c r="K5" s="34">
        <v>25</v>
      </c>
      <c r="L5" s="34">
        <v>25</v>
      </c>
      <c r="M5" s="34">
        <v>25</v>
      </c>
      <c r="N5" s="35">
        <v>26</v>
      </c>
      <c r="O5" s="35">
        <v>26</v>
      </c>
      <c r="P5" s="36">
        <f>SUM(F5:O5)</f>
        <v>272</v>
      </c>
      <c r="Q5" s="37" t="str">
        <f>IF(OR(F5&lt;$F$3,G5&lt;$G$3,H5&lt;$H$3,I5&lt;$I$3,J5&lt;$J$3,K5&lt;$K$3,L5&lt;$L$3,M5&lt;$M$3,N5&lt;$N$3,O5&lt;$O$3),"FAIL","PASS")</f>
        <v>PASS</v>
      </c>
      <c r="R5" s="37" t="str">
        <f t="shared" ref="R5:R24" si="2">IF(S5&gt;=80%,"A+",IF(S5&gt;=70%,"A",IF(S5&gt;=60%,"B",IF(S5&gt;=50%,"C",IF(S5&gt;=40%,"D",IF(S5&gt;=30%,"E","-"))))))</f>
        <v>E</v>
      </c>
      <c r="S5" s="38">
        <f>P5/P2</f>
        <v>0.36266666666666669</v>
      </c>
      <c r="T5" s="13">
        <f>S22</f>
        <v>0.70799999999999996</v>
      </c>
      <c r="V5" s="41"/>
      <c r="W5" s="41"/>
      <c r="X5" s="41"/>
      <c r="Y5" s="41"/>
      <c r="Z5" s="41"/>
      <c r="AA5" s="41"/>
      <c r="AB5" s="41"/>
      <c r="AC5" s="41"/>
    </row>
    <row r="6" spans="1:29" ht="15.95" customHeight="1" x14ac:dyDescent="0.25">
      <c r="A6" s="3">
        <f t="shared" si="1"/>
        <v>9</v>
      </c>
      <c r="B6" s="3">
        <f>A21</f>
        <v>8</v>
      </c>
      <c r="C6" s="3" t="str">
        <f>E21</f>
        <v>Student18</v>
      </c>
      <c r="D6" s="33">
        <v>1003</v>
      </c>
      <c r="E6" s="29" t="s">
        <v>30</v>
      </c>
      <c r="F6" s="34">
        <v>65</v>
      </c>
      <c r="G6" s="34">
        <v>49</v>
      </c>
      <c r="H6" s="34">
        <v>62</v>
      </c>
      <c r="I6" s="34">
        <v>64</v>
      </c>
      <c r="J6" s="34">
        <v>59</v>
      </c>
      <c r="K6" s="34">
        <v>53</v>
      </c>
      <c r="L6" s="34">
        <v>69</v>
      </c>
      <c r="M6" s="34">
        <v>56</v>
      </c>
      <c r="N6" s="35">
        <v>27</v>
      </c>
      <c r="O6" s="35">
        <v>27</v>
      </c>
      <c r="P6" s="36">
        <f t="shared" si="0"/>
        <v>531</v>
      </c>
      <c r="Q6" s="37" t="str">
        <f t="shared" ref="Q6:Q24" si="3">IF(OR(F6&lt;$F$3,G6&lt;$G$3,H6&lt;$H$3,I6&lt;$I$3,J6&lt;$J$3,K6&lt;$K$3,L6&lt;$L$3,M6&lt;$M$3,N6&lt;$N$3,O6&lt;$O$3),"FAIL","PASS")</f>
        <v>PASS</v>
      </c>
      <c r="R6" s="37" t="str">
        <f t="shared" si="2"/>
        <v>A</v>
      </c>
      <c r="S6" s="38">
        <f>P6/P2</f>
        <v>0.70799999999999996</v>
      </c>
      <c r="T6" s="13">
        <f>S21</f>
        <v>0.72933333333333328</v>
      </c>
      <c r="V6" s="41"/>
      <c r="W6" s="41"/>
      <c r="X6" s="41"/>
      <c r="Y6" s="41"/>
      <c r="Z6" s="41"/>
      <c r="AA6" s="41"/>
      <c r="AB6" s="41"/>
      <c r="AC6" s="41"/>
    </row>
    <row r="7" spans="1:29" ht="15.95" customHeight="1" x14ac:dyDescent="0.25">
      <c r="A7" s="3">
        <f t="shared" si="1"/>
        <v>2</v>
      </c>
      <c r="B7" s="3">
        <f>A20</f>
        <v>6</v>
      </c>
      <c r="C7" s="3" t="str">
        <f>E20</f>
        <v>Student17</v>
      </c>
      <c r="D7" s="39">
        <v>1004</v>
      </c>
      <c r="E7" s="29" t="s">
        <v>31</v>
      </c>
      <c r="F7" s="34">
        <v>85</v>
      </c>
      <c r="G7" s="34">
        <v>72</v>
      </c>
      <c r="H7" s="34">
        <v>65</v>
      </c>
      <c r="I7" s="34">
        <v>79</v>
      </c>
      <c r="J7" s="34">
        <v>74</v>
      </c>
      <c r="K7" s="34">
        <v>63</v>
      </c>
      <c r="L7" s="34">
        <v>73</v>
      </c>
      <c r="M7" s="34">
        <v>70</v>
      </c>
      <c r="N7" s="35">
        <v>28</v>
      </c>
      <c r="O7" s="35">
        <v>28</v>
      </c>
      <c r="P7" s="36">
        <f t="shared" si="0"/>
        <v>637</v>
      </c>
      <c r="Q7" s="37" t="str">
        <f>IF(OR(F7&lt;$F$3,G7&lt;$G$3,H7&lt;$H$3,I7&lt;$I$3,J7&lt;$J$3,K7&lt;$K$3,L7&lt;$L$3,M7&lt;$M$3,N7&lt;$N$3,O7&lt;$O$3),"FAIL","PASS")</f>
        <v>PASS</v>
      </c>
      <c r="R7" s="37" t="str">
        <f t="shared" si="2"/>
        <v>A+</v>
      </c>
      <c r="S7" s="38">
        <f>P7/P2</f>
        <v>0.84933333333333338</v>
      </c>
      <c r="T7" s="13">
        <f>S20</f>
        <v>0.7506666666666667</v>
      </c>
      <c r="V7" s="41"/>
      <c r="W7" s="41"/>
      <c r="X7" s="41"/>
      <c r="Y7" s="41"/>
      <c r="Z7" s="41"/>
      <c r="AA7" s="41"/>
      <c r="AB7" s="41"/>
      <c r="AC7" s="41"/>
    </row>
    <row r="8" spans="1:29" ht="15.95" customHeight="1" x14ac:dyDescent="0.25">
      <c r="A8" s="3">
        <f t="shared" si="1"/>
        <v>15</v>
      </c>
      <c r="B8" s="3">
        <f>A19</f>
        <v>5</v>
      </c>
      <c r="C8" s="3" t="str">
        <f>E19</f>
        <v>Student16</v>
      </c>
      <c r="D8" s="33">
        <v>1005</v>
      </c>
      <c r="E8" s="29" t="s">
        <v>32</v>
      </c>
      <c r="F8" s="34">
        <v>67</v>
      </c>
      <c r="G8" s="34">
        <v>25</v>
      </c>
      <c r="H8" s="34">
        <v>68</v>
      </c>
      <c r="I8" s="34">
        <v>60</v>
      </c>
      <c r="J8" s="34">
        <v>49</v>
      </c>
      <c r="K8" s="34">
        <v>51</v>
      </c>
      <c r="L8" s="34">
        <v>67</v>
      </c>
      <c r="M8" s="34">
        <v>58</v>
      </c>
      <c r="N8" s="35">
        <v>29</v>
      </c>
      <c r="O8" s="35">
        <v>29</v>
      </c>
      <c r="P8" s="36">
        <f t="shared" si="0"/>
        <v>503</v>
      </c>
      <c r="Q8" s="37" t="str">
        <f t="shared" si="3"/>
        <v>PASS</v>
      </c>
      <c r="R8" s="37" t="str">
        <f t="shared" si="2"/>
        <v>B</v>
      </c>
      <c r="S8" s="38">
        <f>P8/P2</f>
        <v>0.67066666666666663</v>
      </c>
      <c r="T8" s="13">
        <f>S19</f>
        <v>0.77066666666666672</v>
      </c>
      <c r="V8" s="41"/>
      <c r="W8" s="41"/>
      <c r="X8" s="41"/>
      <c r="Y8" s="41"/>
      <c r="Z8" s="41"/>
      <c r="AA8" s="41"/>
      <c r="AB8" s="41"/>
      <c r="AC8" s="41"/>
    </row>
    <row r="9" spans="1:29" ht="15.95" customHeight="1" x14ac:dyDescent="0.25">
      <c r="A9" s="3">
        <f t="shared" si="1"/>
        <v>14</v>
      </c>
      <c r="B9" s="3">
        <f>A18</f>
        <v>4</v>
      </c>
      <c r="C9" t="str">
        <f>E18</f>
        <v>Student15</v>
      </c>
      <c r="D9" s="39">
        <v>1006</v>
      </c>
      <c r="E9" s="29" t="s">
        <v>33</v>
      </c>
      <c r="F9" s="34">
        <v>68</v>
      </c>
      <c r="G9" s="34">
        <v>29</v>
      </c>
      <c r="H9" s="34">
        <v>71</v>
      </c>
      <c r="I9" s="34">
        <v>58</v>
      </c>
      <c r="J9" s="34">
        <v>44</v>
      </c>
      <c r="K9" s="34">
        <v>50</v>
      </c>
      <c r="L9" s="34">
        <v>66</v>
      </c>
      <c r="M9" s="34">
        <v>59</v>
      </c>
      <c r="N9" s="35">
        <v>30</v>
      </c>
      <c r="O9" s="35">
        <v>30</v>
      </c>
      <c r="P9" s="36">
        <f t="shared" si="0"/>
        <v>505</v>
      </c>
      <c r="Q9" s="37" t="str">
        <f t="shared" si="3"/>
        <v>PASS</v>
      </c>
      <c r="R9" s="37" t="str">
        <f t="shared" si="2"/>
        <v>B</v>
      </c>
      <c r="S9" s="38">
        <f>P9/P2</f>
        <v>0.67333333333333334</v>
      </c>
      <c r="T9" s="13">
        <f>S18</f>
        <v>0.80266666666666664</v>
      </c>
      <c r="V9" s="41"/>
      <c r="W9" s="41"/>
      <c r="X9" s="41"/>
      <c r="Y9" s="41"/>
      <c r="Z9" s="41"/>
      <c r="AA9" s="41"/>
      <c r="AB9" s="41"/>
      <c r="AC9" s="41"/>
    </row>
    <row r="10" spans="1:29" ht="15.95" customHeight="1" x14ac:dyDescent="0.25">
      <c r="A10" s="3">
        <f t="shared" si="1"/>
        <v>16</v>
      </c>
      <c r="B10" s="3">
        <f>A17</f>
        <v>19</v>
      </c>
      <c r="C10" s="3" t="str">
        <f>E17</f>
        <v>Student14</v>
      </c>
      <c r="D10" s="33">
        <v>1007</v>
      </c>
      <c r="E10" s="29" t="s">
        <v>34</v>
      </c>
      <c r="F10" s="34">
        <v>25</v>
      </c>
      <c r="G10" s="34">
        <v>57</v>
      </c>
      <c r="H10" s="34">
        <v>74</v>
      </c>
      <c r="I10" s="34">
        <v>56</v>
      </c>
      <c r="J10" s="34">
        <v>39</v>
      </c>
      <c r="K10" s="34">
        <v>49</v>
      </c>
      <c r="L10" s="34">
        <v>65</v>
      </c>
      <c r="M10" s="34">
        <v>60</v>
      </c>
      <c r="N10" s="35">
        <v>31</v>
      </c>
      <c r="O10" s="35">
        <v>31</v>
      </c>
      <c r="P10" s="36">
        <f t="shared" si="0"/>
        <v>487</v>
      </c>
      <c r="Q10" s="37" t="str">
        <f t="shared" si="3"/>
        <v>PASS</v>
      </c>
      <c r="R10" s="37" t="str">
        <f t="shared" si="2"/>
        <v>B</v>
      </c>
      <c r="S10" s="38">
        <f>P10/P2</f>
        <v>0.64933333333333332</v>
      </c>
      <c r="T10" s="13">
        <f>S17</f>
        <v>0.40133333333333332</v>
      </c>
      <c r="V10" s="42"/>
      <c r="W10" s="42"/>
      <c r="X10" s="42"/>
      <c r="Y10" s="42"/>
      <c r="Z10" s="42"/>
      <c r="AA10" s="42"/>
      <c r="AB10" s="42"/>
      <c r="AC10" s="42"/>
    </row>
    <row r="11" spans="1:29" ht="15.95" customHeight="1" x14ac:dyDescent="0.25">
      <c r="A11" s="3">
        <f t="shared" si="1"/>
        <v>18</v>
      </c>
      <c r="B11" s="3">
        <f>A16</f>
        <v>3</v>
      </c>
      <c r="C11" s="3" t="str">
        <f>E16</f>
        <v>Student13</v>
      </c>
      <c r="D11" s="39">
        <v>1008</v>
      </c>
      <c r="E11" s="29" t="s">
        <v>35</v>
      </c>
      <c r="F11" s="34">
        <v>29</v>
      </c>
      <c r="G11" s="34">
        <v>59</v>
      </c>
      <c r="H11" s="34">
        <v>33</v>
      </c>
      <c r="I11" s="34">
        <v>54</v>
      </c>
      <c r="J11" s="34">
        <v>34</v>
      </c>
      <c r="K11" s="34">
        <v>48</v>
      </c>
      <c r="L11" s="34">
        <v>64</v>
      </c>
      <c r="M11" s="34">
        <v>61</v>
      </c>
      <c r="N11" s="35">
        <v>32</v>
      </c>
      <c r="O11" s="35">
        <v>32</v>
      </c>
      <c r="P11" s="36">
        <f t="shared" si="0"/>
        <v>446</v>
      </c>
      <c r="Q11" s="37" t="str">
        <f t="shared" si="3"/>
        <v>PASS</v>
      </c>
      <c r="R11" s="37" t="str">
        <f t="shared" si="2"/>
        <v>C</v>
      </c>
      <c r="S11" s="38">
        <f>P11/P2</f>
        <v>0.59466666666666668</v>
      </c>
      <c r="T11" s="13">
        <f>S16</f>
        <v>0.84666666666666668</v>
      </c>
    </row>
    <row r="12" spans="1:29" ht="15.95" customHeight="1" x14ac:dyDescent="0.25">
      <c r="A12" s="3">
        <f t="shared" si="1"/>
        <v>13</v>
      </c>
      <c r="B12" s="3">
        <f>A15</f>
        <v>17</v>
      </c>
      <c r="C12" s="3" t="str">
        <f>E15</f>
        <v>Student12</v>
      </c>
      <c r="D12" s="33">
        <v>1009</v>
      </c>
      <c r="E12" s="29" t="s">
        <v>36</v>
      </c>
      <c r="F12" s="34">
        <v>71</v>
      </c>
      <c r="G12" s="34">
        <v>61</v>
      </c>
      <c r="H12" s="34">
        <v>38</v>
      </c>
      <c r="I12" s="34">
        <v>52</v>
      </c>
      <c r="J12" s="34">
        <v>29</v>
      </c>
      <c r="K12" s="34">
        <v>47</v>
      </c>
      <c r="L12" s="34">
        <v>63</v>
      </c>
      <c r="M12" s="34">
        <v>62</v>
      </c>
      <c r="N12" s="35">
        <v>43</v>
      </c>
      <c r="O12" s="35">
        <v>43</v>
      </c>
      <c r="P12" s="36">
        <f t="shared" si="0"/>
        <v>509</v>
      </c>
      <c r="Q12" s="37" t="str">
        <f t="shared" si="3"/>
        <v>PASS</v>
      </c>
      <c r="R12" s="37" t="str">
        <f t="shared" si="2"/>
        <v>B</v>
      </c>
      <c r="S12" s="38">
        <f>P12/P2</f>
        <v>0.67866666666666664</v>
      </c>
      <c r="T12" s="13">
        <f>S15</f>
        <v>0.63866666666666672</v>
      </c>
    </row>
    <row r="13" spans="1:29" ht="15.95" customHeight="1" x14ac:dyDescent="0.25">
      <c r="A13" s="3">
        <f t="shared" si="1"/>
        <v>12</v>
      </c>
      <c r="B13" s="3">
        <f>A14</f>
        <v>11</v>
      </c>
      <c r="C13" s="3" t="str">
        <f>E14</f>
        <v>Student11</v>
      </c>
      <c r="D13" s="39">
        <v>1010</v>
      </c>
      <c r="E13" s="29" t="s">
        <v>37</v>
      </c>
      <c r="F13" s="34">
        <v>72</v>
      </c>
      <c r="G13" s="34">
        <v>63</v>
      </c>
      <c r="H13" s="34">
        <v>43</v>
      </c>
      <c r="I13" s="34">
        <v>50</v>
      </c>
      <c r="J13" s="34">
        <v>25</v>
      </c>
      <c r="K13" s="34">
        <v>46</v>
      </c>
      <c r="L13" s="34">
        <v>62</v>
      </c>
      <c r="M13" s="34">
        <v>63</v>
      </c>
      <c r="N13" s="35">
        <v>44</v>
      </c>
      <c r="O13" s="35">
        <v>44</v>
      </c>
      <c r="P13" s="36">
        <f t="shared" si="0"/>
        <v>512</v>
      </c>
      <c r="Q13" s="37" t="str">
        <f>IF(OR(F13&lt;$F$3,G13&lt;$G$3,H13&lt;$H$3,I13&lt;$I$3,J13&lt;$J$3,K13&lt;$K$3,L13&lt;$L$3,M13&lt;$M$3,N13&lt;$N$3,O13&lt;$O$3),"FAIL","PASS")</f>
        <v>PASS</v>
      </c>
      <c r="R13" s="37" t="str">
        <f t="shared" si="2"/>
        <v>B</v>
      </c>
      <c r="S13" s="38">
        <f>P13/P2</f>
        <v>0.68266666666666664</v>
      </c>
      <c r="T13" s="13">
        <f>S14</f>
        <v>0.68400000000000005</v>
      </c>
    </row>
    <row r="14" spans="1:29" ht="15.95" customHeight="1" x14ac:dyDescent="0.25">
      <c r="A14" s="3">
        <f t="shared" si="1"/>
        <v>11</v>
      </c>
      <c r="B14" s="3">
        <f>A13</f>
        <v>12</v>
      </c>
      <c r="C14" s="3" t="str">
        <f>E13</f>
        <v>Student10</v>
      </c>
      <c r="D14" s="33">
        <v>1011</v>
      </c>
      <c r="E14" s="29" t="s">
        <v>38</v>
      </c>
      <c r="F14" s="34">
        <v>73</v>
      </c>
      <c r="G14" s="34">
        <v>65</v>
      </c>
      <c r="H14" s="34">
        <v>48</v>
      </c>
      <c r="I14" s="34">
        <v>48</v>
      </c>
      <c r="J14" s="34">
        <v>19</v>
      </c>
      <c r="K14" s="34">
        <v>45</v>
      </c>
      <c r="L14" s="34">
        <v>61</v>
      </c>
      <c r="M14" s="34">
        <v>64</v>
      </c>
      <c r="N14" s="35">
        <v>45</v>
      </c>
      <c r="O14" s="35">
        <v>45</v>
      </c>
      <c r="P14" s="36">
        <f t="shared" si="0"/>
        <v>513</v>
      </c>
      <c r="Q14" s="37" t="str">
        <f t="shared" si="3"/>
        <v>FAIL</v>
      </c>
      <c r="R14" s="37" t="str">
        <f t="shared" si="2"/>
        <v>B</v>
      </c>
      <c r="S14" s="38">
        <f>P14/P2</f>
        <v>0.68400000000000005</v>
      </c>
      <c r="T14" s="13">
        <f>S13</f>
        <v>0.68266666666666664</v>
      </c>
    </row>
    <row r="15" spans="1:29" ht="15.95" customHeight="1" x14ac:dyDescent="0.25">
      <c r="A15" s="3">
        <f t="shared" si="1"/>
        <v>17</v>
      </c>
      <c r="B15" s="3">
        <f>A12</f>
        <v>13</v>
      </c>
      <c r="C15" s="3" t="str">
        <f>E12</f>
        <v>Student9</v>
      </c>
      <c r="D15" s="39">
        <v>1012</v>
      </c>
      <c r="E15" s="29" t="s">
        <v>39</v>
      </c>
      <c r="F15" s="34">
        <v>74</v>
      </c>
      <c r="G15" s="34">
        <v>67</v>
      </c>
      <c r="H15" s="34">
        <v>53</v>
      </c>
      <c r="I15" s="34">
        <v>46</v>
      </c>
      <c r="J15" s="34">
        <v>14</v>
      </c>
      <c r="K15" s="34">
        <v>44</v>
      </c>
      <c r="L15" s="34">
        <v>24</v>
      </c>
      <c r="M15" s="34">
        <v>65</v>
      </c>
      <c r="N15" s="35">
        <v>46</v>
      </c>
      <c r="O15" s="35">
        <v>46</v>
      </c>
      <c r="P15" s="36">
        <f t="shared" si="0"/>
        <v>479</v>
      </c>
      <c r="Q15" s="37" t="str">
        <f t="shared" si="3"/>
        <v>FAIL</v>
      </c>
      <c r="R15" s="37" t="str">
        <f t="shared" si="2"/>
        <v>B</v>
      </c>
      <c r="S15" s="38">
        <f>P15/P2</f>
        <v>0.63866666666666672</v>
      </c>
      <c r="T15" s="13">
        <f>S12</f>
        <v>0.67866666666666664</v>
      </c>
    </row>
    <row r="16" spans="1:29" ht="15.95" customHeight="1" x14ac:dyDescent="0.25">
      <c r="A16" s="3">
        <f t="shared" si="1"/>
        <v>3</v>
      </c>
      <c r="B16" s="3">
        <f>A11</f>
        <v>18</v>
      </c>
      <c r="C16" s="3" t="str">
        <f>E11</f>
        <v>Student8</v>
      </c>
      <c r="D16" s="33">
        <v>1013</v>
      </c>
      <c r="E16" s="29" t="s">
        <v>40</v>
      </c>
      <c r="F16" s="34">
        <v>75</v>
      </c>
      <c r="G16" s="34">
        <v>69</v>
      </c>
      <c r="H16" s="34">
        <v>58</v>
      </c>
      <c r="I16" s="34">
        <v>68</v>
      </c>
      <c r="J16" s="34">
        <v>73</v>
      </c>
      <c r="K16" s="34">
        <v>59</v>
      </c>
      <c r="L16" s="34">
        <v>73</v>
      </c>
      <c r="M16" s="34">
        <v>66</v>
      </c>
      <c r="N16" s="35">
        <v>47</v>
      </c>
      <c r="O16" s="35">
        <v>47</v>
      </c>
      <c r="P16" s="36">
        <f t="shared" si="0"/>
        <v>635</v>
      </c>
      <c r="Q16" s="37" t="str">
        <f t="shared" si="3"/>
        <v>PASS</v>
      </c>
      <c r="R16" s="37" t="str">
        <f t="shared" si="2"/>
        <v>A+</v>
      </c>
      <c r="S16" s="38">
        <f>P16/P2</f>
        <v>0.84666666666666668</v>
      </c>
      <c r="T16" s="13">
        <f>S11</f>
        <v>0.59466666666666668</v>
      </c>
    </row>
    <row r="17" spans="1:23" ht="15.95" customHeight="1" x14ac:dyDescent="0.25">
      <c r="A17" s="3">
        <f t="shared" si="1"/>
        <v>19</v>
      </c>
      <c r="B17" s="3">
        <f>A10</f>
        <v>16</v>
      </c>
      <c r="C17" s="3" t="str">
        <f>E10</f>
        <v>Student7</v>
      </c>
      <c r="D17" s="39">
        <v>1014</v>
      </c>
      <c r="E17" s="29" t="s">
        <v>41</v>
      </c>
      <c r="F17" s="34">
        <v>22</v>
      </c>
      <c r="G17" s="34">
        <v>29</v>
      </c>
      <c r="H17" s="34">
        <v>24</v>
      </c>
      <c r="I17" s="34">
        <v>29</v>
      </c>
      <c r="J17" s="34">
        <v>29</v>
      </c>
      <c r="K17" s="34">
        <v>24</v>
      </c>
      <c r="L17" s="34">
        <v>24</v>
      </c>
      <c r="M17" s="34">
        <v>24</v>
      </c>
      <c r="N17" s="35">
        <v>48</v>
      </c>
      <c r="O17" s="35">
        <v>48</v>
      </c>
      <c r="P17" s="36">
        <f t="shared" si="0"/>
        <v>301</v>
      </c>
      <c r="Q17" s="37" t="str">
        <f t="shared" si="3"/>
        <v>FAIL</v>
      </c>
      <c r="R17" s="37" t="str">
        <f t="shared" si="2"/>
        <v>D</v>
      </c>
      <c r="S17" s="38">
        <f>P17/P2</f>
        <v>0.40133333333333332</v>
      </c>
      <c r="T17" s="13">
        <f>S10</f>
        <v>0.64933333333333332</v>
      </c>
    </row>
    <row r="18" spans="1:23" ht="15.95" customHeight="1" x14ac:dyDescent="0.25">
      <c r="A18" s="3">
        <f t="shared" si="1"/>
        <v>4</v>
      </c>
      <c r="B18" s="3">
        <f>A9</f>
        <v>14</v>
      </c>
      <c r="C18" s="3" t="str">
        <f>E9</f>
        <v>Student6</v>
      </c>
      <c r="D18" s="33">
        <v>1015</v>
      </c>
      <c r="E18" s="29" t="s">
        <v>42</v>
      </c>
      <c r="F18" s="34">
        <v>77</v>
      </c>
      <c r="G18" s="34">
        <v>73</v>
      </c>
      <c r="H18" s="34">
        <v>68</v>
      </c>
      <c r="I18" s="34">
        <v>40</v>
      </c>
      <c r="J18" s="34">
        <v>43</v>
      </c>
      <c r="K18" s="34">
        <v>41</v>
      </c>
      <c r="L18" s="34">
        <v>69</v>
      </c>
      <c r="M18" s="34">
        <v>68</v>
      </c>
      <c r="N18" s="35">
        <v>74</v>
      </c>
      <c r="O18" s="35">
        <v>49</v>
      </c>
      <c r="P18" s="36">
        <f t="shared" si="0"/>
        <v>602</v>
      </c>
      <c r="Q18" s="37" t="str">
        <f t="shared" si="3"/>
        <v>PASS</v>
      </c>
      <c r="R18" s="37" t="str">
        <f t="shared" si="2"/>
        <v>A+</v>
      </c>
      <c r="S18" s="38">
        <f>P18/P2</f>
        <v>0.80266666666666664</v>
      </c>
      <c r="T18" s="13">
        <f>S9</f>
        <v>0.67333333333333334</v>
      </c>
    </row>
    <row r="19" spans="1:23" ht="15.95" customHeight="1" x14ac:dyDescent="0.25">
      <c r="A19" s="3">
        <f t="shared" si="1"/>
        <v>5</v>
      </c>
      <c r="B19" s="3">
        <f>A8</f>
        <v>15</v>
      </c>
      <c r="C19" s="3" t="str">
        <f>E8</f>
        <v>Student5</v>
      </c>
      <c r="D19" s="39">
        <v>1016</v>
      </c>
      <c r="E19" s="29" t="s">
        <v>43</v>
      </c>
      <c r="F19" s="34">
        <v>78</v>
      </c>
      <c r="G19" s="34">
        <v>75</v>
      </c>
      <c r="H19" s="34">
        <v>73</v>
      </c>
      <c r="I19" s="34">
        <v>38</v>
      </c>
      <c r="J19" s="34">
        <v>49</v>
      </c>
      <c r="K19" s="34">
        <v>40</v>
      </c>
      <c r="L19" s="34">
        <v>56</v>
      </c>
      <c r="M19" s="34">
        <v>69</v>
      </c>
      <c r="N19" s="35">
        <v>50</v>
      </c>
      <c r="O19" s="35">
        <v>50</v>
      </c>
      <c r="P19" s="36">
        <f t="shared" si="0"/>
        <v>578</v>
      </c>
      <c r="Q19" s="37" t="str">
        <f t="shared" si="3"/>
        <v>PASS</v>
      </c>
      <c r="R19" s="37" t="str">
        <f t="shared" si="2"/>
        <v>A</v>
      </c>
      <c r="S19" s="38">
        <f>P19/P2</f>
        <v>0.77066666666666672</v>
      </c>
      <c r="T19" s="13">
        <f>S8</f>
        <v>0.67066666666666663</v>
      </c>
    </row>
    <row r="20" spans="1:23" ht="15.95" customHeight="1" x14ac:dyDescent="0.25">
      <c r="A20" s="3">
        <f t="shared" si="1"/>
        <v>6</v>
      </c>
      <c r="B20" s="3">
        <f>A7</f>
        <v>2</v>
      </c>
      <c r="C20" s="3" t="str">
        <f>E7</f>
        <v>Student4</v>
      </c>
      <c r="D20" s="33">
        <v>1017</v>
      </c>
      <c r="E20" s="29" t="s">
        <v>44</v>
      </c>
      <c r="F20" s="34">
        <v>79</v>
      </c>
      <c r="G20" s="34">
        <v>77</v>
      </c>
      <c r="H20" s="34">
        <v>64</v>
      </c>
      <c r="I20" s="34">
        <v>36</v>
      </c>
      <c r="J20" s="34">
        <v>41</v>
      </c>
      <c r="K20" s="34">
        <v>39</v>
      </c>
      <c r="L20" s="34">
        <v>55</v>
      </c>
      <c r="M20" s="34">
        <v>70</v>
      </c>
      <c r="N20" s="35">
        <v>51</v>
      </c>
      <c r="O20" s="35">
        <v>51</v>
      </c>
      <c r="P20" s="36">
        <f t="shared" si="0"/>
        <v>563</v>
      </c>
      <c r="Q20" s="37" t="str">
        <f t="shared" si="3"/>
        <v>PASS</v>
      </c>
      <c r="R20" s="37" t="str">
        <f t="shared" si="2"/>
        <v>A</v>
      </c>
      <c r="S20" s="38">
        <f>P20/P2</f>
        <v>0.7506666666666667</v>
      </c>
      <c r="T20" s="13">
        <f>S7</f>
        <v>0.84933333333333338</v>
      </c>
    </row>
    <row r="21" spans="1:23" ht="15.95" customHeight="1" x14ac:dyDescent="0.25">
      <c r="A21" s="3">
        <f t="shared" si="1"/>
        <v>8</v>
      </c>
      <c r="B21" s="3">
        <f>A6</f>
        <v>9</v>
      </c>
      <c r="C21" s="3" t="str">
        <f>E6</f>
        <v>Student3</v>
      </c>
      <c r="D21" s="39">
        <v>1018</v>
      </c>
      <c r="E21" s="29" t="s">
        <v>45</v>
      </c>
      <c r="F21" s="34">
        <v>80</v>
      </c>
      <c r="G21" s="34">
        <v>79</v>
      </c>
      <c r="H21" s="34">
        <v>54</v>
      </c>
      <c r="I21" s="34">
        <v>34</v>
      </c>
      <c r="J21" s="34">
        <v>33</v>
      </c>
      <c r="K21" s="34">
        <v>38</v>
      </c>
      <c r="L21" s="34">
        <v>54</v>
      </c>
      <c r="M21" s="34">
        <v>71</v>
      </c>
      <c r="N21" s="35">
        <v>52</v>
      </c>
      <c r="O21" s="35">
        <v>52</v>
      </c>
      <c r="P21" s="36">
        <f t="shared" si="0"/>
        <v>547</v>
      </c>
      <c r="Q21" s="37" t="str">
        <f t="shared" si="3"/>
        <v>PASS</v>
      </c>
      <c r="R21" s="37" t="str">
        <f t="shared" si="2"/>
        <v>A</v>
      </c>
      <c r="S21" s="38">
        <f>P21/P2</f>
        <v>0.72933333333333328</v>
      </c>
      <c r="T21" s="13">
        <f>S6</f>
        <v>0.70799999999999996</v>
      </c>
    </row>
    <row r="22" spans="1:23" ht="15.95" customHeight="1" x14ac:dyDescent="0.25">
      <c r="A22" s="3">
        <f t="shared" si="1"/>
        <v>9</v>
      </c>
      <c r="B22" s="3">
        <f>A5</f>
        <v>20</v>
      </c>
      <c r="C22" s="3" t="str">
        <f>E5</f>
        <v>Student2</v>
      </c>
      <c r="D22" s="33">
        <v>1019</v>
      </c>
      <c r="E22" s="29" t="s">
        <v>46</v>
      </c>
      <c r="F22" s="34">
        <v>81</v>
      </c>
      <c r="G22" s="34">
        <v>81</v>
      </c>
      <c r="H22" s="34">
        <v>44</v>
      </c>
      <c r="I22" s="34">
        <v>32</v>
      </c>
      <c r="J22" s="34">
        <v>25</v>
      </c>
      <c r="K22" s="34">
        <v>37</v>
      </c>
      <c r="L22" s="34">
        <v>53</v>
      </c>
      <c r="M22" s="34">
        <v>72</v>
      </c>
      <c r="N22" s="35">
        <v>53</v>
      </c>
      <c r="O22" s="35">
        <v>53</v>
      </c>
      <c r="P22" s="36">
        <f t="shared" si="0"/>
        <v>531</v>
      </c>
      <c r="Q22" s="37" t="str">
        <f t="shared" si="3"/>
        <v>PASS</v>
      </c>
      <c r="R22" s="37" t="str">
        <f t="shared" si="2"/>
        <v>A</v>
      </c>
      <c r="S22" s="38">
        <f>P22/P2</f>
        <v>0.70799999999999996</v>
      </c>
      <c r="T22" s="13">
        <f>S5</f>
        <v>0.36266666666666669</v>
      </c>
    </row>
    <row r="23" spans="1:23" ht="15.95" customHeight="1" x14ac:dyDescent="0.25">
      <c r="A23" s="3">
        <f t="shared" si="1"/>
        <v>6</v>
      </c>
      <c r="B23" s="3">
        <f>A4</f>
        <v>1</v>
      </c>
      <c r="C23" s="3" t="str">
        <f>E4</f>
        <v>Student1</v>
      </c>
      <c r="D23" s="39">
        <v>1020</v>
      </c>
      <c r="E23" s="29" t="s">
        <v>47</v>
      </c>
      <c r="F23" s="34">
        <v>82</v>
      </c>
      <c r="G23" s="34">
        <v>83</v>
      </c>
      <c r="H23" s="34">
        <v>34</v>
      </c>
      <c r="I23" s="34">
        <v>30</v>
      </c>
      <c r="J23" s="34">
        <v>65</v>
      </c>
      <c r="K23" s="34">
        <v>36</v>
      </c>
      <c r="L23" s="34">
        <v>52</v>
      </c>
      <c r="M23" s="34">
        <v>73</v>
      </c>
      <c r="N23" s="35">
        <v>54</v>
      </c>
      <c r="O23" s="35">
        <v>54</v>
      </c>
      <c r="P23" s="36">
        <f t="shared" si="0"/>
        <v>563</v>
      </c>
      <c r="Q23" s="37" t="str">
        <f t="shared" si="3"/>
        <v>PASS</v>
      </c>
      <c r="R23" s="37" t="str">
        <f t="shared" si="2"/>
        <v>A</v>
      </c>
      <c r="S23" s="38">
        <f>P23/P2</f>
        <v>0.7506666666666667</v>
      </c>
      <c r="T23" s="13">
        <f>S4</f>
        <v>0.8746666666666667</v>
      </c>
    </row>
    <row r="24" spans="1:23" x14ac:dyDescent="0.25">
      <c r="A24" s="3"/>
      <c r="D24" s="17"/>
      <c r="F24" s="18"/>
      <c r="G24" s="18"/>
      <c r="H24" s="18"/>
      <c r="I24" s="18"/>
      <c r="J24" s="18"/>
      <c r="K24" s="18"/>
      <c r="L24" s="18"/>
      <c r="M24" s="18"/>
      <c r="N24" s="19"/>
      <c r="O24" s="19"/>
      <c r="P24" s="20">
        <f t="shared" si="0"/>
        <v>0</v>
      </c>
      <c r="Q24" s="21" t="str">
        <f t="shared" si="3"/>
        <v>FAIL</v>
      </c>
      <c r="R24" s="21" t="str">
        <f t="shared" si="2"/>
        <v>-</v>
      </c>
      <c r="S24" s="22">
        <f>P24/P2</f>
        <v>0</v>
      </c>
    </row>
    <row r="25" spans="1:23" ht="18.75" x14ac:dyDescent="0.3">
      <c r="D25" s="25" t="s">
        <v>27</v>
      </c>
    </row>
    <row r="26" spans="1:23" x14ac:dyDescent="0.25">
      <c r="D26" s="23" t="s">
        <v>24</v>
      </c>
      <c r="E26" s="24" t="str">
        <f>VLOOKUP(SMALL($A$4:$A$24,1),$A$4:$S$24,5,0)</f>
        <v>Student1</v>
      </c>
      <c r="F26" s="24"/>
      <c r="G26" s="4">
        <f>VLOOKUP(SMALL($A$4:$A$24,1),$A$4:$S$24,19,0)</f>
        <v>0.8746666666666667</v>
      </c>
      <c r="H26" s="12" t="str">
        <f>IF(SMALL($A$4:$A$24,1)=SMALL($A$4:$A$24,2),"&amp;","")</f>
        <v/>
      </c>
      <c r="I26" s="44" t="str">
        <f>IF(SMALL($A$4:$A$24,1)=SMALL($A$4:$A$24,2),VLOOKUP(SMALL($B$4:$B$23,1),$B$4:$S$24,2,0),"")</f>
        <v/>
      </c>
      <c r="J26" s="44"/>
      <c r="K26" s="44"/>
      <c r="L26" s="44"/>
      <c r="M26" s="43" t="str">
        <f>IF(SMALL($A$4:$A$24,1)=SMALL($A$4:$A$24,2),VLOOKUP(SMALL($B$4:$B$23,1),$B$4:$T$24,19,0),"")</f>
        <v/>
      </c>
      <c r="N26" s="43"/>
      <c r="P26" s="6"/>
      <c r="Q26" s="3" t="s">
        <v>19</v>
      </c>
      <c r="R26" s="2" t="s">
        <v>21</v>
      </c>
    </row>
    <row r="27" spans="1:23" x14ac:dyDescent="0.25">
      <c r="D27" s="23" t="s">
        <v>25</v>
      </c>
      <c r="E27" s="24" t="str">
        <f>VLOOKUP(IF(SMALL($A$4:$A$24,1)=SMALL($A$4:$A$24,2),3,2),$A$4:$S$24,5,0)</f>
        <v>Student4</v>
      </c>
      <c r="F27" s="24"/>
      <c r="G27" s="4">
        <f>VLOOKUP(IF(SMALL($A$4:$A$24,1)=SMALL($A$4:$A$24,2),3,2),$A$4:$S$24,19,0)</f>
        <v>0.84933333333333338</v>
      </c>
      <c r="H27" s="12" t="str">
        <f>IF(SMALL($A$4:$A$24,1)=SMALL($A$4:$A$24,2),IF(SMALL($A$4:$A$24,3)=SMALL($A$4:$A$24,4),"&amp;",""),IF(SMALL($A$4:$A$24,2)=SMALL($A$4:$A$24,3),"&amp;",""))</f>
        <v/>
      </c>
      <c r="I27" s="44" t="str">
        <f>IF(SMALL($A$4:$A$24,1)=SMALL($A$4:$A$24,2),IF(SMALL($A$4:$A$24,3)=SMALL($A$4:$A$24,4),VLOOKUP(3,$B$4:$T$24,2,0),""),IF(SMALL($A$4:$A$24,2)=SMALL($A$4:$A$24,3),VLOOKUP(2,$B$4:$T$24,2,0),""))</f>
        <v/>
      </c>
      <c r="J27" s="44"/>
      <c r="K27" s="44"/>
      <c r="L27" s="44"/>
      <c r="M27" s="43" t="str">
        <f>IF(SMALL($A$4:$A$24,1)=SMALL($A$4:$A$24,2),IF(SMALL($A$4:$A$24,3)=SMALL($A$4:$A$24,4),VLOOKUP(3,$B$4:$T$24,19,0),""),IF(SMALL($A$4:$A$24,2)=SMALL($A$4:$A$24,3),VLOOKUP(2,$B$4:$T$24,19,0),""))</f>
        <v/>
      </c>
      <c r="N27" s="43"/>
      <c r="P27" s="7"/>
      <c r="Q27" s="3" t="s">
        <v>19</v>
      </c>
      <c r="R27" s="2" t="s">
        <v>22</v>
      </c>
    </row>
    <row r="28" spans="1:23" x14ac:dyDescent="0.25">
      <c r="D28" s="23" t="s">
        <v>26</v>
      </c>
      <c r="E28" s="16" t="str">
        <f>VLOOKUP(IF(SMALL($A$4:$A$24,1)=SMALL($A$4:$A$24,2),IF(SMALL($A$4:$A$24,3)=SMALL($A$4:$A$24,4),5,4),IF(SMALL($A$4:$A$24,2)=SMALL($A$4:$A$24,3),4,3)),$A$4:$S$24,5,0)</f>
        <v>Student13</v>
      </c>
      <c r="F28" s="16"/>
      <c r="G28" s="15">
        <f>VLOOKUP(IF(SMALL($A$4:$A$24,1)=SMALL($A$4:$A$24,2),IF(SMALL($A$4:$A$24,3)=SMALL($A$4:$A$24,4),5,4),IF(SMALL($A$4:$A$24,2)=SMALL($A$4:$A$24,3),4,3)),$A$4:$S$24,19,0)</f>
        <v>0.84666666666666668</v>
      </c>
      <c r="H28" s="12" t="str">
        <f>IF(SMALL($A$4:$A$24,1)=SMALL($A$4:$A$24,2),IF(SMALL($A$4:$A$24,3)=SMALL($A$4:$A$24,4),IF(SMALL($A$4:$A$24,5)=SMALL($A$4:$A$24,6),"&amp;",""),IF(SMALL($A$4:$A$24,4)=SMALL($A$4:$A$24,5),"&amp;","")),IF(SMALL($A$4:$A$24,2)=SMALL($A$4:$A$24,3),IF(SMALL($A$4:$A$24,4)=SMALL($A$4:$A$24,5),"&amp;",""),IF(SMALL($A$4:$A$24,3)=SMALL($A$4:$A$24,4),"&amp;","")))</f>
        <v/>
      </c>
      <c r="I28" s="44" t="str">
        <f>IF(SMALL($A$4:$A$24,1)=SMALL($A$4:$A$24,2),IF(SMALL($A$4:$A$24,3)=SMALL($A$4:$A$24,4),IF(SMALL($A$4:$A$24,5)=SMALL($A$4:$A$24,6),VLOOKUP(5,$B$4:$T$24,2,0),""),IF(SMALL($A$4:$A$24,4)=SMALL($A$4:$A$24,5),VLOOKUP(4,$B$4:$T$24,2,0),"")),IF(SMALL($A$4:$A$24,2)=SMALL($A$4:$A$24,3),IF(SMALL($A$4:$A$24,4)=SMALL($A$4:$A$24,5),VLOOKUP(4,$B$4:$T$24,2,0),""),IF(SMALL($A$4:$A$24,3)=SMALL($A$4:$A$24,4),VLOOKUP(3,$B$4:$T$24,2,0),"")))</f>
        <v/>
      </c>
      <c r="J28" s="44"/>
      <c r="K28" s="44"/>
      <c r="L28" s="44"/>
      <c r="M28" s="43" t="str">
        <f>IF(SMALL($A$4:$A$24,1)=SMALL($A$4:$A$24,2),IF(SMALL($A$4:$A$24,3)=SMALL($A$4:$A$24,4),IF(SMALL($A$4:$A$24,5)=SMALL($A$4:$A$24,6),VLOOKUP(5,$B$4:$T$24,19,0),""),IF(SMALL($A$4:$A$24,4)=SMALL($A$4:$A$24,5),VLOOKUP(4,$B$4:$T$24,19,0),"")),IF(SMALL($A$4:$A$24,2)=SMALL($A$4:$A$24,3),IF(SMALL($A$4:$A$24,4)=SMALL($A$4:$A$24,5),VLOOKUP(4,$B$4:$T$24,19,0),""),IF(SMALL($A$4:$A$24,3)=SMALL($A$4:$A$24,4),VLOOKUP(3,$B$4:$T$24,19,0),"")))</f>
        <v/>
      </c>
      <c r="N28" s="43"/>
      <c r="P28" s="5"/>
      <c r="Q28" s="3" t="s">
        <v>19</v>
      </c>
      <c r="R28" s="2" t="s">
        <v>23</v>
      </c>
    </row>
    <row r="29" spans="1:23" x14ac:dyDescent="0.25">
      <c r="I29" s="16"/>
      <c r="J29" s="11"/>
      <c r="K29" s="11"/>
      <c r="L29" s="14"/>
      <c r="M29" s="11"/>
      <c r="P29" s="8"/>
      <c r="Q29" s="9" t="s">
        <v>19</v>
      </c>
      <c r="R29" s="10" t="s">
        <v>20</v>
      </c>
      <c r="V29" s="16"/>
      <c r="W29" s="16"/>
    </row>
  </sheetData>
  <sheetProtection algorithmName="SHA-512" hashValue="Gnhs+DK0YoGBekFgsB+Y6oFWoFa1Fcq8BltuSU+K6Ts5Gopvn2LUqn0vEcq1uGxGMloTCo3+R0PCbgopdoRtMA==" saltValue="xfmbgtV2RPZWE0AXy7R9HA==" spinCount="100000" sheet="1" objects="1" scenarios="1"/>
  <mergeCells count="6">
    <mergeCell ref="M26:N26"/>
    <mergeCell ref="M27:N27"/>
    <mergeCell ref="M28:N28"/>
    <mergeCell ref="I26:L26"/>
    <mergeCell ref="I27:L27"/>
    <mergeCell ref="I28:L28"/>
  </mergeCells>
  <conditionalFormatting sqref="R4:R23">
    <cfRule type="containsText" dxfId="55" priority="90" operator="containsText" text="FAIL">
      <formula>NOT(ISERROR(SEARCH("FAIL",R4)))</formula>
    </cfRule>
  </conditionalFormatting>
  <conditionalFormatting sqref="Q4:Q23">
    <cfRule type="containsText" dxfId="54" priority="89" operator="containsText" text="FAIL">
      <formula>NOT(ISERROR(SEARCH("FAIL",Q4)))</formula>
    </cfRule>
  </conditionalFormatting>
  <conditionalFormatting sqref="F4:F23">
    <cfRule type="top10" dxfId="53" priority="41" rank="1"/>
    <cfRule type="top10" dxfId="52" priority="42" rank="2"/>
    <cfRule type="top10" dxfId="51" priority="53" rank="1"/>
    <cfRule type="top10" dxfId="50" priority="54" rank="2"/>
    <cfRule type="top10" dxfId="49" priority="55" rank="3"/>
    <cfRule type="cellIs" dxfId="48" priority="65" operator="lessThan">
      <formula>$F$3</formula>
    </cfRule>
  </conditionalFormatting>
  <conditionalFormatting sqref="G4:G23">
    <cfRule type="top10" dxfId="47" priority="39" rank="1"/>
    <cfRule type="top10" dxfId="46" priority="40" rank="2"/>
    <cfRule type="top10" dxfId="45" priority="43" rank="2"/>
    <cfRule type="top10" dxfId="44" priority="52" rank="3"/>
    <cfRule type="cellIs" dxfId="43" priority="64" operator="lessThan">
      <formula>$G$3</formula>
    </cfRule>
  </conditionalFormatting>
  <conditionalFormatting sqref="H4:H23">
    <cfRule type="top10" dxfId="42" priority="37" rank="1"/>
    <cfRule type="top10" dxfId="41" priority="38" rank="2"/>
    <cfRule type="top10" dxfId="40" priority="51" rank="3"/>
    <cfRule type="cellIs" dxfId="39" priority="63" operator="lessThan">
      <formula>$H$3</formula>
    </cfRule>
  </conditionalFormatting>
  <conditionalFormatting sqref="I4:I23">
    <cfRule type="top10" dxfId="38" priority="35" rank="1"/>
    <cfRule type="top10" dxfId="37" priority="36" rank="2"/>
    <cfRule type="top10" dxfId="36" priority="50" rank="3"/>
    <cfRule type="cellIs" dxfId="35" priority="62" operator="lessThan">
      <formula>$I$3</formula>
    </cfRule>
  </conditionalFormatting>
  <conditionalFormatting sqref="J4:J23">
    <cfRule type="top10" dxfId="34" priority="33" rank="1"/>
    <cfRule type="top10" dxfId="33" priority="34" rank="2"/>
    <cfRule type="top10" dxfId="32" priority="49" rank="3"/>
    <cfRule type="cellIs" dxfId="31" priority="61" operator="lessThan">
      <formula>$J$3</formula>
    </cfRule>
  </conditionalFormatting>
  <conditionalFormatting sqref="K4:K23">
    <cfRule type="top10" dxfId="30" priority="31" rank="1"/>
    <cfRule type="top10" dxfId="29" priority="32" rank="2"/>
    <cfRule type="top10" dxfId="28" priority="48" rank="3"/>
    <cfRule type="cellIs" dxfId="27" priority="60" operator="lessThan">
      <formula>$K$3</formula>
    </cfRule>
  </conditionalFormatting>
  <conditionalFormatting sqref="L4:L23">
    <cfRule type="top10" dxfId="26" priority="47" rank="3"/>
    <cfRule type="cellIs" dxfId="25" priority="59" operator="lessThan">
      <formula>$L$3</formula>
    </cfRule>
  </conditionalFormatting>
  <conditionalFormatting sqref="M4:M23">
    <cfRule type="top10" dxfId="24" priority="27" rank="1"/>
    <cfRule type="top10" dxfId="23" priority="28" rank="2"/>
    <cfRule type="top10" dxfId="22" priority="46" rank="3"/>
    <cfRule type="cellIs" dxfId="21" priority="58" operator="lessThan">
      <formula>$M$3</formula>
    </cfRule>
  </conditionalFormatting>
  <conditionalFormatting sqref="N4:N23">
    <cfRule type="top10" dxfId="20" priority="25" rank="1"/>
    <cfRule type="top10" dxfId="19" priority="26" rank="2"/>
    <cfRule type="top10" dxfId="18" priority="45" rank="3"/>
    <cfRule type="cellIs" dxfId="17" priority="57" operator="lessThan">
      <formula>$N$3</formula>
    </cfRule>
  </conditionalFormatting>
  <conditionalFormatting sqref="O4:O23">
    <cfRule type="top10" dxfId="16" priority="23" rank="1"/>
    <cfRule type="top10" dxfId="15" priority="24" rank="2"/>
    <cfRule type="top10" dxfId="14" priority="44" rank="3"/>
    <cfRule type="cellIs" dxfId="13" priority="56" operator="lessThan">
      <formula>$O$3</formula>
    </cfRule>
  </conditionalFormatting>
  <conditionalFormatting sqref="L4:L23">
    <cfRule type="top10" dxfId="12" priority="29" rank="1"/>
    <cfRule type="top10" dxfId="11" priority="30" rank="2"/>
  </conditionalFormatting>
  <conditionalFormatting sqref="S4:S23">
    <cfRule type="top10" dxfId="10" priority="3" rank="1"/>
    <cfRule type="top10" dxfId="9" priority="4" rank="2"/>
    <cfRule type="top10" dxfId="8" priority="5" rank="3"/>
    <cfRule type="top10" dxfId="7" priority="9" rank="1"/>
    <cfRule type="top10" dxfId="6" priority="10" rank="2"/>
    <cfRule type="top10" dxfId="5" priority="11" rank="3"/>
  </conditionalFormatting>
  <conditionalFormatting sqref="P4:P23">
    <cfRule type="top10" dxfId="4" priority="6" rank="1"/>
    <cfRule type="top10" dxfId="3" priority="7" rank="2"/>
    <cfRule type="top10" dxfId="2" priority="8" rank="3"/>
  </conditionalFormatting>
  <conditionalFormatting sqref="V5:AC5">
    <cfRule type="containsText" dxfId="1" priority="2" operator="containsText" text="changings to be made before making the sheet(always)">
      <formula>NOT(ISERROR(SEARCH("changings to be made before making the sheet(always)",V5)))</formula>
    </cfRule>
  </conditionalFormatting>
  <conditionalFormatting sqref="V3:AC4">
    <cfRule type="containsText" dxfId="0" priority="1" operator="containsText" text="do not print this page">
      <formula>NOT(ISERROR(SEARCH("do not print this page",V3)))</formula>
    </cfRule>
  </conditionalFormatting>
  <pageMargins left="0.7" right="0.7" top="0.75" bottom="0.75" header="0.3" footer="0.3"/>
  <pageSetup paperSize="9" orientation="landscape" r:id="rId1"/>
  <headerFooter>
    <oddHeader>&amp;L&amp;"Times New Roman,Bold"&amp;12Result&amp;C&amp;"Times New Roman,Bold"&amp;16Two Monthly Test&amp;R&amp;"Times New Roman,Bold"&amp;12Class 8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SAFEER</dc:creator>
  <cp:lastModifiedBy>Muhammad SAFEER</cp:lastModifiedBy>
  <cp:lastPrinted>2018-08-13T10:03:21Z</cp:lastPrinted>
  <dcterms:created xsi:type="dcterms:W3CDTF">2018-08-09T15:15:55Z</dcterms:created>
  <dcterms:modified xsi:type="dcterms:W3CDTF">2018-08-18T14:16:30Z</dcterms:modified>
</cp:coreProperties>
</file>