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C954C88-6F1B-4D13-B5B6-1184914538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H33" i="7" l="1"/>
  <c r="H32" i="7"/>
  <c r="H30" i="7"/>
  <c r="G33" i="7"/>
  <c r="G32" i="7"/>
  <c r="G31" i="7"/>
  <c r="G30" i="7"/>
  <c r="G55" i="7"/>
  <c r="G56" i="7"/>
  <c r="A40" i="7"/>
  <c r="I31" i="7"/>
  <c r="I32" i="7"/>
  <c r="I33" i="7"/>
  <c r="I30" i="7"/>
  <c r="H31" i="7"/>
  <c r="E31" i="7"/>
  <c r="E32" i="7"/>
  <c r="E33" i="7"/>
  <c r="E30" i="7"/>
  <c r="D31" i="7"/>
  <c r="D32" i="7"/>
  <c r="D33" i="7"/>
  <c r="D30" i="7"/>
  <c r="C33" i="7"/>
  <c r="C32" i="7"/>
  <c r="C31" i="7"/>
  <c r="C30" i="7"/>
  <c r="B31" i="7"/>
  <c r="B32" i="7"/>
  <c r="B33" i="7"/>
  <c r="B30" i="7"/>
  <c r="A31" i="7"/>
  <c r="A32" i="7"/>
  <c r="A33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4" i="7" l="1"/>
  <c r="E34" i="2" l="1"/>
  <c r="G34" i="2" l="1"/>
  <c r="G34" i="7" s="1"/>
  <c r="H34" i="2"/>
  <c r="H34" i="7" s="1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3" i="4"/>
  <c r="G32" i="4"/>
  <c r="G31" i="4"/>
  <c r="G30" i="4"/>
  <c r="B31" i="4"/>
  <c r="C31" i="4"/>
  <c r="D31" i="4"/>
  <c r="G20" i="5"/>
  <c r="I31" i="4"/>
  <c r="B32" i="4"/>
  <c r="C32" i="4"/>
  <c r="D32" i="4"/>
  <c r="G22" i="5"/>
  <c r="I32" i="4"/>
  <c r="B33" i="4"/>
  <c r="C33" i="4"/>
  <c r="D33" i="4"/>
  <c r="G24" i="5"/>
  <c r="I33" i="4"/>
  <c r="I30" i="4"/>
  <c r="G18" i="5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3" i="2"/>
  <c r="J32" i="2"/>
  <c r="J32" i="7" s="1"/>
  <c r="J31" i="2"/>
  <c r="J30" i="2"/>
  <c r="M31" i="2" l="1"/>
  <c r="M31" i="7" s="1"/>
  <c r="J31" i="7"/>
  <c r="M33" i="2"/>
  <c r="M33" i="7" s="1"/>
  <c r="J33" i="7"/>
  <c r="M30" i="2"/>
  <c r="M30" i="7" s="1"/>
  <c r="J30" i="7"/>
  <c r="J34" i="2"/>
  <c r="J34" i="7" s="1"/>
  <c r="M32" i="2"/>
  <c r="M32" i="7" s="1"/>
  <c r="S3" i="3"/>
  <c r="S4" i="3"/>
  <c r="P3" i="3"/>
  <c r="R3" i="3"/>
  <c r="Q3" i="3" l="1"/>
  <c r="K4" i="3" s="1"/>
  <c r="M34" i="2"/>
  <c r="E2" i="3" l="1"/>
  <c r="E13" i="3" s="1"/>
  <c r="A29" i="3" s="1"/>
  <c r="A28" i="3" s="1"/>
  <c r="B28" i="3" s="1"/>
  <c r="M34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 l="1"/>
  <c r="C27" i="3" s="1"/>
  <c r="A12" i="3"/>
  <c r="C29" i="3"/>
  <c r="F29" i="3" s="1"/>
  <c r="E31" i="3"/>
  <c r="B25" i="3"/>
  <c r="E25" i="3" s="1"/>
  <c r="A24" i="3"/>
  <c r="E30" i="3" l="1"/>
  <c r="E27" i="3"/>
  <c r="D29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<sst xmlns="http://schemas.openxmlformats.org/spreadsheetml/2006/main" count="241" uniqueCount="185">
  <si>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</si>
  <si>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</si>
  <si>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</si>
  <si>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</si>
  <si>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</si>
  <si>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</si>
  <si>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</si>
  <si>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</si>
  <si>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</si>
  <si>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</si>
  <si>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</si>
  <si>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</si>
  <si>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</si>
  <si>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</si>
  <si>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</si>
  <si>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</si>
  <si>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</si>
  <si>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</si>
  <si>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</si>
  <si>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</si>
  <si>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</si>
  <si>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</si>
  <si>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</si>
  <si>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</si>
  <si>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</si>
  <si>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</si>
  <si>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</si>
  <si>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</si>
  <si>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</si>
  <si>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</si>
  <si>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</si>
  <si>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</si>
  <si>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</si>
  <si>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</si>
  <si>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</si>
  <si>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</si>
  <si>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</si>
  <si>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</si>
  <si>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</si>
  <si>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</si>
  <si>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</si>
  <si>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</si>
  <si>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</si>
  <si>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</si>
  <si>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</si>
  <si>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</si>
  <si>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</si>
  <si>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</si>
  <si>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</si>
  <si>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</si>
  <si>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</si>
  <si>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</si>
  <si>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</si>
  <si>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</si>
  <si>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</si>
  <si>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</si>
  <si>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</si>
  <si>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</si>
  <si>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</si>
  <si>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</si>
  <si>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</si>
  <si>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</si>
  <si>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</si>
  <si>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</si>
  <si>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</si>
  <si>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</si>
  <si>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</si>
  <si>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</si>
  <si>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</si>
  <si>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</si>
  <si>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</si>
  <si>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</si>
  <si>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</si>
  <si>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</si>
  <si>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</si>
  <si>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</si>
  <si>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</si>
  <si>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</si>
  <si>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</si>
  <si>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</si>
  <si>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</si>
  <si>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</si>
  <si>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</si>
  <si>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</si>
  <si>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</si>
  <si>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</si>
  <si>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</si>
  <si>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</si>
  <si>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</si>
  <si>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</si>
  <si>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</si>
  <si>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</si>
  <si>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</si>
  <si>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</si>
  <si>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</si>
  <si>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</si>
  <si>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</si>
  <si>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</si>
  <si>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</si>
  <si>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</si>
  <si>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</si>
  <si>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</si>
  <si>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</si>
  <si>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</si>
  <si>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</si>
  <si>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</si>
  <si>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</si>
  <si>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</si>
  <si>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</si>
  <si>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</si>
  <si>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</si>
  <si>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</si>
  <si>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</si>
  <si>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</si>
  <si>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</si>
  <si>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</si>
  <si>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</si>
  <si>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</si>
  <si>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</si>
  <si>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</si>
  <si>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</si>
  <si>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</si>
  <si>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</si>
  <si>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</si>
  <si>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</si>
  <si>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</si>
  <si>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</si>
  <si>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</si>
  <si>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</si>
  <si>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</si>
  <si>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</si>
  <si>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</si>
  <si>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</si>
  <si>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</si>
  <si>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</si>
  <si>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</si>
  <si>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Карт.Коробок</t>
  </si>
  <si>
    <t>0709999000</t>
  </si>
  <si>
    <t>Карт. Коробка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</si>
  <si>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</si>
  <si>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</si>
  <si>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</si>
  <si>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</si>
  <si>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</si>
  <si>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</si>
  <si>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</si>
  <si>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</si>
  <si>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</si>
  <si>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</si>
  <si>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</si>
  <si>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</si>
  <si>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</si>
  <si>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</si>
  <si>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</si>
  <si>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</si>
  <si>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</si>
  <si>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</si>
  <si>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</si>
  <si>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</si>
  <si>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</si>
  <si>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</si>
  <si>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</si>
  <si>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</si>
  <si>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</si>
  <si>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</si>
  <si>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</si>
  <si>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</si>
  <si>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</si>
  <si>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</si>
  <si>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</si>
  <si>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</si>
  <si>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 xml:space="preserve"> 01.09.2025г.</t>
  </si>
  <si>
    <t>0705190000</t>
  </si>
  <si>
    <t>Зелень Укропа свежая  (уложено в карт. каробки в 5х ПЭТ баклашках со льдом в каждой каробке)</t>
  </si>
  <si>
    <t>Зелень Петрушки свежая  (уложено в карт. каробки в 5х ПЭТ баклашках со льдом в каждой каробке)</t>
  </si>
  <si>
    <t>Салат Латук листовой свежий (уложено в карт. каробки в 5х ПЭТ баклашках со льдом в каждой каробке)</t>
  </si>
  <si>
    <t>Зелень кинзы свежая (уложено в карт. каробки в 3х ПЭТ баклашках со льдом в каждой каробке)</t>
  </si>
  <si>
    <t xml:space="preserve">Зелень Укропа свежая  </t>
  </si>
  <si>
    <t xml:space="preserve">Зелень Петрушки свежая  </t>
  </si>
  <si>
    <t xml:space="preserve">Салат Латук листовой свежий </t>
  </si>
  <si>
    <t xml:space="preserve">Зелень кинзы свежая </t>
  </si>
  <si>
    <t>ИНВОЙС № SJ-7 от</t>
  </si>
  <si>
    <t>50053XBA/506006BA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</si>
  <si>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900 кг.</t>
  </si>
  <si>
    <t>Спецификация № SJ-7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</si>
</sst>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3" xfId="2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56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1009650</xdr:colOff>
          <xdr:row>40</xdr:row>
          <xdr:rowOff>19050</xdr:rowOff>
        </xdr:from>
        <xdr:to>
          <xdr:col>3</xdr:col>
          <xdr:colOff>266700</xdr:colOff>
          <xdr:row>53</xdr:row>
          <xdr:rowOff>85725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39</xdr:row>
          <xdr:rowOff>85725</xdr:rowOff>
        </xdr:from>
        <xdr:to>
          <xdr:col>4</xdr:col>
          <xdr:colOff>590550</xdr:colOff>
          <xdr:row>43</xdr:row>
          <xdr:rowOff>85725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39</xdr:row>
      <xdr:rowOff>66675</xdr:rowOff>
    </xdr:from>
    <xdr:to>
      <xdr:col>11</xdr:col>
      <xdr:colOff>28575</xdr:colOff>
      <xdr:row>51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247650</xdr:colOff>
          <xdr:row>41</xdr:row>
          <xdr:rowOff>152400</xdr:rowOff>
        </xdr:from>
        <xdr:to>
          <xdr:col>2</xdr:col>
          <xdr:colOff>266700</xdr:colOff>
          <xdr:row>55</xdr:row>
          <xdr:rowOff>57150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41</xdr:row>
          <xdr:rowOff>38100</xdr:rowOff>
        </xdr:from>
        <xdr:to>
          <xdr:col>3</xdr:col>
          <xdr:colOff>581025</xdr:colOff>
          <xdr:row>45</xdr:row>
          <xdr:rowOff>47625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19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0" t="s">
        <v>181</v>
      </c>
      <c r="D1" s="130"/>
      <c r="E1" s="130"/>
      <c r="F1" s="129" t="s">
        <v>171</v>
      </c>
      <c r="G1" s="129"/>
      <c r="H1" s="12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1" t="s">
        <v>162</v>
      </c>
      <c r="D2" s="131"/>
      <c r="E2" s="131"/>
      <c r="F2" s="131"/>
      <c r="G2" s="131"/>
      <c r="H2" s="131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3" t="s">
        <v>19</v>
      </c>
      <c r="B4" s="133"/>
      <c r="C4" s="133"/>
      <c r="D4" s="133"/>
      <c r="E4" s="133"/>
      <c r="G4" s="133" t="s">
        <v>20</v>
      </c>
      <c r="H4" s="133"/>
      <c r="I4" s="133"/>
      <c r="J4" s="133"/>
      <c r="K4" s="133"/>
      <c r="L4" s="133"/>
      <c r="M4" s="133"/>
    </row>
    <row r="5" spans="1:15" ht="14.25" customHeight="1" x14ac:dyDescent="0.2">
      <c r="A5" s="132" t="s">
        <v>163</v>
      </c>
      <c r="B5" s="132"/>
      <c r="C5" s="132"/>
      <c r="D5" s="132"/>
      <c r="E5" s="132"/>
      <c r="F5" s="6"/>
      <c r="G5" s="134" t="s">
        <v>143</v>
      </c>
      <c r="H5" s="134"/>
      <c r="I5" s="134"/>
      <c r="J5" s="134"/>
      <c r="K5" s="134"/>
      <c r="L5" s="134"/>
      <c r="M5" s="134"/>
    </row>
    <row r="6" spans="1:15" ht="15" x14ac:dyDescent="0.25">
      <c r="A6" s="123" t="s">
        <v>142</v>
      </c>
      <c r="B6" s="123"/>
      <c r="C6" s="123"/>
      <c r="D6" s="123"/>
      <c r="E6" s="123"/>
      <c r="F6" s="7"/>
      <c r="G6" s="136" t="s">
        <v>144</v>
      </c>
      <c r="H6" s="137"/>
      <c r="I6" s="137"/>
      <c r="J6" s="137"/>
      <c r="K6" s="137"/>
      <c r="L6" s="137"/>
      <c r="M6" s="137"/>
      <c r="N6" s="4"/>
    </row>
    <row r="7" spans="1:15" ht="15" x14ac:dyDescent="0.25">
      <c r="A7" s="123" t="s">
        <v>164</v>
      </c>
      <c r="B7" s="123"/>
      <c r="C7" s="123"/>
      <c r="D7" s="123"/>
      <c r="E7" s="123"/>
      <c r="F7" s="63"/>
      <c r="G7" s="123" t="s">
        <v>145</v>
      </c>
      <c r="H7" s="123"/>
      <c r="I7" s="123"/>
      <c r="J7" s="123"/>
      <c r="K7" s="123"/>
      <c r="L7" s="123"/>
      <c r="M7" s="123"/>
    </row>
    <row r="8" spans="1:15" ht="15" customHeight="1" x14ac:dyDescent="0.25">
      <c r="A8" s="8" t="s">
        <v>165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5" x14ac:dyDescent="0.25">
      <c r="A9" s="8" t="s">
        <v>166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3" t="s">
        <v>167</v>
      </c>
      <c r="B10" s="123"/>
      <c r="C10" s="123"/>
      <c r="D10" s="123"/>
      <c r="E10" s="123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5" x14ac:dyDescent="0.25">
      <c r="A11" s="123" t="s">
        <v>168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5" t="s">
        <v>169</v>
      </c>
      <c r="B12" s="135"/>
      <c r="C12" s="135"/>
      <c r="D12" s="135"/>
      <c r="E12" s="8"/>
      <c r="F12" s="7"/>
      <c r="G12" s="135"/>
      <c r="H12" s="135"/>
      <c r="I12" s="135"/>
      <c r="J12" s="135"/>
      <c r="K12" s="135"/>
      <c r="L12" s="135"/>
      <c r="M12" s="135"/>
    </row>
    <row r="13" spans="1:15" ht="24" customHeight="1" x14ac:dyDescent="0.25">
      <c r="A13" s="133" t="s">
        <v>31</v>
      </c>
      <c r="B13" s="133"/>
      <c r="C13" s="133"/>
      <c r="D13" s="133"/>
      <c r="E13" s="133"/>
      <c r="G13" s="133" t="s">
        <v>21</v>
      </c>
      <c r="H13" s="139"/>
      <c r="I13" s="139"/>
      <c r="J13" s="139"/>
      <c r="K13" s="139"/>
      <c r="L13" s="139"/>
      <c r="M13" s="139"/>
    </row>
    <row r="14" spans="1:15" ht="14.25" customHeight="1" x14ac:dyDescent="0.2">
      <c r="A14" s="132" t="s">
        <v>163</v>
      </c>
      <c r="B14" s="132"/>
      <c r="C14" s="132"/>
      <c r="D14" s="132"/>
      <c r="E14" s="132"/>
      <c r="F14" s="6"/>
      <c r="G14" s="134" t="s">
        <v>106</v>
      </c>
      <c r="H14" s="134"/>
      <c r="I14" s="134"/>
      <c r="J14" s="134"/>
      <c r="K14" s="134"/>
      <c r="L14" s="134"/>
      <c r="M14" s="134"/>
    </row>
    <row r="15" spans="1:15" ht="13.9" customHeight="1" x14ac:dyDescent="0.25">
      <c r="A15" s="123" t="s">
        <v>142</v>
      </c>
      <c r="B15" s="123"/>
      <c r="C15" s="123"/>
      <c r="D15" s="123"/>
      <c r="E15" s="123"/>
      <c r="F15" s="7"/>
      <c r="G15" s="136" t="s">
        <v>107</v>
      </c>
      <c r="H15" s="137"/>
      <c r="I15" s="137"/>
      <c r="J15" s="137"/>
      <c r="K15" s="137"/>
      <c r="L15" s="137"/>
      <c r="M15" s="137"/>
    </row>
    <row r="16" spans="1:15" ht="15" x14ac:dyDescent="0.25">
      <c r="A16" s="123" t="s">
        <v>164</v>
      </c>
      <c r="B16" s="123"/>
      <c r="C16" s="123"/>
      <c r="D16" s="123"/>
      <c r="E16" s="123"/>
      <c r="F16" s="63"/>
      <c r="G16" s="136" t="s">
        <v>108</v>
      </c>
      <c r="H16" s="136"/>
      <c r="I16" s="136"/>
      <c r="J16" s="136"/>
      <c r="K16" s="136"/>
      <c r="L16" s="136"/>
      <c r="M16" s="136"/>
    </row>
    <row r="17" spans="1:17" ht="15" customHeight="1" x14ac:dyDescent="0.25">
      <c r="A17" s="8" t="s">
        <v>165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166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3" t="s">
        <v>167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3" t="s">
        <v>168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35" t="s">
        <v>169</v>
      </c>
      <c r="B21" s="135"/>
      <c r="C21" s="135"/>
      <c r="D21" s="135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48" t="s">
        <v>125</v>
      </c>
      <c r="D23" s="148"/>
      <c r="E23" s="148"/>
      <c r="F23" s="148"/>
      <c r="G23" s="148"/>
      <c r="H23" s="148"/>
      <c r="I23" s="148"/>
      <c r="J23" s="148"/>
      <c r="K23" s="148"/>
      <c r="L23" s="148"/>
      <c r="M23" s="148"/>
    </row>
    <row r="24" spans="1:17" ht="15.75" x14ac:dyDescent="0.25">
      <c r="A24" s="20" t="s">
        <v>22</v>
      </c>
      <c r="C24" s="18" t="s">
        <v>126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9" t="s">
        <v>182</v>
      </c>
      <c r="F26" s="150"/>
      <c r="G26" s="150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42" t="s">
        <v>1</v>
      </c>
      <c r="B28" s="142" t="s">
        <v>2</v>
      </c>
      <c r="C28" s="142" t="s">
        <v>3</v>
      </c>
      <c r="D28" s="142" t="s">
        <v>4</v>
      </c>
      <c r="E28" s="142" t="s">
        <v>5</v>
      </c>
      <c r="F28" s="142" t="s">
        <v>6</v>
      </c>
      <c r="G28" s="146" t="s">
        <v>7</v>
      </c>
      <c r="H28" s="147"/>
      <c r="I28" s="142" t="s">
        <v>8</v>
      </c>
      <c r="J28" s="110" t="s">
        <v>9</v>
      </c>
      <c r="K28" s="146" t="s">
        <v>10</v>
      </c>
      <c r="L28" s="147"/>
      <c r="M28" s="142" t="s">
        <v>11</v>
      </c>
    </row>
    <row r="29" spans="1:17" ht="32.25" x14ac:dyDescent="0.2">
      <c r="A29" s="143"/>
      <c r="B29" s="143"/>
      <c r="C29" s="143"/>
      <c r="D29" s="143"/>
      <c r="E29" s="143"/>
      <c r="F29" s="143"/>
      <c r="G29" s="110" t="s">
        <v>12</v>
      </c>
      <c r="H29" s="110" t="s">
        <v>13</v>
      </c>
      <c r="I29" s="143"/>
      <c r="J29" s="111" t="s">
        <v>14</v>
      </c>
      <c r="K29" s="10" t="s">
        <v>15</v>
      </c>
      <c r="L29" s="10" t="s">
        <v>16</v>
      </c>
      <c r="M29" s="143"/>
    </row>
    <row r="30" spans="1:17" ht="60" x14ac:dyDescent="0.2">
      <c r="A30" s="125">
        <v>1</v>
      </c>
      <c r="B30" s="100" t="s">
        <v>173</v>
      </c>
      <c r="C30" s="106" t="s">
        <v>137</v>
      </c>
      <c r="D30" s="114" t="s">
        <v>138</v>
      </c>
      <c r="E30" s="100">
        <v>584</v>
      </c>
      <c r="F30" s="109" t="s">
        <v>27</v>
      </c>
      <c r="G30" s="105">
        <v>17228</v>
      </c>
      <c r="H30" s="105">
        <v>11680</v>
      </c>
      <c r="I30" s="107">
        <v>0.85</v>
      </c>
      <c r="J30" s="13">
        <f t="shared" ref="J30:J33" si="0">H30*I30</f>
        <v>9928</v>
      </c>
      <c r="K30" s="12">
        <v>0</v>
      </c>
      <c r="L30" s="12">
        <v>0</v>
      </c>
      <c r="M30" s="13">
        <f t="shared" ref="M30:M33" si="1">J30</f>
        <v>9928</v>
      </c>
      <c r="O30" s="99"/>
      <c r="Q30" s="99"/>
    </row>
    <row r="31" spans="1:17" ht="60" x14ac:dyDescent="0.2">
      <c r="A31" s="125">
        <v>2</v>
      </c>
      <c r="B31" s="100" t="s">
        <v>174</v>
      </c>
      <c r="C31" s="106" t="s">
        <v>137</v>
      </c>
      <c r="D31" s="114" t="s">
        <v>138</v>
      </c>
      <c r="E31" s="100">
        <v>60</v>
      </c>
      <c r="F31" s="109" t="s">
        <v>27</v>
      </c>
      <c r="G31" s="105">
        <v>1770</v>
      </c>
      <c r="H31" s="105">
        <v>1200</v>
      </c>
      <c r="I31" s="107">
        <v>0.85</v>
      </c>
      <c r="J31" s="13">
        <f t="shared" si="0"/>
        <v>1020</v>
      </c>
      <c r="K31" s="12">
        <v>0</v>
      </c>
      <c r="L31" s="12">
        <v>0</v>
      </c>
      <c r="M31" s="13">
        <f t="shared" si="1"/>
        <v>1020</v>
      </c>
      <c r="O31" s="99"/>
      <c r="Q31" s="99"/>
    </row>
    <row r="32" spans="1:17" ht="60" x14ac:dyDescent="0.2">
      <c r="A32" s="125">
        <v>3</v>
      </c>
      <c r="B32" s="124" t="s">
        <v>175</v>
      </c>
      <c r="C32" s="106" t="s">
        <v>172</v>
      </c>
      <c r="D32" s="108" t="s">
        <v>136</v>
      </c>
      <c r="E32" s="100">
        <v>20</v>
      </c>
      <c r="F32" s="109" t="s">
        <v>27</v>
      </c>
      <c r="G32" s="105">
        <v>590</v>
      </c>
      <c r="H32" s="105">
        <v>400</v>
      </c>
      <c r="I32" s="107">
        <v>0.75</v>
      </c>
      <c r="J32" s="13">
        <f t="shared" si="0"/>
        <v>300</v>
      </c>
      <c r="K32" s="12">
        <v>0</v>
      </c>
      <c r="L32" s="12">
        <v>0</v>
      </c>
      <c r="M32" s="13">
        <f t="shared" si="1"/>
        <v>300</v>
      </c>
      <c r="O32" s="99"/>
      <c r="Q32" s="99"/>
    </row>
    <row r="33" spans="1:17" ht="60" x14ac:dyDescent="0.2">
      <c r="A33" s="125">
        <v>4</v>
      </c>
      <c r="B33" s="100" t="s">
        <v>176</v>
      </c>
      <c r="C33" s="106" t="s">
        <v>137</v>
      </c>
      <c r="D33" s="114" t="s">
        <v>138</v>
      </c>
      <c r="E33" s="100">
        <v>115</v>
      </c>
      <c r="F33" s="109" t="s">
        <v>27</v>
      </c>
      <c r="G33" s="105">
        <v>1840</v>
      </c>
      <c r="H33" s="105">
        <v>1150</v>
      </c>
      <c r="I33" s="107">
        <v>0.85</v>
      </c>
      <c r="J33" s="13">
        <f t="shared" si="0"/>
        <v>977.5</v>
      </c>
      <c r="K33" s="12">
        <v>0</v>
      </c>
      <c r="L33" s="12">
        <v>0</v>
      </c>
      <c r="M33" s="13">
        <f t="shared" si="1"/>
        <v>977.5</v>
      </c>
      <c r="O33" s="99"/>
      <c r="Q33" s="99"/>
    </row>
    <row r="34" spans="1:17" ht="14.25" x14ac:dyDescent="0.2">
      <c r="A34" s="144" t="s">
        <v>0</v>
      </c>
      <c r="B34" s="145"/>
      <c r="C34" s="14"/>
      <c r="D34" s="15"/>
      <c r="E34" s="64">
        <f>SUM(E30:E33)</f>
        <v>779</v>
      </c>
      <c r="F34" s="15"/>
      <c r="G34" s="64">
        <f>SUM(G30:G33)</f>
        <v>21428</v>
      </c>
      <c r="H34" s="64">
        <f>SUM(H30:H33)</f>
        <v>14430</v>
      </c>
      <c r="I34" s="101"/>
      <c r="J34" s="17">
        <f>SUM(J30:J33)</f>
        <v>12225.5</v>
      </c>
      <c r="K34" s="16"/>
      <c r="L34" s="16"/>
      <c r="M34" s="17">
        <f>SUM(M30:M33)</f>
        <v>12225.5</v>
      </c>
      <c r="P34" s="66"/>
    </row>
    <row r="35" spans="1:17" ht="13.5" x14ac:dyDescent="0.25">
      <c r="A35" s="2" t="s">
        <v>17</v>
      </c>
      <c r="B35" s="3"/>
      <c r="C35" s="11"/>
      <c r="D35" s="11"/>
      <c r="E35" s="140" t="str">
        <f>Лист1!B3</f>
        <v>Двенадцать тысяч двести двадцать пять долларов США, 50 центов.</v>
      </c>
      <c r="F35" s="141"/>
      <c r="G35" s="141"/>
      <c r="H35" s="141"/>
      <c r="I35" s="141"/>
      <c r="J35" s="141"/>
      <c r="K35" s="141"/>
      <c r="L35" s="141"/>
      <c r="M35" s="141"/>
    </row>
    <row r="36" spans="1:17" ht="20.25" customHeight="1" x14ac:dyDescent="0.2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</row>
    <row r="37" spans="1:17" ht="25.5" customHeight="1" x14ac:dyDescent="0.2">
      <c r="A37" s="138" t="s">
        <v>183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26"/>
    </row>
    <row r="39" spans="1:17" ht="15" x14ac:dyDescent="0.25">
      <c r="A39" s="7" t="s">
        <v>28</v>
      </c>
      <c r="B39" s="7"/>
      <c r="D39" s="25" t="s">
        <v>170</v>
      </c>
      <c r="E39" s="24"/>
    </row>
    <row r="40" spans="1:17" ht="15" x14ac:dyDescent="0.25">
      <c r="A40" s="7"/>
      <c r="B40" s="9"/>
    </row>
    <row r="41" spans="1:17" ht="15" x14ac:dyDescent="0.25">
      <c r="A41" s="7" t="s">
        <v>18</v>
      </c>
      <c r="B41" s="9"/>
    </row>
    <row r="42" spans="1:17" ht="15" x14ac:dyDescent="0.25">
      <c r="A42" s="7"/>
      <c r="B42" s="9"/>
    </row>
    <row r="43" spans="1:17" ht="15" x14ac:dyDescent="0.25">
      <c r="A43" s="7" t="s">
        <v>29</v>
      </c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33">
    <mergeCell ref="M28:M29"/>
    <mergeCell ref="I28:I29"/>
    <mergeCell ref="G28:H28"/>
    <mergeCell ref="C23:M23"/>
    <mergeCell ref="E26:G26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</mergeCells>
  <phoneticPr fontId="8" type="noConversion"/>
  <pageMargins left="0.26" right="0.28000000000000003" top="0.26" bottom="0.19" header="0.35" footer="0.12"/>
  <pageSetup paperSize="9" scale="6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1009650</xdr:colOff>
                <xdr:row>40</xdr:row>
                <xdr:rowOff>19050</xdr:rowOff>
              </from>
              <to>
                <xdr:col>3</xdr:col>
                <xdr:colOff>266700</xdr:colOff>
                <xdr:row>53</xdr:row>
                <xdr:rowOff>85725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39</xdr:row>
                <xdr:rowOff>85725</xdr:rowOff>
              </from>
              <to>
                <xdr:col>4</xdr:col>
                <xdr:colOff>590550</xdr:colOff>
                <xdr:row>43</xdr:row>
                <xdr:rowOff>85725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9" zoomScale="115" zoomScaleNormal="115" workbookViewId="0">
      <selection activeCell="F30" sqref="F30:F33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1" t="str">
        <f>+CONCATENATE(Инвойс!C1,Инвойс!F1)</f>
        <v>ИНВОЙС № SJ-7 от 01.09.2025г.</v>
      </c>
      <c r="C24" s="151"/>
      <c r="D24" s="151"/>
      <c r="E24" s="73"/>
      <c r="F24" s="73"/>
      <c r="G24" s="73"/>
      <c r="H24" s="73"/>
      <c r="I24" s="73"/>
    </row>
    <row r="25" spans="1:9" x14ac:dyDescent="0.2">
      <c r="B25" s="152" t="s">
        <v>116</v>
      </c>
      <c r="C25" s="152"/>
      <c r="D25" s="152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584</v>
      </c>
      <c r="D30" s="102" t="str">
        <f>+Инвойс!D30</f>
        <v>Карт. Коробка</v>
      </c>
      <c r="E30" s="102"/>
      <c r="F30" s="102" t="s">
        <v>177</v>
      </c>
      <c r="G30" s="103" t="str">
        <f>+Инвойс!C30</f>
        <v>0709999000</v>
      </c>
      <c r="H30" s="102"/>
      <c r="I30" s="104">
        <f>+Инвойс!G30</f>
        <v>17228</v>
      </c>
    </row>
    <row r="31" spans="1:9" ht="9" customHeight="1" x14ac:dyDescent="0.2">
      <c r="A31" s="74"/>
      <c r="B31" s="102">
        <f>+Инвойс!A31</f>
        <v>2</v>
      </c>
      <c r="C31" s="102">
        <f>+Инвойс!E31</f>
        <v>60</v>
      </c>
      <c r="D31" s="102" t="str">
        <f>+Инвойс!D31</f>
        <v>Карт. Коробка</v>
      </c>
      <c r="E31" s="102"/>
      <c r="F31" s="102" t="s">
        <v>178</v>
      </c>
      <c r="G31" s="103" t="str">
        <f>+Инвойс!C31</f>
        <v>0709999000</v>
      </c>
      <c r="H31" s="102"/>
      <c r="I31" s="104">
        <f>+Инвойс!G31</f>
        <v>1770</v>
      </c>
    </row>
    <row r="32" spans="1:9" ht="9" customHeight="1" x14ac:dyDescent="0.2">
      <c r="A32" s="74"/>
      <c r="B32" s="102">
        <f>+Инвойс!A32</f>
        <v>3</v>
      </c>
      <c r="C32" s="102">
        <f>+Инвойс!E32</f>
        <v>20</v>
      </c>
      <c r="D32" s="102" t="str">
        <f>+Инвойс!D32</f>
        <v>Карт.Коробок</v>
      </c>
      <c r="E32" s="102"/>
      <c r="F32" s="102" t="s">
        <v>179</v>
      </c>
      <c r="G32" s="103" t="str">
        <f>+Инвойс!C32</f>
        <v>0705190000</v>
      </c>
      <c r="H32" s="102"/>
      <c r="I32" s="104">
        <f>+Инвойс!G32</f>
        <v>590</v>
      </c>
    </row>
    <row r="33" spans="1:9" ht="9" customHeight="1" x14ac:dyDescent="0.2">
      <c r="A33" s="74"/>
      <c r="B33" s="102">
        <f>+Инвойс!A33</f>
        <v>4</v>
      </c>
      <c r="C33" s="102">
        <f>+Инвойс!E33</f>
        <v>115</v>
      </c>
      <c r="D33" s="102" t="str">
        <f>+Инвойс!D33</f>
        <v>Карт. Коробка</v>
      </c>
      <c r="E33" s="102"/>
      <c r="F33" s="102" t="s">
        <v>180</v>
      </c>
      <c r="G33" s="103" t="str">
        <f>+Инвойс!C33</f>
        <v>0709999000</v>
      </c>
      <c r="H33" s="102"/>
      <c r="I33" s="104">
        <f>+Инвойс!G33</f>
        <v>1840</v>
      </c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3" t="str">
        <f>+Инвойс!C23</f>
        <v>г.Новосибирск, ч/з Новосибирский з/т пост, г.Новосибирск, ул.Толмачевская, д.1/1. код поста 10609030</v>
      </c>
      <c r="C45" s="153"/>
      <c r="D45" s="153"/>
    </row>
    <row r="46" spans="1:9" ht="11.25" customHeight="1" x14ac:dyDescent="0.2">
      <c r="B46" s="153"/>
      <c r="C46" s="153"/>
      <c r="D46" s="153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141</v>
      </c>
      <c r="D49" s="154" t="str">
        <f>+C22</f>
        <v xml:space="preserve"> 01.09.2025г.</v>
      </c>
      <c r="E49" s="154"/>
      <c r="F49" s="154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50053XBA/506006BA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5" zoomScaleNormal="100" workbookViewId="0">
      <selection activeCell="F26" sqref="F26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7" t="s">
        <v>96</v>
      </c>
      <c r="C2" s="15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58" t="str">
        <f>+Инвойс!E26</f>
        <v>50053XBA/506006BA</v>
      </c>
      <c r="C14" s="158"/>
      <c r="D14" s="158"/>
      <c r="E14" s="158"/>
      <c r="F14" s="158"/>
      <c r="G14" s="158"/>
      <c r="H14" s="159" t="s">
        <v>117</v>
      </c>
      <c r="I14" s="159"/>
      <c r="J14" s="88" t="str">
        <f>+Инвойс!F1</f>
        <v xml:space="preserve"> 01.09.2025г.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0" t="str">
        <f>+CMR!B24</f>
        <v>ИНВОЙС № SJ-7 от 01.09.2025г.</v>
      </c>
      <c r="I15" s="160"/>
      <c r="J15" s="16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5"/>
      <c r="F18" s="116">
        <f>+Инвойс!E30</f>
        <v>584</v>
      </c>
      <c r="G18" s="161" t="str">
        <f>+CMR!F30</f>
        <v xml:space="preserve">Зелень Укропа свежая  </v>
      </c>
      <c r="H18" s="161"/>
      <c r="I18" s="117"/>
      <c r="J18" s="118"/>
    </row>
    <row r="19" spans="2:10" ht="11.25" customHeight="1" x14ac:dyDescent="0.25">
      <c r="B19" s="91"/>
      <c r="E19" s="115"/>
      <c r="F19" s="119" t="str">
        <f>+Инвойс!D30</f>
        <v>Карт. Коробка</v>
      </c>
      <c r="G19" s="155" t="str">
        <f>+Инвойс!C30</f>
        <v>0709999000</v>
      </c>
      <c r="H19" s="156"/>
      <c r="I19" s="120" t="s">
        <v>103</v>
      </c>
      <c r="J19" s="118">
        <f>+Инвойс!G30</f>
        <v>17228</v>
      </c>
    </row>
    <row r="20" spans="2:10" ht="13.5" customHeight="1" x14ac:dyDescent="0.25">
      <c r="B20" s="83"/>
      <c r="E20" s="121"/>
      <c r="F20" s="116">
        <f>+Инвойс!E31</f>
        <v>60</v>
      </c>
      <c r="G20" s="161" t="str">
        <f>+CMR!F31</f>
        <v xml:space="preserve">Зелень Петрушки свежая  </v>
      </c>
      <c r="H20" s="161"/>
      <c r="I20" s="117"/>
      <c r="J20" s="118"/>
    </row>
    <row r="21" spans="2:10" ht="13.5" customHeight="1" x14ac:dyDescent="0.25">
      <c r="B21" s="83" t="s">
        <v>104</v>
      </c>
      <c r="E21" s="121"/>
      <c r="F21" s="119" t="str">
        <f>+Инвойс!D31</f>
        <v>Карт. Коробка</v>
      </c>
      <c r="G21" s="155" t="str">
        <f>+Инвойс!C31</f>
        <v>0709999000</v>
      </c>
      <c r="H21" s="156"/>
      <c r="I21" s="120" t="s">
        <v>103</v>
      </c>
      <c r="J21" s="118">
        <f>+Инвойс!G31</f>
        <v>1770</v>
      </c>
    </row>
    <row r="22" spans="2:10" ht="12.75" customHeight="1" x14ac:dyDescent="0.25">
      <c r="B22" s="83"/>
      <c r="E22" s="121"/>
      <c r="F22" s="116">
        <f>+Инвойс!E32</f>
        <v>20</v>
      </c>
      <c r="G22" s="161" t="str">
        <f>+CMR!F32</f>
        <v xml:space="preserve">Салат Латук листовой свежий </v>
      </c>
      <c r="H22" s="161"/>
      <c r="I22" s="117"/>
      <c r="J22" s="118"/>
    </row>
    <row r="23" spans="2:10" ht="14.25" customHeight="1" x14ac:dyDescent="0.25">
      <c r="B23" s="83"/>
      <c r="E23" s="121"/>
      <c r="F23" s="119" t="str">
        <f>+Инвойс!D32</f>
        <v>Карт.Коробок</v>
      </c>
      <c r="G23" s="155" t="str">
        <f>+Инвойс!C32</f>
        <v>0705190000</v>
      </c>
      <c r="H23" s="156"/>
      <c r="I23" s="120" t="s">
        <v>103</v>
      </c>
      <c r="J23" s="118">
        <f>+Инвойс!G32</f>
        <v>590</v>
      </c>
    </row>
    <row r="24" spans="2:10" ht="12.75" customHeight="1" x14ac:dyDescent="0.25">
      <c r="B24" s="87"/>
      <c r="E24" s="121"/>
      <c r="F24" s="116">
        <f>+Инвойс!E33</f>
        <v>115</v>
      </c>
      <c r="G24" s="161" t="str">
        <f>+CMR!F33</f>
        <v xml:space="preserve">Зелень кинзы свежая </v>
      </c>
      <c r="H24" s="161"/>
      <c r="I24" s="117"/>
      <c r="J24" s="118"/>
    </row>
    <row r="25" spans="2:10" ht="12.75" customHeight="1" x14ac:dyDescent="0.25">
      <c r="B25" s="87"/>
      <c r="E25" s="121"/>
      <c r="F25" s="119" t="str">
        <f>+Инвойс!D33</f>
        <v>Карт. Коробка</v>
      </c>
      <c r="G25" s="155" t="str">
        <f>+Инвойс!C33</f>
        <v>0709999000</v>
      </c>
      <c r="H25" s="156"/>
      <c r="I25" s="120" t="s">
        <v>103</v>
      </c>
      <c r="J25" s="118">
        <f>+Инвойс!G33</f>
        <v>1840</v>
      </c>
    </row>
    <row r="26" spans="2:10" ht="12" customHeight="1" x14ac:dyDescent="0.25">
      <c r="B26" s="87"/>
      <c r="E26" s="121"/>
      <c r="F26" s="116"/>
      <c r="G26" s="161"/>
      <c r="H26" s="161"/>
      <c r="I26" s="117"/>
      <c r="J26" s="118"/>
    </row>
    <row r="27" spans="2:10" ht="14.25" customHeight="1" x14ac:dyDescent="0.25">
      <c r="B27" s="87"/>
      <c r="E27" s="121"/>
      <c r="F27" s="119"/>
      <c r="G27" s="155"/>
      <c r="H27" s="156"/>
      <c r="I27" s="120"/>
      <c r="J27" s="118"/>
    </row>
    <row r="28" spans="2:10" ht="12.75" customHeight="1" x14ac:dyDescent="0.25">
      <c r="B28" s="87"/>
      <c r="E28" s="121"/>
      <c r="F28" s="116"/>
      <c r="G28" s="161"/>
      <c r="H28" s="161"/>
      <c r="I28" s="117"/>
      <c r="J28" s="118"/>
    </row>
    <row r="29" spans="2:10" ht="12.75" customHeight="1" x14ac:dyDescent="0.25">
      <c r="B29" s="87"/>
      <c r="E29" s="121"/>
      <c r="F29" s="119"/>
      <c r="G29" s="155"/>
      <c r="H29" s="156"/>
      <c r="I29" s="120"/>
      <c r="J29" s="118"/>
    </row>
    <row r="30" spans="2:10" ht="12.75" customHeight="1" x14ac:dyDescent="0.25">
      <c r="B30" s="87"/>
      <c r="E30" s="121"/>
      <c r="F30" s="116"/>
      <c r="G30" s="161"/>
      <c r="H30" s="161"/>
      <c r="I30" s="117"/>
      <c r="J30" s="118"/>
    </row>
    <row r="31" spans="2:10" ht="13.5" customHeight="1" x14ac:dyDescent="0.25">
      <c r="B31" s="87"/>
      <c r="E31" s="121"/>
      <c r="F31" s="119"/>
      <c r="G31" s="155"/>
      <c r="H31" s="156"/>
      <c r="I31" s="120"/>
      <c r="J31" s="118"/>
    </row>
    <row r="32" spans="2:10" ht="13.5" customHeight="1" x14ac:dyDescent="0.25">
      <c r="B32" s="87"/>
      <c r="E32" s="121"/>
      <c r="F32" s="116"/>
      <c r="G32" s="161"/>
      <c r="H32" s="161"/>
      <c r="I32" s="117"/>
      <c r="J32" s="118"/>
    </row>
    <row r="33" spans="2:10" ht="13.5" customHeight="1" x14ac:dyDescent="0.25">
      <c r="B33" s="87"/>
      <c r="E33" s="121"/>
      <c r="F33" s="119"/>
      <c r="G33" s="155"/>
      <c r="H33" s="156"/>
      <c r="I33" s="120"/>
      <c r="J33" s="118"/>
    </row>
    <row r="34" spans="2:10" ht="13.5" customHeight="1" x14ac:dyDescent="0.25">
      <c r="B34" s="87"/>
      <c r="E34" s="121"/>
      <c r="F34" s="116"/>
      <c r="G34" s="161"/>
      <c r="H34" s="161"/>
      <c r="I34" s="117"/>
      <c r="J34" s="118"/>
    </row>
    <row r="35" spans="2:10" ht="12.75" customHeight="1" x14ac:dyDescent="0.25">
      <c r="B35" s="87"/>
      <c r="E35" s="121"/>
      <c r="F35" s="119"/>
      <c r="G35" s="155"/>
      <c r="H35" s="156"/>
      <c r="I35" s="120"/>
      <c r="J35" s="118"/>
    </row>
    <row r="36" spans="2:10" x14ac:dyDescent="0.25">
      <c r="B36" s="87"/>
      <c r="E36" s="121"/>
      <c r="F36" s="116"/>
      <c r="G36" s="161"/>
      <c r="H36" s="161"/>
      <c r="I36" s="117"/>
      <c r="J36" s="118"/>
    </row>
    <row r="37" spans="2:10" ht="13.5" customHeight="1" x14ac:dyDescent="0.25">
      <c r="B37" s="87"/>
      <c r="E37" s="121"/>
      <c r="F37" s="119"/>
      <c r="G37" s="155"/>
      <c r="H37" s="156"/>
      <c r="I37" s="120"/>
      <c r="J37" s="118"/>
    </row>
    <row r="38" spans="2:10" x14ac:dyDescent="0.25">
      <c r="B38" s="87"/>
      <c r="E38" s="121"/>
      <c r="F38" s="116"/>
      <c r="G38" s="161"/>
      <c r="H38" s="161"/>
      <c r="I38" s="117"/>
      <c r="J38" s="118"/>
    </row>
    <row r="39" spans="2:10" ht="13.5" customHeight="1" x14ac:dyDescent="0.25">
      <c r="B39" s="87"/>
      <c r="E39" s="121"/>
      <c r="F39" s="119"/>
      <c r="G39" s="155"/>
      <c r="H39" s="156"/>
      <c r="I39" s="120"/>
      <c r="J39" s="118"/>
    </row>
    <row r="40" spans="2:10" ht="14.25" hidden="1" customHeight="1" x14ac:dyDescent="0.25">
      <c r="B40" s="87"/>
      <c r="E40" s="121"/>
      <c r="F40" s="116"/>
      <c r="G40" s="161"/>
      <c r="H40" s="161"/>
      <c r="I40" s="117"/>
      <c r="J40" s="118"/>
    </row>
    <row r="41" spans="2:10" ht="14.25" hidden="1" customHeight="1" x14ac:dyDescent="0.25">
      <c r="B41" s="87"/>
      <c r="E41" s="121"/>
      <c r="F41" s="119"/>
      <c r="G41" s="155"/>
      <c r="H41" s="156"/>
      <c r="I41" s="120"/>
      <c r="J41" s="118"/>
    </row>
    <row r="42" spans="2:10" hidden="1" x14ac:dyDescent="0.25">
      <c r="B42" s="87"/>
      <c r="E42" s="121"/>
      <c r="F42" s="116"/>
      <c r="G42" s="161"/>
      <c r="H42" s="161"/>
      <c r="I42" s="117"/>
      <c r="J42" s="118"/>
    </row>
    <row r="43" spans="2:10" x14ac:dyDescent="0.25">
      <c r="B43" s="87"/>
      <c r="E43" s="121"/>
      <c r="F43" s="119"/>
      <c r="G43" s="155"/>
      <c r="H43" s="156"/>
      <c r="I43" s="120"/>
      <c r="J43" s="118"/>
    </row>
    <row r="44" spans="2:10" ht="9" customHeight="1" x14ac:dyDescent="0.25">
      <c r="B44" s="87"/>
      <c r="E44" s="95"/>
      <c r="F44" s="92"/>
      <c r="G44" s="163"/>
      <c r="H44" s="163"/>
      <c r="I44" s="94"/>
      <c r="J44" s="122"/>
    </row>
    <row r="45" spans="2:10" ht="15" customHeight="1" x14ac:dyDescent="0.25">
      <c r="B45" s="87"/>
      <c r="E45" s="95"/>
      <c r="F45" s="92"/>
      <c r="G45" s="93"/>
      <c r="H45" s="94"/>
      <c r="I45" s="120"/>
      <c r="J45" s="118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4">
        <f>+F18+F20+F22+F24+F26+F28+F30+F32+F34+F36+F38+F40+F42</f>
        <v>779</v>
      </c>
      <c r="E47" s="165"/>
    </row>
    <row r="48" spans="2:10" ht="17.25" customHeight="1" x14ac:dyDescent="0.25">
      <c r="B48" s="162" t="s">
        <v>105</v>
      </c>
      <c r="C48" s="162"/>
      <c r="D48" s="162"/>
      <c r="E48" s="162"/>
    </row>
    <row r="49" spans="2:5" ht="21.75" customHeight="1" x14ac:dyDescent="0.25">
      <c r="B49" s="162"/>
      <c r="C49" s="162"/>
      <c r="D49" s="162"/>
      <c r="E49" s="162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6"/>
  <sheetViews>
    <sheetView zoomScale="70" zoomScaleNormal="70" workbookViewId="0">
      <selection activeCell="B2" sqref="B2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30" t="s">
        <v>184</v>
      </c>
      <c r="C1" s="130"/>
      <c r="D1" s="130"/>
      <c r="E1" s="130"/>
      <c r="F1" s="129" t="str">
        <f>+Инвойс!F1</f>
        <v xml:space="preserve"> 01.09.2025г.</v>
      </c>
      <c r="G1" s="129"/>
      <c r="H1" s="12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1" t="str">
        <f>+Инвойс!C2</f>
        <v>к контракту № NEW/AGRO/0808 от 08.08.2025г года</v>
      </c>
      <c r="D2" s="131"/>
      <c r="E2" s="131"/>
      <c r="F2" s="131"/>
      <c r="G2" s="131"/>
      <c r="H2" s="131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3" t="s">
        <v>19</v>
      </c>
      <c r="B4" s="133"/>
      <c r="C4" s="133"/>
      <c r="D4" s="133"/>
      <c r="E4" s="133"/>
      <c r="G4" s="133" t="s">
        <v>20</v>
      </c>
      <c r="H4" s="133"/>
      <c r="I4" s="133"/>
      <c r="J4" s="133"/>
      <c r="K4" s="133"/>
      <c r="L4" s="133"/>
      <c r="M4" s="133"/>
    </row>
    <row r="5" spans="1:15" ht="14.25" customHeight="1" x14ac:dyDescent="0.2">
      <c r="A5" s="132" t="str">
        <f>+Инвойс!A5</f>
        <v>ООО «NEW AGROQUVA»</v>
      </c>
      <c r="B5" s="132"/>
      <c r="C5" s="132"/>
      <c r="D5" s="132"/>
      <c r="E5" s="132"/>
      <c r="F5" s="6"/>
      <c r="G5" s="134" t="str">
        <f>+Инвойс!G5</f>
        <v>ООО "МЕГАТОРГ"</v>
      </c>
      <c r="H5" s="134"/>
      <c r="I5" s="134"/>
      <c r="J5" s="134"/>
      <c r="K5" s="134"/>
      <c r="L5" s="134"/>
      <c r="M5" s="134"/>
    </row>
    <row r="6" spans="1:15" ht="15" x14ac:dyDescent="0.25">
      <c r="A6" s="167" t="str">
        <f>+Инвойс!A6</f>
        <v>Республика Узбекистан, Ферганская область,</v>
      </c>
      <c r="B6" s="167"/>
      <c r="C6" s="167"/>
      <c r="D6" s="167"/>
      <c r="E6" s="167"/>
      <c r="F6" s="7"/>
      <c r="G6" s="166" t="str">
        <f>+Инвойс!G6</f>
        <v>108826, Город Москва, вн.тер. г.Поселение Сосенское, п Коммунарка,</v>
      </c>
      <c r="H6" s="166"/>
      <c r="I6" s="166"/>
      <c r="J6" s="166"/>
      <c r="K6" s="166"/>
      <c r="L6" s="166"/>
      <c r="M6" s="166"/>
      <c r="N6" s="4"/>
    </row>
    <row r="7" spans="1:15" ht="15" x14ac:dyDescent="0.25">
      <c r="A7" s="167" t="str">
        <f>+Инвойс!A7</f>
        <v>район Кува, Гулобод МФЙ, ул. Сарбоз, дом 44.</v>
      </c>
      <c r="B7" s="167"/>
      <c r="C7" s="167"/>
      <c r="D7" s="167"/>
      <c r="E7" s="167"/>
      <c r="F7" s="63"/>
      <c r="G7" s="166" t="str">
        <f>+Инвойс!G7</f>
        <v>ул. Потаповская Роща, дом 5, корпус 2, помещение 1/П</v>
      </c>
      <c r="H7" s="166"/>
      <c r="I7" s="166"/>
      <c r="J7" s="166"/>
      <c r="K7" s="166"/>
      <c r="L7" s="166"/>
      <c r="M7" s="166"/>
    </row>
    <row r="8" spans="1:15" ht="15" customHeight="1" x14ac:dyDescent="0.25">
      <c r="A8" s="167" t="str">
        <f>+Инвойс!A8</f>
        <v>ИНН: 312327083</v>
      </c>
      <c r="B8" s="167"/>
      <c r="C8" s="167"/>
      <c r="D8" s="167"/>
      <c r="E8" s="167"/>
      <c r="F8" s="63"/>
      <c r="G8" s="166" t="str">
        <f>+Инвойс!G8</f>
        <v>Банк: АО "АЛЬФА-БАНК" ИНН / КПП: 7751302030 /775101001</v>
      </c>
      <c r="H8" s="166"/>
      <c r="I8" s="166"/>
      <c r="J8" s="166"/>
      <c r="K8" s="166"/>
      <c r="L8" s="166"/>
      <c r="M8" s="166"/>
    </row>
    <row r="9" spans="1:15" ht="15" x14ac:dyDescent="0.25">
      <c r="A9" s="167" t="str">
        <f>+Инвойс!A9</f>
        <v>Банк: ЦБУ “Ойбек” АО “HAYOT BANK”</v>
      </c>
      <c r="B9" s="167"/>
      <c r="C9" s="167"/>
      <c r="D9" s="167"/>
      <c r="E9" s="167"/>
      <c r="F9" s="7"/>
      <c r="G9" s="166" t="str">
        <f>+Инвойс!G9</f>
        <v>Р/Счет: 40702810802010005175 ; БИК:  044525593</v>
      </c>
      <c r="H9" s="166"/>
      <c r="I9" s="166"/>
      <c r="J9" s="166"/>
      <c r="K9" s="166"/>
      <c r="L9" s="166"/>
      <c r="M9" s="166"/>
      <c r="O9" s="7"/>
    </row>
    <row r="10" spans="1:15" ht="15" x14ac:dyDescent="0.25">
      <c r="A10" s="167" t="str">
        <f>+Инвойс!A10</f>
        <v xml:space="preserve">Адрес банка: Республика Узбекистан, г.Ташкент, </v>
      </c>
      <c r="B10" s="167"/>
      <c r="C10" s="167"/>
      <c r="D10" s="167"/>
      <c r="E10" s="167"/>
      <c r="F10" s="7"/>
      <c r="G10" s="166" t="str">
        <f>+Инвойс!G10</f>
        <v>Корр.счет: 30101810200000000593  ОГРН:1247700169122</v>
      </c>
      <c r="H10" s="166"/>
      <c r="I10" s="166"/>
      <c r="J10" s="166"/>
      <c r="K10" s="166"/>
      <c r="L10" s="166"/>
      <c r="M10" s="166"/>
    </row>
    <row r="11" spans="1:15" ht="15" x14ac:dyDescent="0.25">
      <c r="A11" s="167" t="str">
        <f>+Инвойс!A11</f>
        <v>Мирабадский р-н, ул.Шахрисабская, 20.</v>
      </c>
      <c r="B11" s="167"/>
      <c r="C11" s="167"/>
      <c r="D11" s="167"/>
      <c r="E11" s="167"/>
      <c r="F11" s="7"/>
      <c r="G11" s="166" t="str">
        <f>+Инвойс!G11</f>
        <v>Телефон: + 7 926 281-88-66</v>
      </c>
      <c r="H11" s="166"/>
      <c r="I11" s="166"/>
      <c r="J11" s="166"/>
      <c r="K11" s="166"/>
      <c r="L11" s="166"/>
      <c r="M11" s="166"/>
    </row>
    <row r="12" spans="1:15" ht="69" customHeight="1" x14ac:dyDescent="0.25">
      <c r="A12" s="168" t="str">
        <f>+Инвойс!A12</f>
        <v>МФО: 01198, SWIFT: HJSCUZ22
в/с: 2020 8840 8072 8510 0001 (USD)
в/с: 2020 8978 1072 8510 0001 (EURO)
в/с: 2020 8643 9072 8510 0001 (Рубль Р.Ф.)</v>
      </c>
      <c r="B12" s="168"/>
      <c r="C12" s="168"/>
      <c r="D12" s="168"/>
      <c r="E12" s="8"/>
      <c r="F12" s="7"/>
      <c r="G12" s="135"/>
      <c r="H12" s="135"/>
      <c r="I12" s="135"/>
      <c r="J12" s="135"/>
      <c r="K12" s="135"/>
      <c r="L12" s="135"/>
      <c r="M12" s="135"/>
    </row>
    <row r="13" spans="1:15" ht="24" customHeight="1" x14ac:dyDescent="0.25">
      <c r="A13" s="133" t="s">
        <v>31</v>
      </c>
      <c r="B13" s="133"/>
      <c r="C13" s="133"/>
      <c r="D13" s="133"/>
      <c r="E13" s="133"/>
      <c r="G13" s="133" t="s">
        <v>21</v>
      </c>
      <c r="H13" s="139"/>
      <c r="I13" s="139"/>
      <c r="J13" s="139"/>
      <c r="K13" s="139"/>
      <c r="L13" s="139"/>
      <c r="M13" s="139"/>
    </row>
    <row r="14" spans="1:15" ht="14.25" customHeight="1" x14ac:dyDescent="0.2">
      <c r="A14" s="132" t="str">
        <f>+Инвойс!A14</f>
        <v>ООО «NEW AGROQUVA»</v>
      </c>
      <c r="B14" s="132"/>
      <c r="C14" s="132"/>
      <c r="D14" s="132"/>
      <c r="E14" s="132"/>
      <c r="F14" s="6"/>
      <c r="G14" s="134" t="str">
        <f>+Инвойс!G14</f>
        <v>OOO «Сармант-ЮГ»</v>
      </c>
      <c r="H14" s="134"/>
      <c r="I14" s="134"/>
      <c r="J14" s="134"/>
      <c r="K14" s="134"/>
      <c r="L14" s="134"/>
      <c r="M14" s="134"/>
    </row>
    <row r="15" spans="1:15" ht="13.9" customHeight="1" x14ac:dyDescent="0.25">
      <c r="A15" s="167" t="str">
        <f>+Инвойс!A15</f>
        <v>Республика Узбекистан, Ферганская область,</v>
      </c>
      <c r="B15" s="167"/>
      <c r="C15" s="167"/>
      <c r="D15" s="167"/>
      <c r="E15" s="167"/>
      <c r="F15" s="7"/>
      <c r="G15" s="166" t="str">
        <f>+Инвойс!G15</f>
        <v xml:space="preserve">196006, город Санкт-Петербург, улица Новорощинская, </v>
      </c>
      <c r="H15" s="166"/>
      <c r="I15" s="166"/>
      <c r="J15" s="166"/>
      <c r="K15" s="166"/>
      <c r="L15" s="166"/>
      <c r="M15" s="166"/>
    </row>
    <row r="16" spans="1:15" ht="15" x14ac:dyDescent="0.25">
      <c r="A16" s="167" t="str">
        <f>+Инвойс!A16</f>
        <v>район Кува, Гулобод МФЙ, ул. Сарбоз, дом 44.</v>
      </c>
      <c r="B16" s="167"/>
      <c r="C16" s="167"/>
      <c r="D16" s="167"/>
      <c r="E16" s="167"/>
      <c r="F16" s="63"/>
      <c r="G16" s="166" t="str">
        <f>+Инвойс!G16</f>
        <v>дом 4, литер А, 1Н помещение 363 офис 609-1</v>
      </c>
      <c r="H16" s="166"/>
      <c r="I16" s="166"/>
      <c r="J16" s="166"/>
      <c r="K16" s="166"/>
      <c r="L16" s="166"/>
      <c r="M16" s="166"/>
    </row>
    <row r="17" spans="1:17" ht="15" customHeight="1" x14ac:dyDescent="0.25">
      <c r="A17" s="167" t="str">
        <f>+Инвойс!A17</f>
        <v>ИНН: 312327083</v>
      </c>
      <c r="B17" s="167"/>
      <c r="C17" s="167"/>
      <c r="D17" s="167"/>
      <c r="E17" s="167"/>
      <c r="F17" s="63"/>
      <c r="G17" s="166" t="str">
        <f>+Инвойс!G17</f>
        <v>р/с USD 40702810226710000073</v>
      </c>
      <c r="H17" s="166"/>
      <c r="I17" s="166"/>
      <c r="J17" s="166"/>
      <c r="K17" s="166"/>
      <c r="L17" s="166"/>
      <c r="M17" s="166"/>
    </row>
    <row r="18" spans="1:17" ht="15" x14ac:dyDescent="0.25">
      <c r="A18" s="167" t="str">
        <f>+Инвойс!A18</f>
        <v>Банк: ЦБУ “Ойбек” АО “HAYOT BANK”</v>
      </c>
      <c r="B18" s="167"/>
      <c r="C18" s="167"/>
      <c r="D18" s="167"/>
      <c r="E18" s="167"/>
      <c r="F18" s="7"/>
      <c r="G18" s="166" t="str">
        <f>+Инвойс!G18</f>
        <v>Банк: Филиал «Центральный» Банка ВТБ (ПАО) в г. Москве</v>
      </c>
      <c r="H18" s="166"/>
      <c r="I18" s="166"/>
      <c r="J18" s="166"/>
      <c r="K18" s="166"/>
      <c r="L18" s="166"/>
      <c r="M18" s="166"/>
    </row>
    <row r="19" spans="1:17" ht="15" x14ac:dyDescent="0.25">
      <c r="A19" s="167" t="str">
        <f>+Инвойс!A19</f>
        <v xml:space="preserve">Адрес банка: Республика Узбекистан, г.Ташкент, </v>
      </c>
      <c r="B19" s="167"/>
      <c r="C19" s="167"/>
      <c r="D19" s="167"/>
      <c r="E19" s="167"/>
      <c r="F19" s="7"/>
      <c r="G19" s="166" t="str">
        <f>+Инвойс!G19</f>
        <v>SWIFT: VTBRRUM2MS2</v>
      </c>
      <c r="H19" s="166"/>
      <c r="I19" s="166"/>
      <c r="J19" s="166"/>
      <c r="K19" s="166"/>
      <c r="L19" s="166"/>
      <c r="M19" s="166"/>
    </row>
    <row r="20" spans="1:17" ht="15" x14ac:dyDescent="0.25">
      <c r="A20" s="167" t="str">
        <f>+Инвойс!A20</f>
        <v>Мирабадский р-н, ул.Шахрисабская, 20.</v>
      </c>
      <c r="B20" s="167"/>
      <c r="C20" s="167"/>
      <c r="D20" s="167"/>
      <c r="E20" s="167"/>
      <c r="F20" s="7"/>
      <c r="G20" s="166" t="str">
        <f>+Инвойс!G20</f>
        <v>ИНН/КПП 7805640197/ 781001001 ОГРН 1147847003193</v>
      </c>
      <c r="H20" s="166"/>
      <c r="I20" s="166"/>
      <c r="J20" s="166"/>
      <c r="K20" s="166"/>
      <c r="L20" s="166"/>
      <c r="M20" s="166"/>
    </row>
    <row r="21" spans="1:17" ht="70.5" customHeight="1" x14ac:dyDescent="0.25">
      <c r="A21" s="168" t="str">
        <f>+Инвойс!A21</f>
        <v>МФО: 01198, SWIFT: HJSCUZ22
в/с: 2020 8840 8072 8510 0001 (USD)
в/с: 2020 8978 1072 8510 0001 (EURO)
в/с: 2020 8643 9072 8510 0001 (Рубль Р.Ф.)</v>
      </c>
      <c r="B21" s="168"/>
      <c r="C21" s="168"/>
      <c r="D21" s="16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156</v>
      </c>
      <c r="B23" s="68"/>
      <c r="C23" s="169" t="s">
        <v>157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75" x14ac:dyDescent="0.25">
      <c r="A24" s="20" t="s">
        <v>22</v>
      </c>
      <c r="C24" s="65" t="str">
        <f>+Инвойс!C24</f>
        <v>DAP - г. Новосибирск,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9" t="str">
        <f>+Инвойс!E26</f>
        <v>50053XBA/506006BA</v>
      </c>
      <c r="F26" s="150"/>
      <c r="G26" s="150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42" t="s">
        <v>1</v>
      </c>
      <c r="B28" s="142" t="s">
        <v>2</v>
      </c>
      <c r="C28" s="142" t="s">
        <v>3</v>
      </c>
      <c r="D28" s="142" t="s">
        <v>4</v>
      </c>
      <c r="E28" s="142" t="s">
        <v>5</v>
      </c>
      <c r="F28" s="142" t="s">
        <v>6</v>
      </c>
      <c r="G28" s="146" t="s">
        <v>7</v>
      </c>
      <c r="H28" s="147"/>
      <c r="I28" s="142" t="s">
        <v>8</v>
      </c>
      <c r="J28" s="110" t="s">
        <v>9</v>
      </c>
      <c r="K28" s="146" t="s">
        <v>10</v>
      </c>
      <c r="L28" s="147"/>
      <c r="M28" s="142" t="s">
        <v>11</v>
      </c>
    </row>
    <row r="29" spans="1:17" ht="32.25" x14ac:dyDescent="0.2">
      <c r="A29" s="143"/>
      <c r="B29" s="143"/>
      <c r="C29" s="143"/>
      <c r="D29" s="143"/>
      <c r="E29" s="143"/>
      <c r="F29" s="143"/>
      <c r="G29" s="110" t="s">
        <v>12</v>
      </c>
      <c r="H29" s="110" t="s">
        <v>13</v>
      </c>
      <c r="I29" s="143"/>
      <c r="J29" s="111" t="s">
        <v>14</v>
      </c>
      <c r="K29" s="10" t="s">
        <v>15</v>
      </c>
      <c r="L29" s="10" t="s">
        <v>16</v>
      </c>
      <c r="M29" s="143"/>
    </row>
    <row r="30" spans="1:17" ht="60" x14ac:dyDescent="0.2">
      <c r="A30" s="125">
        <f>+Инвойс!A30</f>
        <v>1</v>
      </c>
      <c r="B30" s="100" t="str">
        <f>+Инвойс!B30</f>
        <v>Зелень Укропа свежая  (уложено в карт. каробки в 5х ПЭТ баклашках со льдом в каждой каробке)</v>
      </c>
      <c r="C30" s="106" t="str">
        <f>+Инвойс!C30</f>
        <v>0709999000</v>
      </c>
      <c r="D30" s="108" t="str">
        <f>+Инвойс!D30</f>
        <v>Карт. Коробка</v>
      </c>
      <c r="E30" s="100">
        <f>+Инвойс!E30</f>
        <v>584</v>
      </c>
      <c r="F30" s="109" t="s">
        <v>27</v>
      </c>
      <c r="G30" s="105">
        <f>+Инвойс!G30</f>
        <v>17228</v>
      </c>
      <c r="H30" s="105">
        <f>+Инвойс!H30</f>
        <v>11680</v>
      </c>
      <c r="I30" s="107">
        <f>+Инвойс!I30</f>
        <v>0.85</v>
      </c>
      <c r="J30" s="13">
        <f>+Инвойс!J30</f>
        <v>9928</v>
      </c>
      <c r="K30" s="12">
        <v>0</v>
      </c>
      <c r="L30" s="12">
        <v>0</v>
      </c>
      <c r="M30" s="13">
        <f>+Инвойс!M30</f>
        <v>9928</v>
      </c>
      <c r="O30" s="99"/>
      <c r="Q30" s="99"/>
    </row>
    <row r="31" spans="1:17" ht="60" x14ac:dyDescent="0.2">
      <c r="A31" s="125">
        <f>+Инвойс!A31</f>
        <v>2</v>
      </c>
      <c r="B31" s="100" t="str">
        <f>+Инвойс!B31</f>
        <v>Зелень Петрушки свежая  (уложено в карт. каробки в 5х ПЭТ баклашках со льдом в каждой каробке)</v>
      </c>
      <c r="C31" s="106" t="str">
        <f>+Инвойс!C31</f>
        <v>0709999000</v>
      </c>
      <c r="D31" s="108" t="str">
        <f>+Инвойс!D31</f>
        <v>Карт. Коробка</v>
      </c>
      <c r="E31" s="100">
        <f>+Инвойс!E31</f>
        <v>60</v>
      </c>
      <c r="F31" s="109" t="s">
        <v>27</v>
      </c>
      <c r="G31" s="105">
        <f>+Инвойс!G31</f>
        <v>1770</v>
      </c>
      <c r="H31" s="105">
        <f>+Инвойс!H31</f>
        <v>1200</v>
      </c>
      <c r="I31" s="107">
        <f>+Инвойс!I31</f>
        <v>0.85</v>
      </c>
      <c r="J31" s="13">
        <f>+Инвойс!J31</f>
        <v>1020</v>
      </c>
      <c r="K31" s="12">
        <v>0</v>
      </c>
      <c r="L31" s="12">
        <v>0</v>
      </c>
      <c r="M31" s="13">
        <f>+Инвойс!M31</f>
        <v>1020</v>
      </c>
      <c r="O31" s="99"/>
      <c r="Q31" s="99"/>
    </row>
    <row r="32" spans="1:17" ht="60" x14ac:dyDescent="0.2">
      <c r="A32" s="125">
        <f>+Инвойс!A32</f>
        <v>3</v>
      </c>
      <c r="B32" s="100" t="str">
        <f>+Инвойс!B32</f>
        <v>Салат Латук листовой свежий (уложено в карт. каробки в 5х ПЭТ баклашках со льдом в каждой каробке)</v>
      </c>
      <c r="C32" s="106" t="str">
        <f>+Инвойс!C32</f>
        <v>0705190000</v>
      </c>
      <c r="D32" s="108" t="str">
        <f>+Инвойс!D32</f>
        <v>Карт.Коробок</v>
      </c>
      <c r="E32" s="100">
        <f>+Инвойс!E32</f>
        <v>20</v>
      </c>
      <c r="F32" s="109" t="s">
        <v>27</v>
      </c>
      <c r="G32" s="105">
        <f>+Инвойс!G32</f>
        <v>590</v>
      </c>
      <c r="H32" s="105">
        <f>+Инвойс!H32</f>
        <v>400</v>
      </c>
      <c r="I32" s="107">
        <f>+Инвойс!I32</f>
        <v>0.75</v>
      </c>
      <c r="J32" s="13">
        <f>+Инвойс!J32</f>
        <v>300</v>
      </c>
      <c r="K32" s="12">
        <v>0</v>
      </c>
      <c r="L32" s="12">
        <v>0</v>
      </c>
      <c r="M32" s="13">
        <f>+Инвойс!M32</f>
        <v>300</v>
      </c>
      <c r="O32" s="99"/>
      <c r="Q32" s="99"/>
    </row>
    <row r="33" spans="1:17" ht="60" x14ac:dyDescent="0.2">
      <c r="A33" s="125">
        <f>+Инвойс!A33</f>
        <v>4</v>
      </c>
      <c r="B33" s="100" t="str">
        <f>+Инвойс!B33</f>
        <v>Зелень кинзы свежая (уложено в карт. каробки в 3х ПЭТ баклашках со льдом в каждой каробке)</v>
      </c>
      <c r="C33" s="106" t="str">
        <f>+Инвойс!C33</f>
        <v>0709999000</v>
      </c>
      <c r="D33" s="108" t="str">
        <f>+Инвойс!D33</f>
        <v>Карт. Коробка</v>
      </c>
      <c r="E33" s="100">
        <f>+Инвойс!E33</f>
        <v>115</v>
      </c>
      <c r="F33" s="109" t="s">
        <v>27</v>
      </c>
      <c r="G33" s="105">
        <f>+Инвойс!G33</f>
        <v>1840</v>
      </c>
      <c r="H33" s="105">
        <f>+Инвойс!H33</f>
        <v>1150</v>
      </c>
      <c r="I33" s="107">
        <f>+Инвойс!I33</f>
        <v>0.85</v>
      </c>
      <c r="J33" s="13">
        <f>+Инвойс!J33</f>
        <v>977.5</v>
      </c>
      <c r="K33" s="12">
        <v>0</v>
      </c>
      <c r="L33" s="12">
        <v>0</v>
      </c>
      <c r="M33" s="13">
        <f>+Инвойс!M33</f>
        <v>977.5</v>
      </c>
      <c r="O33" s="99"/>
      <c r="Q33" s="99"/>
    </row>
    <row r="34" spans="1:17" ht="15" x14ac:dyDescent="0.2">
      <c r="A34" s="144" t="s">
        <v>0</v>
      </c>
      <c r="B34" s="145"/>
      <c r="C34" s="14"/>
      <c r="D34" s="15"/>
      <c r="E34" s="64">
        <f>SUM(E30:E33)</f>
        <v>779</v>
      </c>
      <c r="F34" s="15"/>
      <c r="G34" s="105">
        <f>+Инвойс!G34</f>
        <v>21428</v>
      </c>
      <c r="H34" s="105">
        <f>+Инвойс!H34</f>
        <v>14430</v>
      </c>
      <c r="I34" s="101"/>
      <c r="J34" s="13">
        <f>+Инвойс!J34</f>
        <v>12225.5</v>
      </c>
      <c r="K34" s="16"/>
      <c r="L34" s="16"/>
      <c r="M34" s="13">
        <f>+Инвойс!M34</f>
        <v>12225.5</v>
      </c>
      <c r="P34" s="66"/>
    </row>
    <row r="35" spans="1:17" ht="13.5" x14ac:dyDescent="0.25">
      <c r="A35" s="2" t="s">
        <v>17</v>
      </c>
      <c r="B35" s="3"/>
      <c r="C35" s="11"/>
      <c r="D35" s="11"/>
      <c r="E35" s="140" t="str">
        <f>Лист1!B3</f>
        <v>Двенадцать тысяч двести двадцать пять долларов США, 50 центов.</v>
      </c>
      <c r="F35" s="141"/>
      <c r="G35" s="141"/>
      <c r="H35" s="141"/>
      <c r="I35" s="141"/>
      <c r="J35" s="141"/>
      <c r="K35" s="141"/>
      <c r="L35" s="141"/>
      <c r="M35" s="141"/>
    </row>
    <row r="36" spans="1:17" ht="20.25" customHeight="1" x14ac:dyDescent="0.2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</row>
    <row r="37" spans="1:17" ht="25.5" customHeight="1" x14ac:dyDescent="0.2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26"/>
    </row>
    <row r="39" spans="1:17" ht="15" x14ac:dyDescent="0.25">
      <c r="A39" s="127" t="s">
        <v>158</v>
      </c>
      <c r="B39" s="7"/>
      <c r="D39" s="18" t="s">
        <v>170</v>
      </c>
      <c r="E39" s="24"/>
      <c r="G39" s="126" t="s">
        <v>159</v>
      </c>
      <c r="L39" s="18" t="s">
        <v>160</v>
      </c>
    </row>
    <row r="40" spans="1:17" ht="15" x14ac:dyDescent="0.25">
      <c r="A40" s="7" t="str">
        <f>+Инвойс!A5</f>
        <v>ООО «NEW AGROQUVA»</v>
      </c>
      <c r="B40" s="9"/>
    </row>
    <row r="41" spans="1:17" ht="15" x14ac:dyDescent="0.25">
      <c r="A41" s="7"/>
      <c r="B41" s="9"/>
    </row>
    <row r="42" spans="1:17" ht="15" x14ac:dyDescent="0.25">
      <c r="A42" s="7"/>
      <c r="B42" s="9"/>
    </row>
    <row r="43" spans="1:17" ht="15" x14ac:dyDescent="0.25">
      <c r="A43" s="7"/>
      <c r="B43" s="9"/>
    </row>
    <row r="44" spans="1:17" ht="15" x14ac:dyDescent="0.25">
      <c r="A44" s="8"/>
      <c r="B44" s="9"/>
    </row>
    <row r="45" spans="1:17" x14ac:dyDescent="0.2">
      <c r="A45" s="4"/>
    </row>
    <row r="55" spans="7:12" x14ac:dyDescent="0.2">
      <c r="G55" s="18" t="str">
        <f>+[1]Инвойс!G13</f>
        <v xml:space="preserve">Грузополучатель: </v>
      </c>
      <c r="L55" s="128" t="s">
        <v>161</v>
      </c>
    </row>
    <row r="56" spans="7:12" x14ac:dyDescent="0.2">
      <c r="G56" s="25" t="str">
        <f>+[1]Инвойс!G14</f>
        <v>OOO «Сармант-ЮГ»</v>
      </c>
    </row>
  </sheetData>
  <mergeCells count="54"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  <mergeCell ref="A37:M37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4:B34"/>
    <mergeCell ref="A21:D21"/>
    <mergeCell ref="C23:M23"/>
    <mergeCell ref="G18:M18"/>
    <mergeCell ref="G15:M15"/>
    <mergeCell ref="G16:M16"/>
    <mergeCell ref="E35:M35"/>
    <mergeCell ref="A36:M36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B1:E1"/>
    <mergeCell ref="G9:M9"/>
    <mergeCell ref="G10:M10"/>
    <mergeCell ref="G11:M11"/>
    <mergeCell ref="G17:M17"/>
    <mergeCell ref="G8:M8"/>
  </mergeCells>
  <pageMargins left="0.7" right="0.7" top="0.75" bottom="0.75" header="0.3" footer="0.3"/>
  <pageSetup paperSize="9" scale="61" orientation="portrait" verticalDpi="20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247650</xdr:colOff>
                <xdr:row>41</xdr:row>
                <xdr:rowOff>152400</xdr:rowOff>
              </from>
              <to>
                <xdr:col>2</xdr:col>
                <xdr:colOff>266700</xdr:colOff>
                <xdr:row>55</xdr:row>
                <xdr:rowOff>57150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41</xdr:row>
                <xdr:rowOff>38100</xdr:rowOff>
              </from>
              <to>
                <xdr:col>3</xdr:col>
                <xdr:colOff>581025</xdr:colOff>
                <xdr:row>45</xdr:row>
                <xdr:rowOff>47625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17" sqref="A17:K18"/>
    </sheetView>
  </sheetViews>
  <sheetFormatPr defaultRowHeight="12.75" x14ac:dyDescent="0.2"/>
  <sheetData>
    <row r="1" spans="1:11" ht="28.5" customHeight="1" x14ac:dyDescent="0.2">
      <c r="A1" s="148" t="s">
        <v>120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</row>
    <row r="2" spans="1:11" x14ac:dyDescent="0.2">
      <c r="A2" s="18" t="s">
        <v>121</v>
      </c>
    </row>
    <row r="5" spans="1:11" ht="12.75" customHeight="1" x14ac:dyDescent="0.2">
      <c r="A5" s="148" t="s">
        <v>150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</row>
    <row r="6" spans="1:11" x14ac:dyDescent="0.2">
      <c r="A6" s="18" t="s">
        <v>122</v>
      </c>
    </row>
    <row r="9" spans="1:11" ht="12.75" customHeight="1" x14ac:dyDescent="0.2">
      <c r="A9" s="148" t="s">
        <v>114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</row>
    <row r="10" spans="1:11" x14ac:dyDescent="0.2">
      <c r="A10" s="18" t="s">
        <v>115</v>
      </c>
    </row>
    <row r="13" spans="1:11" ht="12.75" customHeight="1" x14ac:dyDescent="0.2">
      <c r="A13" s="148" t="s">
        <v>123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</row>
    <row r="14" spans="1:11" x14ac:dyDescent="0.2">
      <c r="A14" s="18" t="s">
        <v>124</v>
      </c>
    </row>
    <row r="17" spans="1:14" ht="12.75" customHeight="1" x14ac:dyDescent="0.2">
      <c r="A17" s="148" t="s">
        <v>125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M17" s="70" t="s">
        <v>132</v>
      </c>
    </row>
    <row r="18" spans="1:14" x14ac:dyDescent="0.2">
      <c r="A18" s="18" t="s">
        <v>126</v>
      </c>
      <c r="M18" s="70" t="s">
        <v>133</v>
      </c>
    </row>
    <row r="20" spans="1:14" x14ac:dyDescent="0.2">
      <c r="N20" s="171" t="s">
        <v>134</v>
      </c>
    </row>
    <row r="21" spans="1:14" ht="12.75" customHeight="1" x14ac:dyDescent="0.2">
      <c r="A21" s="148" t="s">
        <v>127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N21" s="154"/>
    </row>
    <row r="22" spans="1:14" x14ac:dyDescent="0.2">
      <c r="A22" s="18" t="s">
        <v>128</v>
      </c>
    </row>
    <row r="25" spans="1:14" ht="12.75" customHeight="1" x14ac:dyDescent="0.2">
      <c r="A25" s="148" t="s">
        <v>129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</row>
    <row r="26" spans="1:14" x14ac:dyDescent="0.2">
      <c r="A26" s="18" t="s">
        <v>130</v>
      </c>
    </row>
    <row r="29" spans="1:14" ht="12.75" customHeight="1" x14ac:dyDescent="0.2">
      <c r="A29" s="148" t="s">
        <v>135</v>
      </c>
      <c r="B29" s="148"/>
      <c r="C29" s="148"/>
      <c r="D29" s="148"/>
      <c r="E29" s="148"/>
      <c r="F29" s="148"/>
      <c r="G29" s="148"/>
      <c r="H29" s="148"/>
      <c r="I29" s="148"/>
      <c r="J29" s="148"/>
      <c r="K29" s="148"/>
    </row>
    <row r="30" spans="1:14" x14ac:dyDescent="0.2">
      <c r="A30" s="18" t="s">
        <v>151</v>
      </c>
    </row>
    <row r="32" spans="1:14" x14ac:dyDescent="0.2">
      <c r="A32" s="170" t="s">
        <v>152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0"/>
    </row>
    <row r="33" spans="1:11" x14ac:dyDescent="0.2">
      <c r="A33" s="18" t="s">
        <v>153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70" t="s">
        <v>154</v>
      </c>
      <c r="B35" s="170"/>
      <c r="C35" s="170"/>
      <c r="D35" s="170"/>
      <c r="E35" s="170"/>
      <c r="F35" s="170"/>
      <c r="G35" s="170"/>
      <c r="H35" s="170"/>
      <c r="I35" s="170"/>
      <c r="J35" s="170"/>
      <c r="K35" s="170"/>
    </row>
    <row r="36" spans="1:11" x14ac:dyDescent="0.2">
      <c r="A36" s="18" t="s">
        <v>155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Инвойс!M34</f>
        <v>12225.5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Двенадцать тысяч двести двадцать пять долларов США, 50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45901</v>
      </c>
      <c r="O3" s="175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Двенадцать тысяч двести двадцать пять долларов США, 50 центов. (в т.ч. НДС - 357,79)</v>
      </c>
      <c r="H4" s="32"/>
      <c r="I4" s="32"/>
      <c r="J4" s="32"/>
      <c r="K4" s="176" t="str">
        <f ca="1">CONCATENATE(" «  ",P3,"  »  ",Q3,"  ",R3," г.")</f>
        <v xml:space="preserve"> «  1  »  сентября  2025 г.</v>
      </c>
      <c r="L4" s="176"/>
      <c r="M4" s="176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двенадцать тысяч двести двадцать пять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двенадцать тысяч двести двадцать пять долларов США, 50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двенадцать тысяч </v>
      </c>
      <c r="D10" s="47"/>
      <c r="E10" s="48"/>
      <c r="F10" s="41" t="str">
        <f>PROPER(F9)</f>
        <v>Д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двадцать пять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45901</v>
      </c>
    </row>
    <row r="13" spans="1:19" s="43" customFormat="1" x14ac:dyDescent="0.2">
      <c r="A13" s="49"/>
      <c r="D13" s="51"/>
      <c r="E13" s="52">
        <f>TRUNC(E2)</f>
        <v>12225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12</v>
      </c>
      <c r="B25" s="47">
        <f>TRUNC(RIGHT(A25))</f>
        <v>2</v>
      </c>
      <c r="C25" s="51">
        <f>IF(B24=1,B25+10,IF(B25=0,0,B25))</f>
        <v>12</v>
      </c>
      <c r="D25" s="43" t="str">
        <f>IF(AND(C25&gt;9,C25&lt;16),IF(C25=10,D34,IF(C25=11,D35,IF(C25=12,D36,IF(C25=13,D37,IF(C25=14,D38,IF(C25=15,D39,)))))),"")</f>
        <v xml:space="preserve">двенадцать </v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12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122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1222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12225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225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2025-09-01T03:59:45Z</cp:lastPrinted>
  <dcterms:created xsi:type="dcterms:W3CDTF">1996-10-14T23:33:28Z</dcterms:created>
  <dcterms:modified xsi:type="dcterms:W3CDTF">2025-09-01T03:59:47Z</dcterms:modified>
</cp:coreProperties>
</file>