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E510191-BD7F-4294-9834-B3B9DFEDB1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</workbook>
</file>

<file path=xl/calcChain.xml><?xml version="1.0" encoding="utf-8"?>
<calcChain xmlns="http://schemas.openxmlformats.org/spreadsheetml/2006/main">
  <c r="G55" i="7" l="1"/>
  <c r="G56" i="7"/>
  <c r="A40" i="7"/>
  <c r="I31" i="7"/>
  <c r="I32" i="7"/>
  <c r="I33" i="7"/>
  <c r="I30" i="7"/>
  <c r="H31" i="7"/>
  <c r="H32" i="7"/>
  <c r="H33" i="7"/>
  <c r="H30" i="7"/>
  <c r="G31" i="7"/>
  <c r="G32" i="7"/>
  <c r="G33" i="7"/>
  <c r="G30" i="7"/>
  <c r="E31" i="7"/>
  <c r="E32" i="7"/>
  <c r="E33" i="7"/>
  <c r="E30" i="7"/>
  <c r="D31" i="7"/>
  <c r="D32" i="7"/>
  <c r="D33" i="7"/>
  <c r="D30" i="7"/>
  <c r="C33" i="7"/>
  <c r="C32" i="7"/>
  <c r="C31" i="7"/>
  <c r="C30" i="7"/>
  <c r="B31" i="7"/>
  <c r="B32" i="7"/>
  <c r="B33" i="7"/>
  <c r="B30" i="7"/>
  <c r="A31" i="7"/>
  <c r="A32" i="7"/>
  <c r="A33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4" i="7" l="1"/>
  <c r="E34" i="2" l="1"/>
  <c r="G34" i="2" l="1"/>
  <c r="G34" i="7" s="1"/>
  <c r="H34" i="2"/>
  <c r="H34" i="7" s="1"/>
  <c r="G25" i="5"/>
  <c r="G23" i="5"/>
  <c r="G21" i="5"/>
  <c r="G19" i="5"/>
  <c r="J25" i="5"/>
  <c r="J23" i="5"/>
  <c r="J21" i="5"/>
  <c r="F25" i="5"/>
  <c r="F24" i="5"/>
  <c r="F23" i="5"/>
  <c r="F22" i="5"/>
  <c r="F21" i="5"/>
  <c r="F20" i="5"/>
  <c r="F19" i="5"/>
  <c r="F18" i="5"/>
  <c r="J19" i="5"/>
  <c r="G33" i="4"/>
  <c r="G32" i="4"/>
  <c r="G31" i="4"/>
  <c r="G30" i="4"/>
  <c r="B31" i="4"/>
  <c r="C31" i="4"/>
  <c r="D31" i="4"/>
  <c r="G20" i="5"/>
  <c r="I31" i="4"/>
  <c r="B32" i="4"/>
  <c r="C32" i="4"/>
  <c r="D32" i="4"/>
  <c r="G22" i="5"/>
  <c r="I32" i="4"/>
  <c r="B33" i="4"/>
  <c r="C33" i="4"/>
  <c r="D33" i="4"/>
  <c r="G24" i="5"/>
  <c r="I33" i="4"/>
  <c r="I30" i="4"/>
  <c r="G18" i="5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3" i="2"/>
  <c r="J32" i="2"/>
  <c r="J32" i="7" s="1"/>
  <c r="J31" i="2"/>
  <c r="J30" i="2"/>
  <c r="M31" i="2" l="1"/>
  <c r="M31" i="7" s="1"/>
  <c r="J31" i="7"/>
  <c r="M33" i="2"/>
  <c r="M33" i="7" s="1"/>
  <c r="J33" i="7"/>
  <c r="M30" i="2"/>
  <c r="M30" i="7" s="1"/>
  <c r="J30" i="7"/>
  <c r="J34" i="2"/>
  <c r="J34" i="7" s="1"/>
  <c r="M32" i="2"/>
  <c r="M32" i="7" s="1"/>
  <c r="S3" i="3"/>
  <c r="S4" i="3"/>
  <c r="P3" i="3"/>
  <c r="R3" i="3"/>
  <c r="Q3" i="3" l="1"/>
  <c r="K4" i="3" s="1"/>
  <c r="M34" i="2"/>
  <c r="E2" i="3" l="1"/>
  <c r="E13" i="3" s="1"/>
  <c r="A29" i="3" s="1"/>
  <c r="A28" i="3" s="1"/>
  <c r="B28" i="3" s="1"/>
  <c r="M34" i="7"/>
  <c r="A27" i="3" l="1"/>
  <c r="A25" i="3" s="1"/>
  <c r="A31" i="3"/>
  <c r="C31" i="3" s="1"/>
  <c r="C32" i="3" s="1"/>
  <c r="E32" i="3" s="1"/>
  <c r="B29" i="3"/>
  <c r="E29" i="3" s="1"/>
  <c r="C28" i="3"/>
  <c r="E28" i="3" s="1"/>
  <c r="B27" i="3" l="1"/>
  <c r="C27" i="3" s="1"/>
  <c r="A12" i="3"/>
  <c r="C29" i="3"/>
  <c r="F29" i="3" s="1"/>
  <c r="E31" i="3"/>
  <c r="B25" i="3"/>
  <c r="E25" i="3" s="1"/>
  <c r="A24" i="3"/>
  <c r="E30" i="3" l="1"/>
  <c r="E27" i="3"/>
  <c r="D29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5" i="2" l="1"/>
  <c r="E3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<sst xmlns="http://schemas.openxmlformats.org/spreadsheetml/2006/main" count="241" uniqueCount="185">
  <si>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</si>
  <si>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</si>
  <si>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</si>
  <si>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</si>
  <si>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</si>
  <si>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</si>
  <si>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</si>
  <si>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</si>
  <si>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</si>
  <si>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</si>
  <si>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</si>
  <si>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</si>
  <si>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</si>
  <si>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</si>
  <si>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</si>
  <si>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</si>
  <si>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</si>
  <si>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</si>
  <si>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</si>
  <si>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</si>
  <si>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</si>
  <si>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</si>
  <si>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</si>
  <si>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</si>
  <si>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</si>
  <si>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</si>
  <si>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</si>
  <si>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</si>
  <si>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</si>
  <si>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</si>
  <si>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</si>
  <si>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</si>
  <si>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</si>
  <si>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</si>
  <si>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</si>
  <si>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</si>
  <si>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</si>
  <si>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</si>
  <si>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</si>
  <si>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</si>
  <si>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</si>
  <si>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</si>
  <si>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</si>
  <si>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</si>
  <si>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</si>
  <si>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</si>
  <si>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</si>
  <si>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</si>
  <si>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</si>
  <si>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</si>
  <si>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</si>
  <si>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</si>
  <si>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</si>
  <si>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</si>
  <si>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</si>
  <si>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</si>
  <si>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</si>
  <si>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</si>
  <si>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</si>
  <si>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</si>
  <si>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</si>
  <si>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</si>
  <si>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</si>
  <si>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</si>
  <si>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</si>
  <si>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</si>
  <si>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</si>
  <si>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</si>
  <si>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</si>
  <si>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</si>
  <si>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</si>
  <si>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</si>
  <si>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</si>
  <si>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</si>
  <si>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</si>
  <si>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</si>
  <si>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</si>
  <si>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</si>
  <si>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</si>
  <si>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</si>
  <si>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</si>
  <si>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</si>
  <si>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</si>
  <si>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</si>
  <si>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</si>
  <si>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</si>
  <si>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</si>
  <si>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</si>
  <si>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</si>
  <si>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</si>
  <si>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</si>
  <si>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</si>
  <si>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</si>
  <si>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</si>
  <si>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</si>
  <si>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</si>
  <si>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</si>
  <si>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</si>
  <si>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</si>
  <si>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</si>
  <si>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</si>
  <si>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</si>
  <si>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</si>
  <si>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</si>
  <si>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</si>
  <si>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</si>
  <si>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</si>
  <si>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</si>
  <si>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</si>
  <si>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</si>
  <si>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</si>
  <si>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</si>
  <si>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</si>
  <si>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</si>
  <si>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</si>
  <si>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</si>
  <si>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</si>
  <si>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</si>
  <si>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</si>
  <si>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</si>
  <si>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</si>
  <si>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</si>
  <si>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</si>
  <si>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</si>
  <si>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</si>
  <si>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</si>
  <si>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</si>
  <si>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</si>
  <si>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</si>
  <si>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</si>
  <si>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</si>
  <si>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</si>
  <si>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</si>
  <si>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</si>
  <si>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</si>
  <si>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</si>
  <si>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0709999000</t>
  </si>
  <si>
    <t>Карт. Коробка</t>
  </si>
  <si>
    <t>0703900000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</si>
  <si>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</si>
  <si>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</si>
  <si>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</si>
  <si>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Республика Узбекистан, Ферганская область,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</si>
  <si>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</si>
  <si>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</si>
  <si>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</si>
  <si>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</si>
  <si>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</si>
  <si>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</si>
  <si>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</si>
  <si>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</si>
  <si>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</si>
  <si>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</si>
  <si>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</si>
  <si>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</si>
  <si>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</si>
  <si>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</si>
  <si>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</si>
  <si>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</si>
  <si>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</si>
  <si>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</si>
  <si>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</si>
  <si>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>к контракту № NEW/AGRO/0808 от 08.08.2025г года</t>
  </si>
  <si>
    <t>ООО «NEW AGROQUVA»</t>
  </si>
  <si>
    <t>район Кува, Гулобод МФЙ, ул. Сарбоз, дом 44.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</si>
  <si>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</si>
  <si>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</si>
  <si>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</si>
  <si>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</si>
  <si>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</si>
  <si>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</si>
  <si>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>ИНВОЙС № SJ-8 от</t>
  </si>
  <si>
    <t xml:space="preserve"> 02.09.2025г.</t>
  </si>
  <si>
    <t>50090XBA/504087BA</t>
  </si>
  <si>
    <t>Пенопласт Ящик</t>
  </si>
  <si>
    <t>Зелень Укропа свежая  (уложено в карт. каробки в 5х ПЭТ баклашках со льдом в каждой каробке)</t>
  </si>
  <si>
    <t>Зелень Петрушки свежая  (уложено в карт. каробки в 5х ПЭТ баклашках со льдом в каждой каробке)</t>
  </si>
  <si>
    <t>Зелень кинзы свежая (уложено в карт. каробки в 5х ПЭТ баклашках со льдом в каждой каробке)</t>
  </si>
  <si>
    <t>Лук зеленый свежий (уложено в Пенопласт Ящики в 3х ПЭТ баклашках со льдом в каждой ящике)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</si>
  <si>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850 кг.</t>
  </si>
  <si>
    <t xml:space="preserve">Зелень Укропа свежая  </t>
  </si>
  <si>
    <t xml:space="preserve">Зелень Петрушки свежая  </t>
  </si>
  <si>
    <t xml:space="preserve">Зелень кинзы свежая </t>
  </si>
  <si>
    <t xml:space="preserve">Лук зеленый свежий </t>
  </si>
  <si>
    <t>Спецификация № SJ-8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</si>
</sst>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8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15" fillId="0" borderId="3" xfId="2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56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1009650</xdr:colOff>
          <xdr:row>40</xdr:row>
          <xdr:rowOff>19050</xdr:rowOff>
        </xdr:from>
        <xdr:to>
          <xdr:col>3</xdr:col>
          <xdr:colOff>266700</xdr:colOff>
          <xdr:row>53</xdr:row>
          <xdr:rowOff>85725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39</xdr:row>
          <xdr:rowOff>85725</xdr:rowOff>
        </xdr:from>
        <xdr:to>
          <xdr:col>4</xdr:col>
          <xdr:colOff>590550</xdr:colOff>
          <xdr:row>43</xdr:row>
          <xdr:rowOff>85725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39</xdr:row>
      <xdr:rowOff>66675</xdr:rowOff>
    </xdr:from>
    <xdr:to>
      <xdr:col>11</xdr:col>
      <xdr:colOff>28575</xdr:colOff>
      <xdr:row>51</xdr:row>
      <xdr:rowOff>85725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247650</xdr:colOff>
          <xdr:row>41</xdr:row>
          <xdr:rowOff>152400</xdr:rowOff>
        </xdr:from>
        <xdr:to>
          <xdr:col>2</xdr:col>
          <xdr:colOff>266700</xdr:colOff>
          <xdr:row>55</xdr:row>
          <xdr:rowOff>57150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41</xdr:row>
          <xdr:rowOff>38100</xdr:rowOff>
        </xdr:from>
        <xdr:to>
          <xdr:col>3</xdr:col>
          <xdr:colOff>581025</xdr:colOff>
          <xdr:row>45</xdr:row>
          <xdr:rowOff>47625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5"/>
  <sheetViews>
    <sheetView tabSelected="1" topLeftCell="A22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6" t="s">
        <v>171</v>
      </c>
      <c r="D1" s="146"/>
      <c r="E1" s="146"/>
      <c r="F1" s="145" t="s">
        <v>172</v>
      </c>
      <c r="G1" s="145"/>
      <c r="H1" s="14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7" t="s">
        <v>162</v>
      </c>
      <c r="D2" s="147"/>
      <c r="E2" s="147"/>
      <c r="F2" s="147"/>
      <c r="G2" s="147"/>
      <c r="H2" s="147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48" t="s">
        <v>163</v>
      </c>
      <c r="B5" s="148"/>
      <c r="C5" s="148"/>
      <c r="D5" s="148"/>
      <c r="E5" s="148"/>
      <c r="F5" s="6"/>
      <c r="G5" s="139" t="s">
        <v>143</v>
      </c>
      <c r="H5" s="139"/>
      <c r="I5" s="139"/>
      <c r="J5" s="139"/>
      <c r="K5" s="139"/>
      <c r="L5" s="139"/>
      <c r="M5" s="139"/>
    </row>
    <row r="6" spans="1:15" ht="15" x14ac:dyDescent="0.25">
      <c r="A6" s="123" t="s">
        <v>142</v>
      </c>
      <c r="B6" s="123"/>
      <c r="C6" s="123"/>
      <c r="D6" s="123"/>
      <c r="E6" s="123"/>
      <c r="F6" s="7"/>
      <c r="G6" s="135" t="s">
        <v>144</v>
      </c>
      <c r="H6" s="136"/>
      <c r="I6" s="136"/>
      <c r="J6" s="136"/>
      <c r="K6" s="136"/>
      <c r="L6" s="136"/>
      <c r="M6" s="136"/>
      <c r="N6" s="4"/>
    </row>
    <row r="7" spans="1:15" ht="15" x14ac:dyDescent="0.25">
      <c r="A7" s="123" t="s">
        <v>164</v>
      </c>
      <c r="B7" s="123"/>
      <c r="C7" s="123"/>
      <c r="D7" s="123"/>
      <c r="E7" s="123"/>
      <c r="F7" s="63"/>
      <c r="G7" s="123" t="s">
        <v>145</v>
      </c>
      <c r="H7" s="123"/>
      <c r="I7" s="123"/>
      <c r="J7" s="123"/>
      <c r="K7" s="123"/>
      <c r="L7" s="123"/>
      <c r="M7" s="123"/>
    </row>
    <row r="8" spans="1:15" ht="15" customHeight="1" x14ac:dyDescent="0.25">
      <c r="A8" s="8" t="s">
        <v>165</v>
      </c>
      <c r="B8" s="8"/>
      <c r="C8" s="8"/>
      <c r="D8" s="8"/>
      <c r="E8" s="8"/>
      <c r="F8" s="63"/>
      <c r="G8" s="7" t="s">
        <v>146</v>
      </c>
      <c r="H8" s="23"/>
      <c r="I8" s="23"/>
      <c r="J8" s="23"/>
      <c r="K8" s="23"/>
      <c r="L8" s="23"/>
      <c r="M8" s="23"/>
    </row>
    <row r="9" spans="1:15" ht="15" x14ac:dyDescent="0.25">
      <c r="A9" s="8" t="s">
        <v>166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3" t="s">
        <v>167</v>
      </c>
      <c r="B10" s="123"/>
      <c r="C10" s="123"/>
      <c r="D10" s="123"/>
      <c r="E10" s="123"/>
      <c r="F10" s="7"/>
      <c r="G10" s="7" t="s">
        <v>148</v>
      </c>
      <c r="H10" s="23"/>
      <c r="I10" s="23"/>
      <c r="J10" s="23"/>
      <c r="K10" s="23"/>
      <c r="L10" s="23"/>
      <c r="M10" s="23"/>
    </row>
    <row r="11" spans="1:15" ht="15" x14ac:dyDescent="0.25">
      <c r="A11" s="123" t="s">
        <v>168</v>
      </c>
      <c r="B11" s="8"/>
      <c r="C11" s="8"/>
      <c r="D11" s="8"/>
      <c r="E11" s="8"/>
      <c r="F11" s="7"/>
      <c r="G11" s="7" t="s">
        <v>149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44" t="s">
        <v>169</v>
      </c>
      <c r="B12" s="144"/>
      <c r="C12" s="144"/>
      <c r="D12" s="144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">
      <c r="A14" s="148" t="s">
        <v>163</v>
      </c>
      <c r="B14" s="148"/>
      <c r="C14" s="148"/>
      <c r="D14" s="148"/>
      <c r="E14" s="148"/>
      <c r="F14" s="6"/>
      <c r="G14" s="139" t="s">
        <v>106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23" t="s">
        <v>142</v>
      </c>
      <c r="B15" s="123"/>
      <c r="C15" s="123"/>
      <c r="D15" s="123"/>
      <c r="E15" s="123"/>
      <c r="F15" s="7"/>
      <c r="G15" s="135" t="s">
        <v>107</v>
      </c>
      <c r="H15" s="136"/>
      <c r="I15" s="136"/>
      <c r="J15" s="136"/>
      <c r="K15" s="136"/>
      <c r="L15" s="136"/>
      <c r="M15" s="136"/>
    </row>
    <row r="16" spans="1:15" ht="15" x14ac:dyDescent="0.25">
      <c r="A16" s="123" t="s">
        <v>164</v>
      </c>
      <c r="B16" s="123"/>
      <c r="C16" s="123"/>
      <c r="D16" s="123"/>
      <c r="E16" s="123"/>
      <c r="F16" s="63"/>
      <c r="G16" s="135" t="s">
        <v>108</v>
      </c>
      <c r="H16" s="135"/>
      <c r="I16" s="135"/>
      <c r="J16" s="135"/>
      <c r="K16" s="135"/>
      <c r="L16" s="135"/>
      <c r="M16" s="135"/>
    </row>
    <row r="17" spans="1:17" ht="15" customHeight="1" x14ac:dyDescent="0.25">
      <c r="A17" s="8" t="s">
        <v>165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166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3" t="s">
        <v>167</v>
      </c>
      <c r="B19" s="123"/>
      <c r="C19" s="123"/>
      <c r="D19" s="123"/>
      <c r="E19" s="123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3" t="s">
        <v>168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44" t="s">
        <v>169</v>
      </c>
      <c r="B21" s="144"/>
      <c r="C21" s="144"/>
      <c r="D21" s="144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69" t="s">
        <v>125</v>
      </c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1:17" ht="15.75" x14ac:dyDescent="0.25">
      <c r="A24" s="20" t="s">
        <v>22</v>
      </c>
      <c r="C24" s="18" t="s">
        <v>126</v>
      </c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2" t="s">
        <v>173</v>
      </c>
      <c r="F26" s="133"/>
      <c r="G26" s="133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">
      <c r="A28" s="128" t="s">
        <v>1</v>
      </c>
      <c r="B28" s="128" t="s">
        <v>2</v>
      </c>
      <c r="C28" s="128" t="s">
        <v>3</v>
      </c>
      <c r="D28" s="128" t="s">
        <v>4</v>
      </c>
      <c r="E28" s="128" t="s">
        <v>5</v>
      </c>
      <c r="F28" s="128" t="s">
        <v>6</v>
      </c>
      <c r="G28" s="130" t="s">
        <v>7</v>
      </c>
      <c r="H28" s="131"/>
      <c r="I28" s="128" t="s">
        <v>8</v>
      </c>
      <c r="J28" s="110" t="s">
        <v>9</v>
      </c>
      <c r="K28" s="130" t="s">
        <v>10</v>
      </c>
      <c r="L28" s="131"/>
      <c r="M28" s="128" t="s">
        <v>11</v>
      </c>
    </row>
    <row r="29" spans="1:17" ht="32.25" x14ac:dyDescent="0.2">
      <c r="A29" s="129"/>
      <c r="B29" s="129"/>
      <c r="C29" s="129"/>
      <c r="D29" s="129"/>
      <c r="E29" s="129"/>
      <c r="F29" s="129"/>
      <c r="G29" s="110" t="s">
        <v>12</v>
      </c>
      <c r="H29" s="110" t="s">
        <v>13</v>
      </c>
      <c r="I29" s="129"/>
      <c r="J29" s="111" t="s">
        <v>14</v>
      </c>
      <c r="K29" s="10" t="s">
        <v>15</v>
      </c>
      <c r="L29" s="10" t="s">
        <v>16</v>
      </c>
      <c r="M29" s="129"/>
    </row>
    <row r="30" spans="1:17" ht="60" x14ac:dyDescent="0.2">
      <c r="A30" s="124">
        <v>1</v>
      </c>
      <c r="B30" s="100" t="s">
        <v>175</v>
      </c>
      <c r="C30" s="106" t="s">
        <v>136</v>
      </c>
      <c r="D30" s="114" t="s">
        <v>137</v>
      </c>
      <c r="E30" s="100">
        <v>484</v>
      </c>
      <c r="F30" s="109" t="s">
        <v>27</v>
      </c>
      <c r="G30" s="105">
        <v>14278</v>
      </c>
      <c r="H30" s="105">
        <v>9680</v>
      </c>
      <c r="I30" s="107">
        <v>0.85</v>
      </c>
      <c r="J30" s="13">
        <f t="shared" ref="J30:J33" si="0">H30*I30</f>
        <v>8228</v>
      </c>
      <c r="K30" s="12">
        <v>0</v>
      </c>
      <c r="L30" s="12">
        <v>0</v>
      </c>
      <c r="M30" s="13">
        <f t="shared" ref="M30:M33" si="1">J30</f>
        <v>8228</v>
      </c>
      <c r="O30" s="99"/>
      <c r="Q30" s="99"/>
    </row>
    <row r="31" spans="1:17" ht="60" x14ac:dyDescent="0.2">
      <c r="A31" s="124">
        <v>2</v>
      </c>
      <c r="B31" s="100" t="s">
        <v>176</v>
      </c>
      <c r="C31" s="106" t="s">
        <v>136</v>
      </c>
      <c r="D31" s="114" t="s">
        <v>137</v>
      </c>
      <c r="E31" s="100">
        <v>140</v>
      </c>
      <c r="F31" s="109" t="s">
        <v>27</v>
      </c>
      <c r="G31" s="105">
        <v>4130</v>
      </c>
      <c r="H31" s="105">
        <v>2800</v>
      </c>
      <c r="I31" s="107">
        <v>0.85</v>
      </c>
      <c r="J31" s="13">
        <f t="shared" si="0"/>
        <v>2380</v>
      </c>
      <c r="K31" s="12">
        <v>0</v>
      </c>
      <c r="L31" s="12">
        <v>0</v>
      </c>
      <c r="M31" s="13">
        <f t="shared" si="1"/>
        <v>2380</v>
      </c>
      <c r="O31" s="99"/>
      <c r="Q31" s="99"/>
    </row>
    <row r="32" spans="1:17" ht="60" x14ac:dyDescent="0.2">
      <c r="A32" s="124">
        <v>3</v>
      </c>
      <c r="B32" s="100" t="s">
        <v>177</v>
      </c>
      <c r="C32" s="106" t="s">
        <v>136</v>
      </c>
      <c r="D32" s="114" t="s">
        <v>137</v>
      </c>
      <c r="E32" s="100">
        <v>50</v>
      </c>
      <c r="F32" s="109" t="s">
        <v>27</v>
      </c>
      <c r="G32" s="105">
        <v>1475</v>
      </c>
      <c r="H32" s="105">
        <v>1000</v>
      </c>
      <c r="I32" s="107">
        <v>0.85</v>
      </c>
      <c r="J32" s="13">
        <f t="shared" si="0"/>
        <v>850</v>
      </c>
      <c r="K32" s="12">
        <v>0</v>
      </c>
      <c r="L32" s="12">
        <v>0</v>
      </c>
      <c r="M32" s="13">
        <f t="shared" si="1"/>
        <v>850</v>
      </c>
      <c r="O32" s="99"/>
      <c r="Q32" s="99"/>
    </row>
    <row r="33" spans="1:17" ht="60" x14ac:dyDescent="0.2">
      <c r="A33" s="124">
        <v>4</v>
      </c>
      <c r="B33" s="100" t="s">
        <v>178</v>
      </c>
      <c r="C33" s="106" t="s">
        <v>138</v>
      </c>
      <c r="D33" s="114" t="s">
        <v>174</v>
      </c>
      <c r="E33" s="100">
        <v>120</v>
      </c>
      <c r="F33" s="109" t="s">
        <v>27</v>
      </c>
      <c r="G33" s="105">
        <v>2820</v>
      </c>
      <c r="H33" s="105">
        <v>2160</v>
      </c>
      <c r="I33" s="107">
        <v>0.55000000000000004</v>
      </c>
      <c r="J33" s="13">
        <f t="shared" si="0"/>
        <v>1188</v>
      </c>
      <c r="K33" s="12">
        <v>0</v>
      </c>
      <c r="L33" s="12">
        <v>0</v>
      </c>
      <c r="M33" s="13">
        <f t="shared" si="1"/>
        <v>1188</v>
      </c>
      <c r="O33" s="99"/>
      <c r="Q33" s="99"/>
    </row>
    <row r="34" spans="1:17" ht="14.25" x14ac:dyDescent="0.2">
      <c r="A34" s="142" t="s">
        <v>0</v>
      </c>
      <c r="B34" s="143"/>
      <c r="C34" s="14"/>
      <c r="D34" s="15"/>
      <c r="E34" s="64">
        <f>SUM(E30:E33)</f>
        <v>794</v>
      </c>
      <c r="F34" s="15"/>
      <c r="G34" s="64">
        <f>SUM(G30:G33)</f>
        <v>22703</v>
      </c>
      <c r="H34" s="64">
        <f>SUM(H30:H33)</f>
        <v>15640</v>
      </c>
      <c r="I34" s="101"/>
      <c r="J34" s="17">
        <f>SUM(J30:J33)</f>
        <v>12646</v>
      </c>
      <c r="K34" s="16"/>
      <c r="L34" s="16"/>
      <c r="M34" s="17">
        <f>SUM(M30:M33)</f>
        <v>12646</v>
      </c>
      <c r="P34" s="66"/>
    </row>
    <row r="35" spans="1:17" ht="13.5" x14ac:dyDescent="0.25">
      <c r="A35" s="2" t="s">
        <v>17</v>
      </c>
      <c r="B35" s="3"/>
      <c r="C35" s="11"/>
      <c r="D35" s="11"/>
      <c r="E35" s="140" t="str">
        <f>Лист1!B3</f>
        <v>Двенадцать тысяч шестьсот сорок шесть долларов США, 00 центов.</v>
      </c>
      <c r="F35" s="141"/>
      <c r="G35" s="141"/>
      <c r="H35" s="141"/>
      <c r="I35" s="141"/>
      <c r="J35" s="141"/>
      <c r="K35" s="141"/>
      <c r="L35" s="141"/>
      <c r="M35" s="141"/>
    </row>
    <row r="36" spans="1:17" ht="20.25" customHeight="1" x14ac:dyDescent="0.2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</row>
    <row r="37" spans="1:17" ht="25.5" customHeight="1" x14ac:dyDescent="0.2">
      <c r="A37" s="134" t="s">
        <v>179</v>
      </c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26"/>
    </row>
    <row r="39" spans="1:17" ht="15" x14ac:dyDescent="0.25">
      <c r="A39" s="7" t="s">
        <v>28</v>
      </c>
      <c r="B39" s="7"/>
      <c r="D39" s="25" t="s">
        <v>170</v>
      </c>
      <c r="E39" s="24"/>
    </row>
    <row r="40" spans="1:17" ht="15" x14ac:dyDescent="0.25">
      <c r="A40" s="7"/>
      <c r="B40" s="9"/>
    </row>
    <row r="41" spans="1:17" ht="15" x14ac:dyDescent="0.25">
      <c r="A41" s="7" t="s">
        <v>18</v>
      </c>
      <c r="B41" s="9"/>
    </row>
    <row r="42" spans="1:17" ht="15" x14ac:dyDescent="0.25">
      <c r="A42" s="7"/>
      <c r="B42" s="9"/>
    </row>
    <row r="43" spans="1:17" ht="15" x14ac:dyDescent="0.25">
      <c r="A43" s="7" t="s">
        <v>29</v>
      </c>
      <c r="B43" s="9"/>
    </row>
    <row r="44" spans="1:17" ht="15" x14ac:dyDescent="0.25">
      <c r="A44" s="8"/>
      <c r="B44" s="9"/>
    </row>
    <row r="45" spans="1:17" x14ac:dyDescent="0.2">
      <c r="A45" s="4"/>
    </row>
  </sheetData>
  <mergeCells count="33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A37:M37"/>
    <mergeCell ref="G15:M15"/>
    <mergeCell ref="G13:M13"/>
    <mergeCell ref="G14:M14"/>
    <mergeCell ref="E35:M35"/>
    <mergeCell ref="E28:E29"/>
    <mergeCell ref="C28:C29"/>
    <mergeCell ref="D28:D29"/>
    <mergeCell ref="A36:M36"/>
    <mergeCell ref="A34:B34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6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1009650</xdr:colOff>
                <xdr:row>40</xdr:row>
                <xdr:rowOff>19050</xdr:rowOff>
              </from>
              <to>
                <xdr:col>3</xdr:col>
                <xdr:colOff>266700</xdr:colOff>
                <xdr:row>53</xdr:row>
                <xdr:rowOff>85725</xdr:rowOff>
              </to>
            </anchor>
          </objectPr>
        </oleObject>
      </mc:Choice>
      <mc:Fallback>
        <oleObject progId="PBrush" shapeId="4097" r:id="rId4"/>
      </mc:Fallback>
    </mc:AlternateContent>
    <mc:AlternateContent xmlns:mc="http://schemas.openxmlformats.org/markup-compatibility/2006">
      <mc:Choice Requires="x14">
        <oleObject progId="PBrush" shapeId="4098" r:id="rId6">
          <objectPr defaultSize="0" autoPict="0" r:id="rId7">
            <anchor moveWithCells="1" sizeWithCells="1">
              <from>
                <xdr:col>3</xdr:col>
                <xdr:colOff>304800</xdr:colOff>
                <xdr:row>39</xdr:row>
                <xdr:rowOff>85725</xdr:rowOff>
              </from>
              <to>
                <xdr:col>4</xdr:col>
                <xdr:colOff>590550</xdr:colOff>
                <xdr:row>43</xdr:row>
                <xdr:rowOff>85725</xdr:rowOff>
              </to>
            </anchor>
          </objectPr>
        </oleObject>
      </mc:Choice>
      <mc:Fallback>
        <oleObject progId="PBrush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10" zoomScale="115" zoomScaleNormal="115" workbookViewId="0">
      <selection activeCell="F30" sqref="F30:F33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«NEW AGROQUVA»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>район Кува, Гулобод МФЙ, ул. Сарбоз, дом 44.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139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140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9" t="str">
        <f>+CONCATENATE(Инвойс!C1,Инвойс!F1)</f>
        <v>ИНВОЙС № SJ-8 от 02.09.2025г.</v>
      </c>
      <c r="C24" s="149"/>
      <c r="D24" s="149"/>
      <c r="E24" s="73"/>
      <c r="F24" s="73"/>
      <c r="G24" s="73"/>
      <c r="H24" s="73"/>
      <c r="I24" s="73"/>
    </row>
    <row r="25" spans="1:9" x14ac:dyDescent="0.2">
      <c r="B25" s="150" t="s">
        <v>116</v>
      </c>
      <c r="C25" s="150"/>
      <c r="D25" s="150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484</v>
      </c>
      <c r="D30" s="102" t="str">
        <f>+Инвойс!D30</f>
        <v>Карт. Коробка</v>
      </c>
      <c r="E30" s="102"/>
      <c r="F30" s="102" t="s">
        <v>180</v>
      </c>
      <c r="G30" s="103" t="str">
        <f>+Инвойс!C30</f>
        <v>0709999000</v>
      </c>
      <c r="H30" s="102"/>
      <c r="I30" s="104">
        <f>+Инвойс!G30</f>
        <v>14278</v>
      </c>
    </row>
    <row r="31" spans="1:9" ht="9" customHeight="1" x14ac:dyDescent="0.2">
      <c r="A31" s="74"/>
      <c r="B31" s="102">
        <f>+Инвойс!A31</f>
        <v>2</v>
      </c>
      <c r="C31" s="102">
        <f>+Инвойс!E31</f>
        <v>140</v>
      </c>
      <c r="D31" s="102" t="str">
        <f>+Инвойс!D31</f>
        <v>Карт. Коробка</v>
      </c>
      <c r="E31" s="102"/>
      <c r="F31" s="102" t="s">
        <v>181</v>
      </c>
      <c r="G31" s="103" t="str">
        <f>+Инвойс!C31</f>
        <v>0709999000</v>
      </c>
      <c r="H31" s="102"/>
      <c r="I31" s="104">
        <f>+Инвойс!G31</f>
        <v>4130</v>
      </c>
    </row>
    <row r="32" spans="1:9" ht="9" customHeight="1" x14ac:dyDescent="0.2">
      <c r="A32" s="74"/>
      <c r="B32" s="102">
        <f>+Инвойс!A32</f>
        <v>3</v>
      </c>
      <c r="C32" s="102">
        <f>+Инвойс!E32</f>
        <v>50</v>
      </c>
      <c r="D32" s="102" t="str">
        <f>+Инвойс!D32</f>
        <v>Карт. Коробка</v>
      </c>
      <c r="E32" s="102"/>
      <c r="F32" s="102" t="s">
        <v>182</v>
      </c>
      <c r="G32" s="103" t="str">
        <f>+Инвойс!C32</f>
        <v>0709999000</v>
      </c>
      <c r="H32" s="102"/>
      <c r="I32" s="104">
        <f>+Инвойс!G32</f>
        <v>1475</v>
      </c>
    </row>
    <row r="33" spans="1:9" ht="9" customHeight="1" x14ac:dyDescent="0.2">
      <c r="A33" s="74"/>
      <c r="B33" s="102">
        <f>+Инвойс!A33</f>
        <v>4</v>
      </c>
      <c r="C33" s="102">
        <f>+Инвойс!E33</f>
        <v>120</v>
      </c>
      <c r="D33" s="102" t="str">
        <f>+Инвойс!D33</f>
        <v>Пенопласт Ящик</v>
      </c>
      <c r="E33" s="102"/>
      <c r="F33" s="102" t="s">
        <v>183</v>
      </c>
      <c r="G33" s="103" t="str">
        <f>+Инвойс!C33</f>
        <v>0703900000</v>
      </c>
      <c r="H33" s="102"/>
      <c r="I33" s="104">
        <f>+Инвойс!G33</f>
        <v>2820</v>
      </c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1" t="str">
        <f>+Инвойс!C23</f>
        <v>г.Новосибирск, ч/з Новосибирский з/т пост, г.Новосибирск, ул.Толмачевская, д.1/1. код поста 10609030</v>
      </c>
      <c r="C45" s="151"/>
      <c r="D45" s="151"/>
    </row>
    <row r="46" spans="1:9" ht="11.25" customHeight="1" x14ac:dyDescent="0.2">
      <c r="B46" s="151"/>
      <c r="C46" s="151"/>
      <c r="D46" s="151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141</v>
      </c>
      <c r="D49" s="152" t="str">
        <f>+C22</f>
        <v xml:space="preserve"> 02.09.2025г.</v>
      </c>
      <c r="E49" s="152"/>
      <c r="F49" s="152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50090XBA/504087BA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15" zoomScaleNormal="100" workbookViewId="0">
      <selection activeCell="F26" sqref="F26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0" t="s">
        <v>96</v>
      </c>
      <c r="C2" s="160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1" t="str">
        <f>+Инвойс!E26</f>
        <v>50090XBA/504087BA</v>
      </c>
      <c r="C14" s="161"/>
      <c r="D14" s="161"/>
      <c r="E14" s="161"/>
      <c r="F14" s="161"/>
      <c r="G14" s="161"/>
      <c r="H14" s="162" t="s">
        <v>117</v>
      </c>
      <c r="I14" s="162"/>
      <c r="J14" s="88" t="str">
        <f>+Инвойс!F1</f>
        <v xml:space="preserve"> 02.09.2025г.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SJ-8 от 02.09.2025г.</v>
      </c>
      <c r="I15" s="163"/>
      <c r="J15" s="163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5"/>
      <c r="F18" s="116">
        <f>+Инвойс!E30</f>
        <v>484</v>
      </c>
      <c r="G18" s="155" t="str">
        <f>+CMR!F30</f>
        <v xml:space="preserve">Зелень Укропа свежая  </v>
      </c>
      <c r="H18" s="155"/>
      <c r="I18" s="117"/>
      <c r="J18" s="118"/>
    </row>
    <row r="19" spans="2:10" ht="11.25" customHeight="1" x14ac:dyDescent="0.25">
      <c r="B19" s="91"/>
      <c r="E19" s="115"/>
      <c r="F19" s="119" t="str">
        <f>+Инвойс!D30</f>
        <v>Карт. Коробка</v>
      </c>
      <c r="G19" s="153" t="str">
        <f>+Инвойс!C30</f>
        <v>0709999000</v>
      </c>
      <c r="H19" s="154"/>
      <c r="I19" s="120" t="s">
        <v>103</v>
      </c>
      <c r="J19" s="118">
        <f>+Инвойс!G30</f>
        <v>14278</v>
      </c>
    </row>
    <row r="20" spans="2:10" ht="13.5" customHeight="1" x14ac:dyDescent="0.25">
      <c r="B20" s="83"/>
      <c r="E20" s="121"/>
      <c r="F20" s="116">
        <f>+Инвойс!E31</f>
        <v>140</v>
      </c>
      <c r="G20" s="155" t="str">
        <f>+CMR!F31</f>
        <v xml:space="preserve">Зелень Петрушки свежая  </v>
      </c>
      <c r="H20" s="155"/>
      <c r="I20" s="117"/>
      <c r="J20" s="118"/>
    </row>
    <row r="21" spans="2:10" ht="13.5" customHeight="1" x14ac:dyDescent="0.25">
      <c r="B21" s="83" t="s">
        <v>104</v>
      </c>
      <c r="E21" s="121"/>
      <c r="F21" s="119" t="str">
        <f>+Инвойс!D31</f>
        <v>Карт. Коробка</v>
      </c>
      <c r="G21" s="153" t="str">
        <f>+Инвойс!C31</f>
        <v>0709999000</v>
      </c>
      <c r="H21" s="154"/>
      <c r="I21" s="120" t="s">
        <v>103</v>
      </c>
      <c r="J21" s="118">
        <f>+Инвойс!G31</f>
        <v>4130</v>
      </c>
    </row>
    <row r="22" spans="2:10" ht="12.75" customHeight="1" x14ac:dyDescent="0.25">
      <c r="B22" s="83"/>
      <c r="E22" s="121"/>
      <c r="F22" s="116">
        <f>+Инвойс!E32</f>
        <v>50</v>
      </c>
      <c r="G22" s="155" t="str">
        <f>+CMR!F32</f>
        <v xml:space="preserve">Зелень кинзы свежая </v>
      </c>
      <c r="H22" s="155"/>
      <c r="I22" s="117"/>
      <c r="J22" s="118"/>
    </row>
    <row r="23" spans="2:10" ht="14.25" customHeight="1" x14ac:dyDescent="0.25">
      <c r="B23" s="83"/>
      <c r="E23" s="121"/>
      <c r="F23" s="119" t="str">
        <f>+Инвойс!D32</f>
        <v>Карт. Коробка</v>
      </c>
      <c r="G23" s="153" t="str">
        <f>+Инвойс!C32</f>
        <v>0709999000</v>
      </c>
      <c r="H23" s="154"/>
      <c r="I23" s="120" t="s">
        <v>103</v>
      </c>
      <c r="J23" s="118">
        <f>+Инвойс!G32</f>
        <v>1475</v>
      </c>
    </row>
    <row r="24" spans="2:10" ht="12.75" customHeight="1" x14ac:dyDescent="0.25">
      <c r="B24" s="87"/>
      <c r="E24" s="121"/>
      <c r="F24" s="116">
        <f>+Инвойс!E33</f>
        <v>120</v>
      </c>
      <c r="G24" s="155" t="str">
        <f>+CMR!F33</f>
        <v xml:space="preserve">Лук зеленый свежий </v>
      </c>
      <c r="H24" s="155"/>
      <c r="I24" s="117"/>
      <c r="J24" s="118"/>
    </row>
    <row r="25" spans="2:10" ht="12.75" customHeight="1" x14ac:dyDescent="0.25">
      <c r="B25" s="87"/>
      <c r="E25" s="121"/>
      <c r="F25" s="119" t="str">
        <f>+Инвойс!D33</f>
        <v>Пенопласт Ящик</v>
      </c>
      <c r="G25" s="153" t="str">
        <f>+Инвойс!C33</f>
        <v>0703900000</v>
      </c>
      <c r="H25" s="154"/>
      <c r="I25" s="120" t="s">
        <v>103</v>
      </c>
      <c r="J25" s="118">
        <f>+Инвойс!G33</f>
        <v>2820</v>
      </c>
    </row>
    <row r="26" spans="2:10" ht="12" customHeight="1" x14ac:dyDescent="0.25">
      <c r="B26" s="87"/>
      <c r="E26" s="121"/>
      <c r="F26" s="116"/>
      <c r="G26" s="155"/>
      <c r="H26" s="155"/>
      <c r="I26" s="117"/>
      <c r="J26" s="118"/>
    </row>
    <row r="27" spans="2:10" ht="14.25" customHeight="1" x14ac:dyDescent="0.25">
      <c r="B27" s="87"/>
      <c r="E27" s="121"/>
      <c r="F27" s="119"/>
      <c r="G27" s="153"/>
      <c r="H27" s="154"/>
      <c r="I27" s="120"/>
      <c r="J27" s="118"/>
    </row>
    <row r="28" spans="2:10" ht="12.75" customHeight="1" x14ac:dyDescent="0.25">
      <c r="B28" s="87"/>
      <c r="E28" s="121"/>
      <c r="F28" s="116"/>
      <c r="G28" s="155"/>
      <c r="H28" s="155"/>
      <c r="I28" s="117"/>
      <c r="J28" s="118"/>
    </row>
    <row r="29" spans="2:10" ht="12.75" customHeight="1" x14ac:dyDescent="0.25">
      <c r="B29" s="87"/>
      <c r="E29" s="121"/>
      <c r="F29" s="119"/>
      <c r="G29" s="153"/>
      <c r="H29" s="154"/>
      <c r="I29" s="120"/>
      <c r="J29" s="118"/>
    </row>
    <row r="30" spans="2:10" ht="12.75" customHeight="1" x14ac:dyDescent="0.25">
      <c r="B30" s="87"/>
      <c r="E30" s="121"/>
      <c r="F30" s="116"/>
      <c r="G30" s="155"/>
      <c r="H30" s="155"/>
      <c r="I30" s="117"/>
      <c r="J30" s="118"/>
    </row>
    <row r="31" spans="2:10" ht="13.5" customHeight="1" x14ac:dyDescent="0.25">
      <c r="B31" s="87"/>
      <c r="E31" s="121"/>
      <c r="F31" s="119"/>
      <c r="G31" s="153"/>
      <c r="H31" s="154"/>
      <c r="I31" s="120"/>
      <c r="J31" s="118"/>
    </row>
    <row r="32" spans="2:10" ht="13.5" customHeight="1" x14ac:dyDescent="0.25">
      <c r="B32" s="87"/>
      <c r="E32" s="121"/>
      <c r="F32" s="116"/>
      <c r="G32" s="155"/>
      <c r="H32" s="155"/>
      <c r="I32" s="117"/>
      <c r="J32" s="118"/>
    </row>
    <row r="33" spans="2:10" ht="13.5" customHeight="1" x14ac:dyDescent="0.25">
      <c r="B33" s="87"/>
      <c r="E33" s="121"/>
      <c r="F33" s="119"/>
      <c r="G33" s="153"/>
      <c r="H33" s="154"/>
      <c r="I33" s="120"/>
      <c r="J33" s="118"/>
    </row>
    <row r="34" spans="2:10" ht="13.5" customHeight="1" x14ac:dyDescent="0.25">
      <c r="B34" s="87"/>
      <c r="E34" s="121"/>
      <c r="F34" s="116"/>
      <c r="G34" s="155"/>
      <c r="H34" s="155"/>
      <c r="I34" s="117"/>
      <c r="J34" s="118"/>
    </row>
    <row r="35" spans="2:10" ht="12.75" customHeight="1" x14ac:dyDescent="0.25">
      <c r="B35" s="87"/>
      <c r="E35" s="121"/>
      <c r="F35" s="119"/>
      <c r="G35" s="153"/>
      <c r="H35" s="154"/>
      <c r="I35" s="120"/>
      <c r="J35" s="118"/>
    </row>
    <row r="36" spans="2:10" x14ac:dyDescent="0.25">
      <c r="B36" s="87"/>
      <c r="E36" s="121"/>
      <c r="F36" s="116"/>
      <c r="G36" s="155"/>
      <c r="H36" s="155"/>
      <c r="I36" s="117"/>
      <c r="J36" s="118"/>
    </row>
    <row r="37" spans="2:10" ht="13.5" customHeight="1" x14ac:dyDescent="0.25">
      <c r="B37" s="87"/>
      <c r="E37" s="121"/>
      <c r="F37" s="119"/>
      <c r="G37" s="153"/>
      <c r="H37" s="154"/>
      <c r="I37" s="120"/>
      <c r="J37" s="118"/>
    </row>
    <row r="38" spans="2:10" x14ac:dyDescent="0.25">
      <c r="B38" s="87"/>
      <c r="E38" s="121"/>
      <c r="F38" s="116"/>
      <c r="G38" s="155"/>
      <c r="H38" s="155"/>
      <c r="I38" s="117"/>
      <c r="J38" s="118"/>
    </row>
    <row r="39" spans="2:10" ht="13.5" customHeight="1" x14ac:dyDescent="0.25">
      <c r="B39" s="87"/>
      <c r="E39" s="121"/>
      <c r="F39" s="119"/>
      <c r="G39" s="153"/>
      <c r="H39" s="154"/>
      <c r="I39" s="120"/>
      <c r="J39" s="118"/>
    </row>
    <row r="40" spans="2:10" ht="14.25" hidden="1" customHeight="1" x14ac:dyDescent="0.25">
      <c r="B40" s="87"/>
      <c r="E40" s="121"/>
      <c r="F40" s="116"/>
      <c r="G40" s="155"/>
      <c r="H40" s="155"/>
      <c r="I40" s="117"/>
      <c r="J40" s="118"/>
    </row>
    <row r="41" spans="2:10" ht="14.25" hidden="1" customHeight="1" x14ac:dyDescent="0.25">
      <c r="B41" s="87"/>
      <c r="E41" s="121"/>
      <c r="F41" s="119"/>
      <c r="G41" s="153"/>
      <c r="H41" s="154"/>
      <c r="I41" s="120"/>
      <c r="J41" s="118"/>
    </row>
    <row r="42" spans="2:10" hidden="1" x14ac:dyDescent="0.25">
      <c r="B42" s="87"/>
      <c r="E42" s="121"/>
      <c r="F42" s="116"/>
      <c r="G42" s="155"/>
      <c r="H42" s="155"/>
      <c r="I42" s="117"/>
      <c r="J42" s="118"/>
    </row>
    <row r="43" spans="2:10" x14ac:dyDescent="0.25">
      <c r="B43" s="87"/>
      <c r="E43" s="121"/>
      <c r="F43" s="119"/>
      <c r="G43" s="153"/>
      <c r="H43" s="154"/>
      <c r="I43" s="120"/>
      <c r="J43" s="118"/>
    </row>
    <row r="44" spans="2:10" ht="9" customHeight="1" x14ac:dyDescent="0.25">
      <c r="B44" s="87"/>
      <c r="E44" s="95"/>
      <c r="F44" s="92"/>
      <c r="G44" s="157"/>
      <c r="H44" s="157"/>
      <c r="I44" s="94"/>
      <c r="J44" s="122"/>
    </row>
    <row r="45" spans="2:10" ht="15" customHeight="1" x14ac:dyDescent="0.25">
      <c r="B45" s="87"/>
      <c r="E45" s="95"/>
      <c r="F45" s="92"/>
      <c r="G45" s="93"/>
      <c r="H45" s="94"/>
      <c r="I45" s="120"/>
      <c r="J45" s="118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58">
        <f>+F18+F20+F22+F24+F26+F28+F30+F32+F34+F36+F38+F40+F42</f>
        <v>794</v>
      </c>
      <c r="E47" s="159"/>
    </row>
    <row r="48" spans="2:10" ht="17.25" customHeight="1" x14ac:dyDescent="0.25">
      <c r="B48" s="156" t="s">
        <v>105</v>
      </c>
      <c r="C48" s="156"/>
      <c r="D48" s="156"/>
      <c r="E48" s="156"/>
    </row>
    <row r="49" spans="2:5" ht="21.75" customHeight="1" x14ac:dyDescent="0.25">
      <c r="B49" s="156"/>
      <c r="C49" s="156"/>
      <c r="D49" s="156"/>
      <c r="E49" s="156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6"/>
  <sheetViews>
    <sheetView topLeftCell="A25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46" t="s">
        <v>184</v>
      </c>
      <c r="C1" s="146"/>
      <c r="D1" s="146"/>
      <c r="E1" s="146"/>
      <c r="F1" s="145" t="str">
        <f>+Инвойс!F1</f>
        <v xml:space="preserve"> 02.09.2025г.</v>
      </c>
      <c r="G1" s="145"/>
      <c r="H1" s="14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7" t="str">
        <f>+Инвойс!C2</f>
        <v>к контракту № NEW/AGRO/0808 от 08.08.2025г года</v>
      </c>
      <c r="D2" s="147"/>
      <c r="E2" s="147"/>
      <c r="F2" s="147"/>
      <c r="G2" s="147"/>
      <c r="H2" s="147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48" t="str">
        <f>+Инвойс!A5</f>
        <v>ООО «NEW AGROQUVA»</v>
      </c>
      <c r="B5" s="148"/>
      <c r="C5" s="148"/>
      <c r="D5" s="148"/>
      <c r="E5" s="148"/>
      <c r="F5" s="6"/>
      <c r="G5" s="139" t="str">
        <f>+Инвойс!G5</f>
        <v>ООО "МЕГАТОРГ"</v>
      </c>
      <c r="H5" s="139"/>
      <c r="I5" s="139"/>
      <c r="J5" s="139"/>
      <c r="K5" s="139"/>
      <c r="L5" s="139"/>
      <c r="M5" s="139"/>
    </row>
    <row r="6" spans="1:15" ht="15" x14ac:dyDescent="0.25">
      <c r="A6" s="166" t="str">
        <f>+Инвойс!A6</f>
        <v>Республика Узбекистан, Ферганская область,</v>
      </c>
      <c r="B6" s="166"/>
      <c r="C6" s="166"/>
      <c r="D6" s="166"/>
      <c r="E6" s="166"/>
      <c r="F6" s="7"/>
      <c r="G6" s="164" t="str">
        <f>+Инвойс!G6</f>
        <v>108826, Город Москва, вн.тер. г.Поселение Сосенское, п Коммунарка,</v>
      </c>
      <c r="H6" s="164"/>
      <c r="I6" s="164"/>
      <c r="J6" s="164"/>
      <c r="K6" s="164"/>
      <c r="L6" s="164"/>
      <c r="M6" s="164"/>
      <c r="N6" s="4"/>
    </row>
    <row r="7" spans="1:15" ht="15" x14ac:dyDescent="0.25">
      <c r="A7" s="166" t="str">
        <f>+Инвойс!A7</f>
        <v>район Кува, Гулобод МФЙ, ул. Сарбоз, дом 44.</v>
      </c>
      <c r="B7" s="166"/>
      <c r="C7" s="166"/>
      <c r="D7" s="166"/>
      <c r="E7" s="166"/>
      <c r="F7" s="63"/>
      <c r="G7" s="164" t="str">
        <f>+Инвойс!G7</f>
        <v>ул. Потаповская Роща, дом 5, корпус 2, помещение 1/П</v>
      </c>
      <c r="H7" s="164"/>
      <c r="I7" s="164"/>
      <c r="J7" s="164"/>
      <c r="K7" s="164"/>
      <c r="L7" s="164"/>
      <c r="M7" s="164"/>
    </row>
    <row r="8" spans="1:15" ht="15" customHeight="1" x14ac:dyDescent="0.25">
      <c r="A8" s="166" t="str">
        <f>+Инвойс!A8</f>
        <v>ИНН: 312327083</v>
      </c>
      <c r="B8" s="166"/>
      <c r="C8" s="166"/>
      <c r="D8" s="166"/>
      <c r="E8" s="166"/>
      <c r="F8" s="63"/>
      <c r="G8" s="164" t="str">
        <f>+Инвойс!G8</f>
        <v>Банк: АО "АЛЬФА-БАНК" ИНН / КПП: 7751302030 /775101001</v>
      </c>
      <c r="H8" s="164"/>
      <c r="I8" s="164"/>
      <c r="J8" s="164"/>
      <c r="K8" s="164"/>
      <c r="L8" s="164"/>
      <c r="M8" s="164"/>
    </row>
    <row r="9" spans="1:15" ht="15" x14ac:dyDescent="0.25">
      <c r="A9" s="166" t="str">
        <f>+Инвойс!A9</f>
        <v>Банк: ЦБУ “Ойбек” АО “HAYOT BANK”</v>
      </c>
      <c r="B9" s="166"/>
      <c r="C9" s="166"/>
      <c r="D9" s="166"/>
      <c r="E9" s="166"/>
      <c r="F9" s="7"/>
      <c r="G9" s="164" t="str">
        <f>+Инвойс!G9</f>
        <v>Р/Счет: 40702810802010005175 ; БИК:  044525593</v>
      </c>
      <c r="H9" s="164"/>
      <c r="I9" s="164"/>
      <c r="J9" s="164"/>
      <c r="K9" s="164"/>
      <c r="L9" s="164"/>
      <c r="M9" s="164"/>
      <c r="O9" s="7"/>
    </row>
    <row r="10" spans="1:15" ht="15" x14ac:dyDescent="0.25">
      <c r="A10" s="166" t="str">
        <f>+Инвойс!A10</f>
        <v xml:space="preserve">Адрес банка: Республика Узбекистан, г.Ташкент, </v>
      </c>
      <c r="B10" s="166"/>
      <c r="C10" s="166"/>
      <c r="D10" s="166"/>
      <c r="E10" s="166"/>
      <c r="F10" s="7"/>
      <c r="G10" s="164" t="str">
        <f>+Инвойс!G10</f>
        <v>Корр.счет: 30101810200000000593  ОГРН:1247700169122</v>
      </c>
      <c r="H10" s="164"/>
      <c r="I10" s="164"/>
      <c r="J10" s="164"/>
      <c r="K10" s="164"/>
      <c r="L10" s="164"/>
      <c r="M10" s="164"/>
    </row>
    <row r="11" spans="1:15" ht="15" x14ac:dyDescent="0.25">
      <c r="A11" s="166" t="str">
        <f>+Инвойс!A11</f>
        <v>Мирабадский р-н, ул.Шахрисабская, 20.</v>
      </c>
      <c r="B11" s="166"/>
      <c r="C11" s="166"/>
      <c r="D11" s="166"/>
      <c r="E11" s="166"/>
      <c r="F11" s="7"/>
      <c r="G11" s="164" t="str">
        <f>+Инвойс!G11</f>
        <v>Телефон: + 7 926 281-88-66</v>
      </c>
      <c r="H11" s="164"/>
      <c r="I11" s="164"/>
      <c r="J11" s="164"/>
      <c r="K11" s="164"/>
      <c r="L11" s="164"/>
      <c r="M11" s="164"/>
    </row>
    <row r="12" spans="1:15" ht="69" customHeight="1" x14ac:dyDescent="0.25">
      <c r="A12" s="165" t="str">
        <f>+Инвойс!A12</f>
        <v>МФО: 01198, SWIFT: HJSCUZ22
в/с: 2020 8840 8072 8510 0001 (USD)
в/с: 2020 8978 1072 8510 0001 (EURO)
в/с: 2020 8643 9072 8510 0001 (Рубль Р.Ф.)</v>
      </c>
      <c r="B12" s="165"/>
      <c r="C12" s="165"/>
      <c r="D12" s="165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">
      <c r="A14" s="148" t="str">
        <f>+Инвойс!A14</f>
        <v>ООО «NEW AGROQUVA»</v>
      </c>
      <c r="B14" s="148"/>
      <c r="C14" s="148"/>
      <c r="D14" s="148"/>
      <c r="E14" s="148"/>
      <c r="F14" s="6"/>
      <c r="G14" s="139" t="str">
        <f>+Инвойс!G14</f>
        <v>OOO «Сармант-ЮГ»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66" t="str">
        <f>+Инвойс!A15</f>
        <v>Республика Узбекистан, Ферганская область,</v>
      </c>
      <c r="B15" s="166"/>
      <c r="C15" s="166"/>
      <c r="D15" s="166"/>
      <c r="E15" s="166"/>
      <c r="F15" s="7"/>
      <c r="G15" s="164" t="str">
        <f>+Инвойс!G15</f>
        <v xml:space="preserve">196006, город Санкт-Петербург, улица Новорощинская, </v>
      </c>
      <c r="H15" s="164"/>
      <c r="I15" s="164"/>
      <c r="J15" s="164"/>
      <c r="K15" s="164"/>
      <c r="L15" s="164"/>
      <c r="M15" s="164"/>
    </row>
    <row r="16" spans="1:15" ht="15" x14ac:dyDescent="0.25">
      <c r="A16" s="166" t="str">
        <f>+Инвойс!A16</f>
        <v>район Кува, Гулобод МФЙ, ул. Сарбоз, дом 44.</v>
      </c>
      <c r="B16" s="166"/>
      <c r="C16" s="166"/>
      <c r="D16" s="166"/>
      <c r="E16" s="166"/>
      <c r="F16" s="63"/>
      <c r="G16" s="164" t="str">
        <f>+Инвойс!G16</f>
        <v>дом 4, литер А, 1Н помещение 363 офис 609-1</v>
      </c>
      <c r="H16" s="164"/>
      <c r="I16" s="164"/>
      <c r="J16" s="164"/>
      <c r="K16" s="164"/>
      <c r="L16" s="164"/>
      <c r="M16" s="164"/>
    </row>
    <row r="17" spans="1:17" ht="15" customHeight="1" x14ac:dyDescent="0.25">
      <c r="A17" s="166" t="str">
        <f>+Инвойс!A17</f>
        <v>ИНН: 312327083</v>
      </c>
      <c r="B17" s="166"/>
      <c r="C17" s="166"/>
      <c r="D17" s="166"/>
      <c r="E17" s="166"/>
      <c r="F17" s="63"/>
      <c r="G17" s="164" t="str">
        <f>+Инвойс!G17</f>
        <v>р/с USD 40702810226710000073</v>
      </c>
      <c r="H17" s="164"/>
      <c r="I17" s="164"/>
      <c r="J17" s="164"/>
      <c r="K17" s="164"/>
      <c r="L17" s="164"/>
      <c r="M17" s="164"/>
    </row>
    <row r="18" spans="1:17" ht="15" x14ac:dyDescent="0.25">
      <c r="A18" s="166" t="str">
        <f>+Инвойс!A18</f>
        <v>Банк: ЦБУ “Ойбек” АО “HAYOT BANK”</v>
      </c>
      <c r="B18" s="166"/>
      <c r="C18" s="166"/>
      <c r="D18" s="166"/>
      <c r="E18" s="166"/>
      <c r="F18" s="7"/>
      <c r="G18" s="164" t="str">
        <f>+Инвойс!G18</f>
        <v>Банк: Филиал «Центральный» Банка ВТБ (ПАО) в г. Москве</v>
      </c>
      <c r="H18" s="164"/>
      <c r="I18" s="164"/>
      <c r="J18" s="164"/>
      <c r="K18" s="164"/>
      <c r="L18" s="164"/>
      <c r="M18" s="164"/>
    </row>
    <row r="19" spans="1:17" ht="15" x14ac:dyDescent="0.25">
      <c r="A19" s="166" t="str">
        <f>+Инвойс!A19</f>
        <v xml:space="preserve">Адрес банка: Республика Узбекистан, г.Ташкент, </v>
      </c>
      <c r="B19" s="166"/>
      <c r="C19" s="166"/>
      <c r="D19" s="166"/>
      <c r="E19" s="166"/>
      <c r="F19" s="7"/>
      <c r="G19" s="164" t="str">
        <f>+Инвойс!G19</f>
        <v>SWIFT: VTBRRUM2MS2</v>
      </c>
      <c r="H19" s="164"/>
      <c r="I19" s="164"/>
      <c r="J19" s="164"/>
      <c r="K19" s="164"/>
      <c r="L19" s="164"/>
      <c r="M19" s="164"/>
    </row>
    <row r="20" spans="1:17" ht="15" x14ac:dyDescent="0.25">
      <c r="A20" s="166" t="str">
        <f>+Инвойс!A20</f>
        <v>Мирабадский р-н, ул.Шахрисабская, 20.</v>
      </c>
      <c r="B20" s="166"/>
      <c r="C20" s="166"/>
      <c r="D20" s="166"/>
      <c r="E20" s="166"/>
      <c r="F20" s="7"/>
      <c r="G20" s="164" t="str">
        <f>+Инвойс!G20</f>
        <v>ИНН/КПП 7805640197/ 781001001 ОГРН 1147847003193</v>
      </c>
      <c r="H20" s="164"/>
      <c r="I20" s="164"/>
      <c r="J20" s="164"/>
      <c r="K20" s="164"/>
      <c r="L20" s="164"/>
      <c r="M20" s="164"/>
    </row>
    <row r="21" spans="1:17" ht="70.5" customHeight="1" x14ac:dyDescent="0.25">
      <c r="A21" s="165" t="str">
        <f>+Инвойс!A21</f>
        <v>МФО: 01198, SWIFT: HJSCUZ22
в/с: 2020 8840 8072 8510 0001 (USD)
в/с: 2020 8978 1072 8510 0001 (EURO)
в/с: 2020 8643 9072 8510 0001 (Рубль Р.Ф.)</v>
      </c>
      <c r="B21" s="165"/>
      <c r="C21" s="165"/>
      <c r="D21" s="165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156</v>
      </c>
      <c r="B23" s="68"/>
      <c r="C23" s="167" t="s">
        <v>157</v>
      </c>
      <c r="D23" s="167"/>
      <c r="E23" s="167"/>
      <c r="F23" s="167"/>
      <c r="G23" s="167"/>
      <c r="H23" s="167"/>
      <c r="I23" s="167"/>
      <c r="J23" s="167"/>
      <c r="K23" s="167"/>
      <c r="L23" s="167"/>
      <c r="M23" s="167"/>
    </row>
    <row r="24" spans="1:17" ht="15.75" x14ac:dyDescent="0.25">
      <c r="A24" s="20" t="s">
        <v>22</v>
      </c>
      <c r="C24" s="65" t="str">
        <f>+Инвойс!C24</f>
        <v>DAP - г. Новосибирск,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2" t="str">
        <f>+Инвойс!E26</f>
        <v>50090XBA/504087BA</v>
      </c>
      <c r="F26" s="133"/>
      <c r="G26" s="133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">
      <c r="A28" s="128" t="s">
        <v>1</v>
      </c>
      <c r="B28" s="128" t="s">
        <v>2</v>
      </c>
      <c r="C28" s="128" t="s">
        <v>3</v>
      </c>
      <c r="D28" s="128" t="s">
        <v>4</v>
      </c>
      <c r="E28" s="128" t="s">
        <v>5</v>
      </c>
      <c r="F28" s="128" t="s">
        <v>6</v>
      </c>
      <c r="G28" s="130" t="s">
        <v>7</v>
      </c>
      <c r="H28" s="131"/>
      <c r="I28" s="128" t="s">
        <v>8</v>
      </c>
      <c r="J28" s="110" t="s">
        <v>9</v>
      </c>
      <c r="K28" s="130" t="s">
        <v>10</v>
      </c>
      <c r="L28" s="131"/>
      <c r="M28" s="128" t="s">
        <v>11</v>
      </c>
    </row>
    <row r="29" spans="1:17" ht="32.25" x14ac:dyDescent="0.2">
      <c r="A29" s="129"/>
      <c r="B29" s="129"/>
      <c r="C29" s="129"/>
      <c r="D29" s="129"/>
      <c r="E29" s="129"/>
      <c r="F29" s="129"/>
      <c r="G29" s="110" t="s">
        <v>12</v>
      </c>
      <c r="H29" s="110" t="s">
        <v>13</v>
      </c>
      <c r="I29" s="129"/>
      <c r="J29" s="111" t="s">
        <v>14</v>
      </c>
      <c r="K29" s="10" t="s">
        <v>15</v>
      </c>
      <c r="L29" s="10" t="s">
        <v>16</v>
      </c>
      <c r="M29" s="129"/>
    </row>
    <row r="30" spans="1:17" ht="60" x14ac:dyDescent="0.2">
      <c r="A30" s="124">
        <f>+Инвойс!A30</f>
        <v>1</v>
      </c>
      <c r="B30" s="100" t="str">
        <f>+Инвойс!B30</f>
        <v>Зелень Укропа свежая  (уложено в карт. каробки в 5х ПЭТ баклашках со льдом в каждой каробке)</v>
      </c>
      <c r="C30" s="106" t="str">
        <f>+Инвойс!C30</f>
        <v>0709999000</v>
      </c>
      <c r="D30" s="108" t="str">
        <f>+Инвойс!D30</f>
        <v>Карт. Коробка</v>
      </c>
      <c r="E30" s="100">
        <f>+Инвойс!E30</f>
        <v>484</v>
      </c>
      <c r="F30" s="109" t="s">
        <v>27</v>
      </c>
      <c r="G30" s="105">
        <f>+Инвойс!G30</f>
        <v>14278</v>
      </c>
      <c r="H30" s="105">
        <f>+Инвойс!H30</f>
        <v>9680</v>
      </c>
      <c r="I30" s="107">
        <f>+Инвойс!I30</f>
        <v>0.85</v>
      </c>
      <c r="J30" s="13">
        <f>+Инвойс!J30</f>
        <v>8228</v>
      </c>
      <c r="K30" s="12">
        <v>0</v>
      </c>
      <c r="L30" s="12">
        <v>0</v>
      </c>
      <c r="M30" s="13">
        <f>+Инвойс!M30</f>
        <v>8228</v>
      </c>
      <c r="O30" s="99"/>
      <c r="Q30" s="99"/>
    </row>
    <row r="31" spans="1:17" ht="60" x14ac:dyDescent="0.2">
      <c r="A31" s="124">
        <f>+Инвойс!A31</f>
        <v>2</v>
      </c>
      <c r="B31" s="100" t="str">
        <f>+Инвойс!B31</f>
        <v>Зелень Петрушки свежая  (уложено в карт. каробки в 5х ПЭТ баклашках со льдом в каждой каробке)</v>
      </c>
      <c r="C31" s="106" t="str">
        <f>+Инвойс!C31</f>
        <v>0709999000</v>
      </c>
      <c r="D31" s="108" t="str">
        <f>+Инвойс!D31</f>
        <v>Карт. Коробка</v>
      </c>
      <c r="E31" s="100">
        <f>+Инвойс!E31</f>
        <v>140</v>
      </c>
      <c r="F31" s="109" t="s">
        <v>27</v>
      </c>
      <c r="G31" s="105">
        <f>+Инвойс!G31</f>
        <v>4130</v>
      </c>
      <c r="H31" s="105">
        <f>+Инвойс!H31</f>
        <v>2800</v>
      </c>
      <c r="I31" s="107">
        <f>+Инвойс!I31</f>
        <v>0.85</v>
      </c>
      <c r="J31" s="13">
        <f>+Инвойс!J31</f>
        <v>2380</v>
      </c>
      <c r="K31" s="12">
        <v>0</v>
      </c>
      <c r="L31" s="12">
        <v>0</v>
      </c>
      <c r="M31" s="13">
        <f>+Инвойс!M31</f>
        <v>2380</v>
      </c>
      <c r="O31" s="99"/>
      <c r="Q31" s="99"/>
    </row>
    <row r="32" spans="1:17" ht="60" x14ac:dyDescent="0.2">
      <c r="A32" s="124">
        <f>+Инвойс!A32</f>
        <v>3</v>
      </c>
      <c r="B32" s="100" t="str">
        <f>+Инвойс!B32</f>
        <v>Зелень кинзы свежая (уложено в карт. каробки в 5х ПЭТ баклашках со льдом в каждой каробке)</v>
      </c>
      <c r="C32" s="106" t="str">
        <f>+Инвойс!C32</f>
        <v>0709999000</v>
      </c>
      <c r="D32" s="108" t="str">
        <f>+Инвойс!D32</f>
        <v>Карт. Коробка</v>
      </c>
      <c r="E32" s="100">
        <f>+Инвойс!E32</f>
        <v>50</v>
      </c>
      <c r="F32" s="109" t="s">
        <v>27</v>
      </c>
      <c r="G32" s="105">
        <f>+Инвойс!G32</f>
        <v>1475</v>
      </c>
      <c r="H32" s="105">
        <f>+Инвойс!H32</f>
        <v>1000</v>
      </c>
      <c r="I32" s="107">
        <f>+Инвойс!I32</f>
        <v>0.85</v>
      </c>
      <c r="J32" s="13">
        <f>+Инвойс!J32</f>
        <v>850</v>
      </c>
      <c r="K32" s="12">
        <v>0</v>
      </c>
      <c r="L32" s="12">
        <v>0</v>
      </c>
      <c r="M32" s="13">
        <f>+Инвойс!M32</f>
        <v>850</v>
      </c>
      <c r="O32" s="99"/>
      <c r="Q32" s="99"/>
    </row>
    <row r="33" spans="1:17" ht="60" x14ac:dyDescent="0.2">
      <c r="A33" s="124">
        <f>+Инвойс!A33</f>
        <v>4</v>
      </c>
      <c r="B33" s="100" t="str">
        <f>+Инвойс!B33</f>
        <v>Лук зеленый свежий (уложено в Пенопласт Ящики в 3х ПЭТ баклашках со льдом в каждой ящике)</v>
      </c>
      <c r="C33" s="106" t="str">
        <f>+Инвойс!C33</f>
        <v>0703900000</v>
      </c>
      <c r="D33" s="108" t="str">
        <f>+Инвойс!D33</f>
        <v>Пенопласт Ящик</v>
      </c>
      <c r="E33" s="100">
        <f>+Инвойс!E33</f>
        <v>120</v>
      </c>
      <c r="F33" s="109" t="s">
        <v>27</v>
      </c>
      <c r="G33" s="105">
        <f>+Инвойс!G33</f>
        <v>2820</v>
      </c>
      <c r="H33" s="105">
        <f>+Инвойс!H33</f>
        <v>2160</v>
      </c>
      <c r="I33" s="107">
        <f>+Инвойс!I33</f>
        <v>0.55000000000000004</v>
      </c>
      <c r="J33" s="13">
        <f>+Инвойс!J33</f>
        <v>1188</v>
      </c>
      <c r="K33" s="12">
        <v>0</v>
      </c>
      <c r="L33" s="12">
        <v>0</v>
      </c>
      <c r="M33" s="13">
        <f>+Инвойс!M33</f>
        <v>1188</v>
      </c>
      <c r="O33" s="99"/>
      <c r="Q33" s="99"/>
    </row>
    <row r="34" spans="1:17" ht="15" x14ac:dyDescent="0.2">
      <c r="A34" s="142" t="s">
        <v>0</v>
      </c>
      <c r="B34" s="143"/>
      <c r="C34" s="14"/>
      <c r="D34" s="15"/>
      <c r="E34" s="64">
        <f>SUM(E30:E33)</f>
        <v>794</v>
      </c>
      <c r="F34" s="15"/>
      <c r="G34" s="105">
        <f>+Инвойс!G34</f>
        <v>22703</v>
      </c>
      <c r="H34" s="105">
        <f>+Инвойс!H34</f>
        <v>15640</v>
      </c>
      <c r="I34" s="101"/>
      <c r="J34" s="13">
        <f>+Инвойс!J34</f>
        <v>12646</v>
      </c>
      <c r="K34" s="16"/>
      <c r="L34" s="16"/>
      <c r="M34" s="13">
        <f>+Инвойс!M34</f>
        <v>12646</v>
      </c>
      <c r="P34" s="66"/>
    </row>
    <row r="35" spans="1:17" ht="13.5" x14ac:dyDescent="0.25">
      <c r="A35" s="2" t="s">
        <v>17</v>
      </c>
      <c r="B35" s="3"/>
      <c r="C35" s="11"/>
      <c r="D35" s="11"/>
      <c r="E35" s="140" t="str">
        <f>Лист1!B3</f>
        <v>Двенадцать тысяч шестьсот сорок шесть долларов США, 00 центов.</v>
      </c>
      <c r="F35" s="141"/>
      <c r="G35" s="141"/>
      <c r="H35" s="141"/>
      <c r="I35" s="141"/>
      <c r="J35" s="141"/>
      <c r="K35" s="141"/>
      <c r="L35" s="141"/>
      <c r="M35" s="141"/>
    </row>
    <row r="36" spans="1:17" ht="20.25" customHeight="1" x14ac:dyDescent="0.2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</row>
    <row r="37" spans="1:17" ht="25.5" customHeight="1" x14ac:dyDescent="0.2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26"/>
    </row>
    <row r="39" spans="1:17" ht="15" x14ac:dyDescent="0.25">
      <c r="A39" s="126" t="s">
        <v>158</v>
      </c>
      <c r="B39" s="7"/>
      <c r="D39" s="18" t="s">
        <v>170</v>
      </c>
      <c r="E39" s="24"/>
      <c r="G39" s="125" t="s">
        <v>159</v>
      </c>
      <c r="L39" s="18" t="s">
        <v>160</v>
      </c>
    </row>
    <row r="40" spans="1:17" ht="15" x14ac:dyDescent="0.25">
      <c r="A40" s="7" t="str">
        <f>+Инвойс!A5</f>
        <v>ООО «NEW AGROQUVA»</v>
      </c>
      <c r="B40" s="9"/>
    </row>
    <row r="41" spans="1:17" ht="15" x14ac:dyDescent="0.25">
      <c r="A41" s="7"/>
      <c r="B41" s="9"/>
    </row>
    <row r="42" spans="1:17" ht="15" x14ac:dyDescent="0.25">
      <c r="A42" s="7"/>
      <c r="B42" s="9"/>
    </row>
    <row r="43" spans="1:17" ht="15" x14ac:dyDescent="0.25">
      <c r="A43" s="7"/>
      <c r="B43" s="9"/>
    </row>
    <row r="44" spans="1:17" ht="15" x14ac:dyDescent="0.25">
      <c r="A44" s="8"/>
      <c r="B44" s="9"/>
    </row>
    <row r="45" spans="1:17" x14ac:dyDescent="0.2">
      <c r="A45" s="4"/>
    </row>
    <row r="55" spans="7:12" x14ac:dyDescent="0.2">
      <c r="G55" s="18" t="str">
        <f>+[1]Инвойс!G13</f>
        <v xml:space="preserve">Грузополучатель: </v>
      </c>
      <c r="L55" s="127" t="s">
        <v>161</v>
      </c>
    </row>
    <row r="56" spans="7:12" x14ac:dyDescent="0.2">
      <c r="G56" s="25" t="str">
        <f>+[1]Инвойс!G14</f>
        <v>OOO «Сармант-ЮГ»</v>
      </c>
    </row>
  </sheetData>
  <mergeCells count="54">
    <mergeCell ref="B1:E1"/>
    <mergeCell ref="G9:M9"/>
    <mergeCell ref="G10:M10"/>
    <mergeCell ref="G11:M11"/>
    <mergeCell ref="G17:M17"/>
    <mergeCell ref="G8:M8"/>
    <mergeCell ref="G18:M18"/>
    <mergeCell ref="G15:M15"/>
    <mergeCell ref="G16:M16"/>
    <mergeCell ref="E35:M35"/>
    <mergeCell ref="A36:M36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A37:M37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4:B34"/>
    <mergeCell ref="A21:D21"/>
    <mergeCell ref="C23:M23"/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</mergeCells>
  <pageMargins left="0.7" right="0.7" top="0.75" bottom="0.75" header="0.3" footer="0.3"/>
  <pageSetup paperSize="9" scale="61" orientation="portrait" verticalDpi="200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247650</xdr:colOff>
                <xdr:row>41</xdr:row>
                <xdr:rowOff>152400</xdr:rowOff>
              </from>
              <to>
                <xdr:col>2</xdr:col>
                <xdr:colOff>266700</xdr:colOff>
                <xdr:row>55</xdr:row>
                <xdr:rowOff>57150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Pict="0" r:id="rId7">
            <anchor moveWithCells="1" sizeWithCells="1">
              <from>
                <xdr:col>2</xdr:col>
                <xdr:colOff>304800</xdr:colOff>
                <xdr:row>41</xdr:row>
                <xdr:rowOff>38100</xdr:rowOff>
              </from>
              <to>
                <xdr:col>3</xdr:col>
                <xdr:colOff>581025</xdr:colOff>
                <xdr:row>45</xdr:row>
                <xdr:rowOff>47625</xdr:rowOff>
              </to>
            </anchor>
          </objectPr>
        </oleObject>
      </mc:Choice>
      <mc:Fallback>
        <oleObject progId="PBrush" shapeId="205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topLeftCell="A4" workbookViewId="0">
      <selection activeCell="A17" sqref="A17:K18"/>
    </sheetView>
  </sheetViews>
  <sheetFormatPr defaultRowHeight="12.75" x14ac:dyDescent="0.2"/>
  <sheetData>
    <row r="1" spans="1:11" ht="28.5" customHeight="1" x14ac:dyDescent="0.2">
      <c r="A1" s="169" t="s">
        <v>120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</row>
    <row r="2" spans="1:11" x14ac:dyDescent="0.2">
      <c r="A2" s="18" t="s">
        <v>121</v>
      </c>
    </row>
    <row r="5" spans="1:11" ht="12.75" customHeight="1" x14ac:dyDescent="0.2">
      <c r="A5" s="169" t="s">
        <v>150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</row>
    <row r="6" spans="1:11" x14ac:dyDescent="0.2">
      <c r="A6" s="18" t="s">
        <v>122</v>
      </c>
    </row>
    <row r="9" spans="1:11" ht="12.75" customHeight="1" x14ac:dyDescent="0.2">
      <c r="A9" s="169" t="s">
        <v>114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</row>
    <row r="10" spans="1:11" x14ac:dyDescent="0.2">
      <c r="A10" s="18" t="s">
        <v>115</v>
      </c>
    </row>
    <row r="13" spans="1:11" ht="12.75" customHeight="1" x14ac:dyDescent="0.2">
      <c r="A13" s="169" t="s">
        <v>123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</row>
    <row r="14" spans="1:11" x14ac:dyDescent="0.2">
      <c r="A14" s="18" t="s">
        <v>124</v>
      </c>
    </row>
    <row r="17" spans="1:14" ht="12.75" customHeight="1" x14ac:dyDescent="0.2">
      <c r="A17" s="169" t="s">
        <v>125</v>
      </c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M17" s="70" t="s">
        <v>132</v>
      </c>
    </row>
    <row r="18" spans="1:14" x14ac:dyDescent="0.2">
      <c r="A18" s="18" t="s">
        <v>126</v>
      </c>
      <c r="M18" s="70" t="s">
        <v>133</v>
      </c>
    </row>
    <row r="20" spans="1:14" x14ac:dyDescent="0.2">
      <c r="N20" s="168" t="s">
        <v>134</v>
      </c>
    </row>
    <row r="21" spans="1:14" ht="12.75" customHeight="1" x14ac:dyDescent="0.2">
      <c r="A21" s="169" t="s">
        <v>127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N21" s="152"/>
    </row>
    <row r="22" spans="1:14" x14ac:dyDescent="0.2">
      <c r="A22" s="18" t="s">
        <v>128</v>
      </c>
    </row>
    <row r="25" spans="1:14" ht="12.75" customHeight="1" x14ac:dyDescent="0.2">
      <c r="A25" s="169" t="s">
        <v>129</v>
      </c>
      <c r="B25" s="169"/>
      <c r="C25" s="169"/>
      <c r="D25" s="169"/>
      <c r="E25" s="169"/>
      <c r="F25" s="169"/>
      <c r="G25" s="169"/>
      <c r="H25" s="169"/>
      <c r="I25" s="169"/>
      <c r="J25" s="169"/>
      <c r="K25" s="169"/>
    </row>
    <row r="26" spans="1:14" x14ac:dyDescent="0.2">
      <c r="A26" s="18" t="s">
        <v>130</v>
      </c>
    </row>
    <row r="29" spans="1:14" ht="12.75" customHeight="1" x14ac:dyDescent="0.2">
      <c r="A29" s="169" t="s">
        <v>135</v>
      </c>
      <c r="B29" s="169"/>
      <c r="C29" s="169"/>
      <c r="D29" s="169"/>
      <c r="E29" s="169"/>
      <c r="F29" s="169"/>
      <c r="G29" s="169"/>
      <c r="H29" s="169"/>
      <c r="I29" s="169"/>
      <c r="J29" s="169"/>
      <c r="K29" s="169"/>
    </row>
    <row r="30" spans="1:14" x14ac:dyDescent="0.2">
      <c r="A30" s="18" t="s">
        <v>151</v>
      </c>
    </row>
    <row r="32" spans="1:14" x14ac:dyDescent="0.2">
      <c r="A32" s="170" t="s">
        <v>152</v>
      </c>
      <c r="B32" s="170"/>
      <c r="C32" s="170"/>
      <c r="D32" s="170"/>
      <c r="E32" s="170"/>
      <c r="F32" s="170"/>
      <c r="G32" s="170"/>
      <c r="H32" s="170"/>
      <c r="I32" s="170"/>
      <c r="J32" s="170"/>
      <c r="K32" s="170"/>
    </row>
    <row r="33" spans="1:11" x14ac:dyDescent="0.2">
      <c r="A33" s="18" t="s">
        <v>153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70" t="s">
        <v>154</v>
      </c>
      <c r="B35" s="170"/>
      <c r="C35" s="170"/>
      <c r="D35" s="170"/>
      <c r="E35" s="170"/>
      <c r="F35" s="170"/>
      <c r="G35" s="170"/>
      <c r="H35" s="170"/>
      <c r="I35" s="170"/>
      <c r="J35" s="170"/>
      <c r="K35" s="170"/>
    </row>
    <row r="36" spans="1:11" x14ac:dyDescent="0.2">
      <c r="A36" s="18" t="s">
        <v>155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A32:K32"/>
    <mergeCell ref="A35:K35"/>
    <mergeCell ref="A1:K1"/>
    <mergeCell ref="A5:K5"/>
    <mergeCell ref="A9:K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3" t="s">
        <v>32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</row>
    <row r="2" spans="1:19" ht="15.75" x14ac:dyDescent="0.25">
      <c r="E2" s="27">
        <f>Инвойс!M34</f>
        <v>12646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Двенадцать тысяч шестьсот сорок шесть долларов США, 00 центов.</v>
      </c>
      <c r="E3" s="31"/>
      <c r="H3" s="32"/>
      <c r="J3" s="32"/>
      <c r="K3" s="32"/>
      <c r="L3" s="32"/>
      <c r="M3" s="33" t="s">
        <v>34</v>
      </c>
      <c r="N3" s="174">
        <f ca="1">TODAY()</f>
        <v>45902</v>
      </c>
      <c r="O3" s="174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Двенадцать тысяч шестьсот сорок шесть долларов США, 00 центов. (в т.ч. НДС - 357,79)</v>
      </c>
      <c r="H4" s="32"/>
      <c r="I4" s="32"/>
      <c r="J4" s="32"/>
      <c r="K4" s="175" t="str">
        <f ca="1">CONCATENATE(" «  ",P3,"  »  ",Q3,"  ",R3," г.")</f>
        <v xml:space="preserve"> «  2  »  сентября  2025 г.</v>
      </c>
      <c r="L4" s="175"/>
      <c r="M4" s="175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двенадцать тысяч шестьсот сорок шесть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двенадцать тысяч шестьсот сорок шесть долларов США, 00 центов. (в т.ч. НДС - 357,79)</v>
      </c>
      <c r="C6"/>
      <c r="D6"/>
      <c r="E6"/>
      <c r="H6" s="39"/>
    </row>
    <row r="7" spans="1:19" x14ac:dyDescent="0.2">
      <c r="D7" s="33"/>
      <c r="H7" s="176" t="s">
        <v>38</v>
      </c>
      <c r="I7" s="176"/>
      <c r="J7" s="176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6"/>
      <c r="I8" s="176"/>
      <c r="J8" s="176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6"/>
      <c r="I9" s="176"/>
      <c r="J9" s="176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двенадцать тысяч </v>
      </c>
      <c r="D10" s="47"/>
      <c r="E10" s="48"/>
      <c r="F10" s="41" t="str">
        <f>PROPER(F9)</f>
        <v>Д</v>
      </c>
      <c r="G10" s="42"/>
      <c r="H10" s="176"/>
      <c r="I10" s="176"/>
      <c r="J10" s="176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шестьсот сорок шесть долларов США, </v>
      </c>
      <c r="D11" s="47"/>
      <c r="E11" s="48"/>
      <c r="H11" s="176"/>
      <c r="I11" s="176"/>
      <c r="J11" s="176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45902</v>
      </c>
    </row>
    <row r="13" spans="1:19" s="43" customFormat="1" x14ac:dyDescent="0.2">
      <c r="A13" s="49"/>
      <c r="D13" s="51"/>
      <c r="E13" s="52">
        <f>TRUNC(E2)</f>
        <v>12646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12</v>
      </c>
      <c r="B25" s="47">
        <f>TRUNC(RIGHT(A25))</f>
        <v>2</v>
      </c>
      <c r="C25" s="51">
        <f>IF(B24=1,B25+10,IF(B25=0,0,B25))</f>
        <v>12</v>
      </c>
      <c r="D25" s="43" t="str">
        <f>IF(AND(C25&gt;9,C25&lt;16),IF(C25=10,D34,IF(C25=11,D35,IF(C25=12,D36,IF(C25=13,D37,IF(C25=14,D38,IF(C25=15,D39,)))))),"")</f>
        <v xml:space="preserve">двенадцать </v>
      </c>
      <c r="E25" s="56" t="str">
        <f>IF(B25=1,B34,IF(B25=2,B35,IF(B25=3,A36,IF(B25=4,A37,IF(B25=5,A38,IF(B25=6,A39,IF(B25=7,A40,IF(B25=8,A41,A42))))))))</f>
        <v xml:space="preserve">две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12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126</v>
      </c>
      <c r="B27" s="47">
        <f>TRUNC(RIGHT(A27))</f>
        <v>6</v>
      </c>
      <c r="C27" s="51">
        <f>B27</f>
        <v>6</v>
      </c>
      <c r="E27" s="55" t="str">
        <f>IF(B27=1,E43,IF(B27=2,G35,IF(B27=3,G36,IF(B27=4,G37,IF(B27=5,G38,IF(B27=6,G39,IF(B27=7,G40,IF(B27=8,G41,G42))))))))</f>
        <v xml:space="preserve">шестьсот </v>
      </c>
    </row>
    <row r="28" spans="1:9" s="43" customFormat="1" x14ac:dyDescent="0.2">
      <c r="A28" s="54">
        <f>TRUNC(A29/10)</f>
        <v>1264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12646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646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7" t="s">
        <v>81</v>
      </c>
      <c r="B44" s="177"/>
      <c r="C44" s="177"/>
      <c r="D44" s="177"/>
      <c r="E44" s="177"/>
      <c r="F44" s="177"/>
      <c r="G44" s="177"/>
      <c r="H44" s="177"/>
      <c r="I44" s="177"/>
      <c r="J44" s="172" t="s">
        <v>82</v>
      </c>
      <c r="K44" s="172"/>
    </row>
    <row r="45" spans="1:11" s="43" customFormat="1" x14ac:dyDescent="0.2">
      <c r="A45" s="177"/>
      <c r="B45" s="177"/>
      <c r="C45" s="177"/>
      <c r="D45" s="177"/>
      <c r="E45" s="177"/>
      <c r="F45" s="177"/>
      <c r="G45" s="177"/>
      <c r="H45" s="177"/>
      <c r="I45" s="177"/>
      <c r="J45" s="172"/>
      <c r="K45" s="172"/>
    </row>
    <row r="46" spans="1:11" s="43" customFormat="1" x14ac:dyDescent="0.2">
      <c r="B46" s="61"/>
      <c r="C46" s="61"/>
      <c r="G46" s="171" t="s">
        <v>83</v>
      </c>
      <c r="H46" s="171"/>
      <c r="I46" s="171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2" t="s">
        <v>85</v>
      </c>
      <c r="B100" s="172"/>
      <c r="C100" s="172"/>
      <c r="D100" s="172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2025-09-02T06:10:22Z</cp:lastPrinted>
  <dcterms:created xsi:type="dcterms:W3CDTF">1996-10-14T23:33:28Z</dcterms:created>
  <dcterms:modified xsi:type="dcterms:W3CDTF">2025-09-02T06:10:27Z</dcterms:modified>
</cp:coreProperties>
</file>