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Override PartName="/xl/embeddings/oleObject3.bin" ContentType="application/vnd.openxmlformats-officedocument.oleObject"/>
  <Override PartName="/xl/embeddings/oleObject4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25725" calcMode="autoNoTable"/>
</workbook>
</file>

<file path=xl/calcChain.xml><?xml version="1.0" encoding="utf-8"?>
<calcChain xmlns="http://schemas.openxmlformats.org/spreadsheetml/2006/main">
  <c r="G52" i="7"/>
  <c r="G53"/>
  <c r="A37"/>
  <c r="I30"/>
  <c r="H30"/>
  <c r="G30"/>
  <c r="E30"/>
  <c r="D30"/>
  <c r="C30"/>
  <c r="B30"/>
  <c r="A30"/>
  <c r="E26"/>
  <c r="C24"/>
  <c r="G20"/>
  <c r="G19"/>
  <c r="G18"/>
  <c r="G17"/>
  <c r="G16"/>
  <c r="G15"/>
  <c r="G14"/>
  <c r="G11"/>
  <c r="G10"/>
  <c r="G9"/>
  <c r="G8"/>
  <c r="G7"/>
  <c r="G6"/>
  <c r="G5"/>
  <c r="A21"/>
  <c r="A20"/>
  <c r="A19"/>
  <c r="A18"/>
  <c r="A17"/>
  <c r="A16"/>
  <c r="A15"/>
  <c r="A14"/>
  <c r="A12"/>
  <c r="A11"/>
  <c r="A10"/>
  <c r="A9"/>
  <c r="A8"/>
  <c r="A7"/>
  <c r="A6"/>
  <c r="A5"/>
  <c r="C2"/>
  <c r="F1"/>
  <c r="E31" l="1"/>
  <c r="E31" i="2" l="1"/>
  <c r="G31" l="1"/>
  <c r="G31" i="7" s="1"/>
  <c r="H31" i="2"/>
  <c r="H31" i="7" s="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C10"/>
  <c r="B9"/>
  <c r="B8"/>
  <c r="B7"/>
  <c r="B4"/>
  <c r="B3"/>
  <c r="B2"/>
  <c r="J30" i="2"/>
  <c r="M30" l="1"/>
  <c r="M30" i="7" s="1"/>
  <c r="J30"/>
  <c r="J31" i="2"/>
  <c r="J31" i="7" s="1"/>
  <c r="S3" i="3"/>
  <c r="S4"/>
  <c r="P3"/>
  <c r="R3"/>
  <c r="Q3" l="1"/>
  <c r="K4" s="1"/>
  <c r="M31" i="2"/>
  <c r="E2" i="3" l="1"/>
  <c r="E13" s="1"/>
  <c r="A29" s="1"/>
  <c r="A28" s="1"/>
  <c r="B28" s="1"/>
  <c r="M31" i="7"/>
  <c r="A27" i="3" l="1"/>
  <c r="A25" s="1"/>
  <c r="A31"/>
  <c r="C31" s="1"/>
  <c r="C32" s="1"/>
  <c r="E32" s="1"/>
  <c r="B29"/>
  <c r="E29" s="1"/>
  <c r="C28"/>
  <c r="E28" s="1"/>
  <c r="B27" l="1"/>
  <c r="C27" s="1"/>
  <c r="A12"/>
  <c r="C29"/>
  <c r="F29" s="1"/>
  <c r="E31"/>
  <c r="B25"/>
  <c r="E25" s="1"/>
  <c r="A24"/>
  <c r="E27" l="1"/>
  <c r="E30"/>
  <c r="D29"/>
  <c r="B24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<sst xmlns="http://schemas.openxmlformats.org/spreadsheetml/2006/main" count="218" uniqueCount="175">
  <si>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</si>
  <si>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</si>
  <si>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</si>
  <si>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</si>
  <si>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</si>
  <si>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</si>
  <si>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</si>
  <si>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</si>
  <si>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</si>
  <si>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</si>
  <si>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</si>
  <si>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</si>
  <si>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</si>
  <si>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</si>
  <si>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</si>
  <si>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</si>
  <si>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</si>
  <si>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</si>
  <si>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</si>
  <si>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</si>
  <si>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</si>
  <si>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</si>
  <si>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</si>
  <si>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</si>
  <si>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</si>
  <si>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</si>
  <si>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</si>
  <si>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</si>
  <si>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</si>
  <si>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</si>
  <si>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</si>
  <si>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</si>
  <si>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</si>
  <si>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</si>
  <si>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</si>
  <si>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</si>
  <si>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</si>
  <si>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</si>
  <si>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</si>
  <si>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</si>
  <si>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</si>
  <si>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</si>
  <si>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</si>
  <si>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</si>
  <si>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</si>
  <si>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</si>
  <si>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</si>
  <si>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</si>
  <si>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</si>
  <si>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</si>
  <si>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</si>
  <si>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</si>
  <si>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</si>
  <si>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</si>
  <si>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</si>
  <si>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</si>
  <si>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</si>
  <si>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</si>
  <si>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</si>
  <si>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</si>
  <si>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</si>
  <si>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</si>
  <si>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</si>
  <si>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</si>
  <si>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</si>
  <si>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</si>
  <si>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</si>
  <si>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</si>
  <si>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</si>
  <si>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</si>
  <si>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</si>
  <si>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</si>
  <si>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</si>
  <si>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</si>
  <si>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</si>
  <si>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</si>
  <si>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</si>
  <si>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</si>
  <si>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</si>
  <si>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</si>
  <si>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</si>
  <si>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</si>
  <si>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</si>
  <si>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</si>
  <si>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</si>
  <si>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</si>
  <si>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</si>
  <si>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</si>
  <si>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</si>
  <si>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</si>
  <si>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</si>
  <si>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</si>
  <si>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</si>
  <si>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</si>
  <si>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</si>
  <si>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</si>
  <si>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</si>
  <si>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</si>
  <si>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</si>
  <si>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</si>
  <si>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</si>
  <si>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</si>
  <si>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</si>
  <si>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</si>
  <si>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</si>
  <si>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</si>
  <si>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</si>
  <si>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</si>
  <si>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</si>
  <si>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</si>
  <si>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</si>
  <si>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</si>
  <si>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</si>
  <si>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</si>
  <si>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</si>
  <si>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</si>
  <si>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</si>
  <si>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</si>
  <si>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</si>
  <si>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</si>
  <si>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</si>
  <si>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</si>
  <si>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</si>
  <si>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</si>
  <si>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</si>
  <si>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</si>
  <si>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</si>
  <si>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</si>
  <si>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</si>
  <si>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</si>
  <si>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</si>
  <si>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</si>
  <si>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</si>
  <si>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</si>
  <si>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</si>
  <si>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</si>
  <si>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</si>
  <si>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</si>
  <si>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</si>
  <si>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</si>
  <si>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</si>
  <si>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</si>
  <si>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</si>
  <si>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</si>
  <si>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</si>
  <si>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</si>
  <si>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</si>
  <si>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</si>
  <si>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</si>
  <si>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</si>
  <si>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</si>
  <si>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</si>
  <si>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</si>
  <si>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</si>
  <si>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</si>
  <si>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</si>
  <si>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</si>
  <si>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</si>
  <si>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</si>
  <si>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</si>
  <si>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</si>
  <si>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</si>
  <si>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</si>
  <si>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</si>
  <si>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</si>
  <si>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</si>
  <si>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</si>
  <si>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</si>
  <si>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</si>
  <si>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</si>
  <si>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</si>
  <si>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 xml:space="preserve"> 09.09.2025г.</t>
  </si>
  <si>
    <t>ИНВОЙС № S-622 от</t>
  </si>
  <si>
    <t>30937YBA/307010AA</t>
  </si>
  <si>
    <t>Спецификация № S-622 от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</si>
</sst>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-%20AAZZ-GARDEN-SARMANT%20(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oleObject" Target="../embeddings/oleObject4.bin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47" t="s">
        <v>172</v>
      </c>
      <c r="D1" s="147"/>
      <c r="E1" s="147"/>
      <c r="F1" s="146" t="s">
        <v>171</v>
      </c>
      <c r="G1" s="146"/>
      <c r="H1" s="146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8" t="s">
        <v>162</v>
      </c>
      <c r="D2" s="148"/>
      <c r="E2" s="148"/>
      <c r="F2" s="148"/>
      <c r="G2" s="148"/>
      <c r="H2" s="148"/>
      <c r="I2" s="19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>
      <c r="A5" s="149" t="s">
        <v>163</v>
      </c>
      <c r="B5" s="149"/>
      <c r="C5" s="149"/>
      <c r="D5" s="149"/>
      <c r="E5" s="149"/>
      <c r="F5" s="6"/>
      <c r="G5" s="140" t="s">
        <v>143</v>
      </c>
      <c r="H5" s="140"/>
      <c r="I5" s="140"/>
      <c r="J5" s="140"/>
      <c r="K5" s="140"/>
      <c r="L5" s="140"/>
      <c r="M5" s="140"/>
    </row>
    <row r="6" spans="1:15" ht="15">
      <c r="A6" s="123" t="s">
        <v>140</v>
      </c>
      <c r="B6" s="123"/>
      <c r="C6" s="123"/>
      <c r="D6" s="123"/>
      <c r="E6" s="123"/>
      <c r="F6" s="7"/>
      <c r="G6" s="136" t="s">
        <v>144</v>
      </c>
      <c r="H6" s="137"/>
      <c r="I6" s="137"/>
      <c r="J6" s="137"/>
      <c r="K6" s="137"/>
      <c r="L6" s="137"/>
      <c r="M6" s="137"/>
      <c r="N6" s="4"/>
    </row>
    <row r="7" spans="1:15" ht="1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>
      <c r="A12" s="145" t="s">
        <v>169</v>
      </c>
      <c r="B12" s="145"/>
      <c r="C12" s="145"/>
      <c r="D12" s="145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>
      <c r="A13" s="138" t="s">
        <v>31</v>
      </c>
      <c r="B13" s="138"/>
      <c r="C13" s="138"/>
      <c r="D13" s="138"/>
      <c r="E13" s="138"/>
      <c r="G13" s="138" t="s">
        <v>21</v>
      </c>
      <c r="H13" s="139"/>
      <c r="I13" s="139"/>
      <c r="J13" s="139"/>
      <c r="K13" s="139"/>
      <c r="L13" s="139"/>
      <c r="M13" s="139"/>
    </row>
    <row r="14" spans="1:15" ht="14.25" customHeight="1">
      <c r="A14" s="149" t="s">
        <v>163</v>
      </c>
      <c r="B14" s="149"/>
      <c r="C14" s="149"/>
      <c r="D14" s="149"/>
      <c r="E14" s="149"/>
      <c r="F14" s="6"/>
      <c r="G14" s="140" t="s">
        <v>105</v>
      </c>
      <c r="H14" s="140"/>
      <c r="I14" s="140"/>
      <c r="J14" s="140"/>
      <c r="K14" s="140"/>
      <c r="L14" s="140"/>
      <c r="M14" s="140"/>
    </row>
    <row r="15" spans="1:15" ht="13.9" customHeight="1">
      <c r="A15" s="123" t="s">
        <v>140</v>
      </c>
      <c r="B15" s="123"/>
      <c r="C15" s="123"/>
      <c r="D15" s="123"/>
      <c r="E15" s="123"/>
      <c r="F15" s="7"/>
      <c r="G15" s="136" t="s">
        <v>106</v>
      </c>
      <c r="H15" s="137"/>
      <c r="I15" s="137"/>
      <c r="J15" s="137"/>
      <c r="K15" s="137"/>
      <c r="L15" s="137"/>
      <c r="M15" s="137"/>
    </row>
    <row r="16" spans="1:15" ht="15">
      <c r="A16" s="123" t="s">
        <v>164</v>
      </c>
      <c r="B16" s="123"/>
      <c r="C16" s="123"/>
      <c r="D16" s="123"/>
      <c r="E16" s="123"/>
      <c r="F16" s="63"/>
      <c r="G16" s="136" t="s">
        <v>107</v>
      </c>
      <c r="H16" s="136"/>
      <c r="I16" s="136"/>
      <c r="J16" s="136"/>
      <c r="K16" s="136"/>
      <c r="L16" s="136"/>
      <c r="M16" s="136"/>
    </row>
    <row r="17" spans="1:17" ht="15" customHeight="1">
      <c r="A17" s="8" t="s">
        <v>165</v>
      </c>
      <c r="B17" s="8"/>
      <c r="C17" s="8"/>
      <c r="D17" s="8"/>
      <c r="E17" s="8"/>
      <c r="F17" s="63"/>
      <c r="G17" s="7" t="s">
        <v>108</v>
      </c>
      <c r="H17" s="23"/>
      <c r="I17" s="23"/>
      <c r="J17" s="23"/>
      <c r="K17" s="23"/>
      <c r="L17" s="23"/>
      <c r="M17" s="23"/>
    </row>
    <row r="18" spans="1:17" ht="15">
      <c r="A18" s="8" t="s">
        <v>166</v>
      </c>
      <c r="B18" s="8"/>
      <c r="C18" s="8"/>
      <c r="D18" s="8"/>
      <c r="E18" s="8"/>
      <c r="F18" s="7"/>
      <c r="G18" s="8" t="s">
        <v>109</v>
      </c>
      <c r="H18" s="8"/>
      <c r="I18" s="8"/>
      <c r="J18" s="8"/>
      <c r="K18" s="8"/>
      <c r="L18" s="8"/>
      <c r="M18" s="8"/>
    </row>
    <row r="19" spans="1:17" ht="15">
      <c r="A19" s="123" t="s">
        <v>167</v>
      </c>
      <c r="B19" s="123"/>
      <c r="C19" s="123"/>
      <c r="D19" s="123"/>
      <c r="E19" s="123"/>
      <c r="F19" s="7"/>
      <c r="G19" s="7" t="s">
        <v>110</v>
      </c>
      <c r="H19" s="23"/>
      <c r="I19" s="23"/>
      <c r="J19" s="23"/>
      <c r="K19" s="23"/>
      <c r="L19" s="23"/>
      <c r="M19" s="23"/>
    </row>
    <row r="20" spans="1:17" ht="15">
      <c r="A20" s="123" t="s">
        <v>168</v>
      </c>
      <c r="B20" s="8"/>
      <c r="C20" s="8"/>
      <c r="D20" s="8"/>
      <c r="E20" s="8"/>
      <c r="F20" s="7"/>
      <c r="G20" s="7" t="s">
        <v>111</v>
      </c>
      <c r="H20" s="23"/>
      <c r="I20" s="23"/>
      <c r="J20" s="23"/>
    </row>
    <row r="21" spans="1:17" ht="73.5" customHeight="1">
      <c r="A21" s="145" t="s">
        <v>169</v>
      </c>
      <c r="B21" s="145"/>
      <c r="C21" s="145"/>
      <c r="D21" s="145"/>
      <c r="E21" s="8"/>
      <c r="G21" s="7"/>
      <c r="H21" s="23"/>
      <c r="I21" s="23"/>
      <c r="J21" s="23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2" t="s">
        <v>150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</row>
    <row r="24" spans="1:17" ht="15.75">
      <c r="A24" s="20" t="s">
        <v>22</v>
      </c>
      <c r="C24" s="18" t="s">
        <v>123</v>
      </c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3" t="s">
        <v>173</v>
      </c>
      <c r="F26" s="134"/>
      <c r="G26" s="134"/>
      <c r="J26" s="21"/>
    </row>
    <row r="27" spans="1:17" ht="34.5" customHeight="1">
      <c r="A27" s="67" t="s">
        <v>119</v>
      </c>
      <c r="C27" s="18"/>
      <c r="E27" s="22"/>
      <c r="F27" s="22"/>
      <c r="G27" s="22"/>
      <c r="J27" s="21"/>
    </row>
    <row r="28" spans="1:17" ht="24" customHeight="1">
      <c r="A28" s="128" t="s">
        <v>1</v>
      </c>
      <c r="B28" s="128" t="s">
        <v>2</v>
      </c>
      <c r="C28" s="128" t="s">
        <v>3</v>
      </c>
      <c r="D28" s="128" t="s">
        <v>4</v>
      </c>
      <c r="E28" s="128" t="s">
        <v>5</v>
      </c>
      <c r="F28" s="128" t="s">
        <v>6</v>
      </c>
      <c r="G28" s="130" t="s">
        <v>7</v>
      </c>
      <c r="H28" s="131"/>
      <c r="I28" s="128" t="s">
        <v>8</v>
      </c>
      <c r="J28" s="110" t="s">
        <v>9</v>
      </c>
      <c r="K28" s="130" t="s">
        <v>10</v>
      </c>
      <c r="L28" s="131"/>
      <c r="M28" s="128" t="s">
        <v>11</v>
      </c>
    </row>
    <row r="29" spans="1:17" ht="32.25">
      <c r="A29" s="129"/>
      <c r="B29" s="129"/>
      <c r="C29" s="129"/>
      <c r="D29" s="129"/>
      <c r="E29" s="129"/>
      <c r="F29" s="129"/>
      <c r="G29" s="110" t="s">
        <v>12</v>
      </c>
      <c r="H29" s="110" t="s">
        <v>13</v>
      </c>
      <c r="I29" s="129"/>
      <c r="J29" s="111" t="s">
        <v>14</v>
      </c>
      <c r="K29" s="10" t="s">
        <v>15</v>
      </c>
      <c r="L29" s="10" t="s">
        <v>16</v>
      </c>
      <c r="M29" s="129"/>
    </row>
    <row r="30" spans="1:17" ht="30">
      <c r="A30" s="124">
        <v>1</v>
      </c>
      <c r="B30" s="100" t="s">
        <v>142</v>
      </c>
      <c r="C30" s="106" t="s">
        <v>141</v>
      </c>
      <c r="D30" s="108" t="s">
        <v>120</v>
      </c>
      <c r="E30" s="100">
        <v>3704</v>
      </c>
      <c r="F30" s="114" t="s">
        <v>27</v>
      </c>
      <c r="G30" s="105">
        <v>22817</v>
      </c>
      <c r="H30" s="105">
        <v>20224</v>
      </c>
      <c r="I30" s="107">
        <v>1.05</v>
      </c>
      <c r="J30" s="13">
        <f t="shared" ref="J30" si="0">H30*I30</f>
        <v>21235.200000000001</v>
      </c>
      <c r="K30" s="12">
        <v>0</v>
      </c>
      <c r="L30" s="12">
        <v>0</v>
      </c>
      <c r="M30" s="13">
        <f t="shared" ref="M30" si="1">J30</f>
        <v>21235.200000000001</v>
      </c>
      <c r="O30" s="99"/>
      <c r="Q30" s="99"/>
    </row>
    <row r="31" spans="1:17" ht="14.25">
      <c r="A31" s="143" t="s">
        <v>0</v>
      </c>
      <c r="B31" s="144"/>
      <c r="C31" s="14"/>
      <c r="D31" s="15"/>
      <c r="E31" s="64">
        <f>SUM(E30:E30)</f>
        <v>3704</v>
      </c>
      <c r="F31" s="15"/>
      <c r="G31" s="64">
        <f>SUM(G30:G30)</f>
        <v>22817</v>
      </c>
      <c r="H31" s="64">
        <f>SUM(H30:H30)</f>
        <v>20224</v>
      </c>
      <c r="I31" s="101"/>
      <c r="J31" s="17">
        <f>SUM(J30:J30)</f>
        <v>21235.200000000001</v>
      </c>
      <c r="K31" s="16"/>
      <c r="L31" s="16"/>
      <c r="M31" s="17">
        <f>SUM(M30:M30)</f>
        <v>21235.200000000001</v>
      </c>
      <c r="P31" s="66"/>
    </row>
    <row r="32" spans="1:17" ht="13.5">
      <c r="A32" s="2" t="s">
        <v>17</v>
      </c>
      <c r="B32" s="3"/>
      <c r="C32" s="11"/>
      <c r="D32" s="11"/>
      <c r="E32" s="141" t="str">
        <f>Лист1!B3</f>
        <v>двадцать одна тысяча двести тридцать пять долларов США, 20 центов.</v>
      </c>
      <c r="F32" s="142"/>
      <c r="G32" s="142"/>
      <c r="H32" s="142"/>
      <c r="I32" s="142"/>
      <c r="J32" s="142"/>
      <c r="K32" s="142"/>
      <c r="L32" s="142"/>
      <c r="M32" s="142"/>
    </row>
    <row r="33" spans="1:14" ht="20.2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>
      <c r="A34" s="135" t="s">
        <v>118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>
      <c r="A36" s="7" t="s">
        <v>28</v>
      </c>
      <c r="B36" s="7"/>
      <c r="D36" s="25" t="s">
        <v>170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legacyDrawing r:id="rId2"/>
  <oleObjects>
    <oleObject progId="PBrush" shapeId="4097" r:id="rId3"/>
    <oleObject progId="PBrush" shapeId="4098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zoomScale="115" zoomScaleNormal="115" workbookViewId="0">
      <selection activeCell="F25" sqref="F25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ООО «NEW AGROQUVA»</v>
      </c>
    </row>
    <row r="3" spans="1:11" ht="11.25" customHeight="1">
      <c r="B3" s="70" t="str">
        <f>+Инвойс!A6</f>
        <v>Республика Узбекистан, Ферганская область,</v>
      </c>
    </row>
    <row r="4" spans="1:11" ht="11.25" customHeight="1">
      <c r="B4" s="70" t="str">
        <f>+Инвойс!A7</f>
        <v>район Кува, Гулобод МФЙ, ул. Сарбоз, дом 44.</v>
      </c>
    </row>
    <row r="5" spans="1:11" ht="12.75" customHeight="1"/>
    <row r="6" spans="1:11" ht="26.25" customHeight="1"/>
    <row r="7" spans="1:11" ht="12" customHeight="1">
      <c r="B7" s="70" t="str">
        <f>+Инвойс!G14</f>
        <v>OOO «Сармант-ЮГ»</v>
      </c>
    </row>
    <row r="8" spans="1:11">
      <c r="B8" s="70" t="str">
        <f>+Инвойс!G15</f>
        <v xml:space="preserve">196006, город Санкт-Петербург, улица Новорощинская, </v>
      </c>
    </row>
    <row r="9" spans="1:11" ht="12.75" customHeight="1">
      <c r="B9" s="70" t="str">
        <f>+Инвойс!G16</f>
        <v>дом 4, литер А, 1Н помещение 363 офис 609-1</v>
      </c>
    </row>
    <row r="10" spans="1:11" ht="13.5" customHeight="1">
      <c r="B10" s="70" t="s">
        <v>112</v>
      </c>
      <c r="C10" s="70" t="str">
        <f>+Инвойс!G5</f>
        <v>ООО "МЕГАТОРГ"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>
      <c r="A14" s="70" t="s">
        <v>91</v>
      </c>
      <c r="B14" s="70" t="s">
        <v>117</v>
      </c>
    </row>
    <row r="15" spans="1:11" ht="7.5" hidden="1" customHeight="1"/>
    <row r="16" spans="1:11" ht="12" customHeight="1">
      <c r="B16" s="70" t="s">
        <v>137</v>
      </c>
    </row>
    <row r="17" spans="1:9" ht="25.5" customHeight="1"/>
    <row r="18" spans="1:9" ht="13.5" customHeight="1">
      <c r="A18" s="70" t="s">
        <v>92</v>
      </c>
      <c r="B18" s="70" t="s">
        <v>138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0" t="str">
        <f>+CONCATENATE(Инвойс!C1,Инвойс!F1)</f>
        <v>ИНВОЙС № S-622 от 09.09.2025г.</v>
      </c>
      <c r="C24" s="150"/>
      <c r="D24" s="150"/>
      <c r="E24" s="73"/>
      <c r="F24" s="73"/>
      <c r="G24" s="73"/>
      <c r="H24" s="73"/>
      <c r="I24" s="73"/>
    </row>
    <row r="25" spans="1:9">
      <c r="B25" s="151" t="s">
        <v>115</v>
      </c>
      <c r="C25" s="151"/>
      <c r="D25" s="151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2">
        <f>+Инвойс!A30</f>
        <v>1</v>
      </c>
      <c r="C30" s="102">
        <f>+Инвойс!E30</f>
        <v>3704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22817</v>
      </c>
    </row>
    <row r="31" spans="1:9" ht="9" customHeight="1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>
      <c r="B35" s="102"/>
      <c r="C35" s="102"/>
      <c r="D35" s="102"/>
      <c r="E35" s="102"/>
      <c r="F35" s="102"/>
      <c r="G35" s="103"/>
      <c r="H35" s="102"/>
      <c r="I35" s="104"/>
    </row>
    <row r="36" spans="1:9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2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2"/>
      <c r="D45" s="152"/>
    </row>
    <row r="46" spans="1:9" ht="11.25" customHeight="1">
      <c r="B46" s="152"/>
      <c r="C46" s="152"/>
      <c r="D46" s="152"/>
    </row>
    <row r="47" spans="1:9" ht="21" customHeight="1"/>
    <row r="48" spans="1:9" ht="17.25" customHeight="1"/>
    <row r="49" spans="1:6" ht="27" customHeight="1">
      <c r="B49" s="70" t="s">
        <v>139</v>
      </c>
      <c r="D49" s="153" t="str">
        <f>+C22</f>
        <v xml:space="preserve"> 09.09.2025г.</v>
      </c>
      <c r="E49" s="153"/>
      <c r="F49" s="153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30937YBA/307010AA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1" zoomScaleNormal="100" workbookViewId="0">
      <selection activeCell="J35" sqref="J35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1" t="s">
        <v>96</v>
      </c>
      <c r="C2" s="161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2" t="str">
        <f>+Инвойс!E26</f>
        <v>30937YBA/307010AA</v>
      </c>
      <c r="C14" s="162"/>
      <c r="D14" s="162"/>
      <c r="E14" s="162"/>
      <c r="F14" s="162"/>
      <c r="G14" s="162"/>
      <c r="H14" s="163" t="s">
        <v>116</v>
      </c>
      <c r="I14" s="163"/>
      <c r="J14" s="88" t="str">
        <f>+Инвойс!F1</f>
        <v xml:space="preserve"> 09.09.2025г.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S-622 от 09.09.2025г.</v>
      </c>
      <c r="I15" s="164"/>
      <c r="J15" s="164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5"/>
      <c r="F18" s="116">
        <f>+Инвойс!E30</f>
        <v>3704</v>
      </c>
      <c r="G18" s="156" t="str">
        <f>+CMR!F30</f>
        <v>Виноград свежий столовых сортов</v>
      </c>
      <c r="H18" s="156"/>
      <c r="I18" s="117"/>
      <c r="J18" s="118"/>
    </row>
    <row r="19" spans="2:10" ht="11.25" customHeight="1">
      <c r="B19" s="91"/>
      <c r="E19" s="115"/>
      <c r="F19" s="119" t="str">
        <f>+Инвойс!D30</f>
        <v>Пласт. ящик</v>
      </c>
      <c r="G19" s="154" t="str">
        <f>+Инвойс!C30</f>
        <v>0806101001</v>
      </c>
      <c r="H19" s="155"/>
      <c r="I19" s="120" t="s">
        <v>103</v>
      </c>
      <c r="J19" s="118">
        <f>+Инвойс!G30</f>
        <v>22817</v>
      </c>
    </row>
    <row r="20" spans="2:10" ht="13.5" customHeight="1">
      <c r="B20" s="83"/>
      <c r="E20" s="121"/>
      <c r="F20" s="116"/>
      <c r="G20" s="156"/>
      <c r="H20" s="156"/>
      <c r="I20" s="117"/>
      <c r="J20" s="118"/>
    </row>
    <row r="21" spans="2:10" ht="13.5" customHeight="1">
      <c r="B21" s="83"/>
      <c r="E21" s="121"/>
      <c r="F21" s="119"/>
      <c r="G21" s="154"/>
      <c r="H21" s="155"/>
      <c r="I21" s="120"/>
      <c r="J21" s="118"/>
    </row>
    <row r="22" spans="2:10" ht="12.75" customHeight="1">
      <c r="B22" s="83"/>
      <c r="E22" s="121"/>
      <c r="F22" s="116"/>
      <c r="G22" s="156"/>
      <c r="H22" s="156"/>
      <c r="I22" s="117"/>
      <c r="J22" s="118"/>
    </row>
    <row r="23" spans="2:10" ht="14.25" customHeight="1">
      <c r="B23" s="83"/>
      <c r="E23" s="121"/>
      <c r="F23" s="119"/>
      <c r="G23" s="154"/>
      <c r="H23" s="155"/>
      <c r="I23" s="120"/>
      <c r="J23" s="118"/>
    </row>
    <row r="24" spans="2:10" ht="12.75" customHeight="1">
      <c r="B24" s="87"/>
      <c r="E24" s="121"/>
      <c r="F24" s="116"/>
      <c r="G24" s="156"/>
      <c r="H24" s="156"/>
      <c r="I24" s="117"/>
      <c r="J24" s="118"/>
    </row>
    <row r="25" spans="2:10" ht="12.75" customHeight="1">
      <c r="B25" s="87"/>
      <c r="E25" s="121"/>
      <c r="F25" s="119"/>
      <c r="G25" s="154"/>
      <c r="H25" s="155"/>
      <c r="I25" s="120"/>
      <c r="J25" s="118"/>
    </row>
    <row r="26" spans="2:10" ht="12" customHeight="1">
      <c r="B26" s="87"/>
      <c r="E26" s="121"/>
      <c r="F26" s="116"/>
      <c r="G26" s="156"/>
      <c r="H26" s="156"/>
      <c r="I26" s="117"/>
      <c r="J26" s="118"/>
    </row>
    <row r="27" spans="2:10" ht="14.25" customHeight="1">
      <c r="B27" s="87"/>
      <c r="E27" s="121"/>
      <c r="F27" s="119"/>
      <c r="G27" s="154"/>
      <c r="H27" s="155"/>
      <c r="I27" s="120"/>
      <c r="J27" s="118"/>
    </row>
    <row r="28" spans="2:10" ht="12.75" customHeight="1">
      <c r="B28" s="87"/>
      <c r="E28" s="121"/>
      <c r="F28" s="116"/>
      <c r="G28" s="156"/>
      <c r="H28" s="156"/>
      <c r="I28" s="117"/>
      <c r="J28" s="118"/>
    </row>
    <row r="29" spans="2:10" ht="12.75" customHeight="1">
      <c r="B29" s="87"/>
      <c r="E29" s="121"/>
      <c r="F29" s="119"/>
      <c r="G29" s="154"/>
      <c r="H29" s="155"/>
      <c r="I29" s="120"/>
      <c r="J29" s="118"/>
    </row>
    <row r="30" spans="2:10" ht="12.75" customHeight="1">
      <c r="B30" s="87"/>
      <c r="E30" s="121"/>
      <c r="F30" s="116"/>
      <c r="G30" s="156"/>
      <c r="H30" s="156"/>
      <c r="I30" s="117"/>
      <c r="J30" s="118"/>
    </row>
    <row r="31" spans="2:10" ht="13.5" customHeight="1">
      <c r="B31" s="87"/>
      <c r="E31" s="121"/>
      <c r="F31" s="119"/>
      <c r="G31" s="154"/>
      <c r="H31" s="155"/>
      <c r="I31" s="120"/>
      <c r="J31" s="118"/>
    </row>
    <row r="32" spans="2:10" ht="13.5" customHeight="1">
      <c r="B32" s="87"/>
      <c r="E32" s="121"/>
      <c r="F32" s="116"/>
      <c r="G32" s="156"/>
      <c r="H32" s="156"/>
      <c r="I32" s="117"/>
      <c r="J32" s="118"/>
    </row>
    <row r="33" spans="2:10" ht="13.5" customHeight="1">
      <c r="B33" s="87"/>
      <c r="E33" s="121"/>
      <c r="F33" s="119"/>
      <c r="G33" s="154"/>
      <c r="H33" s="155"/>
      <c r="I33" s="120"/>
      <c r="J33" s="118"/>
    </row>
    <row r="34" spans="2:10" ht="13.5" customHeight="1">
      <c r="B34" s="87"/>
      <c r="E34" s="121"/>
      <c r="F34" s="116"/>
      <c r="G34" s="156"/>
      <c r="H34" s="156"/>
      <c r="I34" s="117"/>
      <c r="J34" s="118"/>
    </row>
    <row r="35" spans="2:10" ht="12.75" customHeight="1">
      <c r="B35" s="87"/>
      <c r="E35" s="121"/>
      <c r="F35" s="119"/>
      <c r="G35" s="154"/>
      <c r="H35" s="155"/>
      <c r="I35" s="120"/>
      <c r="J35" s="118"/>
    </row>
    <row r="36" spans="2:10">
      <c r="B36" s="87"/>
      <c r="E36" s="121"/>
      <c r="F36" s="116"/>
      <c r="G36" s="156"/>
      <c r="H36" s="156"/>
      <c r="I36" s="117"/>
      <c r="J36" s="118"/>
    </row>
    <row r="37" spans="2:10" ht="13.5" customHeight="1">
      <c r="B37" s="87"/>
      <c r="E37" s="121"/>
      <c r="F37" s="119"/>
      <c r="G37" s="154"/>
      <c r="H37" s="155"/>
      <c r="I37" s="120"/>
      <c r="J37" s="118"/>
    </row>
    <row r="38" spans="2:10">
      <c r="B38" s="87"/>
      <c r="E38" s="121"/>
      <c r="F38" s="116"/>
      <c r="G38" s="156"/>
      <c r="H38" s="156"/>
      <c r="I38" s="117"/>
      <c r="J38" s="118"/>
    </row>
    <row r="39" spans="2:10" ht="13.5" customHeight="1">
      <c r="B39" s="87"/>
      <c r="E39" s="121"/>
      <c r="F39" s="119"/>
      <c r="G39" s="154"/>
      <c r="H39" s="155"/>
      <c r="I39" s="120"/>
      <c r="J39" s="118"/>
    </row>
    <row r="40" spans="2:10" ht="14.25" hidden="1" customHeight="1">
      <c r="B40" s="87"/>
      <c r="E40" s="121"/>
      <c r="F40" s="116"/>
      <c r="G40" s="156"/>
      <c r="H40" s="156"/>
      <c r="I40" s="117"/>
      <c r="J40" s="118"/>
    </row>
    <row r="41" spans="2:10" ht="14.25" hidden="1" customHeight="1">
      <c r="B41" s="87"/>
      <c r="E41" s="121"/>
      <c r="F41" s="119"/>
      <c r="G41" s="154"/>
      <c r="H41" s="155"/>
      <c r="I41" s="120"/>
      <c r="J41" s="118"/>
    </row>
    <row r="42" spans="2:10" hidden="1">
      <c r="B42" s="87"/>
      <c r="E42" s="121"/>
      <c r="F42" s="116"/>
      <c r="G42" s="156"/>
      <c r="H42" s="156"/>
      <c r="I42" s="117"/>
      <c r="J42" s="118"/>
    </row>
    <row r="43" spans="2:10">
      <c r="B43" s="87"/>
      <c r="E43" s="121"/>
      <c r="F43" s="119"/>
      <c r="G43" s="154"/>
      <c r="H43" s="155"/>
      <c r="I43" s="120"/>
      <c r="J43" s="118"/>
    </row>
    <row r="44" spans="2:10" ht="9" customHeight="1">
      <c r="B44" s="87"/>
      <c r="E44" s="95"/>
      <c r="F44" s="92"/>
      <c r="G44" s="158"/>
      <c r="H44" s="158"/>
      <c r="I44" s="94"/>
      <c r="J44" s="122"/>
    </row>
    <row r="45" spans="2:10" ht="15" customHeight="1">
      <c r="B45" s="87"/>
      <c r="E45" s="95"/>
      <c r="F45" s="92"/>
      <c r="G45" s="93"/>
      <c r="H45" s="94"/>
      <c r="I45" s="120"/>
      <c r="J45" s="118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59">
        <f>+F18+F20+F22+F24+F26+F28+F30+F32+F34+F36+F38+F40+F42</f>
        <v>3704</v>
      </c>
      <c r="E47" s="160"/>
    </row>
    <row r="48" spans="2:10" ht="17.25" customHeight="1">
      <c r="B48" s="157" t="s">
        <v>104</v>
      </c>
      <c r="C48" s="157"/>
      <c r="D48" s="157"/>
      <c r="E48" s="157"/>
    </row>
    <row r="49" spans="2:5" ht="21.75" customHeight="1">
      <c r="B49" s="157"/>
      <c r="C49" s="157"/>
      <c r="D49" s="157"/>
      <c r="E49" s="157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3"/>
  <sheetViews>
    <sheetView zoomScale="70" zoomScaleNormal="70" workbookViewId="0">
      <selection activeCell="P21" sqref="P21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47" t="s">
        <v>174</v>
      </c>
      <c r="C1" s="147"/>
      <c r="D1" s="147"/>
      <c r="E1" s="147"/>
      <c r="F1" s="146" t="str">
        <f>+Инвойс!F1</f>
        <v xml:space="preserve"> 09.09.2025г.</v>
      </c>
      <c r="G1" s="146"/>
      <c r="H1" s="146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8" t="str">
        <f>+Инвойс!C2</f>
        <v>к контракту № NEW/AGRO/0808 от 08.08.2025г года</v>
      </c>
      <c r="D2" s="148"/>
      <c r="E2" s="148"/>
      <c r="F2" s="148"/>
      <c r="G2" s="148"/>
      <c r="H2" s="148"/>
      <c r="I2" s="19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>
      <c r="A5" s="149" t="str">
        <f>+Инвойс!A5</f>
        <v>ООО «NEW AGROQUVA»</v>
      </c>
      <c r="B5" s="149"/>
      <c r="C5" s="149"/>
      <c r="D5" s="149"/>
      <c r="E5" s="149"/>
      <c r="F5" s="6"/>
      <c r="G5" s="140" t="str">
        <f>+Инвойс!G5</f>
        <v>ООО "МЕГАТОРГ"</v>
      </c>
      <c r="H5" s="140"/>
      <c r="I5" s="140"/>
      <c r="J5" s="140"/>
      <c r="K5" s="140"/>
      <c r="L5" s="140"/>
      <c r="M5" s="140"/>
    </row>
    <row r="6" spans="1:15" ht="15">
      <c r="A6" s="167" t="str">
        <f>+Инвойс!A6</f>
        <v>Республика Узбекистан, Ферганская область,</v>
      </c>
      <c r="B6" s="167"/>
      <c r="C6" s="167"/>
      <c r="D6" s="167"/>
      <c r="E6" s="167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5">
      <c r="A7" s="167" t="str">
        <f>+Инвойс!A7</f>
        <v>район Кува, Гулобод МФЙ, ул. Сарбоз, дом 44.</v>
      </c>
      <c r="B7" s="167"/>
      <c r="C7" s="167"/>
      <c r="D7" s="167"/>
      <c r="E7" s="167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>
      <c r="A8" s="167" t="str">
        <f>+Инвойс!A8</f>
        <v>ИНН: 312327083</v>
      </c>
      <c r="B8" s="167"/>
      <c r="C8" s="167"/>
      <c r="D8" s="167"/>
      <c r="E8" s="167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5">
      <c r="A9" s="167" t="str">
        <f>+Инвойс!A9</f>
        <v>Банк: ЦБУ “Ойбек” АО “HAYOT BANK”</v>
      </c>
      <c r="B9" s="167"/>
      <c r="C9" s="167"/>
      <c r="D9" s="167"/>
      <c r="E9" s="167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5">
      <c r="A10" s="167" t="str">
        <f>+Инвойс!A10</f>
        <v xml:space="preserve">Адрес банка: Республика Узбекистан, г.Ташкент, </v>
      </c>
      <c r="B10" s="167"/>
      <c r="C10" s="167"/>
      <c r="D10" s="167"/>
      <c r="E10" s="167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5">
      <c r="A11" s="167" t="str">
        <f>+Инвойс!A11</f>
        <v>Мирабадский р-н, ул.Шахрисабская, 20.</v>
      </c>
      <c r="B11" s="167"/>
      <c r="C11" s="167"/>
      <c r="D11" s="167"/>
      <c r="E11" s="167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>
      <c r="A12" s="166" t="str">
        <f>+Инвойс!A12</f>
        <v>МФО: 01198, SWIFT: HJSCUZ22
в/с: 2020 8840 8072 8510 0001 (USD)
в/с: 2020 8978 1072 8510 0001 (EURO)
в/с: 2020 8643 9072 8510 0001 (Рубль Р.Ф.)</v>
      </c>
      <c r="B12" s="166"/>
      <c r="C12" s="166"/>
      <c r="D12" s="166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>
      <c r="A13" s="138" t="s">
        <v>31</v>
      </c>
      <c r="B13" s="138"/>
      <c r="C13" s="138"/>
      <c r="D13" s="138"/>
      <c r="E13" s="138"/>
      <c r="G13" s="138" t="s">
        <v>21</v>
      </c>
      <c r="H13" s="139"/>
      <c r="I13" s="139"/>
      <c r="J13" s="139"/>
      <c r="K13" s="139"/>
      <c r="L13" s="139"/>
      <c r="M13" s="139"/>
    </row>
    <row r="14" spans="1:15" ht="14.25" customHeight="1">
      <c r="A14" s="149" t="str">
        <f>+Инвойс!A14</f>
        <v>ООО «NEW AGROQUVA»</v>
      </c>
      <c r="B14" s="149"/>
      <c r="C14" s="149"/>
      <c r="D14" s="149"/>
      <c r="E14" s="149"/>
      <c r="F14" s="6"/>
      <c r="G14" s="140" t="str">
        <f>+Инвойс!G14</f>
        <v>OOO «Сармант-ЮГ»</v>
      </c>
      <c r="H14" s="140"/>
      <c r="I14" s="140"/>
      <c r="J14" s="140"/>
      <c r="K14" s="140"/>
      <c r="L14" s="140"/>
      <c r="M14" s="140"/>
    </row>
    <row r="15" spans="1:15" ht="13.9" customHeight="1">
      <c r="A15" s="167" t="str">
        <f>+Инвойс!A15</f>
        <v>Республика Узбекистан, Ферганская область,</v>
      </c>
      <c r="B15" s="167"/>
      <c r="C15" s="167"/>
      <c r="D15" s="167"/>
      <c r="E15" s="167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5">
      <c r="A16" s="167" t="str">
        <f>+Инвойс!A16</f>
        <v>район Кува, Гулобод МФЙ, ул. Сарбоз, дом 44.</v>
      </c>
      <c r="B16" s="167"/>
      <c r="C16" s="167"/>
      <c r="D16" s="167"/>
      <c r="E16" s="167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>
      <c r="A17" s="167" t="str">
        <f>+Инвойс!A17</f>
        <v>ИНН: 312327083</v>
      </c>
      <c r="B17" s="167"/>
      <c r="C17" s="167"/>
      <c r="D17" s="167"/>
      <c r="E17" s="167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5">
      <c r="A18" s="167" t="str">
        <f>+Инвойс!A18</f>
        <v>Банк: ЦБУ “Ойбек” АО “HAYOT BANK”</v>
      </c>
      <c r="B18" s="167"/>
      <c r="C18" s="167"/>
      <c r="D18" s="167"/>
      <c r="E18" s="167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5">
      <c r="A19" s="167" t="str">
        <f>+Инвойс!A19</f>
        <v xml:space="preserve">Адрес банка: Республика Узбекистан, г.Ташкент, </v>
      </c>
      <c r="B19" s="167"/>
      <c r="C19" s="167"/>
      <c r="D19" s="167"/>
      <c r="E19" s="167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5">
      <c r="A20" s="167" t="str">
        <f>+Инвойс!A20</f>
        <v>Мирабадский р-н, ул.Шахрисабская, 20.</v>
      </c>
      <c r="B20" s="167"/>
      <c r="C20" s="167"/>
      <c r="D20" s="167"/>
      <c r="E20" s="167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>
      <c r="A21" s="166" t="str">
        <f>+Инвойс!A21</f>
        <v>МФО: 01198, SWIFT: HJSCUZ22
в/с: 2020 8840 8072 8510 0001 (USD)
в/с: 2020 8978 1072 8510 0001 (EURO)
в/с: 2020 8643 9072 8510 0001 (Рубль Р.Ф.)</v>
      </c>
      <c r="B21" s="166"/>
      <c r="C21" s="166"/>
      <c r="D21" s="166"/>
      <c r="E21" s="8"/>
      <c r="G21" s="7"/>
      <c r="H21" s="23"/>
      <c r="I21" s="23"/>
      <c r="J21" s="23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156</v>
      </c>
      <c r="B23" s="68"/>
      <c r="C23" s="168" t="s">
        <v>157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75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3" t="str">
        <f>+Инвойс!E26</f>
        <v>30937YBA/307010AA</v>
      </c>
      <c r="F26" s="134"/>
      <c r="G26" s="134"/>
      <c r="J26" s="21"/>
    </row>
    <row r="27" spans="1:17" ht="34.5" customHeight="1">
      <c r="A27" s="67" t="s">
        <v>119</v>
      </c>
      <c r="C27" s="18"/>
      <c r="E27" s="22"/>
      <c r="F27" s="22"/>
      <c r="G27" s="22"/>
      <c r="J27" s="21"/>
    </row>
    <row r="28" spans="1:17" ht="24" customHeight="1">
      <c r="A28" s="128" t="s">
        <v>1</v>
      </c>
      <c r="B28" s="128" t="s">
        <v>2</v>
      </c>
      <c r="C28" s="128" t="s">
        <v>3</v>
      </c>
      <c r="D28" s="128" t="s">
        <v>4</v>
      </c>
      <c r="E28" s="128" t="s">
        <v>5</v>
      </c>
      <c r="F28" s="128" t="s">
        <v>6</v>
      </c>
      <c r="G28" s="130" t="s">
        <v>7</v>
      </c>
      <c r="H28" s="131"/>
      <c r="I28" s="128" t="s">
        <v>8</v>
      </c>
      <c r="J28" s="110" t="s">
        <v>9</v>
      </c>
      <c r="K28" s="130" t="s">
        <v>10</v>
      </c>
      <c r="L28" s="131"/>
      <c r="M28" s="128" t="s">
        <v>11</v>
      </c>
    </row>
    <row r="29" spans="1:17" ht="32.25">
      <c r="A29" s="129"/>
      <c r="B29" s="129"/>
      <c r="C29" s="129"/>
      <c r="D29" s="129"/>
      <c r="E29" s="129"/>
      <c r="F29" s="129"/>
      <c r="G29" s="110" t="s">
        <v>12</v>
      </c>
      <c r="H29" s="110" t="s">
        <v>13</v>
      </c>
      <c r="I29" s="129"/>
      <c r="J29" s="111" t="s">
        <v>14</v>
      </c>
      <c r="K29" s="10" t="s">
        <v>15</v>
      </c>
      <c r="L29" s="10" t="s">
        <v>16</v>
      </c>
      <c r="M29" s="129"/>
    </row>
    <row r="30" spans="1:17" ht="30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3704</v>
      </c>
      <c r="F30" s="109" t="s">
        <v>27</v>
      </c>
      <c r="G30" s="105">
        <f>+Инвойс!G30</f>
        <v>22817</v>
      </c>
      <c r="H30" s="105">
        <f>+Инвойс!H30</f>
        <v>20224</v>
      </c>
      <c r="I30" s="107">
        <f>+Инвойс!I30</f>
        <v>1.05</v>
      </c>
      <c r="J30" s="13">
        <f>+Инвойс!J30</f>
        <v>21235.200000000001</v>
      </c>
      <c r="K30" s="12">
        <v>0</v>
      </c>
      <c r="L30" s="12">
        <v>0</v>
      </c>
      <c r="M30" s="13">
        <f>+Инвойс!M30</f>
        <v>21235.200000000001</v>
      </c>
      <c r="O30" s="99"/>
      <c r="Q30" s="99"/>
    </row>
    <row r="31" spans="1:17" ht="15">
      <c r="A31" s="143" t="s">
        <v>0</v>
      </c>
      <c r="B31" s="144"/>
      <c r="C31" s="14"/>
      <c r="D31" s="15"/>
      <c r="E31" s="64">
        <f>SUM(E30:E30)</f>
        <v>3704</v>
      </c>
      <c r="F31" s="15"/>
      <c r="G31" s="105">
        <f>+Инвойс!G31</f>
        <v>22817</v>
      </c>
      <c r="H31" s="105">
        <f>+Инвойс!H31</f>
        <v>20224</v>
      </c>
      <c r="I31" s="101"/>
      <c r="J31" s="13">
        <f>+Инвойс!J31</f>
        <v>21235.200000000001</v>
      </c>
      <c r="K31" s="16"/>
      <c r="L31" s="16"/>
      <c r="M31" s="13">
        <f>+Инвойс!M31</f>
        <v>21235.200000000001</v>
      </c>
      <c r="P31" s="66"/>
    </row>
    <row r="32" spans="1:17" ht="13.5">
      <c r="A32" s="2" t="s">
        <v>17</v>
      </c>
      <c r="B32" s="3"/>
      <c r="C32" s="11"/>
      <c r="D32" s="11"/>
      <c r="E32" s="141" t="str">
        <f>Лист1!B3</f>
        <v>двадцать одна тысяча двести тридцать пять долларов США, 20 центов.</v>
      </c>
      <c r="F32" s="142"/>
      <c r="G32" s="142"/>
      <c r="H32" s="142"/>
      <c r="I32" s="142"/>
      <c r="J32" s="142"/>
      <c r="K32" s="142"/>
      <c r="L32" s="142"/>
      <c r="M32" s="142"/>
    </row>
    <row r="33" spans="1:14" ht="20.2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>
      <c r="A36" s="126" t="s">
        <v>158</v>
      </c>
      <c r="B36" s="7"/>
      <c r="D36" s="18" t="s">
        <v>170</v>
      </c>
      <c r="E36" s="24"/>
      <c r="G36" s="125" t="s">
        <v>159</v>
      </c>
      <c r="L36" s="18" t="s">
        <v>160</v>
      </c>
    </row>
    <row r="37" spans="1:14" ht="15">
      <c r="A37" s="7" t="str">
        <f>+Инвойс!A5</f>
        <v>ООО «NEW AGROQUVA»</v>
      </c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  <row r="52" spans="7:12">
      <c r="G52" s="18" t="str">
        <f>+[1]Инвойс!G13</f>
        <v xml:space="preserve">Грузополучатель: </v>
      </c>
      <c r="L52" s="127" t="s">
        <v>161</v>
      </c>
    </row>
    <row r="53" spans="7:12">
      <c r="G53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r:id="rId1"/>
  <drawing r:id="rId2"/>
  <legacyDrawing r:id="rId3"/>
  <oleObjects>
    <oleObject progId="PBrush" shapeId="2049" r:id="rId4"/>
    <oleObject progId="PBrush" shapeId="2050" r:id="rId5"/>
  </oleObjects>
</worksheet>
</file>

<file path=xl/worksheets/sheet5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A5" sqref="A5:K6"/>
    </sheetView>
  </sheetViews>
  <sheetFormatPr defaultRowHeight="12.75"/>
  <sheetData>
    <row r="1" spans="1:11" ht="28.5" customHeight="1">
      <c r="A1" s="132" t="s">
        <v>121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pans="1:11">
      <c r="A2" s="18" t="s">
        <v>122</v>
      </c>
    </row>
    <row r="5" spans="1:11" ht="12.75" customHeight="1">
      <c r="A5" s="132" t="s">
        <v>150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</row>
    <row r="6" spans="1:11">
      <c r="A6" s="18" t="s">
        <v>123</v>
      </c>
    </row>
    <row r="9" spans="1:11" ht="12.75" customHeight="1">
      <c r="A9" s="132" t="s">
        <v>113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</row>
    <row r="10" spans="1:11">
      <c r="A10" s="18" t="s">
        <v>114</v>
      </c>
    </row>
    <row r="13" spans="1:11" ht="12.75" customHeight="1">
      <c r="A13" s="132" t="s">
        <v>124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</row>
    <row r="14" spans="1:11">
      <c r="A14" s="18" t="s">
        <v>125</v>
      </c>
    </row>
    <row r="17" spans="1:14" ht="12.75" customHeight="1">
      <c r="A17" s="132" t="s">
        <v>126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M17" s="70" t="s">
        <v>133</v>
      </c>
    </row>
    <row r="18" spans="1:14">
      <c r="A18" s="18" t="s">
        <v>127</v>
      </c>
      <c r="M18" s="70" t="s">
        <v>134</v>
      </c>
    </row>
    <row r="20" spans="1:14">
      <c r="N20" s="169" t="s">
        <v>135</v>
      </c>
    </row>
    <row r="21" spans="1:14" ht="12.75" customHeight="1">
      <c r="A21" s="132" t="s">
        <v>128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N21" s="153"/>
    </row>
    <row r="22" spans="1:14">
      <c r="A22" s="18" t="s">
        <v>129</v>
      </c>
    </row>
    <row r="25" spans="1:14" ht="12.75" customHeight="1">
      <c r="A25" s="132" t="s">
        <v>130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</row>
    <row r="26" spans="1:14">
      <c r="A26" s="18" t="s">
        <v>131</v>
      </c>
    </row>
    <row r="29" spans="1:14" ht="12.75" customHeight="1">
      <c r="A29" s="132" t="s">
        <v>136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</row>
    <row r="30" spans="1:14">
      <c r="A30" s="18" t="s">
        <v>151</v>
      </c>
    </row>
    <row r="32" spans="1:14">
      <c r="A32" s="170" t="s">
        <v>152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>
      <c r="A35" s="170" t="s">
        <v>154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75">
      <c r="E2" s="27">
        <f>Инвойс!M31</f>
        <v>21235.200000000001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двадцать одна тысяча двести тридцать пять долларов США, 20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45909</v>
      </c>
      <c r="O3" s="174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двадцать одна тысяча двести тридцать пять долларов США, 20 центов. (в т.ч. НДС - 357,79)</v>
      </c>
      <c r="H4" s="32"/>
      <c r="I4" s="32"/>
      <c r="J4" s="32"/>
      <c r="K4" s="175" t="str">
        <f ca="1">CONCATENATE(" «  ",P3,"  »  ",Q3,"  ",R3," г.")</f>
        <v xml:space="preserve"> «  9  »  сентября  2025 г.</v>
      </c>
      <c r="L4" s="175"/>
      <c r="M4" s="175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двадцать одна тысяча двести тридцать пять долларов США, 20 центов.</v>
      </c>
    </row>
    <row r="6" spans="1:19" s="36" customFormat="1">
      <c r="A6" s="38" t="s">
        <v>37</v>
      </c>
      <c r="B6" s="36" t="str">
        <f>CONCATENATE(A8,A9,A10,A11,A12,B8,B9,C9)</f>
        <v>двадцать одна тысяча двести тридцать пять долларов США, 20 центов. (в т.ч. НДС - 357,79)</v>
      </c>
      <c r="C6"/>
      <c r="D6"/>
      <c r="E6"/>
      <c r="H6" s="39"/>
    </row>
    <row r="7" spans="1:19">
      <c r="D7" s="33"/>
      <c r="H7" s="176" t="s">
        <v>38</v>
      </c>
      <c r="I7" s="176"/>
      <c r="J7" s="176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70</v>
      </c>
      <c r="G8" s="42"/>
      <c r="H8" s="176"/>
      <c r="I8" s="176"/>
      <c r="J8" s="176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F</v>
      </c>
      <c r="G9" s="42"/>
      <c r="H9" s="176"/>
      <c r="I9" s="176"/>
      <c r="J9" s="176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F</v>
      </c>
      <c r="G10" s="42"/>
      <c r="H10" s="176"/>
      <c r="I10" s="176"/>
      <c r="J10" s="176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двести тридцать пять долларов США, </v>
      </c>
      <c r="D11" s="47"/>
      <c r="E11" s="48"/>
      <c r="H11" s="176"/>
      <c r="I11" s="176"/>
      <c r="J11" s="176"/>
    </row>
    <row r="12" spans="1:19" s="43" customFormat="1">
      <c r="A12" s="49" t="str">
        <f>CONCATENATE(IF(C31=0,"0",C31),IF(C32=0,"0",C32)," ",F33)</f>
        <v>20 центов.</v>
      </c>
      <c r="D12" s="47"/>
      <c r="E12" s="48"/>
      <c r="M12" s="50">
        <f ca="1">TODAY()</f>
        <v>45909</v>
      </c>
    </row>
    <row r="13" spans="1:19" s="43" customFormat="1">
      <c r="A13" s="49"/>
      <c r="D13" s="51"/>
      <c r="E13" s="52">
        <f>TRUNC(E2)</f>
        <v>21235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>
      <c r="A27" s="54">
        <f>TRUNC(A28/10)</f>
        <v>212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2123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>
      <c r="A29" s="54">
        <f>E13</f>
        <v>21235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235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2" t="s">
        <v>85</v>
      </c>
      <c r="B100" s="172"/>
      <c r="C100" s="172"/>
      <c r="D100" s="172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2025-09-09T16:37:37Z</cp:lastPrinted>
  <dcterms:created xsi:type="dcterms:W3CDTF">1996-10-14T23:33:28Z</dcterms:created>
  <dcterms:modified xsi:type="dcterms:W3CDTF">2025-09-09T16:37:42Z</dcterms:modified>
</cp:coreProperties>
</file>