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62913" calcMode="autoNoTable"/>
</workbook>
</file>

<file path=xl/calcChain.xml><?xml version="1.0" encoding="utf-8"?>
<calcChain xmlns="http://schemas.openxmlformats.org/spreadsheetml/2006/main">
  <c r="G21" i="5" l="1"/>
  <c r="J21" i="5"/>
  <c r="F21" i="5"/>
  <c r="G20" i="5"/>
  <c r="F20" i="5"/>
  <c r="J30" i="2" l="1"/>
  <c r="M30" i="2" s="1"/>
  <c r="J31" i="2" l="1"/>
  <c r="M31" i="2" s="1"/>
  <c r="G53" i="7" l="1"/>
  <c r="G54" i="7"/>
  <c r="A38" i="7"/>
  <c r="I31" i="7"/>
  <c r="I30" i="7"/>
  <c r="H31" i="7"/>
  <c r="H30" i="7"/>
  <c r="G31" i="7"/>
  <c r="G30" i="7"/>
  <c r="E31" i="7"/>
  <c r="E30" i="7"/>
  <c r="D31" i="7"/>
  <c r="D30" i="7"/>
  <c r="C31" i="7"/>
  <c r="C30" i="7"/>
  <c r="B31" i="7"/>
  <c r="B30" i="7"/>
  <c r="A31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2" i="7" l="1"/>
  <c r="E32" i="2" l="1"/>
  <c r="G32" i="2" l="1"/>
  <c r="G32" i="7" s="1"/>
  <c r="H32" i="2"/>
  <c r="H32" i="7" s="1"/>
  <c r="G19" i="5"/>
  <c r="F19" i="5"/>
  <c r="F18" i="5"/>
  <c r="J19" i="5"/>
  <c r="G31" i="4"/>
  <c r="G30" i="4"/>
  <c r="B31" i="4"/>
  <c r="C31" i="4"/>
  <c r="D31" i="4"/>
  <c r="F31" i="4"/>
  <c r="I31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1" i="7" l="1"/>
  <c r="J31" i="7"/>
  <c r="M30" i="7"/>
  <c r="J30" i="7"/>
  <c r="J32" i="2"/>
  <c r="J32" i="7" s="1"/>
  <c r="S3" i="3"/>
  <c r="S4" i="3"/>
  <c r="P3" i="3"/>
  <c r="R3" i="3"/>
  <c r="Q3" i="3" l="1"/>
  <c r="K4" i="3" s="1"/>
  <c r="M32" i="2"/>
  <c r="E2" i="3" l="1"/>
  <c r="E13" i="3" s="1"/>
  <c r="A29" i="3" s="1"/>
  <c r="A28" i="3" s="1"/>
  <c r="B28" i="3" s="1"/>
  <c r="M32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<sst xmlns="http://schemas.openxmlformats.org/spreadsheetml/2006/main" count="225" uniqueCount="177">
  <si>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</si>
  <si>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</si>
  <si>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</si>
  <si>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</si>
  <si>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</si>
  <si>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</si>
  <si>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</si>
  <si>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</si>
  <si>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</si>
  <si>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</si>
  <si>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</si>
  <si>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</si>
  <si>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</si>
  <si>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</si>
  <si>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</si>
  <si>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</si>
  <si>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</si>
  <si>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</si>
  <si>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</si>
  <si>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</si>
  <si>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</si>
  <si>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</si>
  <si>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</si>
  <si>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</si>
  <si>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</si>
  <si>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</si>
  <si>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</si>
  <si>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</si>
  <si>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</si>
  <si>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</si>
  <si>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</si>
  <si>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</si>
  <si>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</si>
  <si>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</si>
  <si>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</si>
  <si>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</si>
  <si>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</si>
  <si>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</si>
  <si>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</si>
  <si>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</si>
  <si>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</si>
  <si>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</si>
  <si>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</si>
  <si>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</si>
  <si>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</si>
  <si>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</si>
  <si>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</si>
  <si>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</si>
  <si>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</si>
  <si>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</si>
  <si>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</si>
  <si>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</si>
  <si>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</si>
  <si>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</si>
  <si>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</si>
  <si>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</si>
  <si>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</si>
  <si>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</si>
  <si>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</si>
  <si>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</si>
  <si>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</si>
  <si>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</si>
  <si>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</si>
  <si>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</si>
  <si>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</si>
  <si>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</si>
  <si>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</si>
  <si>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</si>
  <si>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</si>
  <si>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</si>
  <si>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</si>
  <si>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</si>
  <si>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</si>
  <si>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</si>
  <si>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</si>
  <si>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</si>
  <si>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</si>
  <si>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</si>
  <si>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</si>
  <si>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</si>
  <si>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</si>
  <si>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</si>
  <si>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</si>
  <si>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</si>
  <si>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</si>
  <si>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</si>
  <si>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</si>
  <si>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</si>
  <si>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</si>
  <si>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</si>
  <si>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</si>
  <si>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</si>
  <si>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</si>
  <si>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</si>
  <si>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</si>
  <si>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</si>
  <si>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</si>
  <si>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</si>
  <si>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</si>
  <si>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</si>
  <si>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</si>
  <si>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</si>
  <si>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</si>
  <si>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</si>
  <si>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</si>
  <si>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</si>
  <si>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</si>
  <si>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</si>
  <si>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</si>
  <si>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</si>
  <si>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</si>
  <si>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</si>
  <si>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</si>
  <si>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</si>
  <si>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</si>
  <si>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</si>
  <si>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</si>
  <si>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</si>
  <si>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</si>
  <si>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</si>
  <si>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</si>
  <si>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</si>
  <si>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</si>
  <si>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</si>
  <si>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</si>
  <si>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</si>
  <si>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</si>
  <si>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</si>
  <si>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</si>
  <si>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</si>
  <si>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</si>
  <si>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</si>
  <si>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</si>
  <si>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</si>
  <si>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</si>
  <si>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</si>
  <si>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</si>
  <si>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Дер. ящик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</si>
  <si>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</si>
  <si>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</si>
  <si>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</si>
  <si>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</si>
  <si>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0806101001</t>
  </si>
  <si>
    <t>Виноград свежий столовых сортов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</si>
  <si>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</si>
  <si>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</si>
  <si>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</si>
  <si>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</si>
  <si>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</si>
  <si>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</si>
  <si>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</si>
  <si>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</si>
  <si>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</si>
  <si>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</si>
  <si>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</si>
  <si>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</si>
  <si>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</si>
  <si>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</si>
  <si>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</si>
  <si>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</si>
  <si>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</si>
  <si>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</si>
  <si>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</si>
  <si>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</si>
  <si>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</si>
  <si>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</si>
  <si>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</si>
  <si>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</si>
  <si>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</si>
  <si>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</si>
  <si>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</si>
  <si>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</si>
  <si>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SJ-22 от</t>
  </si>
  <si>
    <t xml:space="preserve"> 10.09.2025г.</t>
  </si>
  <si>
    <t>Спецификация № SJ-22 от</t>
  </si>
  <si>
    <t>30869JBA/303811AA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</si>
  <si>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850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</si>
</sst>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2" fontId="72" fillId="0" borderId="0" xfId="0" applyNumberFormat="1" applyFont="1" applyAlignment="1">
      <alignment horizontal="center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1009650</xdr:colOff>
          <xdr:row>38</xdr:row>
          <xdr:rowOff>19050</xdr:rowOff>
        </xdr:from>
        <xdr:to>
          <xdr:col>3</xdr:col>
          <xdr:colOff>266700</xdr:colOff>
          <xdr:row>51</xdr:row>
          <xdr:rowOff>85725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37</xdr:row>
          <xdr:rowOff>85725</xdr:rowOff>
        </xdr:from>
        <xdr:to>
          <xdr:col>4</xdr:col>
          <xdr:colOff>590550</xdr:colOff>
          <xdr:row>41</xdr:row>
          <xdr:rowOff>85725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37</xdr:row>
      <xdr:rowOff>66675</xdr:rowOff>
    </xdr:from>
    <xdr:to>
      <xdr:col>11</xdr:col>
      <xdr:colOff>28575</xdr:colOff>
      <xdr:row>49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39</xdr:row>
          <xdr:rowOff>152400</xdr:rowOff>
        </xdr:from>
        <xdr:to>
          <xdr:col>2</xdr:col>
          <xdr:colOff>266700</xdr:colOff>
          <xdr:row>53</xdr:row>
          <xdr:rowOff>57150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39</xdr:row>
          <xdr:rowOff>38100</xdr:rowOff>
        </xdr:from>
        <xdr:to>
          <xdr:col>3</xdr:col>
          <xdr:colOff>581025</xdr:colOff>
          <xdr:row>43</xdr:row>
          <xdr:rowOff>47625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topLeftCell="A1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6" t="s">
        <v>172</v>
      </c>
      <c r="D1" s="146"/>
      <c r="E1" s="146"/>
      <c r="F1" s="145" t="s">
        <v>173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">
        <v>163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">
        <v>164</v>
      </c>
      <c r="B5" s="148"/>
      <c r="C5" s="148"/>
      <c r="D5" s="148"/>
      <c r="E5" s="148"/>
      <c r="F5" s="6"/>
      <c r="G5" s="139" t="s">
        <v>144</v>
      </c>
      <c r="H5" s="139"/>
      <c r="I5" s="139"/>
      <c r="J5" s="139"/>
      <c r="K5" s="139"/>
      <c r="L5" s="139"/>
      <c r="M5" s="139"/>
    </row>
    <row r="6" spans="1:15" ht="15" x14ac:dyDescent="0.25">
      <c r="A6" s="122" t="s">
        <v>141</v>
      </c>
      <c r="B6" s="122"/>
      <c r="C6" s="122"/>
      <c r="D6" s="122"/>
      <c r="E6" s="122"/>
      <c r="F6" s="7"/>
      <c r="G6" s="135" t="s">
        <v>145</v>
      </c>
      <c r="H6" s="136"/>
      <c r="I6" s="136"/>
      <c r="J6" s="136"/>
      <c r="K6" s="136"/>
      <c r="L6" s="136"/>
      <c r="M6" s="136"/>
      <c r="N6" s="4"/>
    </row>
    <row r="7" spans="1:15" ht="15" x14ac:dyDescent="0.25">
      <c r="A7" s="122" t="s">
        <v>165</v>
      </c>
      <c r="B7" s="122"/>
      <c r="C7" s="122"/>
      <c r="D7" s="122"/>
      <c r="E7" s="122"/>
      <c r="F7" s="63"/>
      <c r="G7" s="122" t="s">
        <v>146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166</v>
      </c>
      <c r="B8" s="8"/>
      <c r="C8" s="8"/>
      <c r="D8" s="8"/>
      <c r="E8" s="8"/>
      <c r="F8" s="63"/>
      <c r="G8" s="7" t="s">
        <v>147</v>
      </c>
      <c r="H8" s="23"/>
      <c r="I8" s="23"/>
      <c r="J8" s="23"/>
      <c r="K8" s="23"/>
      <c r="L8" s="23"/>
      <c r="M8" s="23"/>
    </row>
    <row r="9" spans="1:15" ht="15" x14ac:dyDescent="0.25">
      <c r="A9" s="8" t="s">
        <v>167</v>
      </c>
      <c r="B9" s="8"/>
      <c r="C9" s="8"/>
      <c r="D9" s="8"/>
      <c r="E9" s="8"/>
      <c r="F9" s="7"/>
      <c r="G9" s="7" t="s">
        <v>148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168</v>
      </c>
      <c r="B10" s="122"/>
      <c r="C10" s="122"/>
      <c r="D10" s="122"/>
      <c r="E10" s="122"/>
      <c r="F10" s="7"/>
      <c r="G10" s="7" t="s">
        <v>149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169</v>
      </c>
      <c r="B11" s="8"/>
      <c r="C11" s="8"/>
      <c r="D11" s="8"/>
      <c r="E11" s="8"/>
      <c r="F11" s="7"/>
      <c r="G11" s="7" t="s">
        <v>150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4" t="s">
        <v>170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">
        <v>164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2" t="s">
        <v>141</v>
      </c>
      <c r="B15" s="122"/>
      <c r="C15" s="122"/>
      <c r="D15" s="122"/>
      <c r="E15" s="122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5" x14ac:dyDescent="0.25">
      <c r="A16" s="122" t="s">
        <v>165</v>
      </c>
      <c r="B16" s="122"/>
      <c r="C16" s="122"/>
      <c r="D16" s="122"/>
      <c r="E16" s="122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166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167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168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169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4" t="s">
        <v>170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1" t="s">
        <v>153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7" ht="15.75" x14ac:dyDescent="0.25">
      <c r="A24" s="20" t="s">
        <v>22</v>
      </c>
      <c r="C24" s="18" t="s">
        <v>154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">
        <v>175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2.25" x14ac:dyDescent="0.2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" x14ac:dyDescent="0.2">
      <c r="A30" s="123">
        <v>1</v>
      </c>
      <c r="B30" s="100" t="s">
        <v>143</v>
      </c>
      <c r="C30" s="106" t="s">
        <v>142</v>
      </c>
      <c r="D30" s="108" t="s">
        <v>137</v>
      </c>
      <c r="E30" s="100">
        <v>700</v>
      </c>
      <c r="F30" s="109" t="s">
        <v>27</v>
      </c>
      <c r="G30" s="105">
        <v>6580</v>
      </c>
      <c r="H30" s="105">
        <v>5600</v>
      </c>
      <c r="I30" s="107">
        <v>1.05</v>
      </c>
      <c r="J30" s="13">
        <f t="shared" ref="J30:J31" si="0">H30*I30</f>
        <v>5880</v>
      </c>
      <c r="K30" s="12">
        <v>0</v>
      </c>
      <c r="L30" s="12">
        <v>0</v>
      </c>
      <c r="M30" s="13">
        <f t="shared" ref="M30:M31" si="1">J30</f>
        <v>5880</v>
      </c>
      <c r="O30" s="99"/>
      <c r="Q30" s="99"/>
    </row>
    <row r="31" spans="1:17" ht="30" x14ac:dyDescent="0.2">
      <c r="A31" s="123">
        <v>2</v>
      </c>
      <c r="B31" s="100" t="s">
        <v>143</v>
      </c>
      <c r="C31" s="106" t="s">
        <v>142</v>
      </c>
      <c r="D31" s="108" t="s">
        <v>120</v>
      </c>
      <c r="E31" s="100">
        <v>2830</v>
      </c>
      <c r="F31" s="109" t="s">
        <v>27</v>
      </c>
      <c r="G31" s="105">
        <v>15851</v>
      </c>
      <c r="H31" s="105">
        <v>13870</v>
      </c>
      <c r="I31" s="107">
        <v>1.05</v>
      </c>
      <c r="J31" s="13">
        <f t="shared" si="0"/>
        <v>14563.5</v>
      </c>
      <c r="K31" s="12">
        <v>0</v>
      </c>
      <c r="L31" s="12">
        <v>0</v>
      </c>
      <c r="M31" s="13">
        <f t="shared" si="1"/>
        <v>14563.5</v>
      </c>
      <c r="O31" s="99"/>
      <c r="Q31" s="99"/>
    </row>
    <row r="32" spans="1:17" ht="14.25" x14ac:dyDescent="0.2">
      <c r="A32" s="142" t="s">
        <v>0</v>
      </c>
      <c r="B32" s="143"/>
      <c r="C32" s="14"/>
      <c r="D32" s="15"/>
      <c r="E32" s="64">
        <f>SUM(E30:E31)</f>
        <v>3530</v>
      </c>
      <c r="F32" s="15"/>
      <c r="G32" s="64">
        <f>SUM(G30:G31)</f>
        <v>22431</v>
      </c>
      <c r="H32" s="64">
        <f>SUM(H30:H31)</f>
        <v>19470</v>
      </c>
      <c r="I32" s="101"/>
      <c r="J32" s="17">
        <f>SUM(J30:J31)</f>
        <v>20443.5</v>
      </c>
      <c r="K32" s="16"/>
      <c r="L32" s="16"/>
      <c r="M32" s="17">
        <f>SUM(M30:M31)</f>
        <v>20443.5</v>
      </c>
      <c r="P32" s="66"/>
    </row>
    <row r="33" spans="1:14" ht="13.5" x14ac:dyDescent="0.25">
      <c r="A33" s="2" t="s">
        <v>17</v>
      </c>
      <c r="B33" s="3"/>
      <c r="C33" s="11"/>
      <c r="D33" s="11"/>
      <c r="E33" s="140" t="str">
        <f>Лист1!B3</f>
        <v>Двадцать тысяч четыреста сорок три доллара США,50 центов.</v>
      </c>
      <c r="F33" s="141"/>
      <c r="G33" s="141"/>
      <c r="H33" s="141"/>
      <c r="I33" s="141"/>
      <c r="J33" s="141"/>
      <c r="K33" s="141"/>
      <c r="L33" s="141"/>
      <c r="M33" s="141"/>
    </row>
    <row r="34" spans="1:14" ht="20.25" customHeight="1" x14ac:dyDescent="0.2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</row>
    <row r="35" spans="1:14" ht="25.5" customHeight="1" x14ac:dyDescent="0.2">
      <c r="A35" s="134" t="s">
        <v>176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26"/>
    </row>
    <row r="37" spans="1:14" ht="15" x14ac:dyDescent="0.25">
      <c r="A37" s="7" t="s">
        <v>28</v>
      </c>
      <c r="B37" s="7"/>
      <c r="D37" s="25" t="s">
        <v>171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1009650</xdr:colOff>
                <xdr:row>38</xdr:row>
                <xdr:rowOff>19050</xdr:rowOff>
              </from>
              <to>
                <xdr:col>3</xdr:col>
                <xdr:colOff>266700</xdr:colOff>
                <xdr:row>51</xdr:row>
                <xdr:rowOff>85725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37</xdr:row>
                <xdr:rowOff>85725</xdr:rowOff>
              </from>
              <to>
                <xdr:col>4</xdr:col>
                <xdr:colOff>590550</xdr:colOff>
                <xdr:row>41</xdr:row>
                <xdr:rowOff>85725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SJ-22 от 10.09.2025г.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700</v>
      </c>
      <c r="D30" s="102" t="str">
        <f>+Инвойс!D30</f>
        <v>Дер.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6580</v>
      </c>
    </row>
    <row r="31" spans="1:9" ht="9" customHeight="1" x14ac:dyDescent="0.2">
      <c r="A31" s="74"/>
      <c r="B31" s="102">
        <f>+Инвойс!A31</f>
        <v>2</v>
      </c>
      <c r="C31" s="102">
        <f>+Инвойс!E31</f>
        <v>2830</v>
      </c>
      <c r="D31" s="102" t="str">
        <f>+Инвойс!D31</f>
        <v>Пласт. ящик</v>
      </c>
      <c r="E31" s="102"/>
      <c r="F31" s="102" t="str">
        <f>+Инвойс!B31</f>
        <v>Виноград свежий столовых сортов</v>
      </c>
      <c r="G31" s="103" t="str">
        <f>+Инвойс!C31</f>
        <v>0806101001</v>
      </c>
      <c r="H31" s="102"/>
      <c r="I31" s="104">
        <f>+Инвойс!G31</f>
        <v>15851</v>
      </c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Октябрский таможенный пост, код поста 10502090, АО СИАЙТИ ТЕРМИНАЛ 620025, Свердловкая обл.
г.Екатеринбург, ул.Бахчиванджи, д.2. Российская Федерация.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2" t="str">
        <f>+C22</f>
        <v xml:space="preserve"> 10.09.2025г.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30869JBA/303811AA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G21" sqref="G21:H2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30869JBA/303811AA</v>
      </c>
      <c r="C14" s="161"/>
      <c r="D14" s="161"/>
      <c r="E14" s="161"/>
      <c r="F14" s="161"/>
      <c r="G14" s="161"/>
      <c r="H14" s="162" t="s">
        <v>117</v>
      </c>
      <c r="I14" s="162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SJ-22 от 10.09.2025г.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700</v>
      </c>
      <c r="G18" s="155" t="str">
        <f>+CMR!F30</f>
        <v>Виноград свежий столовых сортов</v>
      </c>
      <c r="H18" s="155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Дер. ящик</v>
      </c>
      <c r="G19" s="153" t="str">
        <f>+Инвойс!C30</f>
        <v>0806101001</v>
      </c>
      <c r="H19" s="154"/>
      <c r="I19" s="119" t="s">
        <v>103</v>
      </c>
      <c r="J19" s="117">
        <f>+Инвойс!G30</f>
        <v>6580</v>
      </c>
    </row>
    <row r="20" spans="2:10" ht="13.5" customHeight="1" x14ac:dyDescent="0.25">
      <c r="B20" s="83"/>
      <c r="E20" s="120"/>
      <c r="F20" s="115">
        <f>+Инвойс!E31</f>
        <v>2830</v>
      </c>
      <c r="G20" s="155" t="str">
        <f>+CMR!F31</f>
        <v>Виноград свежий столовых сортов</v>
      </c>
      <c r="H20" s="155"/>
      <c r="I20" s="116"/>
      <c r="J20" s="117"/>
    </row>
    <row r="21" spans="2:10" ht="13.5" customHeight="1" x14ac:dyDescent="0.25">
      <c r="B21" s="83" t="s">
        <v>104</v>
      </c>
      <c r="E21" s="114"/>
      <c r="F21" s="118" t="str">
        <f>+Инвойс!D31</f>
        <v>Пласт. ящик</v>
      </c>
      <c r="G21" s="177" t="str">
        <f>+Инвойс!C31</f>
        <v>0806101001</v>
      </c>
      <c r="H21" s="177"/>
      <c r="I21" s="119" t="s">
        <v>103</v>
      </c>
      <c r="J21" s="117">
        <f>+Инвойс!G31</f>
        <v>15851</v>
      </c>
    </row>
    <row r="22" spans="2:10" ht="12.75" customHeight="1" x14ac:dyDescent="0.25">
      <c r="B22" s="83"/>
      <c r="E22" s="120"/>
      <c r="F22" s="115"/>
      <c r="G22" s="155"/>
      <c r="H22" s="155"/>
      <c r="I22" s="116"/>
      <c r="J22" s="117"/>
    </row>
    <row r="23" spans="2:10" ht="14.25" customHeight="1" x14ac:dyDescent="0.25">
      <c r="B23" s="83"/>
      <c r="E23" s="120"/>
      <c r="F23" s="118"/>
      <c r="G23" s="153"/>
      <c r="H23" s="154"/>
      <c r="I23" s="119"/>
      <c r="J23" s="117"/>
    </row>
    <row r="24" spans="2:10" ht="12.75" customHeight="1" x14ac:dyDescent="0.25">
      <c r="B24" s="87"/>
      <c r="E24" s="120"/>
      <c r="F24" s="115"/>
      <c r="G24" s="155"/>
      <c r="H24" s="155"/>
      <c r="I24" s="116"/>
      <c r="J24" s="117"/>
    </row>
    <row r="25" spans="2:10" ht="12.75" customHeight="1" x14ac:dyDescent="0.25">
      <c r="B25" s="87"/>
      <c r="E25" s="120"/>
      <c r="F25" s="118"/>
      <c r="G25" s="153"/>
      <c r="H25" s="154"/>
      <c r="I25" s="119"/>
      <c r="J25" s="117"/>
    </row>
    <row r="26" spans="2:10" ht="12" customHeight="1" x14ac:dyDescent="0.25">
      <c r="B26" s="87"/>
      <c r="E26" s="120"/>
      <c r="F26" s="115"/>
      <c r="G26" s="155"/>
      <c r="H26" s="155"/>
      <c r="I26" s="116"/>
      <c r="J26" s="117"/>
    </row>
    <row r="27" spans="2:10" ht="14.25" customHeight="1" x14ac:dyDescent="0.25">
      <c r="B27" s="87"/>
      <c r="E27" s="120"/>
      <c r="F27" s="118"/>
      <c r="G27" s="153"/>
      <c r="H27" s="154"/>
      <c r="I27" s="119"/>
      <c r="J27" s="117"/>
    </row>
    <row r="28" spans="2:10" ht="12.75" customHeight="1" x14ac:dyDescent="0.25">
      <c r="B28" s="87"/>
      <c r="E28" s="120"/>
      <c r="F28" s="115"/>
      <c r="G28" s="155"/>
      <c r="H28" s="155"/>
      <c r="I28" s="116"/>
      <c r="J28" s="117"/>
    </row>
    <row r="29" spans="2:10" ht="12.75" customHeight="1" x14ac:dyDescent="0.25">
      <c r="B29" s="87"/>
      <c r="E29" s="120"/>
      <c r="F29" s="118"/>
      <c r="G29" s="153"/>
      <c r="H29" s="154"/>
      <c r="I29" s="119"/>
      <c r="J29" s="117"/>
    </row>
    <row r="30" spans="2:10" ht="12.75" customHeight="1" x14ac:dyDescent="0.25">
      <c r="B30" s="87"/>
      <c r="E30" s="120"/>
      <c r="F30" s="115"/>
      <c r="G30" s="155"/>
      <c r="H30" s="155"/>
      <c r="I30" s="116"/>
      <c r="J30" s="117"/>
    </row>
    <row r="31" spans="2:10" ht="13.5" customHeight="1" x14ac:dyDescent="0.25">
      <c r="B31" s="87"/>
      <c r="E31" s="120"/>
      <c r="F31" s="118"/>
      <c r="G31" s="153"/>
      <c r="H31" s="154"/>
      <c r="I31" s="119"/>
      <c r="J31" s="117"/>
    </row>
    <row r="32" spans="2:10" ht="13.5" customHeight="1" x14ac:dyDescent="0.25">
      <c r="B32" s="87"/>
      <c r="E32" s="120"/>
      <c r="F32" s="115"/>
      <c r="G32" s="155"/>
      <c r="H32" s="155"/>
      <c r="I32" s="116"/>
      <c r="J32" s="117"/>
    </row>
    <row r="33" spans="2:10" ht="13.5" customHeight="1" x14ac:dyDescent="0.25">
      <c r="B33" s="87"/>
      <c r="E33" s="120"/>
      <c r="F33" s="118"/>
      <c r="G33" s="153"/>
      <c r="H33" s="154"/>
      <c r="I33" s="119"/>
      <c r="J33" s="117"/>
    </row>
    <row r="34" spans="2:10" ht="13.5" customHeight="1" x14ac:dyDescent="0.25">
      <c r="B34" s="87"/>
      <c r="E34" s="120"/>
      <c r="F34" s="115"/>
      <c r="G34" s="155"/>
      <c r="H34" s="155"/>
      <c r="I34" s="116"/>
      <c r="J34" s="117"/>
    </row>
    <row r="35" spans="2:10" ht="12.75" customHeight="1" x14ac:dyDescent="0.25">
      <c r="B35" s="87"/>
      <c r="E35" s="120"/>
      <c r="F35" s="118"/>
      <c r="G35" s="153"/>
      <c r="H35" s="154"/>
      <c r="I35" s="119"/>
      <c r="J35" s="117"/>
    </row>
    <row r="36" spans="2:10" x14ac:dyDescent="0.25">
      <c r="B36" s="87"/>
      <c r="E36" s="120"/>
      <c r="F36" s="115"/>
      <c r="G36" s="155"/>
      <c r="H36" s="155"/>
      <c r="I36" s="116"/>
      <c r="J36" s="117"/>
    </row>
    <row r="37" spans="2:10" ht="13.5" customHeight="1" x14ac:dyDescent="0.25">
      <c r="B37" s="87"/>
      <c r="E37" s="120"/>
      <c r="F37" s="118"/>
      <c r="G37" s="153"/>
      <c r="H37" s="154"/>
      <c r="I37" s="119"/>
      <c r="J37" s="117"/>
    </row>
    <row r="38" spans="2:10" x14ac:dyDescent="0.25">
      <c r="B38" s="87"/>
      <c r="E38" s="120"/>
      <c r="F38" s="115"/>
      <c r="G38" s="155"/>
      <c r="H38" s="155"/>
      <c r="I38" s="116"/>
      <c r="J38" s="117"/>
    </row>
    <row r="39" spans="2:10" ht="13.5" customHeight="1" x14ac:dyDescent="0.25">
      <c r="B39" s="87"/>
      <c r="E39" s="120"/>
      <c r="F39" s="118"/>
      <c r="G39" s="153"/>
      <c r="H39" s="154"/>
      <c r="I39" s="119"/>
      <c r="J39" s="117"/>
    </row>
    <row r="40" spans="2:10" ht="14.25" hidden="1" customHeight="1" x14ac:dyDescent="0.25">
      <c r="B40" s="87"/>
      <c r="E40" s="120"/>
      <c r="F40" s="115"/>
      <c r="G40" s="155"/>
      <c r="H40" s="155"/>
      <c r="I40" s="116"/>
      <c r="J40" s="117"/>
    </row>
    <row r="41" spans="2:10" ht="14.25" hidden="1" customHeight="1" x14ac:dyDescent="0.25">
      <c r="B41" s="87"/>
      <c r="E41" s="120"/>
      <c r="F41" s="118"/>
      <c r="G41" s="153"/>
      <c r="H41" s="154"/>
      <c r="I41" s="119"/>
      <c r="J41" s="117"/>
    </row>
    <row r="42" spans="2:10" hidden="1" x14ac:dyDescent="0.25">
      <c r="B42" s="87"/>
      <c r="E42" s="120"/>
      <c r="F42" s="115"/>
      <c r="G42" s="155"/>
      <c r="H42" s="155"/>
      <c r="I42" s="116"/>
      <c r="J42" s="117"/>
    </row>
    <row r="43" spans="2:10" x14ac:dyDescent="0.25">
      <c r="B43" s="87"/>
      <c r="E43" s="120"/>
      <c r="F43" s="118"/>
      <c r="G43" s="153"/>
      <c r="H43" s="154"/>
      <c r="I43" s="119"/>
      <c r="J43" s="117"/>
    </row>
    <row r="44" spans="2:10" ht="9" customHeight="1" x14ac:dyDescent="0.25">
      <c r="B44" s="87"/>
      <c r="E44" s="95"/>
      <c r="F44" s="92"/>
      <c r="G44" s="157"/>
      <c r="H44" s="157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58">
        <f>+F18+F20+F22+F24+F26+F28+F30+F32+F34+F36+F38+F40+F42</f>
        <v>3530</v>
      </c>
      <c r="E47" s="159"/>
    </row>
    <row r="48" spans="2:10" ht="17.25" customHeight="1" x14ac:dyDescent="0.25">
      <c r="B48" s="156" t="s">
        <v>105</v>
      </c>
      <c r="C48" s="156"/>
      <c r="D48" s="156"/>
      <c r="E48" s="156"/>
    </row>
    <row r="49" spans="2:5" ht="21.75" customHeight="1" x14ac:dyDescent="0.25">
      <c r="B49" s="156"/>
      <c r="C49" s="156"/>
      <c r="D49" s="156"/>
      <c r="E49" s="15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46" t="s">
        <v>174</v>
      </c>
      <c r="C1" s="146"/>
      <c r="D1" s="146"/>
      <c r="E1" s="146"/>
      <c r="F1" s="145" t="str">
        <f>+Инвойс!F1</f>
        <v xml:space="preserve"> 10.09.2025г.</v>
      </c>
      <c r="G1" s="145"/>
      <c r="H1" s="14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7" t="str">
        <f>+Инвойс!C2</f>
        <v>к контракту № NEW/AGRO/0808 от 08.08.2025г года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48" t="str">
        <f>+Инвойс!A5</f>
        <v>ООО «NEW AGROQUVA»</v>
      </c>
      <c r="B5" s="148"/>
      <c r="C5" s="148"/>
      <c r="D5" s="148"/>
      <c r="E5" s="148"/>
      <c r="F5" s="6"/>
      <c r="G5" s="139" t="str">
        <f>+Инвойс!G5</f>
        <v>ООО "МЕГАТОРГ"</v>
      </c>
      <c r="H5" s="139"/>
      <c r="I5" s="139"/>
      <c r="J5" s="139"/>
      <c r="K5" s="139"/>
      <c r="L5" s="139"/>
      <c r="M5" s="139"/>
    </row>
    <row r="6" spans="1:15" ht="15" x14ac:dyDescent="0.25">
      <c r="A6" s="166" t="str">
        <f>+Инвойс!A6</f>
        <v>Республика Узбекистан, Ферганская область,</v>
      </c>
      <c r="B6" s="166"/>
      <c r="C6" s="166"/>
      <c r="D6" s="166"/>
      <c r="E6" s="166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5" x14ac:dyDescent="0.25">
      <c r="A7" s="166" t="str">
        <f>+Инвойс!A7</f>
        <v>район Кува, Гулобод МФЙ, ул. Сарбоз, дом 44.</v>
      </c>
      <c r="B7" s="166"/>
      <c r="C7" s="166"/>
      <c r="D7" s="166"/>
      <c r="E7" s="166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6" t="str">
        <f>+Инвойс!A8</f>
        <v>ИНН: 312327083</v>
      </c>
      <c r="B8" s="166"/>
      <c r="C8" s="166"/>
      <c r="D8" s="166"/>
      <c r="E8" s="166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5" x14ac:dyDescent="0.25">
      <c r="A9" s="166" t="str">
        <f>+Инвойс!A9</f>
        <v>Банк: ЦБУ “Ойбек” АО “HAYOT BANK”</v>
      </c>
      <c r="B9" s="166"/>
      <c r="C9" s="166"/>
      <c r="D9" s="166"/>
      <c r="E9" s="166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5" x14ac:dyDescent="0.25">
      <c r="A10" s="166" t="str">
        <f>+Инвойс!A10</f>
        <v xml:space="preserve">Адрес банка: Республика Узбекистан, г.Ташкент, </v>
      </c>
      <c r="B10" s="166"/>
      <c r="C10" s="166"/>
      <c r="D10" s="166"/>
      <c r="E10" s="166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5" x14ac:dyDescent="0.25">
      <c r="A11" s="166" t="str">
        <f>+Инвойс!A11</f>
        <v>Мирабадский р-н, ул.Шахрисабская, 20.</v>
      </c>
      <c r="B11" s="166"/>
      <c r="C11" s="166"/>
      <c r="D11" s="166"/>
      <c r="E11" s="166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48" t="str">
        <f>+Инвойс!A14</f>
        <v>ООО «NEW AGROQUVA»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66" t="str">
        <f>+Инвойс!A15</f>
        <v>Республика Узбекистан, Ферганская область,</v>
      </c>
      <c r="B15" s="166"/>
      <c r="C15" s="166"/>
      <c r="D15" s="166"/>
      <c r="E15" s="166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5" x14ac:dyDescent="0.25">
      <c r="A16" s="166" t="str">
        <f>+Инвойс!A16</f>
        <v>район Кува, Гулобод МФЙ, ул. Сарбоз, дом 44.</v>
      </c>
      <c r="B16" s="166"/>
      <c r="C16" s="166"/>
      <c r="D16" s="166"/>
      <c r="E16" s="166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6" t="str">
        <f>+Инвойс!A17</f>
        <v>ИНН: 312327083</v>
      </c>
      <c r="B17" s="166"/>
      <c r="C17" s="166"/>
      <c r="D17" s="166"/>
      <c r="E17" s="166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5" x14ac:dyDescent="0.25">
      <c r="A18" s="166" t="str">
        <f>+Инвойс!A18</f>
        <v>Банк: ЦБУ “Ойбек” АО “HAYOT BANK”</v>
      </c>
      <c r="B18" s="166"/>
      <c r="C18" s="166"/>
      <c r="D18" s="166"/>
      <c r="E18" s="166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5" x14ac:dyDescent="0.25">
      <c r="A19" s="166" t="str">
        <f>+Инвойс!A19</f>
        <v xml:space="preserve">Адрес банка: Республика Узбекистан, г.Ташкент, </v>
      </c>
      <c r="B19" s="166"/>
      <c r="C19" s="166"/>
      <c r="D19" s="166"/>
      <c r="E19" s="166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5" x14ac:dyDescent="0.25">
      <c r="A20" s="166" t="str">
        <f>+Инвойс!A20</f>
        <v>Мирабадский р-н, ул.Шахрисабская, 20.</v>
      </c>
      <c r="B20" s="166"/>
      <c r="C20" s="166"/>
      <c r="D20" s="166"/>
      <c r="E20" s="166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157</v>
      </c>
      <c r="B23" s="68"/>
      <c r="C23" s="167" t="s">
        <v>158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75" x14ac:dyDescent="0.25">
      <c r="A24" s="20" t="s">
        <v>22</v>
      </c>
      <c r="C24" s="65" t="str">
        <f>+Инвойс!C24</f>
        <v>DAP - г. Екатеринбург,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2" t="str">
        <f>+Инвойс!E26</f>
        <v>30869JBA/303811AA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2.25" x14ac:dyDescent="0.2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Дер. ящик</v>
      </c>
      <c r="E30" s="100">
        <f>+Инвойс!E30</f>
        <v>700</v>
      </c>
      <c r="F30" s="109" t="s">
        <v>27</v>
      </c>
      <c r="G30" s="105">
        <f>+Инвойс!G30</f>
        <v>6580</v>
      </c>
      <c r="H30" s="105">
        <f>+Инвойс!H30</f>
        <v>5600</v>
      </c>
      <c r="I30" s="107">
        <f>+Инвойс!I30</f>
        <v>1.05</v>
      </c>
      <c r="J30" s="13">
        <f>+Инвойс!J30</f>
        <v>5880</v>
      </c>
      <c r="K30" s="12">
        <v>0</v>
      </c>
      <c r="L30" s="12">
        <v>0</v>
      </c>
      <c r="M30" s="13">
        <f>+Инвойс!M30</f>
        <v>5880</v>
      </c>
      <c r="O30" s="99"/>
      <c r="Q30" s="99"/>
    </row>
    <row r="31" spans="1:17" ht="30" x14ac:dyDescent="0.2">
      <c r="A31" s="123">
        <f>+Инвойс!A31</f>
        <v>2</v>
      </c>
      <c r="B31" s="100" t="str">
        <f>+Инвойс!B31</f>
        <v>Виноград свежий столовых сортов</v>
      </c>
      <c r="C31" s="106" t="str">
        <f>+Инвойс!C31</f>
        <v>0806101001</v>
      </c>
      <c r="D31" s="108" t="str">
        <f>+Инвойс!D31</f>
        <v>Пласт. ящик</v>
      </c>
      <c r="E31" s="100">
        <f>+Инвойс!E31</f>
        <v>2830</v>
      </c>
      <c r="F31" s="109" t="s">
        <v>27</v>
      </c>
      <c r="G31" s="105">
        <f>+Инвойс!G31</f>
        <v>15851</v>
      </c>
      <c r="H31" s="105">
        <f>+Инвойс!H31</f>
        <v>13870</v>
      </c>
      <c r="I31" s="107">
        <f>+Инвойс!I31</f>
        <v>1.05</v>
      </c>
      <c r="J31" s="13">
        <f>+Инвойс!J31</f>
        <v>14563.5</v>
      </c>
      <c r="K31" s="12">
        <v>0</v>
      </c>
      <c r="L31" s="12">
        <v>0</v>
      </c>
      <c r="M31" s="13">
        <f>+Инвойс!M31</f>
        <v>14563.5</v>
      </c>
      <c r="O31" s="99"/>
      <c r="Q31" s="99"/>
    </row>
    <row r="32" spans="1:17" ht="15" x14ac:dyDescent="0.2">
      <c r="A32" s="142" t="s">
        <v>0</v>
      </c>
      <c r="B32" s="143"/>
      <c r="C32" s="14"/>
      <c r="D32" s="15"/>
      <c r="E32" s="64">
        <f>SUM(E30:E31)</f>
        <v>3530</v>
      </c>
      <c r="F32" s="15"/>
      <c r="G32" s="105">
        <f>+Инвойс!G32</f>
        <v>22431</v>
      </c>
      <c r="H32" s="105">
        <f>+Инвойс!H32</f>
        <v>19470</v>
      </c>
      <c r="I32" s="101"/>
      <c r="J32" s="13">
        <f>+Инвойс!J32</f>
        <v>20443.5</v>
      </c>
      <c r="K32" s="16"/>
      <c r="L32" s="16"/>
      <c r="M32" s="13">
        <f>+Инвойс!M32</f>
        <v>20443.5</v>
      </c>
      <c r="P32" s="66"/>
    </row>
    <row r="33" spans="1:14" ht="13.5" x14ac:dyDescent="0.25">
      <c r="A33" s="2" t="s">
        <v>17</v>
      </c>
      <c r="B33" s="3"/>
      <c r="C33" s="11"/>
      <c r="D33" s="11"/>
      <c r="E33" s="140" t="str">
        <f>Лист1!B3</f>
        <v>Двадцать тысяч четыреста сорок три доллара США,50 центов.</v>
      </c>
      <c r="F33" s="141"/>
      <c r="G33" s="141"/>
      <c r="H33" s="141"/>
      <c r="I33" s="141"/>
      <c r="J33" s="141"/>
      <c r="K33" s="141"/>
      <c r="L33" s="141"/>
      <c r="M33" s="141"/>
    </row>
    <row r="34" spans="1:14" ht="20.25" customHeight="1" x14ac:dyDescent="0.2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</row>
    <row r="35" spans="1:14" ht="25.5" customHeight="1" x14ac:dyDescent="0.2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26"/>
    </row>
    <row r="37" spans="1:14" ht="15" x14ac:dyDescent="0.25">
      <c r="A37" s="125" t="s">
        <v>159</v>
      </c>
      <c r="B37" s="7"/>
      <c r="D37" s="18" t="s">
        <v>171</v>
      </c>
      <c r="E37" s="24"/>
      <c r="G37" s="124" t="s">
        <v>160</v>
      </c>
      <c r="L37" s="18" t="s">
        <v>161</v>
      </c>
    </row>
    <row r="38" spans="1:14" ht="15" x14ac:dyDescent="0.25">
      <c r="A38" s="7" t="str">
        <f>+Инвойс!A5</f>
        <v>ООО «NEW AGROQUVA»</v>
      </c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  <row r="53" spans="7:12" x14ac:dyDescent="0.2">
      <c r="G53" s="18" t="str">
        <f>+[1]Инвойс!G13</f>
        <v xml:space="preserve">Грузополучатель: </v>
      </c>
      <c r="L53" s="126" t="s">
        <v>162</v>
      </c>
    </row>
    <row r="54" spans="7:12" x14ac:dyDescent="0.2">
      <c r="G54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3:M33"/>
    <mergeCell ref="A34:M34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5:M35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2:B32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5" orientation="portrait" verticalDpi="36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247650</xdr:colOff>
                <xdr:row>39</xdr:row>
                <xdr:rowOff>152400</xdr:rowOff>
              </from>
              <to>
                <xdr:col>2</xdr:col>
                <xdr:colOff>266700</xdr:colOff>
                <xdr:row>53</xdr:row>
                <xdr:rowOff>57150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39</xdr:row>
                <xdr:rowOff>38100</xdr:rowOff>
              </from>
              <to>
                <xdr:col>3</xdr:col>
                <xdr:colOff>581025</xdr:colOff>
                <xdr:row>43</xdr:row>
                <xdr:rowOff>47625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A32" sqref="A32:K33"/>
    </sheetView>
  </sheetViews>
  <sheetFormatPr defaultRowHeight="12.75" x14ac:dyDescent="0.2"/>
  <sheetData>
    <row r="1" spans="1:11" ht="28.5" customHeight="1" x14ac:dyDescent="0.2">
      <c r="A1" s="169" t="s">
        <v>121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</row>
    <row r="2" spans="1:11" x14ac:dyDescent="0.2">
      <c r="A2" s="18" t="s">
        <v>122</v>
      </c>
    </row>
    <row r="5" spans="1:11" ht="12.75" customHeight="1" x14ac:dyDescent="0.2">
      <c r="A5" s="169" t="s">
        <v>151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</row>
    <row r="6" spans="1:11" x14ac:dyDescent="0.2">
      <c r="A6" s="18" t="s">
        <v>123</v>
      </c>
    </row>
    <row r="9" spans="1:11" ht="12.75" customHeight="1" x14ac:dyDescent="0.2">
      <c r="A9" s="169" t="s">
        <v>114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</row>
    <row r="10" spans="1:11" x14ac:dyDescent="0.2">
      <c r="A10" s="18" t="s">
        <v>115</v>
      </c>
    </row>
    <row r="13" spans="1:11" ht="12.75" customHeight="1" x14ac:dyDescent="0.2">
      <c r="A13" s="169" t="s">
        <v>124</v>
      </c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spans="1:11" x14ac:dyDescent="0.2">
      <c r="A14" s="18" t="s">
        <v>125</v>
      </c>
    </row>
    <row r="17" spans="1:14" ht="12.75" customHeight="1" x14ac:dyDescent="0.2">
      <c r="A17" s="169" t="s">
        <v>126</v>
      </c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M17" s="70" t="s">
        <v>133</v>
      </c>
    </row>
    <row r="18" spans="1:14" x14ac:dyDescent="0.2">
      <c r="A18" s="18" t="s">
        <v>127</v>
      </c>
      <c r="M18" s="70" t="s">
        <v>134</v>
      </c>
    </row>
    <row r="20" spans="1:14" x14ac:dyDescent="0.2">
      <c r="N20" s="168" t="s">
        <v>135</v>
      </c>
    </row>
    <row r="21" spans="1:14" ht="12.75" customHeight="1" x14ac:dyDescent="0.2">
      <c r="A21" s="169" t="s">
        <v>128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N21" s="152"/>
    </row>
    <row r="22" spans="1:14" x14ac:dyDescent="0.2">
      <c r="A22" s="18" t="s">
        <v>129</v>
      </c>
    </row>
    <row r="25" spans="1:14" ht="12.75" customHeight="1" x14ac:dyDescent="0.2">
      <c r="A25" s="169" t="s">
        <v>130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spans="1:14" x14ac:dyDescent="0.2">
      <c r="A26" s="18" t="s">
        <v>131</v>
      </c>
    </row>
    <row r="29" spans="1:14" ht="12.75" customHeight="1" x14ac:dyDescent="0.2">
      <c r="A29" s="169" t="s">
        <v>136</v>
      </c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spans="1:14" x14ac:dyDescent="0.2">
      <c r="A30" s="18" t="s">
        <v>152</v>
      </c>
    </row>
    <row r="32" spans="1:14" x14ac:dyDescent="0.2">
      <c r="A32" s="131" t="s">
        <v>153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</row>
    <row r="33" spans="1:11" x14ac:dyDescent="0.2">
      <c r="A33" s="18" t="s">
        <v>154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31" t="s">
        <v>155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</row>
    <row r="36" spans="1:11" x14ac:dyDescent="0.2">
      <c r="A36" s="18" t="s">
        <v>156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75" x14ac:dyDescent="0.25">
      <c r="E2" s="27">
        <f>Инвойс!M32</f>
        <v>20443.5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четыреста сорок три доллара США,50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45910</v>
      </c>
      <c r="O3" s="173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тысяч четыреста сорок три доллара США,50 центов. (в т.ч. НДС - 357,79)</v>
      </c>
      <c r="H4" s="32"/>
      <c r="I4" s="32"/>
      <c r="J4" s="32"/>
      <c r="K4" s="174" t="str">
        <f ca="1">CONCATENATE(" «  ",P3,"  »  ",Q3,"  ",R3," г.")</f>
        <v xml:space="preserve"> «  10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четыреста сорок три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четыреста сорок три доллара США,50 центов. (в т.ч. НДС - 357,79)</v>
      </c>
      <c r="C6"/>
      <c r="D6"/>
      <c r="E6"/>
      <c r="H6" s="39"/>
    </row>
    <row r="7" spans="1:19" x14ac:dyDescent="0.2">
      <c r="D7" s="33"/>
      <c r="H7" s="175" t="s">
        <v>38</v>
      </c>
      <c r="I7" s="175"/>
      <c r="J7" s="175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5"/>
      <c r="I8" s="175"/>
      <c r="J8" s="175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5"/>
      <c r="I9" s="175"/>
      <c r="J9" s="175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5"/>
      <c r="I10" s="175"/>
      <c r="J10" s="175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четыреста сорок три доллара США,</v>
      </c>
      <c r="D11" s="47"/>
      <c r="E11" s="48"/>
      <c r="H11" s="175"/>
      <c r="I11" s="175"/>
      <c r="J11" s="175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20443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2044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20443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443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1" t="s">
        <v>85</v>
      </c>
      <c r="B100" s="171"/>
      <c r="C100" s="171"/>
      <c r="D100" s="171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2025-09-10T11:10:53Z</cp:lastPrinted>
  <dcterms:created xsi:type="dcterms:W3CDTF">1996-10-14T23:33:28Z</dcterms:created>
  <dcterms:modified xsi:type="dcterms:W3CDTF">2025-09-10T11:10:58Z</dcterms:modified>
</cp:coreProperties>
</file>